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Utilisateur\INGENECO Dropbox\INGENECO INTERNE EQUIPE\03 PROJETS\ADIVBOIS LCDIA\01 REFERENCEMENT\2023 06 30 ACTUALISATION DL\"/>
    </mc:Choice>
  </mc:AlternateContent>
  <xr:revisionPtr revIDLastSave="0" documentId="13_ncr:1_{D508A3EC-5A20-477D-8CB6-EE82D042E923}" xr6:coauthVersionLast="47" xr6:coauthVersionMax="47" xr10:uidLastSave="{00000000-0000-0000-0000-000000000000}"/>
  <workbookProtection workbookAlgorithmName="SHA-512" workbookHashValue="fbJx2Ecrk2JVWhf12mAYfcncmF0ZFFn3a7PfBF74DbvOGn8zX2Tc2+CpztO2rpVCrqnPdcKigG955rGxwO69ig==" workbookSaltValue="PDiA+blIe676j22O+LcJ9A==" workbookSpinCount="100000" lockStructure="1"/>
  <bookViews>
    <workbookView xWindow="-108" yWindow="-108" windowWidth="23256" windowHeight="12576" xr2:uid="{E0627E82-872A-4587-8976-5E22B1C19F0F}"/>
  </bookViews>
  <sheets>
    <sheet name="ACCUEIL" sheetId="4" r:id="rId1"/>
    <sheet name="NOTICE D'AIDE" sheetId="12" r:id="rId2"/>
    <sheet name="MODULE DE RECHERCHE" sheetId="7" r:id="rId3"/>
    <sheet name="BDD_REVETEMENTS_EXTERIEURS" sheetId="1" state="hidden" r:id="rId4"/>
    <sheet name="LISTES" sheetId="2" state="hidden" r:id="rId5"/>
    <sheet name="PR-tampon" sheetId="9" state="hidden" r:id="rId6"/>
    <sheet name="SUIVI VERSIONS" sheetId="6" state="hidden" r:id="rId7"/>
    <sheet name="ANALYSE SCENARIOS" sheetId="10" state="hidden" r:id="rId8"/>
  </sheets>
  <definedNames>
    <definedName name="CATEG_VISEE">'MODULE DE RECHERCHE'!$D$31</definedName>
    <definedName name="HAUT_VISEE">'MODULE DE RECHERCHE'!$D$28</definedName>
    <definedName name="_xlnm.Print_Titles" localSheetId="3">BDD_REVETEMENTS_EXTERIEURS!$1:$5</definedName>
    <definedName name="_xlnm.Print_Titles" localSheetId="2">'MODULE DE RECHERCHE'!$11:$22</definedName>
    <definedName name="LISTE_CATEGORIE_BATIMENT">LISTES!$O$2:$O$5</definedName>
    <definedName name="LISTE_GS">LISTES!$C$2:$C$15</definedName>
    <definedName name="LISTE_HAUTEUR_FACADE">LISTES!$I$2:$I$8</definedName>
    <definedName name="LISTE_SITUATION_BATIMENT">LISTES!$K$2:$K$5</definedName>
    <definedName name="LISTE_SUPPORT">LISTES!$Q$2:$Q$5</definedName>
    <definedName name="LISTE_TRI">LISTES!$S$2:$S$8</definedName>
    <definedName name="LISTE_TYPE_FACADE">LISTES!$A$2:$A$30</definedName>
    <definedName name="LISTE_ZONE_SISMIQUE">LISTES!$M$2:$M$5</definedName>
    <definedName name="NB_PRODUITS_TROVUES">'MODULE DE RECHERCHE'!$F$36</definedName>
    <definedName name="NOM_FR_FACADE">'PR-tampon'!$B$1</definedName>
    <definedName name="PR_SUPPORT">"Check Box 4"</definedName>
    <definedName name="RECH_CATEGORIE">'PR-tampon'!$B$5</definedName>
    <definedName name="RECH_HAUTEUR">'PR-tampon'!$B$4</definedName>
    <definedName name="RECH_SUPPORT">'PR-tampon'!$B$3</definedName>
    <definedName name="RECH_ZONE_SISMIQUE">'PR-tampon'!$B$7</definedName>
    <definedName name="SITUA_VISEE">'MODULE DE RECHERCHE'!$D$29</definedName>
    <definedName name="SUPP_VISE">'MODULE DE RECHERCHE'!$D$27</definedName>
    <definedName name="TEST" localSheetId="7">_xlfn.DROP(_xlfn._xlws.SORT('ANALYSE SCENARIOS'!COLONNE_SUPPORT_RECHERCHE,1,1,FALSE),COUNTBLANK('ANALYSE SCENARIOS'!COLONNE_SUPPORT_RECHERCHE))</definedName>
    <definedName name="TEST" localSheetId="1">_xlfn.DROP(_xlfn._xlws.SORT(COLONNE_SUPPORT_RECHERCHE,1,1,FALSE),COUNTBLANK(COLONNE_SUPPORT_RECHERCHE))</definedName>
    <definedName name="TEST">_xlfn.DROP(_xlfn._xlws.SORT(COLONNE_SUPPORT_RECHERCHE,1,1,FALSE),COUNTBLANK(COLONNE_SUPPORT_RECHERCHE))</definedName>
    <definedName name="TEST_SD" localSheetId="7">IF([0]!RECH_SUPPORT=TRUE,[0]!LISTE_SUPPORT,"'-&gt; cocher la case paramètre recherché pour afficher la cellule")</definedName>
    <definedName name="TEST_SD">IF(RECH_SUPPORT=TRUE,LISTE_SUPPORT,"'-&gt; cocher la case paramètre recherché pour afficher la cellule")</definedName>
    <definedName name="TYPE_ASPECT">LISTES!$G$2:$G$14</definedName>
    <definedName name="TYPE_DOCUMENT">LISTES!$E$2:$E$10</definedName>
    <definedName name="_xlnm.Print_Area" localSheetId="0">ACCUEIL!$A$1:$A$22</definedName>
    <definedName name="_xlnm.Print_Area" localSheetId="3">BDD_REVETEMENTS_EXTERIEURS!$A$1:$BF$118</definedName>
    <definedName name="_xlnm.Print_Area" localSheetId="2">'MODULE DE RECHERCHE'!$A$1:$S$182</definedName>
    <definedName name="_xlnm.Print_Area" localSheetId="1">'NOTICE D''AIDE'!$A$1:$A$193</definedName>
    <definedName name="ZONE_SIS_VISEE">'MODULE DE RECHERCHE'!$D$30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6" i="1" l="1"/>
  <c r="BB6" i="1" s="1"/>
  <c r="F8" i="9"/>
  <c r="B11" i="7" l="1"/>
  <c r="A16" i="12"/>
  <c r="A14" i="12"/>
  <c r="B6" i="9" l="1"/>
  <c r="BP6" i="1" l="1"/>
  <c r="BP7" i="1"/>
  <c r="BP8" i="1"/>
  <c r="BP9" i="1"/>
  <c r="BP10" i="1"/>
  <c r="BP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116"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P14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A10" i="9" l="1"/>
  <c r="C8" i="9" l="1"/>
  <c r="S7" i="2" l="1"/>
  <c r="S6" i="2"/>
  <c r="S5" i="2"/>
  <c r="S4" i="2"/>
  <c r="S3" i="2"/>
  <c r="S2" i="2"/>
  <c r="AE2" i="2"/>
  <c r="AF2" i="2"/>
  <c r="AG2" i="2"/>
  <c r="AH2" i="2"/>
  <c r="AI2" i="2"/>
  <c r="AJ2" i="2"/>
  <c r="AK2" i="2"/>
  <c r="AL2" i="2"/>
  <c r="AM2" i="2"/>
  <c r="BR6"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7"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1" i="1"/>
  <c r="BR112" i="1"/>
  <c r="BR113" i="1"/>
  <c r="BR114" i="1"/>
  <c r="BR115" i="1"/>
  <c r="BR116" i="1"/>
  <c r="BR117" i="1"/>
  <c r="BR118" i="1"/>
  <c r="BR119" i="1"/>
  <c r="BR120" i="1"/>
  <c r="BR121" i="1"/>
  <c r="BR122" i="1"/>
  <c r="BR123" i="1"/>
  <c r="BR124" i="1"/>
  <c r="BR125" i="1"/>
  <c r="BR126" i="1"/>
  <c r="BR127" i="1"/>
  <c r="BR128" i="1"/>
  <c r="BR129" i="1"/>
  <c r="BR130" i="1"/>
  <c r="BR131" i="1"/>
  <c r="BR132" i="1"/>
  <c r="BR133" i="1"/>
  <c r="BR134" i="1"/>
  <c r="BR135" i="1"/>
  <c r="BR136" i="1"/>
  <c r="BR137" i="1"/>
  <c r="BR138" i="1"/>
  <c r="BR139" i="1"/>
  <c r="BR140" i="1"/>
  <c r="BR141" i="1"/>
  <c r="BR142" i="1"/>
  <c r="BR143" i="1"/>
  <c r="BR144" i="1"/>
  <c r="BR145" i="1"/>
  <c r="BS6" i="1"/>
  <c r="AZ87" i="1" l="1"/>
  <c r="BB87" i="1" s="1"/>
  <c r="AZ88" i="1"/>
  <c r="BB88" i="1" s="1"/>
  <c r="AZ111" i="1"/>
  <c r="BB111" i="1" s="1"/>
  <c r="AZ8" i="1"/>
  <c r="BB8" i="1" s="1"/>
  <c r="AZ9" i="1"/>
  <c r="BB9" i="1" s="1"/>
  <c r="AZ10" i="1"/>
  <c r="BB10" i="1" s="1"/>
  <c r="AZ11" i="1"/>
  <c r="BB11" i="1" s="1"/>
  <c r="AZ12" i="1"/>
  <c r="BB12" i="1" s="1"/>
  <c r="AZ13" i="1"/>
  <c r="BB13" i="1" s="1"/>
  <c r="AZ14" i="1"/>
  <c r="BB14" i="1" s="1"/>
  <c r="AZ15" i="1"/>
  <c r="BB15" i="1" s="1"/>
  <c r="AZ16" i="1"/>
  <c r="BB16" i="1" s="1"/>
  <c r="AZ17" i="1"/>
  <c r="BB17" i="1" s="1"/>
  <c r="AZ18" i="1"/>
  <c r="BB18" i="1" s="1"/>
  <c r="AZ19" i="1"/>
  <c r="BB19" i="1" s="1"/>
  <c r="AZ20" i="1"/>
  <c r="BB20" i="1" s="1"/>
  <c r="AZ21" i="1"/>
  <c r="BB21" i="1" s="1"/>
  <c r="AZ22" i="1"/>
  <c r="BB22" i="1" s="1"/>
  <c r="AZ23" i="1"/>
  <c r="BB23" i="1" s="1"/>
  <c r="AZ24" i="1"/>
  <c r="BB24" i="1" s="1"/>
  <c r="AZ25" i="1"/>
  <c r="BB25" i="1" s="1"/>
  <c r="AZ26" i="1"/>
  <c r="BB26" i="1" s="1"/>
  <c r="AZ27" i="1"/>
  <c r="BB27" i="1" s="1"/>
  <c r="AZ28" i="1"/>
  <c r="BB28" i="1" s="1"/>
  <c r="AZ29" i="1"/>
  <c r="BB29" i="1" s="1"/>
  <c r="AZ30" i="1"/>
  <c r="BB30" i="1" s="1"/>
  <c r="AZ31" i="1"/>
  <c r="BB31" i="1" s="1"/>
  <c r="AZ32" i="1"/>
  <c r="BB32" i="1" s="1"/>
  <c r="AZ33" i="1"/>
  <c r="BB33" i="1" s="1"/>
  <c r="AZ34" i="1"/>
  <c r="BB34" i="1" s="1"/>
  <c r="AZ35" i="1"/>
  <c r="BB35" i="1" s="1"/>
  <c r="AZ36" i="1"/>
  <c r="BB36" i="1" s="1"/>
  <c r="AZ37" i="1"/>
  <c r="BB37" i="1" s="1"/>
  <c r="AZ38" i="1"/>
  <c r="BB38" i="1" s="1"/>
  <c r="AZ39" i="1"/>
  <c r="BB39" i="1" s="1"/>
  <c r="AZ40" i="1"/>
  <c r="BB40" i="1" s="1"/>
  <c r="AZ41" i="1"/>
  <c r="BB41" i="1" s="1"/>
  <c r="AZ42" i="1"/>
  <c r="BB42" i="1" s="1"/>
  <c r="AZ43" i="1"/>
  <c r="BB43" i="1" s="1"/>
  <c r="AZ44" i="1"/>
  <c r="BB44" i="1" s="1"/>
  <c r="AZ45" i="1"/>
  <c r="BB45" i="1" s="1"/>
  <c r="AZ46" i="1"/>
  <c r="BB46" i="1" s="1"/>
  <c r="AZ47" i="1"/>
  <c r="BB47" i="1" s="1"/>
  <c r="AZ48" i="1"/>
  <c r="BB48" i="1" s="1"/>
  <c r="AZ49" i="1"/>
  <c r="BB49" i="1" s="1"/>
  <c r="AZ50" i="1"/>
  <c r="BB50" i="1" s="1"/>
  <c r="AZ51" i="1"/>
  <c r="BB51" i="1" s="1"/>
  <c r="AZ52" i="1"/>
  <c r="BB52" i="1" s="1"/>
  <c r="AZ53" i="1"/>
  <c r="BB53" i="1" s="1"/>
  <c r="AZ54" i="1"/>
  <c r="BB54" i="1" s="1"/>
  <c r="AZ55" i="1"/>
  <c r="BB55" i="1" s="1"/>
  <c r="AZ56" i="1"/>
  <c r="BB56" i="1" s="1"/>
  <c r="AZ57" i="1"/>
  <c r="BB57" i="1" s="1"/>
  <c r="AZ58" i="1"/>
  <c r="BB58" i="1" s="1"/>
  <c r="AZ59" i="1"/>
  <c r="BB59" i="1" s="1"/>
  <c r="AZ60" i="1"/>
  <c r="BB60" i="1" s="1"/>
  <c r="AZ61" i="1"/>
  <c r="BB61" i="1" s="1"/>
  <c r="AZ62" i="1"/>
  <c r="BB62" i="1" s="1"/>
  <c r="AZ63" i="1"/>
  <c r="BB63" i="1" s="1"/>
  <c r="AZ64" i="1"/>
  <c r="BB64" i="1" s="1"/>
  <c r="AZ65" i="1"/>
  <c r="BB65" i="1" s="1"/>
  <c r="AZ66" i="1"/>
  <c r="BB66" i="1" s="1"/>
  <c r="AZ67" i="1"/>
  <c r="BB67" i="1" s="1"/>
  <c r="AZ68" i="1"/>
  <c r="BB68" i="1" s="1"/>
  <c r="AZ69" i="1"/>
  <c r="BB69" i="1" s="1"/>
  <c r="AZ70" i="1"/>
  <c r="BB70" i="1" s="1"/>
  <c r="AZ71" i="1"/>
  <c r="BB71" i="1" s="1"/>
  <c r="AZ72" i="1"/>
  <c r="BB72" i="1" s="1"/>
  <c r="AZ73" i="1"/>
  <c r="BB73" i="1" s="1"/>
  <c r="AZ74" i="1"/>
  <c r="BB74" i="1" s="1"/>
  <c r="AZ75" i="1"/>
  <c r="BB75" i="1" s="1"/>
  <c r="AZ76" i="1"/>
  <c r="BB76" i="1" s="1"/>
  <c r="AZ77" i="1"/>
  <c r="BB77" i="1" s="1"/>
  <c r="AZ78" i="1"/>
  <c r="BB78" i="1" s="1"/>
  <c r="AZ79" i="1"/>
  <c r="BB79" i="1" s="1"/>
  <c r="AZ80" i="1"/>
  <c r="BB80" i="1" s="1"/>
  <c r="AZ81" i="1"/>
  <c r="BB81" i="1" s="1"/>
  <c r="AZ82" i="1"/>
  <c r="BB82" i="1" s="1"/>
  <c r="AZ83" i="1"/>
  <c r="BB83" i="1" s="1"/>
  <c r="AZ84" i="1"/>
  <c r="BB84" i="1" s="1"/>
  <c r="AZ85" i="1"/>
  <c r="BB85" i="1" s="1"/>
  <c r="AZ86" i="1"/>
  <c r="BB86" i="1" s="1"/>
  <c r="AZ7" i="1"/>
  <c r="BB7" i="1" s="1"/>
  <c r="AZ89" i="1"/>
  <c r="BB89" i="1" s="1"/>
  <c r="AZ90" i="1"/>
  <c r="BB90" i="1" s="1"/>
  <c r="AZ91" i="1"/>
  <c r="BB91" i="1" s="1"/>
  <c r="AZ92" i="1"/>
  <c r="BB92" i="1" s="1"/>
  <c r="AZ93" i="1"/>
  <c r="BB93" i="1" s="1"/>
  <c r="AZ94" i="1"/>
  <c r="BB94" i="1" s="1"/>
  <c r="AZ95" i="1"/>
  <c r="BB95" i="1" s="1"/>
  <c r="AZ96" i="1"/>
  <c r="BB96" i="1" s="1"/>
  <c r="AZ97" i="1"/>
  <c r="BB97" i="1" s="1"/>
  <c r="AZ98" i="1"/>
  <c r="BB98" i="1" s="1"/>
  <c r="AZ99" i="1"/>
  <c r="BB99" i="1" s="1"/>
  <c r="AZ100" i="1"/>
  <c r="BB100" i="1" s="1"/>
  <c r="AZ101" i="1"/>
  <c r="BB101" i="1" s="1"/>
  <c r="AZ102" i="1"/>
  <c r="BB102" i="1" s="1"/>
  <c r="AZ103" i="1"/>
  <c r="BB103" i="1" s="1"/>
  <c r="AZ104" i="1"/>
  <c r="BB104" i="1" s="1"/>
  <c r="AZ105" i="1"/>
  <c r="BB105" i="1" s="1"/>
  <c r="AZ106" i="1"/>
  <c r="BB106" i="1" s="1"/>
  <c r="AZ107" i="1"/>
  <c r="BB107" i="1" s="1"/>
  <c r="AZ108" i="1"/>
  <c r="BB108" i="1" s="1"/>
  <c r="AZ109" i="1"/>
  <c r="BB109" i="1" s="1"/>
  <c r="AZ110" i="1"/>
  <c r="BB110" i="1" s="1"/>
  <c r="AZ112" i="1"/>
  <c r="BB112" i="1" s="1"/>
  <c r="AZ113" i="1"/>
  <c r="BB113" i="1" s="1"/>
  <c r="AZ114" i="1"/>
  <c r="BB114" i="1" s="1"/>
  <c r="AZ115" i="1"/>
  <c r="BB115" i="1" s="1"/>
  <c r="AZ116" i="1"/>
  <c r="BB116" i="1" s="1"/>
  <c r="AZ117" i="1"/>
  <c r="BB117" i="1" s="1"/>
  <c r="AZ118" i="1"/>
  <c r="BB118" i="1" s="1"/>
  <c r="AZ119" i="1"/>
  <c r="BB119" i="1" s="1"/>
  <c r="AZ120" i="1"/>
  <c r="BB120" i="1" s="1"/>
  <c r="AZ121" i="1"/>
  <c r="BB121" i="1" s="1"/>
  <c r="AZ122" i="1"/>
  <c r="BB122" i="1" s="1"/>
  <c r="AZ123" i="1"/>
  <c r="BB123" i="1" s="1"/>
  <c r="AZ124" i="1"/>
  <c r="BB124" i="1" s="1"/>
  <c r="AZ125" i="1"/>
  <c r="BB125" i="1" s="1"/>
  <c r="AZ126" i="1"/>
  <c r="BB126" i="1" s="1"/>
  <c r="AZ127" i="1"/>
  <c r="BB127" i="1" s="1"/>
  <c r="AZ128" i="1"/>
  <c r="BB128" i="1" s="1"/>
  <c r="AZ129" i="1"/>
  <c r="BB129" i="1" s="1"/>
  <c r="AZ130" i="1"/>
  <c r="BB130" i="1" s="1"/>
  <c r="AZ131" i="1"/>
  <c r="BB131" i="1" s="1"/>
  <c r="AZ132" i="1"/>
  <c r="BB132" i="1" s="1"/>
  <c r="AZ133" i="1"/>
  <c r="BB133" i="1" s="1"/>
  <c r="AZ134" i="1"/>
  <c r="BB134" i="1" s="1"/>
  <c r="AZ135" i="1"/>
  <c r="BB135" i="1" s="1"/>
  <c r="AZ136" i="1"/>
  <c r="BB136" i="1" s="1"/>
  <c r="AZ137" i="1"/>
  <c r="BB137" i="1" s="1"/>
  <c r="AZ138" i="1"/>
  <c r="BB138" i="1" s="1"/>
  <c r="AZ139" i="1"/>
  <c r="BB139" i="1" s="1"/>
  <c r="AZ140" i="1"/>
  <c r="BB140" i="1" s="1"/>
  <c r="AZ141" i="1"/>
  <c r="BB141" i="1" s="1"/>
  <c r="AZ142" i="1"/>
  <c r="BB142" i="1" s="1"/>
  <c r="AZ143" i="1"/>
  <c r="BB143" i="1" s="1"/>
  <c r="AZ144" i="1"/>
  <c r="BB144" i="1" s="1"/>
  <c r="AZ145" i="1"/>
  <c r="BB145" i="1" s="1"/>
  <c r="BL87" i="1" l="1"/>
  <c r="BM87" i="1"/>
  <c r="BU87" i="1" s="1"/>
  <c r="BN87" i="1"/>
  <c r="BV87" i="1" s="1"/>
  <c r="BW87" i="1"/>
  <c r="BQ87" i="1"/>
  <c r="BS87" i="1"/>
  <c r="BT87" i="1"/>
  <c r="BL88" i="1"/>
  <c r="BM88" i="1"/>
  <c r="BU88" i="1" s="1"/>
  <c r="BN88" i="1"/>
  <c r="BV88" i="1" s="1"/>
  <c r="BQ88" i="1"/>
  <c r="BS88" i="1"/>
  <c r="BT88" i="1"/>
  <c r="AM151" i="1"/>
  <c r="AN151" i="1"/>
  <c r="AO151" i="1"/>
  <c r="AP151" i="1"/>
  <c r="AM152" i="1"/>
  <c r="AN152" i="1"/>
  <c r="AO152" i="1"/>
  <c r="AP152" i="1"/>
  <c r="AM153" i="1"/>
  <c r="AN153" i="1"/>
  <c r="AO153" i="1"/>
  <c r="AP153" i="1"/>
  <c r="AM154" i="1"/>
  <c r="AN154" i="1"/>
  <c r="AO154" i="1"/>
  <c r="AP154" i="1"/>
  <c r="AM155" i="1"/>
  <c r="AN155" i="1"/>
  <c r="AO155" i="1"/>
  <c r="AP155" i="1"/>
  <c r="AM156" i="1"/>
  <c r="AN156" i="1"/>
  <c r="AO156" i="1"/>
  <c r="AP156" i="1"/>
  <c r="AM157" i="1"/>
  <c r="AN157" i="1"/>
  <c r="AO157" i="1"/>
  <c r="AP157" i="1"/>
  <c r="AM158" i="1"/>
  <c r="AN158" i="1"/>
  <c r="AO158" i="1"/>
  <c r="AP158" i="1"/>
  <c r="BY87" i="1" l="1"/>
  <c r="BW88" i="1"/>
  <c r="BY88" i="1" s="1"/>
  <c r="AN147" i="1"/>
  <c r="AM147" i="1"/>
  <c r="AP150" i="1"/>
  <c r="AO148" i="1"/>
  <c r="AM148" i="1"/>
  <c r="AP147" i="1"/>
  <c r="AO147" i="1"/>
  <c r="AP148" i="1"/>
  <c r="AO150" i="1"/>
  <c r="AN150" i="1"/>
  <c r="AN148" i="1"/>
  <c r="AM150" i="1"/>
  <c r="AP149" i="1"/>
  <c r="AO149" i="1"/>
  <c r="AN149" i="1"/>
  <c r="AM149" i="1"/>
  <c r="BW6" i="1" l="1"/>
  <c r="BW111"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7" i="1"/>
  <c r="BW89" i="1"/>
  <c r="BW90" i="1"/>
  <c r="BW91" i="1"/>
  <c r="BW92" i="1"/>
  <c r="BW93" i="1"/>
  <c r="BW94" i="1"/>
  <c r="BW95" i="1"/>
  <c r="BW96" i="1"/>
  <c r="BW97" i="1"/>
  <c r="BW98" i="1"/>
  <c r="BW99" i="1"/>
  <c r="BW100" i="1"/>
  <c r="BW101" i="1"/>
  <c r="BW102" i="1"/>
  <c r="BW103" i="1"/>
  <c r="BW104" i="1"/>
  <c r="BW105" i="1"/>
  <c r="BW106" i="1"/>
  <c r="BW107" i="1"/>
  <c r="BW108" i="1"/>
  <c r="BW109" i="1"/>
  <c r="BW110"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M6" i="1"/>
  <c r="BJ111" i="1"/>
  <c r="BL111" i="1"/>
  <c r="BM111" i="1"/>
  <c r="BU111" i="1" s="1"/>
  <c r="BN111" i="1"/>
  <c r="BV111" i="1" s="1"/>
  <c r="BQ111" i="1"/>
  <c r="BS111" i="1"/>
  <c r="BT111" i="1"/>
  <c r="BY111" i="1" l="1"/>
  <c r="B14" i="7"/>
  <c r="BJ131" i="1" l="1"/>
  <c r="BL131" i="1"/>
  <c r="BM131" i="1"/>
  <c r="BU131" i="1" s="1"/>
  <c r="BN131" i="1"/>
  <c r="BV131" i="1" s="1"/>
  <c r="BQ131" i="1"/>
  <c r="BS131" i="1"/>
  <c r="BT131" i="1"/>
  <c r="BY131" i="1" l="1"/>
  <c r="BL7" i="1"/>
  <c r="BL103" i="1"/>
  <c r="BL89" i="1"/>
  <c r="BL91" i="1"/>
  <c r="BL107" i="1"/>
  <c r="BL110" i="1"/>
  <c r="BL101" i="1"/>
  <c r="BL99" i="1"/>
  <c r="BL106" i="1"/>
  <c r="BL94" i="1"/>
  <c r="BL96" i="1"/>
  <c r="BL102" i="1"/>
  <c r="BL104" i="1"/>
  <c r="BL109" i="1"/>
  <c r="BL105" i="1"/>
  <c r="BL92" i="1"/>
  <c r="BL90" i="1"/>
  <c r="BL108" i="1"/>
  <c r="BL100" i="1"/>
  <c r="BL93" i="1"/>
  <c r="BL82" i="1"/>
  <c r="BL83" i="1"/>
  <c r="BL85" i="1"/>
  <c r="BJ123" i="1"/>
  <c r="BJ124" i="1"/>
  <c r="BJ139" i="1"/>
  <c r="BJ138" i="1"/>
  <c r="BJ127" i="1"/>
  <c r="BJ122" i="1"/>
  <c r="BJ133" i="1"/>
  <c r="BJ132" i="1"/>
  <c r="BJ126" i="1"/>
  <c r="BJ125" i="1"/>
  <c r="BJ115" i="1"/>
  <c r="BJ129" i="1"/>
  <c r="BJ112" i="1"/>
  <c r="BJ117" i="1"/>
  <c r="BJ128" i="1"/>
  <c r="BJ119" i="1"/>
  <c r="BJ121" i="1"/>
  <c r="BJ118" i="1"/>
  <c r="BJ120" i="1"/>
  <c r="BJ86" i="1"/>
  <c r="BJ113" i="1"/>
  <c r="BJ136" i="1"/>
  <c r="BJ114" i="1"/>
  <c r="BJ137" i="1"/>
  <c r="BJ116" i="1"/>
  <c r="BJ135" i="1"/>
  <c r="BJ21" i="1"/>
  <c r="BJ28" i="1"/>
  <c r="BJ18" i="1"/>
  <c r="BJ34" i="1"/>
  <c r="BJ68" i="1"/>
  <c r="BJ56" i="1"/>
  <c r="BJ33" i="1"/>
  <c r="BJ67" i="1"/>
  <c r="BJ35" i="1"/>
  <c r="BJ61" i="1"/>
  <c r="BJ64" i="1"/>
  <c r="BJ58" i="1"/>
  <c r="BJ84" i="1"/>
  <c r="BJ140" i="1"/>
  <c r="BJ12" i="1"/>
  <c r="BJ26" i="1"/>
  <c r="BJ141" i="1"/>
  <c r="BJ32" i="1"/>
  <c r="BJ30" i="1"/>
  <c r="BJ145" i="1"/>
  <c r="BJ59" i="1"/>
  <c r="BJ57" i="1"/>
  <c r="BJ17" i="1"/>
  <c r="BJ25" i="1"/>
  <c r="BJ51" i="1"/>
  <c r="BJ65" i="1"/>
  <c r="BJ38" i="1"/>
  <c r="BJ31" i="1"/>
  <c r="BJ75" i="1"/>
  <c r="BJ143" i="1"/>
  <c r="BJ23" i="1"/>
  <c r="BJ144" i="1"/>
  <c r="BJ66" i="1"/>
  <c r="BJ76" i="1"/>
  <c r="BJ20" i="1"/>
  <c r="BJ19" i="1"/>
  <c r="BJ13" i="1"/>
  <c r="BJ22" i="1"/>
  <c r="BJ77" i="1"/>
  <c r="BJ24" i="1"/>
  <c r="BJ52" i="1"/>
  <c r="BJ54" i="1"/>
  <c r="BJ41" i="1"/>
  <c r="BJ16" i="1"/>
  <c r="BJ37" i="1"/>
  <c r="BJ81" i="1"/>
  <c r="BJ80" i="1"/>
  <c r="BJ53" i="1"/>
  <c r="BJ14" i="1"/>
  <c r="BJ39" i="1"/>
  <c r="BJ63" i="1"/>
  <c r="BJ27" i="1"/>
  <c r="BJ8" i="1"/>
  <c r="BJ11" i="1"/>
  <c r="BJ62" i="1"/>
  <c r="BJ15" i="1"/>
  <c r="BJ29" i="1"/>
  <c r="BJ36" i="1"/>
  <c r="BJ9" i="1"/>
  <c r="BJ79" i="1"/>
  <c r="BJ78" i="1"/>
  <c r="BJ69" i="1"/>
  <c r="BJ134" i="1"/>
  <c r="BJ48" i="1"/>
  <c r="BJ49" i="1"/>
  <c r="BJ45" i="1"/>
  <c r="BJ72" i="1"/>
  <c r="BJ71" i="1"/>
  <c r="BJ73" i="1"/>
  <c r="BJ74" i="1"/>
  <c r="BJ47" i="1"/>
  <c r="BJ42" i="1"/>
  <c r="BJ44" i="1"/>
  <c r="BJ46" i="1"/>
  <c r="BJ50" i="1"/>
  <c r="BJ43" i="1"/>
  <c r="BJ98" i="1"/>
  <c r="BJ142" i="1"/>
  <c r="BJ130" i="1"/>
  <c r="BJ55" i="1"/>
  <c r="BJ97" i="1"/>
  <c r="BJ70" i="1"/>
  <c r="BJ10" i="1"/>
  <c r="BJ95" i="1"/>
  <c r="BJ60" i="1"/>
  <c r="BJ40" i="1"/>
  <c r="BJ103" i="1"/>
  <c r="BJ89" i="1"/>
  <c r="BJ91" i="1"/>
  <c r="BJ107" i="1"/>
  <c r="BJ110" i="1"/>
  <c r="BJ101" i="1"/>
  <c r="BJ99" i="1"/>
  <c r="BJ106" i="1"/>
  <c r="BJ94" i="1"/>
  <c r="BJ96" i="1"/>
  <c r="BJ102" i="1"/>
  <c r="BJ104" i="1"/>
  <c r="BJ109" i="1"/>
  <c r="BJ105" i="1"/>
  <c r="BJ92" i="1"/>
  <c r="BJ90" i="1"/>
  <c r="BJ108" i="1"/>
  <c r="BJ100" i="1"/>
  <c r="BJ93" i="1"/>
  <c r="BL95" i="1" l="1"/>
  <c r="BL97" i="1"/>
  <c r="BM96" i="1"/>
  <c r="BU96" i="1" s="1"/>
  <c r="BM95" i="1"/>
  <c r="BU95" i="1" s="1"/>
  <c r="BM93" i="1"/>
  <c r="BU93" i="1" s="1"/>
  <c r="BM103" i="1"/>
  <c r="BU103" i="1" s="1"/>
  <c r="BM97" i="1"/>
  <c r="BU97" i="1" s="1"/>
  <c r="BM89" i="1"/>
  <c r="BU89" i="1" s="1"/>
  <c r="BN96" i="1"/>
  <c r="BV96" i="1" s="1"/>
  <c r="BN95" i="1"/>
  <c r="BV95" i="1" s="1"/>
  <c r="BN93" i="1"/>
  <c r="BV93" i="1" s="1"/>
  <c r="BN103" i="1"/>
  <c r="BV103" i="1" s="1"/>
  <c r="BN97" i="1"/>
  <c r="BV97" i="1" s="1"/>
  <c r="BN89" i="1"/>
  <c r="BV89" i="1" s="1"/>
  <c r="BQ96" i="1"/>
  <c r="BQ95" i="1"/>
  <c r="BQ93" i="1"/>
  <c r="BQ103" i="1"/>
  <c r="BQ97" i="1"/>
  <c r="BQ89" i="1"/>
  <c r="BS96" i="1"/>
  <c r="BS95" i="1"/>
  <c r="BS93" i="1"/>
  <c r="BS103" i="1"/>
  <c r="BS97" i="1"/>
  <c r="BS89" i="1"/>
  <c r="BT96" i="1"/>
  <c r="BT95" i="1"/>
  <c r="BT93" i="1"/>
  <c r="BT103" i="1"/>
  <c r="BT97" i="1"/>
  <c r="BT89" i="1"/>
  <c r="BL98" i="1"/>
  <c r="BM90" i="1"/>
  <c r="BU90" i="1" s="1"/>
  <c r="BM91" i="1"/>
  <c r="BU91" i="1" s="1"/>
  <c r="BM92" i="1"/>
  <c r="BU92" i="1" s="1"/>
  <c r="BM100" i="1"/>
  <c r="BU100" i="1" s="1"/>
  <c r="BM98" i="1"/>
  <c r="BU98" i="1" s="1"/>
  <c r="BM108" i="1"/>
  <c r="BU108" i="1" s="1"/>
  <c r="BM101" i="1"/>
  <c r="BU101" i="1" s="1"/>
  <c r="BM102" i="1"/>
  <c r="BU102" i="1" s="1"/>
  <c r="BN90" i="1"/>
  <c r="BV90" i="1" s="1"/>
  <c r="BN91" i="1"/>
  <c r="BV91" i="1" s="1"/>
  <c r="BN92" i="1"/>
  <c r="BV92" i="1" s="1"/>
  <c r="BN100" i="1"/>
  <c r="BV100" i="1" s="1"/>
  <c r="BN98" i="1"/>
  <c r="BV98" i="1" s="1"/>
  <c r="BN108" i="1"/>
  <c r="BV108" i="1" s="1"/>
  <c r="BN101" i="1"/>
  <c r="BV101" i="1" s="1"/>
  <c r="BN102" i="1"/>
  <c r="BV102" i="1" s="1"/>
  <c r="BQ90" i="1"/>
  <c r="BQ91" i="1"/>
  <c r="BQ92" i="1"/>
  <c r="BQ100" i="1"/>
  <c r="BQ98" i="1"/>
  <c r="BQ108" i="1"/>
  <c r="BQ101" i="1"/>
  <c r="BQ102" i="1"/>
  <c r="BS90" i="1"/>
  <c r="BS91" i="1"/>
  <c r="BS92" i="1"/>
  <c r="BS100" i="1"/>
  <c r="BS98" i="1"/>
  <c r="BS108" i="1"/>
  <c r="BS101" i="1"/>
  <c r="BS102" i="1"/>
  <c r="BT90" i="1"/>
  <c r="BT91" i="1"/>
  <c r="BT92" i="1"/>
  <c r="BT100" i="1"/>
  <c r="BT98" i="1"/>
  <c r="BT108" i="1"/>
  <c r="BT101" i="1"/>
  <c r="BT102" i="1"/>
  <c r="BY91" i="1" l="1"/>
  <c r="BY92" i="1"/>
  <c r="BY98" i="1"/>
  <c r="BY95" i="1"/>
  <c r="BY108" i="1"/>
  <c r="BY90" i="1"/>
  <c r="BY102" i="1"/>
  <c r="BY101" i="1"/>
  <c r="BY93" i="1"/>
  <c r="BY89" i="1"/>
  <c r="BY96" i="1"/>
  <c r="BY100" i="1"/>
  <c r="BY97" i="1"/>
  <c r="BY103" i="1"/>
  <c r="BM104" i="1"/>
  <c r="BU104" i="1" s="1"/>
  <c r="BN104" i="1"/>
  <c r="BV104" i="1" s="1"/>
  <c r="BQ104" i="1"/>
  <c r="BS104" i="1"/>
  <c r="BT104" i="1"/>
  <c r="BM105" i="1"/>
  <c r="BU105" i="1" s="1"/>
  <c r="BN105" i="1"/>
  <c r="BV105" i="1" s="1"/>
  <c r="BQ105" i="1"/>
  <c r="BS105" i="1"/>
  <c r="BT105" i="1"/>
  <c r="BM106" i="1"/>
  <c r="BU106" i="1" s="1"/>
  <c r="BN106" i="1"/>
  <c r="BV106" i="1" s="1"/>
  <c r="BQ106" i="1"/>
  <c r="BS106" i="1"/>
  <c r="BT106" i="1"/>
  <c r="BM107" i="1"/>
  <c r="BU107" i="1" s="1"/>
  <c r="BN107" i="1"/>
  <c r="BV107" i="1" s="1"/>
  <c r="BQ107" i="1"/>
  <c r="BS107" i="1"/>
  <c r="BT107" i="1"/>
  <c r="BM109" i="1"/>
  <c r="BU109" i="1" s="1"/>
  <c r="BN109" i="1"/>
  <c r="BV109" i="1" s="1"/>
  <c r="BQ109" i="1"/>
  <c r="BS109" i="1"/>
  <c r="BT109" i="1"/>
  <c r="BM110" i="1"/>
  <c r="BU110" i="1" s="1"/>
  <c r="BN110" i="1"/>
  <c r="BV110" i="1" s="1"/>
  <c r="BQ110" i="1"/>
  <c r="BS110" i="1"/>
  <c r="BT110" i="1"/>
  <c r="BM94" i="1"/>
  <c r="BU94" i="1" s="1"/>
  <c r="BN94" i="1"/>
  <c r="BV94" i="1" s="1"/>
  <c r="BQ94" i="1"/>
  <c r="BS94" i="1"/>
  <c r="BT94" i="1"/>
  <c r="BM99" i="1"/>
  <c r="BU99" i="1" s="1"/>
  <c r="BN99" i="1"/>
  <c r="BV99" i="1" s="1"/>
  <c r="BQ99" i="1"/>
  <c r="BS99" i="1"/>
  <c r="BT99" i="1"/>
  <c r="BY107" i="1" l="1"/>
  <c r="BY94" i="1"/>
  <c r="BY105" i="1"/>
  <c r="BY104" i="1"/>
  <c r="BY109" i="1"/>
  <c r="BY99" i="1"/>
  <c r="BY106" i="1"/>
  <c r="BY110" i="1"/>
  <c r="BL60" i="1"/>
  <c r="BM60" i="1"/>
  <c r="BU60" i="1" s="1"/>
  <c r="BN60" i="1"/>
  <c r="BV60" i="1" s="1"/>
  <c r="BQ60" i="1"/>
  <c r="BS60" i="1"/>
  <c r="BT60" i="1"/>
  <c r="BL40" i="1"/>
  <c r="BM40" i="1"/>
  <c r="BU40" i="1" s="1"/>
  <c r="BN40" i="1"/>
  <c r="BV40" i="1" s="1"/>
  <c r="BQ40" i="1"/>
  <c r="BS40" i="1"/>
  <c r="BT40" i="1"/>
  <c r="BL55" i="1"/>
  <c r="BM55" i="1"/>
  <c r="BU55" i="1" s="1"/>
  <c r="BN55" i="1"/>
  <c r="BV55" i="1" s="1"/>
  <c r="BQ55" i="1"/>
  <c r="BS55" i="1"/>
  <c r="BT55" i="1"/>
  <c r="G30" i="7"/>
  <c r="G28" i="7"/>
  <c r="BM85" i="1"/>
  <c r="BU85" i="1" s="1"/>
  <c r="BN85" i="1"/>
  <c r="BV85" i="1" s="1"/>
  <c r="BQ85" i="1"/>
  <c r="BS85" i="1"/>
  <c r="BT85" i="1"/>
  <c r="BM83" i="1"/>
  <c r="BU83" i="1" s="1"/>
  <c r="BN83" i="1"/>
  <c r="BV83" i="1" s="1"/>
  <c r="BQ83" i="1"/>
  <c r="BS83" i="1"/>
  <c r="BT83" i="1"/>
  <c r="BM82" i="1"/>
  <c r="BU82" i="1" s="1"/>
  <c r="BN82" i="1"/>
  <c r="BV82" i="1" s="1"/>
  <c r="BQ82" i="1"/>
  <c r="BS82" i="1"/>
  <c r="BT82" i="1"/>
  <c r="BM7" i="1"/>
  <c r="BU7" i="1" s="1"/>
  <c r="BN7" i="1"/>
  <c r="BV7" i="1" s="1"/>
  <c r="BQ7" i="1"/>
  <c r="BS7" i="1"/>
  <c r="BT7" i="1"/>
  <c r="BL6" i="1"/>
  <c r="BU6" i="1"/>
  <c r="BN6" i="1"/>
  <c r="BV6" i="1" s="1"/>
  <c r="BQ6" i="1"/>
  <c r="BT6" i="1"/>
  <c r="B1" i="9"/>
  <c r="BY7" i="1" l="1"/>
  <c r="BY85" i="1"/>
  <c r="BY55" i="1"/>
  <c r="BY82" i="1"/>
  <c r="BY40" i="1"/>
  <c r="BY60" i="1"/>
  <c r="BY6" i="1"/>
  <c r="BY83" i="1"/>
  <c r="BS56" i="1"/>
  <c r="BS57" i="1"/>
  <c r="BS17" i="1"/>
  <c r="BS77" i="1"/>
  <c r="BS23" i="1"/>
  <c r="BS75" i="1"/>
  <c r="BS25" i="1"/>
  <c r="BS8" i="1"/>
  <c r="BS78" i="1"/>
  <c r="BS79" i="1"/>
  <c r="BS135" i="1"/>
  <c r="BS13" i="1"/>
  <c r="BS136" i="1"/>
  <c r="BS130" i="1"/>
  <c r="BS137" i="1"/>
  <c r="BS30" i="1"/>
  <c r="BS27" i="1"/>
  <c r="BS28" i="1"/>
  <c r="BS53" i="1"/>
  <c r="BS54" i="1"/>
  <c r="BS33" i="1"/>
  <c r="BS42" i="1"/>
  <c r="BS43" i="1"/>
  <c r="BS44" i="1"/>
  <c r="BS16" i="1"/>
  <c r="BS45" i="1"/>
  <c r="BS46" i="1"/>
  <c r="BS14" i="1"/>
  <c r="BS115" i="1"/>
  <c r="BS114" i="1"/>
  <c r="BS116" i="1"/>
  <c r="BS128" i="1"/>
  <c r="BS51" i="1"/>
  <c r="BS34" i="1"/>
  <c r="BS35" i="1"/>
  <c r="BS117" i="1"/>
  <c r="BS36" i="1"/>
  <c r="BS63" i="1"/>
  <c r="BS37" i="1"/>
  <c r="BS112" i="1"/>
  <c r="BS12" i="1"/>
  <c r="BS38" i="1"/>
  <c r="BS142" i="1"/>
  <c r="BS118" i="1"/>
  <c r="BS119" i="1"/>
  <c r="BS18" i="1"/>
  <c r="BS47" i="1"/>
  <c r="BS39" i="1"/>
  <c r="BS10" i="1"/>
  <c r="BS48" i="1"/>
  <c r="BS24" i="1"/>
  <c r="BS22" i="1"/>
  <c r="BS26" i="1"/>
  <c r="BS86" i="1"/>
  <c r="BS15" i="1"/>
  <c r="BS70" i="1"/>
  <c r="BS65" i="1"/>
  <c r="BS71" i="1"/>
  <c r="BS120" i="1"/>
  <c r="BS121" i="1"/>
  <c r="BS129" i="1"/>
  <c r="BS122" i="1"/>
  <c r="BS72" i="1"/>
  <c r="BS141" i="1"/>
  <c r="BS31" i="1"/>
  <c r="BS49" i="1"/>
  <c r="BS123" i="1"/>
  <c r="BS140" i="1"/>
  <c r="BS80" i="1"/>
  <c r="BS76" i="1"/>
  <c r="BS52" i="1"/>
  <c r="BS132" i="1"/>
  <c r="BS133" i="1"/>
  <c r="BS66" i="1"/>
  <c r="BS73" i="1"/>
  <c r="BS84" i="1"/>
  <c r="BS41" i="1"/>
  <c r="BS124" i="1"/>
  <c r="BS64" i="1"/>
  <c r="BS61" i="1"/>
  <c r="BS59" i="1"/>
  <c r="BS9" i="1"/>
  <c r="BS62" i="1"/>
  <c r="BS138" i="1"/>
  <c r="BS139" i="1"/>
  <c r="BS50" i="1"/>
  <c r="BS19" i="1"/>
  <c r="BS20" i="1"/>
  <c r="BS69" i="1"/>
  <c r="BS58" i="1"/>
  <c r="BS125" i="1"/>
  <c r="BS74" i="1"/>
  <c r="BS67" i="1"/>
  <c r="BS68" i="1"/>
  <c r="BS134" i="1"/>
  <c r="BS29" i="1"/>
  <c r="BS81" i="1"/>
  <c r="BS143" i="1"/>
  <c r="BS144" i="1"/>
  <c r="BS11" i="1"/>
  <c r="BS21" i="1"/>
  <c r="BS145" i="1"/>
  <c r="BS113" i="1"/>
  <c r="BS32" i="1"/>
  <c r="BS126" i="1"/>
  <c r="BS127" i="1"/>
  <c r="BT56" i="1" l="1"/>
  <c r="BT57" i="1"/>
  <c r="BT17" i="1"/>
  <c r="BT77" i="1"/>
  <c r="BT23" i="1"/>
  <c r="BT75" i="1"/>
  <c r="BT25" i="1"/>
  <c r="BT8" i="1"/>
  <c r="BT78" i="1"/>
  <c r="BT79" i="1"/>
  <c r="BT135" i="1"/>
  <c r="BT13" i="1"/>
  <c r="BT136" i="1"/>
  <c r="BT130" i="1"/>
  <c r="BT137" i="1"/>
  <c r="BT30" i="1"/>
  <c r="BT27" i="1"/>
  <c r="BT28" i="1"/>
  <c r="BT53" i="1"/>
  <c r="BT54" i="1"/>
  <c r="BT33" i="1"/>
  <c r="BT42" i="1"/>
  <c r="BT43" i="1"/>
  <c r="BT44" i="1"/>
  <c r="BT16" i="1"/>
  <c r="BT45" i="1"/>
  <c r="BT46" i="1"/>
  <c r="BT14" i="1"/>
  <c r="BT115" i="1"/>
  <c r="BT114" i="1"/>
  <c r="BT116" i="1"/>
  <c r="BT128" i="1"/>
  <c r="BT51" i="1"/>
  <c r="BT34" i="1"/>
  <c r="BT35" i="1"/>
  <c r="BT117" i="1"/>
  <c r="BT36" i="1"/>
  <c r="BT63" i="1"/>
  <c r="BT37" i="1"/>
  <c r="BT112" i="1"/>
  <c r="BT12" i="1"/>
  <c r="BT38" i="1"/>
  <c r="BT142" i="1"/>
  <c r="BT118" i="1"/>
  <c r="BT119" i="1"/>
  <c r="BT18" i="1"/>
  <c r="BT47" i="1"/>
  <c r="BT39" i="1"/>
  <c r="BT10" i="1"/>
  <c r="BT48" i="1"/>
  <c r="BT24" i="1"/>
  <c r="BT22" i="1"/>
  <c r="BT26" i="1"/>
  <c r="BT86" i="1"/>
  <c r="BT15" i="1"/>
  <c r="BT70" i="1"/>
  <c r="BT65" i="1"/>
  <c r="BT71" i="1"/>
  <c r="BT120" i="1"/>
  <c r="BT121" i="1"/>
  <c r="BT129" i="1"/>
  <c r="BT122" i="1"/>
  <c r="BT72" i="1"/>
  <c r="BT141" i="1"/>
  <c r="BT31" i="1"/>
  <c r="BT49" i="1"/>
  <c r="BT123" i="1"/>
  <c r="BT140" i="1"/>
  <c r="BT80" i="1"/>
  <c r="BT76" i="1"/>
  <c r="BT52" i="1"/>
  <c r="BT132" i="1"/>
  <c r="BT133" i="1"/>
  <c r="BT66" i="1"/>
  <c r="BT73" i="1"/>
  <c r="BT84" i="1"/>
  <c r="BT41" i="1"/>
  <c r="BT124" i="1"/>
  <c r="BT64" i="1"/>
  <c r="BT61" i="1"/>
  <c r="BT59" i="1"/>
  <c r="BT9" i="1"/>
  <c r="BT62" i="1"/>
  <c r="BT138" i="1"/>
  <c r="BT139" i="1"/>
  <c r="BT50" i="1"/>
  <c r="BT19" i="1"/>
  <c r="BT20" i="1"/>
  <c r="BT69" i="1"/>
  <c r="BT58" i="1"/>
  <c r="BT125" i="1"/>
  <c r="BT74" i="1"/>
  <c r="BT67" i="1"/>
  <c r="BT68" i="1"/>
  <c r="BT134" i="1"/>
  <c r="BT29" i="1"/>
  <c r="BT81" i="1"/>
  <c r="BT143" i="1"/>
  <c r="BT144" i="1"/>
  <c r="BT11" i="1"/>
  <c r="BT21" i="1"/>
  <c r="BT145" i="1"/>
  <c r="BT113" i="1"/>
  <c r="BT32" i="1"/>
  <c r="BT126" i="1"/>
  <c r="BT127" i="1"/>
  <c r="BN56" i="1"/>
  <c r="BN123" i="1"/>
  <c r="BQ33" i="1" l="1"/>
  <c r="BQ123" i="1"/>
  <c r="BQ124" i="1"/>
  <c r="BQ139" i="1"/>
  <c r="BQ138" i="1"/>
  <c r="BQ127" i="1"/>
  <c r="BQ122" i="1"/>
  <c r="BQ133" i="1"/>
  <c r="BQ132" i="1"/>
  <c r="BQ126" i="1"/>
  <c r="BQ125" i="1"/>
  <c r="BQ115" i="1"/>
  <c r="BQ129" i="1"/>
  <c r="BQ112" i="1"/>
  <c r="BQ117" i="1"/>
  <c r="BQ128" i="1"/>
  <c r="BQ119" i="1"/>
  <c r="BQ121" i="1"/>
  <c r="BQ118" i="1"/>
  <c r="BQ120" i="1"/>
  <c r="BQ86" i="1"/>
  <c r="BQ113" i="1"/>
  <c r="BQ134" i="1"/>
  <c r="BQ136" i="1"/>
  <c r="BQ114" i="1"/>
  <c r="BQ137" i="1"/>
  <c r="BQ116" i="1"/>
  <c r="BQ135" i="1"/>
  <c r="BQ21" i="1"/>
  <c r="BQ28" i="1"/>
  <c r="BQ18" i="1"/>
  <c r="BQ34" i="1"/>
  <c r="BQ68" i="1"/>
  <c r="BQ29" i="1"/>
  <c r="BQ56" i="1"/>
  <c r="BQ67" i="1"/>
  <c r="BQ35" i="1"/>
  <c r="BQ61" i="1"/>
  <c r="BQ64" i="1"/>
  <c r="BQ69" i="1"/>
  <c r="BQ58" i="1"/>
  <c r="BQ84" i="1"/>
  <c r="BQ140" i="1"/>
  <c r="BQ12" i="1"/>
  <c r="BQ26" i="1"/>
  <c r="BQ141" i="1"/>
  <c r="BQ32" i="1"/>
  <c r="BQ145" i="1"/>
  <c r="BQ59" i="1"/>
  <c r="BQ57" i="1"/>
  <c r="BQ17" i="1"/>
  <c r="BQ51" i="1"/>
  <c r="BQ65" i="1"/>
  <c r="BQ38" i="1"/>
  <c r="BQ31" i="1"/>
  <c r="BQ75" i="1"/>
  <c r="BQ143" i="1"/>
  <c r="BQ23" i="1"/>
  <c r="BQ144" i="1"/>
  <c r="BQ66" i="1"/>
  <c r="BQ76" i="1"/>
  <c r="BQ20" i="1"/>
  <c r="BQ19" i="1"/>
  <c r="BQ13" i="1"/>
  <c r="BQ22" i="1"/>
  <c r="BQ77" i="1"/>
  <c r="BQ24" i="1"/>
  <c r="BQ52" i="1"/>
  <c r="BQ54" i="1"/>
  <c r="BQ41" i="1"/>
  <c r="BQ16" i="1"/>
  <c r="BQ37" i="1"/>
  <c r="BQ81" i="1"/>
  <c r="BQ80" i="1"/>
  <c r="BQ53" i="1"/>
  <c r="BQ14" i="1"/>
  <c r="BQ39" i="1"/>
  <c r="BQ63" i="1"/>
  <c r="BQ27" i="1"/>
  <c r="BQ8" i="1"/>
  <c r="BQ11" i="1"/>
  <c r="BQ62" i="1"/>
  <c r="BQ15" i="1"/>
  <c r="BQ36" i="1"/>
  <c r="BQ9" i="1"/>
  <c r="BQ79" i="1"/>
  <c r="BQ78" i="1"/>
  <c r="BQ30" i="1"/>
  <c r="BQ25" i="1"/>
  <c r="BQ48" i="1"/>
  <c r="BQ49" i="1"/>
  <c r="BQ45" i="1"/>
  <c r="BQ72" i="1"/>
  <c r="BQ71" i="1"/>
  <c r="BQ73" i="1"/>
  <c r="BQ74" i="1"/>
  <c r="BQ47" i="1"/>
  <c r="BQ42" i="1"/>
  <c r="BQ44" i="1"/>
  <c r="BQ46" i="1"/>
  <c r="BQ50" i="1"/>
  <c r="BQ43" i="1"/>
  <c r="BQ142" i="1"/>
  <c r="BQ130" i="1"/>
  <c r="BQ70" i="1"/>
  <c r="BQ10" i="1"/>
  <c r="A11" i="9" l="1"/>
  <c r="BM123" i="1"/>
  <c r="BU123" i="1" s="1"/>
  <c r="BM33" i="1"/>
  <c r="BU33" i="1" s="1"/>
  <c r="BM124" i="1"/>
  <c r="BU124" i="1" s="1"/>
  <c r="BM139" i="1"/>
  <c r="BU139" i="1" s="1"/>
  <c r="BM138" i="1"/>
  <c r="BU138" i="1" s="1"/>
  <c r="BM127" i="1"/>
  <c r="BU127" i="1" s="1"/>
  <c r="BM122" i="1"/>
  <c r="BU122" i="1" s="1"/>
  <c r="BM133" i="1"/>
  <c r="BU133" i="1" s="1"/>
  <c r="BM132" i="1"/>
  <c r="BU132" i="1" s="1"/>
  <c r="BM126" i="1"/>
  <c r="BU126" i="1" s="1"/>
  <c r="BM125" i="1"/>
  <c r="BU125" i="1" s="1"/>
  <c r="BM115" i="1"/>
  <c r="BU115" i="1" s="1"/>
  <c r="BM129" i="1"/>
  <c r="BU129" i="1" s="1"/>
  <c r="BM112" i="1"/>
  <c r="BU112" i="1" s="1"/>
  <c r="BM117" i="1"/>
  <c r="BU117" i="1" s="1"/>
  <c r="BM128" i="1"/>
  <c r="BU128" i="1" s="1"/>
  <c r="BM119" i="1"/>
  <c r="BU119" i="1" s="1"/>
  <c r="BM121" i="1"/>
  <c r="BU121" i="1" s="1"/>
  <c r="BM118" i="1"/>
  <c r="BU118" i="1" s="1"/>
  <c r="BM120" i="1"/>
  <c r="BU120" i="1" s="1"/>
  <c r="BM86" i="1"/>
  <c r="BU86" i="1" s="1"/>
  <c r="BM113" i="1"/>
  <c r="BU113" i="1" s="1"/>
  <c r="BM134" i="1"/>
  <c r="BU134" i="1" s="1"/>
  <c r="BM136" i="1"/>
  <c r="BU136" i="1" s="1"/>
  <c r="BM114" i="1"/>
  <c r="BU114" i="1" s="1"/>
  <c r="BM137" i="1"/>
  <c r="BU137" i="1" s="1"/>
  <c r="BM116" i="1"/>
  <c r="BU116" i="1" s="1"/>
  <c r="BM135" i="1"/>
  <c r="BU135" i="1" s="1"/>
  <c r="BM21" i="1"/>
  <c r="BU21" i="1" s="1"/>
  <c r="BM28" i="1"/>
  <c r="BU28" i="1" s="1"/>
  <c r="BM18" i="1"/>
  <c r="BU18" i="1" s="1"/>
  <c r="BM34" i="1"/>
  <c r="BU34" i="1" s="1"/>
  <c r="BM68" i="1"/>
  <c r="BU68" i="1" s="1"/>
  <c r="BM29" i="1"/>
  <c r="BU29" i="1" s="1"/>
  <c r="BM56" i="1"/>
  <c r="BU56" i="1" s="1"/>
  <c r="BM67" i="1"/>
  <c r="BU67" i="1" s="1"/>
  <c r="BM35" i="1"/>
  <c r="BU35" i="1" s="1"/>
  <c r="BM61" i="1"/>
  <c r="BU61" i="1" s="1"/>
  <c r="BM64" i="1"/>
  <c r="BU64" i="1" s="1"/>
  <c r="BM69" i="1"/>
  <c r="BU69" i="1" s="1"/>
  <c r="BM58" i="1"/>
  <c r="BU58" i="1" s="1"/>
  <c r="BM84" i="1"/>
  <c r="BU84" i="1" s="1"/>
  <c r="BM140" i="1"/>
  <c r="BU140" i="1" s="1"/>
  <c r="BM12" i="1"/>
  <c r="BU12" i="1" s="1"/>
  <c r="BM26" i="1"/>
  <c r="BU26" i="1" s="1"/>
  <c r="BM141" i="1"/>
  <c r="BU141" i="1" s="1"/>
  <c r="BM32" i="1"/>
  <c r="BU32" i="1" s="1"/>
  <c r="BM145" i="1"/>
  <c r="BU145" i="1" s="1"/>
  <c r="BM59" i="1"/>
  <c r="BU59" i="1" s="1"/>
  <c r="BM57" i="1"/>
  <c r="BU57" i="1" s="1"/>
  <c r="BM17" i="1"/>
  <c r="BU17" i="1" s="1"/>
  <c r="BM51" i="1"/>
  <c r="BU51" i="1" s="1"/>
  <c r="BM65" i="1"/>
  <c r="BU65" i="1" s="1"/>
  <c r="BM38" i="1"/>
  <c r="BU38" i="1" s="1"/>
  <c r="BM31" i="1"/>
  <c r="BU31" i="1" s="1"/>
  <c r="BM75" i="1"/>
  <c r="BU75" i="1" s="1"/>
  <c r="BM143" i="1"/>
  <c r="BU143" i="1" s="1"/>
  <c r="BM23" i="1"/>
  <c r="BU23" i="1" s="1"/>
  <c r="BM144" i="1"/>
  <c r="BU144" i="1" s="1"/>
  <c r="BM66" i="1"/>
  <c r="BU66" i="1" s="1"/>
  <c r="BM76" i="1"/>
  <c r="BU76" i="1" s="1"/>
  <c r="BM20" i="1"/>
  <c r="BU20" i="1" s="1"/>
  <c r="BM19" i="1"/>
  <c r="BU19" i="1" s="1"/>
  <c r="BM13" i="1"/>
  <c r="BU13" i="1" s="1"/>
  <c r="BM22" i="1"/>
  <c r="BU22" i="1" s="1"/>
  <c r="BM77" i="1"/>
  <c r="BU77" i="1" s="1"/>
  <c r="BM24" i="1"/>
  <c r="BU24" i="1" s="1"/>
  <c r="BM52" i="1"/>
  <c r="BU52" i="1" s="1"/>
  <c r="BM54" i="1"/>
  <c r="BU54" i="1" s="1"/>
  <c r="BM41" i="1"/>
  <c r="BU41" i="1" s="1"/>
  <c r="BM16" i="1"/>
  <c r="BU16" i="1" s="1"/>
  <c r="BM37" i="1"/>
  <c r="BU37" i="1" s="1"/>
  <c r="BM81" i="1"/>
  <c r="BU81" i="1" s="1"/>
  <c r="BM80" i="1"/>
  <c r="BU80" i="1" s="1"/>
  <c r="BM53" i="1"/>
  <c r="BU53" i="1" s="1"/>
  <c r="BM14" i="1"/>
  <c r="BU14" i="1" s="1"/>
  <c r="BM39" i="1"/>
  <c r="BU39" i="1" s="1"/>
  <c r="BM63" i="1"/>
  <c r="BU63" i="1" s="1"/>
  <c r="BM27" i="1"/>
  <c r="BU27" i="1" s="1"/>
  <c r="BM8" i="1"/>
  <c r="BU8" i="1" s="1"/>
  <c r="BM11" i="1"/>
  <c r="BU11" i="1" s="1"/>
  <c r="BM62" i="1"/>
  <c r="BU62" i="1" s="1"/>
  <c r="BM15" i="1"/>
  <c r="BU15" i="1" s="1"/>
  <c r="BM36" i="1"/>
  <c r="BU36" i="1" s="1"/>
  <c r="BM9" i="1"/>
  <c r="BU9" i="1" s="1"/>
  <c r="BM79" i="1"/>
  <c r="BU79" i="1" s="1"/>
  <c r="BM78" i="1"/>
  <c r="BU78" i="1" s="1"/>
  <c r="BM30" i="1"/>
  <c r="BU30" i="1" s="1"/>
  <c r="BM25" i="1"/>
  <c r="BU25" i="1" s="1"/>
  <c r="BM48" i="1"/>
  <c r="BU48" i="1" s="1"/>
  <c r="BM49" i="1"/>
  <c r="BU49" i="1" s="1"/>
  <c r="BM45" i="1"/>
  <c r="BU45" i="1" s="1"/>
  <c r="BM72" i="1"/>
  <c r="BU72" i="1" s="1"/>
  <c r="BM71" i="1"/>
  <c r="BU71" i="1" s="1"/>
  <c r="BM73" i="1"/>
  <c r="BU73" i="1" s="1"/>
  <c r="BM74" i="1"/>
  <c r="BU74" i="1" s="1"/>
  <c r="BM47" i="1"/>
  <c r="BU47" i="1" s="1"/>
  <c r="BM42" i="1"/>
  <c r="BU42" i="1" s="1"/>
  <c r="BM44" i="1"/>
  <c r="BU44" i="1" s="1"/>
  <c r="BM46" i="1"/>
  <c r="BU46" i="1" s="1"/>
  <c r="BM50" i="1"/>
  <c r="BU50" i="1" s="1"/>
  <c r="BM43" i="1"/>
  <c r="BU43" i="1" s="1"/>
  <c r="BM142" i="1"/>
  <c r="BU142" i="1" s="1"/>
  <c r="BM130" i="1"/>
  <c r="BU130" i="1" s="1"/>
  <c r="BM70" i="1"/>
  <c r="BU70" i="1" s="1"/>
  <c r="BM10" i="1"/>
  <c r="BU10" i="1" s="1"/>
  <c r="BN33" i="1"/>
  <c r="BV33" i="1" s="1"/>
  <c r="BV123" i="1"/>
  <c r="BN124" i="1"/>
  <c r="BV124" i="1" s="1"/>
  <c r="BN139" i="1"/>
  <c r="BV139" i="1" s="1"/>
  <c r="BN138" i="1"/>
  <c r="BV138" i="1" s="1"/>
  <c r="BN127" i="1"/>
  <c r="BV127" i="1" s="1"/>
  <c r="BN122" i="1"/>
  <c r="BV122" i="1" s="1"/>
  <c r="BN133" i="1"/>
  <c r="BV133" i="1" s="1"/>
  <c r="BN132" i="1"/>
  <c r="BV132" i="1" s="1"/>
  <c r="BN126" i="1"/>
  <c r="BV126" i="1" s="1"/>
  <c r="BN125" i="1"/>
  <c r="BV125" i="1" s="1"/>
  <c r="BN115" i="1"/>
  <c r="BV115" i="1" s="1"/>
  <c r="BN129" i="1"/>
  <c r="BV129" i="1" s="1"/>
  <c r="BN112" i="1"/>
  <c r="BV112" i="1" s="1"/>
  <c r="BN117" i="1"/>
  <c r="BV117" i="1" s="1"/>
  <c r="BN128" i="1"/>
  <c r="BV128" i="1" s="1"/>
  <c r="BN119" i="1"/>
  <c r="BV119" i="1" s="1"/>
  <c r="BN121" i="1"/>
  <c r="BV121" i="1" s="1"/>
  <c r="BN118" i="1"/>
  <c r="BV118" i="1" s="1"/>
  <c r="BN120" i="1"/>
  <c r="BV120" i="1" s="1"/>
  <c r="BN86" i="1"/>
  <c r="BV86" i="1" s="1"/>
  <c r="BN113" i="1"/>
  <c r="BV113" i="1" s="1"/>
  <c r="BN134" i="1"/>
  <c r="BV134" i="1" s="1"/>
  <c r="BN136" i="1"/>
  <c r="BV136" i="1" s="1"/>
  <c r="BN114" i="1"/>
  <c r="BV114" i="1" s="1"/>
  <c r="BN137" i="1"/>
  <c r="BV137" i="1" s="1"/>
  <c r="BN116" i="1"/>
  <c r="BV116" i="1" s="1"/>
  <c r="BN135" i="1"/>
  <c r="BV135" i="1" s="1"/>
  <c r="BN21" i="1"/>
  <c r="BV21" i="1" s="1"/>
  <c r="BN28" i="1"/>
  <c r="BV28" i="1" s="1"/>
  <c r="BN18" i="1"/>
  <c r="BV18" i="1" s="1"/>
  <c r="BN34" i="1"/>
  <c r="BV34" i="1" s="1"/>
  <c r="BN68" i="1"/>
  <c r="BV68" i="1" s="1"/>
  <c r="BN29" i="1"/>
  <c r="BV29" i="1" s="1"/>
  <c r="BV56" i="1"/>
  <c r="BN67" i="1"/>
  <c r="BV67" i="1" s="1"/>
  <c r="BN35" i="1"/>
  <c r="BV35" i="1" s="1"/>
  <c r="BN61" i="1"/>
  <c r="BV61" i="1" s="1"/>
  <c r="BN64" i="1"/>
  <c r="BV64" i="1" s="1"/>
  <c r="BN69" i="1"/>
  <c r="BV69" i="1" s="1"/>
  <c r="BN58" i="1"/>
  <c r="BV58" i="1" s="1"/>
  <c r="BN84" i="1"/>
  <c r="BV84" i="1" s="1"/>
  <c r="BN140" i="1"/>
  <c r="BV140" i="1" s="1"/>
  <c r="BN12" i="1"/>
  <c r="BV12" i="1" s="1"/>
  <c r="BN26" i="1"/>
  <c r="BV26" i="1" s="1"/>
  <c r="BN141" i="1"/>
  <c r="BV141" i="1" s="1"/>
  <c r="BN32" i="1"/>
  <c r="BV32" i="1" s="1"/>
  <c r="BN145" i="1"/>
  <c r="BV145" i="1" s="1"/>
  <c r="BN59" i="1"/>
  <c r="BV59" i="1" s="1"/>
  <c r="BN57" i="1"/>
  <c r="BV57" i="1" s="1"/>
  <c r="BN17" i="1"/>
  <c r="BV17" i="1" s="1"/>
  <c r="BN51" i="1"/>
  <c r="BV51" i="1" s="1"/>
  <c r="BN65" i="1"/>
  <c r="BV65" i="1" s="1"/>
  <c r="BN38" i="1"/>
  <c r="BV38" i="1" s="1"/>
  <c r="BN31" i="1"/>
  <c r="BV31" i="1" s="1"/>
  <c r="BN75" i="1"/>
  <c r="BV75" i="1" s="1"/>
  <c r="BN143" i="1"/>
  <c r="BV143" i="1" s="1"/>
  <c r="BN23" i="1"/>
  <c r="BV23" i="1" s="1"/>
  <c r="BN144" i="1"/>
  <c r="BV144" i="1" s="1"/>
  <c r="BN66" i="1"/>
  <c r="BV66" i="1" s="1"/>
  <c r="BN76" i="1"/>
  <c r="BV76" i="1" s="1"/>
  <c r="BN20" i="1"/>
  <c r="BV20" i="1" s="1"/>
  <c r="BN19" i="1"/>
  <c r="BV19" i="1" s="1"/>
  <c r="BN13" i="1"/>
  <c r="BV13" i="1" s="1"/>
  <c r="BN22" i="1"/>
  <c r="BV22" i="1" s="1"/>
  <c r="BN77" i="1"/>
  <c r="BV77" i="1" s="1"/>
  <c r="BN24" i="1"/>
  <c r="BV24" i="1" s="1"/>
  <c r="BN52" i="1"/>
  <c r="BV52" i="1" s="1"/>
  <c r="BN54" i="1"/>
  <c r="BV54" i="1" s="1"/>
  <c r="BN41" i="1"/>
  <c r="BV41" i="1" s="1"/>
  <c r="BN16" i="1"/>
  <c r="BV16" i="1" s="1"/>
  <c r="BN37" i="1"/>
  <c r="BV37" i="1" s="1"/>
  <c r="BN81" i="1"/>
  <c r="BV81" i="1" s="1"/>
  <c r="BN80" i="1"/>
  <c r="BV80" i="1" s="1"/>
  <c r="BN53" i="1"/>
  <c r="BV53" i="1" s="1"/>
  <c r="BN14" i="1"/>
  <c r="BV14" i="1" s="1"/>
  <c r="BN39" i="1"/>
  <c r="BV39" i="1" s="1"/>
  <c r="BN63" i="1"/>
  <c r="BV63" i="1" s="1"/>
  <c r="BN27" i="1"/>
  <c r="BV27" i="1" s="1"/>
  <c r="BN8" i="1"/>
  <c r="BV8" i="1" s="1"/>
  <c r="BN11" i="1"/>
  <c r="BV11" i="1" s="1"/>
  <c r="BN62" i="1"/>
  <c r="BV62" i="1" s="1"/>
  <c r="BN15" i="1"/>
  <c r="BV15" i="1" s="1"/>
  <c r="BN36" i="1"/>
  <c r="BV36" i="1" s="1"/>
  <c r="BN9" i="1"/>
  <c r="BV9" i="1" s="1"/>
  <c r="BN79" i="1"/>
  <c r="BV79" i="1" s="1"/>
  <c r="BN78" i="1"/>
  <c r="BV78" i="1" s="1"/>
  <c r="BN30" i="1"/>
  <c r="BV30" i="1" s="1"/>
  <c r="BN25" i="1"/>
  <c r="BV25" i="1" s="1"/>
  <c r="BN48" i="1"/>
  <c r="BV48" i="1" s="1"/>
  <c r="BN49" i="1"/>
  <c r="BV49" i="1" s="1"/>
  <c r="BN45" i="1"/>
  <c r="BV45" i="1" s="1"/>
  <c r="BN72" i="1"/>
  <c r="BV72" i="1" s="1"/>
  <c r="BN71" i="1"/>
  <c r="BV71" i="1" s="1"/>
  <c r="BN73" i="1"/>
  <c r="BV73" i="1" s="1"/>
  <c r="BN74" i="1"/>
  <c r="BV74" i="1" s="1"/>
  <c r="BN47" i="1"/>
  <c r="BV47" i="1" s="1"/>
  <c r="BN42" i="1"/>
  <c r="BV42" i="1" s="1"/>
  <c r="BN44" i="1"/>
  <c r="BV44" i="1" s="1"/>
  <c r="BN46" i="1"/>
  <c r="BV46" i="1" s="1"/>
  <c r="BN50" i="1"/>
  <c r="BV50" i="1" s="1"/>
  <c r="BN43" i="1"/>
  <c r="BV43" i="1" s="1"/>
  <c r="BN142" i="1"/>
  <c r="BV142" i="1" s="1"/>
  <c r="BN130" i="1"/>
  <c r="BV130" i="1" s="1"/>
  <c r="BN70" i="1"/>
  <c r="BV70" i="1" s="1"/>
  <c r="BN10" i="1"/>
  <c r="BV10" i="1" s="1"/>
  <c r="BY70" i="1" l="1"/>
  <c r="BY47" i="1"/>
  <c r="BY25" i="1"/>
  <c r="BY11" i="1"/>
  <c r="BY33" i="1"/>
  <c r="BY10" i="1"/>
  <c r="BY42" i="1"/>
  <c r="BY48" i="1"/>
  <c r="BY62" i="1"/>
  <c r="BY130" i="1"/>
  <c r="BY74" i="1"/>
  <c r="BY30" i="1"/>
  <c r="BY8" i="1"/>
  <c r="BY37" i="1"/>
  <c r="BY13" i="1"/>
  <c r="BY75" i="1"/>
  <c r="BY145" i="1"/>
  <c r="BY69" i="1"/>
  <c r="BY34" i="1"/>
  <c r="BY136" i="1"/>
  <c r="BY50" i="1"/>
  <c r="BY72" i="1"/>
  <c r="BY9" i="1"/>
  <c r="BY39" i="1"/>
  <c r="BY128" i="1"/>
  <c r="BY46" i="1"/>
  <c r="BY45" i="1"/>
  <c r="BY36" i="1"/>
  <c r="BY14" i="1"/>
  <c r="BY52" i="1"/>
  <c r="BY66" i="1"/>
  <c r="BY51" i="1"/>
  <c r="BY12" i="1"/>
  <c r="BY67" i="1"/>
  <c r="BY135" i="1"/>
  <c r="BY120" i="1"/>
  <c r="BY115" i="1"/>
  <c r="BY139" i="1"/>
  <c r="BY49" i="1"/>
  <c r="BY15" i="1"/>
  <c r="BY53" i="1"/>
  <c r="BY24" i="1"/>
  <c r="BY144" i="1"/>
  <c r="BY17" i="1"/>
  <c r="BY140" i="1"/>
  <c r="BY56" i="1"/>
  <c r="BY116" i="1"/>
  <c r="BY118" i="1"/>
  <c r="BY125" i="1"/>
  <c r="BY124" i="1"/>
  <c r="BY44" i="1"/>
  <c r="BY73" i="1"/>
  <c r="BY27" i="1"/>
  <c r="BY19" i="1"/>
  <c r="BY31" i="1"/>
  <c r="BY32" i="1"/>
  <c r="BY64" i="1"/>
  <c r="BY18" i="1"/>
  <c r="BY134" i="1"/>
  <c r="BY117" i="1"/>
  <c r="BY122" i="1"/>
  <c r="BY142" i="1"/>
  <c r="BY78" i="1"/>
  <c r="BY16" i="1"/>
  <c r="BY43" i="1"/>
  <c r="BY71" i="1"/>
  <c r="BY79" i="1"/>
  <c r="BY63" i="1"/>
  <c r="BY41" i="1"/>
  <c r="BY20" i="1"/>
  <c r="BY38" i="1"/>
  <c r="BY141" i="1"/>
  <c r="BY61" i="1"/>
  <c r="BY28" i="1"/>
  <c r="BY113" i="1"/>
  <c r="BY112" i="1"/>
  <c r="BY127" i="1"/>
  <c r="BY54" i="1"/>
  <c r="BY76" i="1"/>
  <c r="BY65" i="1"/>
  <c r="BY26" i="1"/>
  <c r="BY35" i="1"/>
  <c r="BY21" i="1"/>
  <c r="BY86" i="1"/>
  <c r="BY129" i="1"/>
  <c r="BY138" i="1"/>
  <c r="BY80" i="1"/>
  <c r="BY77" i="1"/>
  <c r="BY23" i="1"/>
  <c r="BY57" i="1"/>
  <c r="BY84" i="1"/>
  <c r="BY29" i="1"/>
  <c r="BY137" i="1"/>
  <c r="BY121" i="1"/>
  <c r="BY126" i="1"/>
  <c r="BY123" i="1"/>
  <c r="BY81" i="1"/>
  <c r="BY22" i="1"/>
  <c r="BY143" i="1"/>
  <c r="BY59" i="1"/>
  <c r="BY58" i="1"/>
  <c r="BY68" i="1"/>
  <c r="BY114" i="1"/>
  <c r="BY119" i="1"/>
  <c r="BY132" i="1"/>
  <c r="BY133" i="1"/>
  <c r="A12" i="9"/>
  <c r="A13" i="9" l="1"/>
  <c r="BX6" i="1"/>
  <c r="BX87" i="1"/>
  <c r="BX88" i="1"/>
  <c r="BX111" i="1"/>
  <c r="BX68" i="1"/>
  <c r="BX58" i="1"/>
  <c r="BX130" i="1"/>
  <c r="BX114" i="1"/>
  <c r="BX74" i="1"/>
  <c r="BX23" i="1"/>
  <c r="BX117" i="1"/>
  <c r="BX63" i="1"/>
  <c r="BX56" i="1"/>
  <c r="BX42" i="1"/>
  <c r="BX51" i="1"/>
  <c r="BX129" i="1"/>
  <c r="BX39" i="1"/>
  <c r="BX61" i="1"/>
  <c r="BX133" i="1"/>
  <c r="BX27" i="1"/>
  <c r="BX77" i="1"/>
  <c r="BX134" i="1"/>
  <c r="BX79" i="1"/>
  <c r="BX140" i="1"/>
  <c r="BX10" i="1"/>
  <c r="BX66" i="1"/>
  <c r="BX86" i="1"/>
  <c r="BX36" i="1"/>
  <c r="BX141" i="1"/>
  <c r="BX128" i="1"/>
  <c r="BX78" i="1"/>
  <c r="BX126" i="1"/>
  <c r="BX80" i="1"/>
  <c r="BX18" i="1"/>
  <c r="BX71" i="1"/>
  <c r="BX17" i="1"/>
  <c r="BX139" i="1"/>
  <c r="BX52" i="1"/>
  <c r="BX21" i="1"/>
  <c r="BX45" i="1"/>
  <c r="BX38" i="1"/>
  <c r="BX136" i="1"/>
  <c r="BX73" i="1"/>
  <c r="BX59" i="1"/>
  <c r="BX11" i="1"/>
  <c r="BX64" i="1"/>
  <c r="BX43" i="1"/>
  <c r="BX144" i="1"/>
  <c r="BX115" i="1"/>
  <c r="BX14" i="1"/>
  <c r="BX35" i="1"/>
  <c r="BX46" i="1"/>
  <c r="BX20" i="1"/>
  <c r="BX34" i="1"/>
  <c r="BX142" i="1"/>
  <c r="BX137" i="1"/>
  <c r="BX25" i="1"/>
  <c r="BX32" i="1"/>
  <c r="BX124" i="1"/>
  <c r="BX24" i="1"/>
  <c r="BX120" i="1"/>
  <c r="BX15" i="1"/>
  <c r="BX26" i="1"/>
  <c r="BX127" i="1"/>
  <c r="BX41" i="1"/>
  <c r="BX69" i="1"/>
  <c r="BX75" i="1"/>
  <c r="BX123" i="1"/>
  <c r="BX22" i="1"/>
  <c r="BX29" i="1"/>
  <c r="BX47" i="1"/>
  <c r="BX31" i="1"/>
  <c r="BX125" i="1"/>
  <c r="BX53" i="1"/>
  <c r="BX135" i="1"/>
  <c r="BX49" i="1"/>
  <c r="BX65" i="1"/>
  <c r="BX112" i="1"/>
  <c r="BX9" i="1"/>
  <c r="BX104" i="1"/>
  <c r="BX110" i="1"/>
  <c r="BX97" i="1"/>
  <c r="BX108" i="1"/>
  <c r="BX109" i="1"/>
  <c r="BX85" i="1"/>
  <c r="BX93" i="1"/>
  <c r="BX100" i="1"/>
  <c r="BX94" i="1"/>
  <c r="BX83" i="1"/>
  <c r="BX96" i="1"/>
  <c r="BX101" i="1"/>
  <c r="BX7" i="1"/>
  <c r="BX55" i="1"/>
  <c r="BX91" i="1"/>
  <c r="BX95" i="1"/>
  <c r="BX105" i="1"/>
  <c r="BX60" i="1"/>
  <c r="BX89" i="1"/>
  <c r="BX98" i="1"/>
  <c r="BX107" i="1"/>
  <c r="BX40" i="1"/>
  <c r="BX102" i="1"/>
  <c r="BX99" i="1"/>
  <c r="BX106" i="1"/>
  <c r="BX131" i="1"/>
  <c r="BX92" i="1"/>
  <c r="BX82" i="1"/>
  <c r="BX103" i="1"/>
  <c r="BX90" i="1"/>
  <c r="BX145" i="1"/>
  <c r="BX33" i="1"/>
  <c r="BX143" i="1"/>
  <c r="BX132" i="1"/>
  <c r="BX81" i="1"/>
  <c r="BX84" i="1"/>
  <c r="BX70" i="1"/>
  <c r="BX19" i="1"/>
  <c r="BX118" i="1"/>
  <c r="BX62" i="1"/>
  <c r="BX67" i="1"/>
  <c r="BX44" i="1"/>
  <c r="BX76" i="1"/>
  <c r="BX113" i="1"/>
  <c r="BX72" i="1"/>
  <c r="BX13" i="1"/>
  <c r="BX121" i="1"/>
  <c r="BX119" i="1"/>
  <c r="BX30" i="1"/>
  <c r="BX57" i="1"/>
  <c r="BX122" i="1"/>
  <c r="BX16" i="1"/>
  <c r="BX116" i="1"/>
  <c r="BX48" i="1"/>
  <c r="BX12" i="1"/>
  <c r="BX138" i="1"/>
  <c r="BX54" i="1"/>
  <c r="BX28" i="1"/>
  <c r="BX50" i="1"/>
  <c r="BX37" i="1"/>
  <c r="BX8" i="1"/>
  <c r="B11" i="9" l="1"/>
  <c r="B12" i="9"/>
  <c r="B13" i="9"/>
  <c r="B10" i="9"/>
  <c r="B9" i="9"/>
  <c r="A14" i="9"/>
  <c r="B14" i="9" s="1"/>
  <c r="C11" i="9" l="1" a="1"/>
  <c r="C11" i="9" s="1"/>
  <c r="C14" i="9" a="1"/>
  <c r="C14" i="9" s="1"/>
  <c r="C10" i="9" a="1"/>
  <c r="C10" i="9" s="1"/>
  <c r="C13" i="9" a="1"/>
  <c r="C13" i="9" s="1"/>
  <c r="C12" i="9" a="1"/>
  <c r="C12" i="9" s="1"/>
  <c r="C9" i="9" a="1"/>
  <c r="C9" i="9" s="1"/>
  <c r="A15" i="9"/>
  <c r="B15" i="9" s="1"/>
  <c r="BL33" i="1"/>
  <c r="BL123" i="1"/>
  <c r="BL124" i="1"/>
  <c r="BL139" i="1"/>
  <c r="BL138" i="1"/>
  <c r="BL127" i="1"/>
  <c r="BL122" i="1"/>
  <c r="BL133" i="1"/>
  <c r="BL132" i="1"/>
  <c r="BL126" i="1"/>
  <c r="BL125" i="1"/>
  <c r="BL115" i="1"/>
  <c r="BL129" i="1"/>
  <c r="BL112" i="1"/>
  <c r="BL117" i="1"/>
  <c r="BL128" i="1"/>
  <c r="BL119" i="1"/>
  <c r="BL121" i="1"/>
  <c r="BL118" i="1"/>
  <c r="BL120" i="1"/>
  <c r="BL86" i="1"/>
  <c r="BL113" i="1"/>
  <c r="BL134" i="1"/>
  <c r="BL136" i="1"/>
  <c r="BL114" i="1"/>
  <c r="BL137" i="1"/>
  <c r="BL116" i="1"/>
  <c r="BL135" i="1"/>
  <c r="BL21" i="1"/>
  <c r="BL28" i="1"/>
  <c r="BL18" i="1"/>
  <c r="BL34" i="1"/>
  <c r="BL68" i="1"/>
  <c r="BL29" i="1"/>
  <c r="BL56" i="1"/>
  <c r="BL67" i="1"/>
  <c r="BL35" i="1"/>
  <c r="BL61" i="1"/>
  <c r="BL64" i="1"/>
  <c r="BL69" i="1"/>
  <c r="BL58" i="1"/>
  <c r="BL84" i="1"/>
  <c r="BL140" i="1"/>
  <c r="BL12" i="1"/>
  <c r="BL26" i="1"/>
  <c r="BL141" i="1"/>
  <c r="BL32" i="1"/>
  <c r="BL145" i="1"/>
  <c r="BL59" i="1"/>
  <c r="BL57" i="1"/>
  <c r="BL17" i="1"/>
  <c r="BL51" i="1"/>
  <c r="BL65" i="1"/>
  <c r="BL38" i="1"/>
  <c r="BL31" i="1"/>
  <c r="BL75" i="1"/>
  <c r="BL143" i="1"/>
  <c r="BL23" i="1"/>
  <c r="BL144" i="1"/>
  <c r="BL66" i="1"/>
  <c r="BL76" i="1"/>
  <c r="BL20" i="1"/>
  <c r="BL19" i="1"/>
  <c r="BL13" i="1"/>
  <c r="BL22" i="1"/>
  <c r="BL77" i="1"/>
  <c r="BL24" i="1"/>
  <c r="BL52" i="1"/>
  <c r="BL54" i="1"/>
  <c r="BL41" i="1"/>
  <c r="BL16" i="1"/>
  <c r="BL37" i="1"/>
  <c r="BL81" i="1"/>
  <c r="BL80" i="1"/>
  <c r="BL53" i="1"/>
  <c r="BL14" i="1"/>
  <c r="BL39" i="1"/>
  <c r="BL63" i="1"/>
  <c r="BL27" i="1"/>
  <c r="BL8" i="1"/>
  <c r="BL11" i="1"/>
  <c r="BL62" i="1"/>
  <c r="BL15" i="1"/>
  <c r="BL36" i="1"/>
  <c r="BL9" i="1"/>
  <c r="BL79" i="1"/>
  <c r="BL78" i="1"/>
  <c r="BL30" i="1"/>
  <c r="BL25" i="1"/>
  <c r="BL48" i="1"/>
  <c r="BL49" i="1"/>
  <c r="BL45" i="1"/>
  <c r="BL72" i="1"/>
  <c r="BL71" i="1"/>
  <c r="BL73" i="1"/>
  <c r="BL74" i="1"/>
  <c r="BL47" i="1"/>
  <c r="BL42" i="1"/>
  <c r="BL44" i="1"/>
  <c r="BL46" i="1"/>
  <c r="BL50" i="1"/>
  <c r="BL43" i="1"/>
  <c r="BL142" i="1"/>
  <c r="BL130" i="1"/>
  <c r="BL70" i="1"/>
  <c r="BL10" i="1"/>
  <c r="C15" i="9" l="1" a="1"/>
  <c r="C15" i="9" s="1"/>
  <c r="A16" i="9"/>
  <c r="B16" i="9" s="1"/>
  <c r="C16" i="9" l="1" a="1"/>
  <c r="C16" i="9" s="1"/>
  <c r="A17" i="9"/>
  <c r="B17" i="9" s="1"/>
  <c r="C17" i="9" l="1" a="1"/>
  <c r="C17" i="9" s="1"/>
  <c r="A18" i="9"/>
  <c r="B18" i="9" s="1"/>
  <c r="C18" i="9" l="1" a="1"/>
  <c r="C18" i="9" s="1"/>
  <c r="A19" i="9"/>
  <c r="B19" i="9" s="1"/>
  <c r="C19" i="9" l="1" a="1"/>
  <c r="C19" i="9" s="1"/>
  <c r="A20" i="9"/>
  <c r="B20" i="9" s="1"/>
  <c r="C20" i="9" l="1" a="1"/>
  <c r="C20" i="9" s="1"/>
  <c r="A21" i="9"/>
  <c r="B21" i="9" s="1"/>
  <c r="C21" i="9" l="1" a="1"/>
  <c r="C21" i="9" s="1"/>
  <c r="A22" i="9"/>
  <c r="B22" i="9" s="1"/>
  <c r="C22" i="9" l="1" a="1"/>
  <c r="C22" i="9" s="1"/>
  <c r="A23" i="9"/>
  <c r="B23" i="9" s="1"/>
  <c r="C23" i="9" l="1" a="1"/>
  <c r="C23" i="9" s="1"/>
  <c r="A24" i="9"/>
  <c r="B24" i="9" s="1"/>
  <c r="C24" i="9" l="1" a="1"/>
  <c r="C24" i="9" s="1"/>
  <c r="A25" i="9"/>
  <c r="B25" i="9" s="1"/>
  <c r="C25" i="9" l="1" a="1"/>
  <c r="C25" i="9" s="1"/>
  <c r="A26" i="9"/>
  <c r="B26" i="9" s="1"/>
  <c r="C26" i="9" l="1" a="1"/>
  <c r="C26" i="9" s="1"/>
  <c r="A27" i="9"/>
  <c r="B27" i="9" s="1"/>
  <c r="C27" i="9" l="1" a="1"/>
  <c r="C27" i="9" s="1"/>
  <c r="A28" i="9"/>
  <c r="B28" i="9" s="1"/>
  <c r="C28" i="9" l="1" a="1"/>
  <c r="C28" i="9" s="1"/>
  <c r="A29" i="9"/>
  <c r="B29" i="9" s="1"/>
  <c r="C29" i="9" l="1" a="1"/>
  <c r="C29" i="9" s="1"/>
  <c r="A30" i="9"/>
  <c r="B30" i="9" s="1"/>
  <c r="C30" i="9" l="1" a="1"/>
  <c r="C30" i="9" s="1"/>
  <c r="A31" i="9"/>
  <c r="B31" i="9" s="1"/>
  <c r="C31" i="9" l="1" a="1"/>
  <c r="C31" i="9" s="1"/>
  <c r="A32" i="9"/>
  <c r="B32" i="9" s="1"/>
  <c r="C32" i="9" l="1" a="1"/>
  <c r="C32" i="9" s="1"/>
  <c r="A33" i="9"/>
  <c r="B33" i="9" s="1"/>
  <c r="C33" i="9" l="1" a="1"/>
  <c r="C33" i="9" s="1"/>
  <c r="A34" i="9"/>
  <c r="B34" i="9" s="1"/>
  <c r="C34" i="9" l="1" a="1"/>
  <c r="C34" i="9" s="1"/>
  <c r="A35" i="9"/>
  <c r="B35" i="9" s="1"/>
  <c r="C35" i="9" l="1" a="1"/>
  <c r="C35" i="9" s="1"/>
  <c r="A36" i="9"/>
  <c r="B36" i="9" s="1"/>
  <c r="C36" i="9" l="1" a="1"/>
  <c r="C36" i="9" s="1"/>
  <c r="A37" i="9"/>
  <c r="B37" i="9" s="1"/>
  <c r="C37" i="9" l="1" a="1"/>
  <c r="C37" i="9" s="1"/>
  <c r="A38" i="9"/>
  <c r="B38" i="9" s="1"/>
  <c r="C38" i="9" l="1" a="1"/>
  <c r="C38" i="9" s="1"/>
  <c r="A39" i="9"/>
  <c r="B39" i="9" s="1"/>
  <c r="C39" i="9" l="1" a="1"/>
  <c r="C39" i="9" s="1"/>
  <c r="A40" i="9"/>
  <c r="B40" i="9" s="1"/>
  <c r="C40" i="9" l="1" a="1"/>
  <c r="C40" i="9" s="1"/>
  <c r="A41" i="9"/>
  <c r="B41" i="9" s="1"/>
  <c r="C41" i="9" l="1" a="1"/>
  <c r="C41" i="9" s="1"/>
  <c r="A42" i="9"/>
  <c r="B42" i="9" s="1"/>
  <c r="C42" i="9" l="1" a="1"/>
  <c r="C42" i="9" s="1"/>
  <c r="A43" i="9"/>
  <c r="B43" i="9" s="1"/>
  <c r="C43" i="9" l="1" a="1"/>
  <c r="C43" i="9" s="1"/>
  <c r="A44" i="9"/>
  <c r="B44" i="9" s="1"/>
  <c r="C44" i="9" l="1" a="1"/>
  <c r="C44" i="9" s="1"/>
  <c r="A45" i="9"/>
  <c r="B45" i="9" s="1"/>
  <c r="C45" i="9" l="1" a="1"/>
  <c r="C45" i="9" s="1"/>
  <c r="A46" i="9"/>
  <c r="B46" i="9" s="1"/>
  <c r="C46" i="9" l="1" a="1"/>
  <c r="C46" i="9" s="1"/>
  <c r="A47" i="9"/>
  <c r="B47" i="9" s="1"/>
  <c r="C47" i="9" l="1" a="1"/>
  <c r="C47" i="9" s="1"/>
  <c r="A48" i="9"/>
  <c r="B48" i="9" s="1"/>
  <c r="C48" i="9" l="1" a="1"/>
  <c r="C48" i="9" s="1"/>
  <c r="A49" i="9"/>
  <c r="B49" i="9" s="1"/>
  <c r="C49" i="9" l="1" a="1"/>
  <c r="C49" i="9" s="1"/>
  <c r="A50" i="9"/>
  <c r="B50" i="9" s="1"/>
  <c r="C50" i="9" l="1" a="1"/>
  <c r="C50" i="9" s="1"/>
  <c r="A51" i="9"/>
  <c r="B51" i="9" s="1"/>
  <c r="C51" i="9" l="1" a="1"/>
  <c r="C51" i="9" s="1"/>
  <c r="A52" i="9"/>
  <c r="B52" i="9" s="1"/>
  <c r="C52" i="9" l="1" a="1"/>
  <c r="C52" i="9" s="1"/>
  <c r="A53" i="9"/>
  <c r="B53" i="9" s="1"/>
  <c r="C53" i="9" l="1" a="1"/>
  <c r="C53" i="9" s="1"/>
  <c r="A54" i="9"/>
  <c r="B54" i="9" s="1"/>
  <c r="C54" i="9" l="1" a="1"/>
  <c r="C54" i="9" s="1"/>
  <c r="A55" i="9"/>
  <c r="B55" i="9" s="1"/>
  <c r="C55" i="9" l="1" a="1"/>
  <c r="C55" i="9" s="1"/>
  <c r="A56" i="9"/>
  <c r="B56" i="9" s="1"/>
  <c r="C56" i="9" l="1" a="1"/>
  <c r="C56" i="9" s="1"/>
  <c r="A57" i="9"/>
  <c r="B57" i="9" s="1"/>
  <c r="C57" i="9" l="1" a="1"/>
  <c r="C57" i="9" s="1"/>
  <c r="A58" i="9"/>
  <c r="B58" i="9" s="1"/>
  <c r="C58" i="9" l="1" a="1"/>
  <c r="C58" i="9" s="1"/>
  <c r="A59" i="9"/>
  <c r="B59" i="9" s="1"/>
  <c r="C59" i="9" l="1" a="1"/>
  <c r="C59" i="9" s="1"/>
  <c r="A60" i="9"/>
  <c r="B60" i="9" s="1"/>
  <c r="C60" i="9" l="1" a="1"/>
  <c r="C60" i="9" s="1"/>
  <c r="A61" i="9"/>
  <c r="B61" i="9" s="1"/>
  <c r="C61" i="9" l="1" a="1"/>
  <c r="C61" i="9" s="1"/>
  <c r="A62" i="9"/>
  <c r="B62" i="9" s="1"/>
  <c r="C62" i="9" l="1" a="1"/>
  <c r="C62" i="9" s="1"/>
  <c r="A63" i="9"/>
  <c r="B63" i="9" s="1"/>
  <c r="C63" i="9" l="1" a="1"/>
  <c r="C63" i="9" s="1"/>
  <c r="A64" i="9"/>
  <c r="B64" i="9" s="1"/>
  <c r="C64" i="9" l="1" a="1"/>
  <c r="C64" i="9" s="1"/>
  <c r="A65" i="9"/>
  <c r="B65" i="9" s="1"/>
  <c r="C65" i="9" l="1" a="1"/>
  <c r="C65" i="9" s="1"/>
  <c r="A66" i="9"/>
  <c r="B66" i="9" s="1"/>
  <c r="C66" i="9" l="1" a="1"/>
  <c r="C66" i="9" s="1"/>
  <c r="A67" i="9"/>
  <c r="B67" i="9" s="1"/>
  <c r="C67" i="9" l="1" a="1"/>
  <c r="C67" i="9" s="1"/>
  <c r="A68" i="9"/>
  <c r="B68" i="9" s="1"/>
  <c r="C68" i="9" l="1" a="1"/>
  <c r="C68" i="9" s="1"/>
  <c r="A69" i="9"/>
  <c r="B69" i="9" s="1"/>
  <c r="C69" i="9" l="1" a="1"/>
  <c r="C69" i="9" s="1"/>
  <c r="A70" i="9"/>
  <c r="B70" i="9" s="1"/>
  <c r="C70" i="9" l="1" a="1"/>
  <c r="C70" i="9" s="1"/>
  <c r="A71" i="9"/>
  <c r="B71" i="9" s="1"/>
  <c r="C71" i="9" l="1" a="1"/>
  <c r="C71" i="9" s="1"/>
  <c r="A72" i="9"/>
  <c r="B72" i="9" s="1"/>
  <c r="C72" i="9" l="1" a="1"/>
  <c r="C72" i="9" s="1"/>
  <c r="A73" i="9"/>
  <c r="B73" i="9" s="1"/>
  <c r="C73" i="9" l="1" a="1"/>
  <c r="C73" i="9" s="1"/>
  <c r="A74" i="9"/>
  <c r="B74" i="9" s="1"/>
  <c r="C74" i="9" l="1" a="1"/>
  <c r="C74" i="9" s="1"/>
  <c r="A75" i="9"/>
  <c r="B75" i="9" s="1"/>
  <c r="C75" i="9" l="1" a="1"/>
  <c r="C75" i="9" s="1"/>
  <c r="A76" i="9"/>
  <c r="B76" i="9" s="1"/>
  <c r="C76" i="9" l="1" a="1"/>
  <c r="C76" i="9" s="1"/>
  <c r="A77" i="9"/>
  <c r="B77" i="9" s="1"/>
  <c r="C77" i="9" l="1" a="1"/>
  <c r="C77" i="9" s="1"/>
  <c r="A78" i="9"/>
  <c r="B78" i="9" s="1"/>
  <c r="C78" i="9" l="1" a="1"/>
  <c r="C78" i="9" s="1"/>
  <c r="A79" i="9"/>
  <c r="B79" i="9" s="1"/>
  <c r="C79" i="9" l="1" a="1"/>
  <c r="C79" i="9" s="1"/>
  <c r="A80" i="9"/>
  <c r="B80" i="9" s="1"/>
  <c r="C80" i="9" l="1" a="1"/>
  <c r="C80" i="9" s="1"/>
  <c r="A81" i="9"/>
  <c r="B81" i="9" s="1"/>
  <c r="C81" i="9" l="1" a="1"/>
  <c r="C81" i="9" s="1"/>
  <c r="A82" i="9"/>
  <c r="B82" i="9" s="1"/>
  <c r="C82" i="9" l="1" a="1"/>
  <c r="C82" i="9" s="1"/>
  <c r="A83" i="9"/>
  <c r="B83" i="9" s="1"/>
  <c r="C83" i="9" l="1" a="1"/>
  <c r="C83" i="9" s="1"/>
  <c r="A84" i="9"/>
  <c r="B84" i="9" s="1"/>
  <c r="C84" i="9" l="1" a="1"/>
  <c r="C84" i="9" s="1"/>
  <c r="A85" i="9"/>
  <c r="B85" i="9" s="1"/>
  <c r="C85" i="9" l="1" a="1"/>
  <c r="C85" i="9" s="1"/>
  <c r="A86" i="9"/>
  <c r="B86" i="9" s="1"/>
  <c r="C86" i="9" l="1" a="1"/>
  <c r="C86" i="9" s="1"/>
  <c r="A87" i="9"/>
  <c r="B87" i="9" s="1"/>
  <c r="C87" i="9" l="1" a="1"/>
  <c r="C87" i="9" s="1"/>
  <c r="A88" i="9"/>
  <c r="B88" i="9" s="1"/>
  <c r="C88" i="9" l="1" a="1"/>
  <c r="C88" i="9" s="1"/>
  <c r="A89" i="9"/>
  <c r="B89" i="9" s="1"/>
  <c r="C89" i="9" l="1" a="1"/>
  <c r="C89" i="9" s="1"/>
  <c r="A90" i="9"/>
  <c r="B90" i="9" s="1"/>
  <c r="C90" i="9" l="1" a="1"/>
  <c r="C90" i="9" s="1"/>
  <c r="A91" i="9"/>
  <c r="B91" i="9" s="1"/>
  <c r="C91" i="9" l="1" a="1"/>
  <c r="C91" i="9" s="1"/>
  <c r="A92" i="9"/>
  <c r="B92" i="9" s="1"/>
  <c r="C92" i="9" l="1" a="1"/>
  <c r="C92" i="9" s="1"/>
  <c r="A93" i="9"/>
  <c r="B93" i="9" s="1"/>
  <c r="C93" i="9" l="1" a="1"/>
  <c r="C93" i="9" s="1"/>
  <c r="A94" i="9"/>
  <c r="B94" i="9" s="1"/>
  <c r="C94" i="9" l="1" a="1"/>
  <c r="C94" i="9" s="1"/>
  <c r="A95" i="9"/>
  <c r="B95" i="9" s="1"/>
  <c r="C95" i="9" l="1" a="1"/>
  <c r="C95" i="9" s="1"/>
  <c r="A96" i="9"/>
  <c r="B96" i="9" s="1"/>
  <c r="C96" i="9" l="1" a="1"/>
  <c r="C96" i="9" s="1"/>
  <c r="A97" i="9"/>
  <c r="B97" i="9" s="1"/>
  <c r="C97" i="9" l="1" a="1"/>
  <c r="C97" i="9" s="1"/>
  <c r="A98" i="9"/>
  <c r="B98" i="9" s="1"/>
  <c r="C98" i="9" l="1" a="1"/>
  <c r="C98" i="9" s="1"/>
  <c r="A99" i="9"/>
  <c r="B99" i="9" s="1"/>
  <c r="C99" i="9" l="1" a="1"/>
  <c r="C99" i="9" s="1"/>
  <c r="A100" i="9"/>
  <c r="B100" i="9" s="1"/>
  <c r="C100" i="9" l="1" a="1"/>
  <c r="C100" i="9" s="1"/>
  <c r="A101" i="9"/>
  <c r="B101" i="9" s="1"/>
  <c r="C101" i="9" l="1" a="1"/>
  <c r="C101" i="9" s="1"/>
  <c r="A102" i="9"/>
  <c r="B102" i="9" s="1"/>
  <c r="C102" i="9" l="1" a="1"/>
  <c r="C102" i="9" s="1"/>
  <c r="A103" i="9"/>
  <c r="B103" i="9" s="1"/>
  <c r="C103" i="9" l="1" a="1"/>
  <c r="C103" i="9" s="1"/>
  <c r="A104" i="9"/>
  <c r="B104" i="9" s="1"/>
  <c r="C104" i="9" l="1" a="1"/>
  <c r="C104" i="9" s="1"/>
  <c r="A105" i="9"/>
  <c r="B105" i="9" s="1"/>
  <c r="C105" i="9" l="1" a="1"/>
  <c r="C105" i="9" s="1"/>
  <c r="A106" i="9"/>
  <c r="B106" i="9" s="1"/>
  <c r="C106" i="9" l="1" a="1"/>
  <c r="C106" i="9" s="1"/>
  <c r="A107" i="9"/>
  <c r="B107" i="9" s="1"/>
  <c r="C107" i="9" l="1" a="1"/>
  <c r="C107" i="9" s="1"/>
  <c r="A108" i="9"/>
  <c r="B108" i="9" s="1"/>
  <c r="C108" i="9" l="1" a="1"/>
  <c r="C108" i="9" s="1"/>
  <c r="A109" i="9"/>
  <c r="B109" i="9" s="1"/>
  <c r="C109" i="9" l="1" a="1"/>
  <c r="C109" i="9" s="1"/>
  <c r="A110" i="9"/>
  <c r="B110" i="9" s="1"/>
  <c r="C110" i="9" l="1" a="1"/>
  <c r="C110" i="9" s="1"/>
  <c r="A111" i="9"/>
  <c r="B111" i="9" s="1"/>
  <c r="C111" i="9" l="1" a="1"/>
  <c r="C111" i="9" s="1"/>
  <c r="A112" i="9"/>
  <c r="B112" i="9" s="1"/>
  <c r="C112" i="9" l="1" a="1"/>
  <c r="C112" i="9" s="1"/>
  <c r="A113" i="9"/>
  <c r="B113" i="9" s="1"/>
  <c r="C113" i="9" l="1" a="1"/>
  <c r="C113" i="9" s="1"/>
  <c r="A114" i="9"/>
  <c r="B114" i="9" s="1"/>
  <c r="C114" i="9" l="1" a="1"/>
  <c r="C114" i="9" s="1"/>
  <c r="A115" i="9"/>
  <c r="B115" i="9" s="1"/>
  <c r="C115" i="9" l="1" a="1"/>
  <c r="C115" i="9" s="1"/>
  <c r="A116" i="9"/>
  <c r="B116" i="9" s="1"/>
  <c r="C116" i="9" l="1" a="1"/>
  <c r="C116" i="9" s="1"/>
  <c r="A117" i="9"/>
  <c r="B117" i="9" s="1"/>
  <c r="C117" i="9" l="1" a="1"/>
  <c r="C117" i="9" s="1"/>
  <c r="A118" i="9"/>
  <c r="B118" i="9" s="1"/>
  <c r="C118" i="9" l="1" a="1"/>
  <c r="C118" i="9" s="1"/>
  <c r="A119" i="9"/>
  <c r="B119" i="9" s="1"/>
  <c r="C119" i="9" l="1" a="1"/>
  <c r="C119" i="9" s="1"/>
  <c r="A120" i="9"/>
  <c r="B120" i="9" s="1"/>
  <c r="C120" i="9" l="1" a="1"/>
  <c r="C120" i="9" s="1"/>
  <c r="A121" i="9"/>
  <c r="B121" i="9" s="1"/>
  <c r="C121" i="9" l="1" a="1"/>
  <c r="C121" i="9" s="1"/>
  <c r="A122" i="9"/>
  <c r="B122" i="9" s="1"/>
  <c r="C122" i="9" l="1" a="1"/>
  <c r="C122" i="9" s="1"/>
  <c r="A123" i="9"/>
  <c r="B123" i="9" s="1"/>
  <c r="C123" i="9" l="1" a="1"/>
  <c r="C123" i="9" s="1"/>
  <c r="A124" i="9"/>
  <c r="B124" i="9" s="1"/>
  <c r="C124" i="9" l="1" a="1"/>
  <c r="C124" i="9" s="1"/>
  <c r="A125" i="9"/>
  <c r="B125" i="9" s="1"/>
  <c r="C125" i="9" l="1" a="1"/>
  <c r="C125" i="9" s="1"/>
  <c r="A126" i="9"/>
  <c r="B126" i="9" s="1"/>
  <c r="C126" i="9" l="1" a="1"/>
  <c r="C126" i="9" s="1"/>
  <c r="A127" i="9"/>
  <c r="B127" i="9" s="1"/>
  <c r="C127" i="9" l="1" a="1"/>
  <c r="C127" i="9" s="1"/>
  <c r="A128" i="9"/>
  <c r="B128" i="9" s="1"/>
  <c r="C128" i="9" l="1" a="1"/>
  <c r="C128" i="9" s="1"/>
  <c r="A129" i="9"/>
  <c r="B129" i="9" s="1"/>
  <c r="C129" i="9" l="1" a="1"/>
  <c r="C129" i="9" s="1"/>
  <c r="A130" i="9"/>
  <c r="B130" i="9" s="1"/>
  <c r="C130" i="9" l="1" a="1"/>
  <c r="C130" i="9" s="1"/>
  <c r="A131" i="9"/>
  <c r="B131" i="9" s="1"/>
  <c r="C131" i="9" l="1" a="1"/>
  <c r="C131" i="9" s="1"/>
  <c r="A132" i="9"/>
  <c r="B132" i="9" s="1"/>
  <c r="C132" i="9" l="1" a="1"/>
  <c r="C132" i="9" s="1"/>
  <c r="A133" i="9"/>
  <c r="B133" i="9" s="1"/>
  <c r="C133" i="9" l="1" a="1"/>
  <c r="C133" i="9" s="1"/>
  <c r="A134" i="9"/>
  <c r="B134" i="9" s="1"/>
  <c r="C134" i="9" l="1" a="1"/>
  <c r="C134" i="9" s="1"/>
  <c r="A135" i="9"/>
  <c r="B135" i="9" s="1"/>
  <c r="C135" i="9" l="1" a="1"/>
  <c r="C135" i="9" s="1"/>
  <c r="A136" i="9"/>
  <c r="B136" i="9" s="1"/>
  <c r="C136" i="9" l="1" a="1"/>
  <c r="C136" i="9" s="1"/>
  <c r="A137" i="9"/>
  <c r="B137" i="9" s="1"/>
  <c r="C137" i="9" l="1" a="1"/>
  <c r="C137" i="9" s="1"/>
  <c r="A138" i="9"/>
  <c r="B138" i="9" s="1"/>
  <c r="C138" i="9" l="1" a="1"/>
  <c r="C138" i="9" s="1"/>
  <c r="A139" i="9"/>
  <c r="B139" i="9" s="1"/>
  <c r="C139" i="9" l="1" a="1"/>
  <c r="C139" i="9" s="1"/>
  <c r="A140" i="9"/>
  <c r="B140" i="9" s="1"/>
  <c r="C140" i="9" l="1" a="1"/>
  <c r="C140" i="9" s="1"/>
  <c r="A141" i="9"/>
  <c r="B141" i="9" s="1"/>
  <c r="C141" i="9" l="1" a="1"/>
  <c r="C141" i="9" s="1"/>
  <c r="A142" i="9"/>
  <c r="B142" i="9" s="1"/>
  <c r="C142" i="9" l="1" a="1"/>
  <c r="C142" i="9" s="1"/>
  <c r="A143" i="9"/>
  <c r="B143" i="9" s="1"/>
  <c r="C143" i="9" l="1" a="1"/>
  <c r="C143" i="9" s="1"/>
  <c r="A144" i="9"/>
  <c r="B144" i="9" s="1"/>
  <c r="C144" i="9" l="1" a="1"/>
  <c r="C144" i="9" s="1"/>
  <c r="A145" i="9"/>
  <c r="B145" i="9" s="1"/>
  <c r="C145" i="9" l="1" a="1"/>
  <c r="C145" i="9" s="1"/>
  <c r="A146" i="9"/>
  <c r="B146" i="9" s="1"/>
  <c r="C146" i="9" l="1" a="1"/>
  <c r="C146" i="9" s="1"/>
  <c r="A147" i="9"/>
  <c r="B147" i="9" s="1"/>
  <c r="C147" i="9" l="1" a="1"/>
  <c r="C147" i="9" s="1"/>
  <c r="A148" i="9"/>
  <c r="B148" i="9" s="1"/>
  <c r="C148" i="9" l="1" a="1"/>
  <c r="C148" i="9" s="1"/>
  <c r="A149" i="9"/>
  <c r="F149" i="9" s="1" a="1"/>
  <c r="F149" i="9" s="1"/>
  <c r="B149" i="9" l="1"/>
  <c r="C183" i="7" s="1"/>
  <c r="A150" i="9"/>
  <c r="F150" i="9" s="1" a="1"/>
  <c r="F150" i="9" s="1"/>
  <c r="G183" i="7" l="1"/>
  <c r="F183" i="7"/>
  <c r="I183" i="7"/>
  <c r="C149" i="9" a="1"/>
  <c r="C149" i="9" s="1"/>
  <c r="D149" i="9" s="1"/>
  <c r="R183" i="7"/>
  <c r="M183" i="7"/>
  <c r="E183" i="7"/>
  <c r="P183" i="7"/>
  <c r="L183" i="7"/>
  <c r="N183" i="7"/>
  <c r="J183" i="7"/>
  <c r="H183" i="7"/>
  <c r="D183" i="7"/>
  <c r="O183" i="7"/>
  <c r="Q183" i="7" s="1"/>
  <c r="S183" i="7"/>
  <c r="K183" i="7"/>
  <c r="B150" i="9"/>
  <c r="S184" i="7" s="1"/>
  <c r="A151" i="9"/>
  <c r="F151" i="9" s="1" a="1"/>
  <c r="F151" i="9" s="1"/>
  <c r="R184" i="7" l="1"/>
  <c r="P184" i="7"/>
  <c r="N184" i="7"/>
  <c r="E184" i="7"/>
  <c r="L184" i="7"/>
  <c r="C150" i="9" a="1"/>
  <c r="C150" i="9" s="1"/>
  <c r="D150" i="9" s="1"/>
  <c r="M184" i="7"/>
  <c r="D184" i="7"/>
  <c r="I184" i="7"/>
  <c r="H184" i="7"/>
  <c r="K184" i="7"/>
  <c r="O184" i="7"/>
  <c r="Q184" i="7" s="1"/>
  <c r="G184" i="7"/>
  <c r="C184" i="7"/>
  <c r="F184" i="7"/>
  <c r="J184" i="7"/>
  <c r="B151" i="9"/>
  <c r="J185" i="7" s="1"/>
  <c r="A152" i="9"/>
  <c r="F152" i="9" s="1" a="1"/>
  <c r="F152" i="9" s="1"/>
  <c r="L185" i="7" l="1"/>
  <c r="D185" i="7"/>
  <c r="K185" i="7"/>
  <c r="P185" i="7"/>
  <c r="H185" i="7"/>
  <c r="F185" i="7"/>
  <c r="C151" i="9" a="1"/>
  <c r="C151" i="9" s="1"/>
  <c r="D151" i="9" s="1"/>
  <c r="C185" i="7"/>
  <c r="I185" i="7"/>
  <c r="E185" i="7"/>
  <c r="O185" i="7"/>
  <c r="Q185" i="7" s="1"/>
  <c r="G185" i="7"/>
  <c r="N185" i="7"/>
  <c r="S185" i="7"/>
  <c r="R185" i="7"/>
  <c r="M185" i="7"/>
  <c r="B152" i="9"/>
  <c r="J186" i="7" s="1"/>
  <c r="A153" i="9"/>
  <c r="F153" i="9" s="1" a="1"/>
  <c r="F153" i="9" s="1"/>
  <c r="C152" i="9" l="1" a="1"/>
  <c r="C152" i="9" s="1"/>
  <c r="D152" i="9" s="1"/>
  <c r="F186" i="7"/>
  <c r="P186" i="7"/>
  <c r="M186" i="7"/>
  <c r="E186" i="7"/>
  <c r="I186" i="7"/>
  <c r="O186" i="7"/>
  <c r="Q186" i="7" s="1"/>
  <c r="S186" i="7"/>
  <c r="G186" i="7"/>
  <c r="K186" i="7"/>
  <c r="N186" i="7"/>
  <c r="C186" i="7"/>
  <c r="R186" i="7"/>
  <c r="L186" i="7"/>
  <c r="H186" i="7"/>
  <c r="D186" i="7"/>
  <c r="B153" i="9"/>
  <c r="J187" i="7" s="1"/>
  <c r="A154" i="9"/>
  <c r="F154" i="9" s="1" a="1"/>
  <c r="F154" i="9" s="1"/>
  <c r="C153" i="9" l="1" a="1"/>
  <c r="C153" i="9" s="1"/>
  <c r="D153" i="9" s="1"/>
  <c r="P187" i="7"/>
  <c r="O187" i="7"/>
  <c r="Q187" i="7" s="1"/>
  <c r="E187" i="7"/>
  <c r="F187" i="7"/>
  <c r="L187" i="7"/>
  <c r="D187" i="7"/>
  <c r="S187" i="7"/>
  <c r="H187" i="7"/>
  <c r="K187" i="7"/>
  <c r="G187" i="7"/>
  <c r="C187" i="7"/>
  <c r="N187" i="7"/>
  <c r="R187" i="7"/>
  <c r="M187" i="7"/>
  <c r="I187" i="7"/>
  <c r="B154" i="9"/>
  <c r="J188" i="7" s="1"/>
  <c r="A155" i="9"/>
  <c r="F155" i="9" s="1" a="1"/>
  <c r="F155" i="9" s="1"/>
  <c r="R188" i="7" l="1"/>
  <c r="I188" i="7"/>
  <c r="P188" i="7"/>
  <c r="C154" i="9" a="1"/>
  <c r="C154" i="9" s="1"/>
  <c r="D154" i="9" s="1"/>
  <c r="D188" i="7"/>
  <c r="G188" i="7"/>
  <c r="E188" i="7"/>
  <c r="M188" i="7"/>
  <c r="L188" i="7"/>
  <c r="H188" i="7"/>
  <c r="C188" i="7"/>
  <c r="K188" i="7"/>
  <c r="O188" i="7"/>
  <c r="Q188" i="7" s="1"/>
  <c r="N188" i="7"/>
  <c r="S188" i="7"/>
  <c r="F188" i="7"/>
  <c r="B155" i="9"/>
  <c r="S189" i="7" s="1"/>
  <c r="A156" i="9"/>
  <c r="F156" i="9" s="1" a="1"/>
  <c r="F156" i="9" s="1"/>
  <c r="M189" i="7" l="1"/>
  <c r="L189" i="7"/>
  <c r="K189" i="7"/>
  <c r="E189" i="7"/>
  <c r="C155" i="9" a="1"/>
  <c r="C155" i="9" s="1"/>
  <c r="D155" i="9" s="1"/>
  <c r="I189" i="7"/>
  <c r="J189" i="7"/>
  <c r="R189" i="7"/>
  <c r="O189" i="7"/>
  <c r="Q189" i="7" s="1"/>
  <c r="F189" i="7"/>
  <c r="P189" i="7"/>
  <c r="D189" i="7"/>
  <c r="H189" i="7"/>
  <c r="N189" i="7"/>
  <c r="C189" i="7"/>
  <c r="G189" i="7"/>
  <c r="B156" i="9"/>
  <c r="P190" i="7" s="1"/>
  <c r="A157" i="9"/>
  <c r="F157" i="9" s="1" a="1"/>
  <c r="F157" i="9" s="1"/>
  <c r="D190" i="7" l="1"/>
  <c r="O190" i="7"/>
  <c r="Q190" i="7" s="1"/>
  <c r="M190" i="7"/>
  <c r="S190" i="7"/>
  <c r="J190" i="7"/>
  <c r="H190" i="7"/>
  <c r="G190" i="7"/>
  <c r="K190" i="7"/>
  <c r="N190" i="7"/>
  <c r="C190" i="7"/>
  <c r="F190" i="7"/>
  <c r="R190" i="7"/>
  <c r="E190" i="7"/>
  <c r="I190" i="7"/>
  <c r="C156" i="9" a="1"/>
  <c r="C156" i="9" s="1"/>
  <c r="D156" i="9" s="1"/>
  <c r="L190" i="7"/>
  <c r="B157" i="9"/>
  <c r="I191" i="7" s="1"/>
  <c r="A158" i="9"/>
  <c r="F158" i="9" s="1" a="1"/>
  <c r="F158" i="9" s="1"/>
  <c r="P191" i="7" l="1"/>
  <c r="S191" i="7"/>
  <c r="H191" i="7"/>
  <c r="L191" i="7"/>
  <c r="D191" i="7"/>
  <c r="O191" i="7"/>
  <c r="Q191" i="7" s="1"/>
  <c r="G191" i="7"/>
  <c r="K191" i="7"/>
  <c r="C191" i="7"/>
  <c r="R191" i="7"/>
  <c r="F191" i="7"/>
  <c r="J191" i="7"/>
  <c r="C157" i="9" a="1"/>
  <c r="C157" i="9" s="1"/>
  <c r="D157" i="9" s="1"/>
  <c r="N191" i="7"/>
  <c r="M191" i="7"/>
  <c r="E191" i="7"/>
  <c r="B158" i="9"/>
  <c r="O192" i="7" s="1"/>
  <c r="Q192" i="7" s="1"/>
  <c r="A159" i="9"/>
  <c r="F159" i="9" s="1" a="1"/>
  <c r="F159" i="9" s="1"/>
  <c r="F192" i="7" l="1"/>
  <c r="E192" i="7"/>
  <c r="R192" i="7"/>
  <c r="S192" i="7"/>
  <c r="C192" i="7"/>
  <c r="J192" i="7"/>
  <c r="C158" i="9" a="1"/>
  <c r="C158" i="9" s="1"/>
  <c r="D158" i="9" s="1"/>
  <c r="M192" i="7"/>
  <c r="G192" i="7"/>
  <c r="I192" i="7"/>
  <c r="L192" i="7"/>
  <c r="N192" i="7"/>
  <c r="P192" i="7"/>
  <c r="D192" i="7"/>
  <c r="H192" i="7"/>
  <c r="K192" i="7"/>
  <c r="B159" i="9"/>
  <c r="G193" i="7" s="1"/>
  <c r="A160" i="9"/>
  <c r="F160" i="9" s="1" a="1"/>
  <c r="F160" i="9" s="1"/>
  <c r="C193" i="7" l="1"/>
  <c r="R193" i="7"/>
  <c r="C159" i="9" a="1"/>
  <c r="C159" i="9" s="1"/>
  <c r="D159" i="9" s="1"/>
  <c r="N193" i="7"/>
  <c r="F193" i="7"/>
  <c r="M193" i="7"/>
  <c r="J193" i="7"/>
  <c r="P193" i="7"/>
  <c r="O193" i="7"/>
  <c r="Q193" i="7" s="1"/>
  <c r="L193" i="7"/>
  <c r="I193" i="7"/>
  <c r="E193" i="7"/>
  <c r="D193" i="7"/>
  <c r="H193" i="7"/>
  <c r="S193" i="7"/>
  <c r="K193" i="7"/>
  <c r="B160" i="9"/>
  <c r="F194" i="7" s="1"/>
  <c r="A161" i="9"/>
  <c r="F161" i="9" s="1" a="1"/>
  <c r="F161" i="9" s="1"/>
  <c r="C160" i="9" l="1" a="1"/>
  <c r="C160" i="9" s="1"/>
  <c r="D160" i="9" s="1"/>
  <c r="K194" i="7"/>
  <c r="J194" i="7"/>
  <c r="I194" i="7"/>
  <c r="P194" i="7"/>
  <c r="M194" i="7"/>
  <c r="E194" i="7"/>
  <c r="H194" i="7"/>
  <c r="D194" i="7"/>
  <c r="L194" i="7"/>
  <c r="G194" i="7"/>
  <c r="C194" i="7"/>
  <c r="S194" i="7"/>
  <c r="O194" i="7"/>
  <c r="Q194" i="7" s="1"/>
  <c r="N194" i="7"/>
  <c r="R194" i="7"/>
  <c r="B161" i="9"/>
  <c r="N195" i="7" s="1"/>
  <c r="A162" i="9"/>
  <c r="F162" i="9" s="1" a="1"/>
  <c r="F162" i="9" s="1"/>
  <c r="C195" i="7" l="1"/>
  <c r="L195" i="7"/>
  <c r="C161" i="9" a="1"/>
  <c r="C161" i="9" s="1"/>
  <c r="D161" i="9" s="1"/>
  <c r="J195" i="7"/>
  <c r="D195" i="7"/>
  <c r="P195" i="7"/>
  <c r="I195" i="7"/>
  <c r="F195" i="7"/>
  <c r="M195" i="7"/>
  <c r="E195" i="7"/>
  <c r="H195" i="7"/>
  <c r="S195" i="7"/>
  <c r="O195" i="7"/>
  <c r="Q195" i="7" s="1"/>
  <c r="R195" i="7"/>
  <c r="G195" i="7"/>
  <c r="K195" i="7"/>
  <c r="B162" i="9"/>
  <c r="K196" i="7" s="1"/>
  <c r="A163" i="9"/>
  <c r="F163" i="9" s="1" a="1"/>
  <c r="F163" i="9" s="1"/>
  <c r="O196" i="7" l="1"/>
  <c r="Q196" i="7" s="1"/>
  <c r="C196" i="7"/>
  <c r="G196" i="7"/>
  <c r="N196" i="7"/>
  <c r="C162" i="9" a="1"/>
  <c r="C162" i="9" s="1"/>
  <c r="D162" i="9" s="1"/>
  <c r="J196" i="7"/>
  <c r="I196" i="7"/>
  <c r="F196" i="7"/>
  <c r="S196" i="7"/>
  <c r="M196" i="7"/>
  <c r="R196" i="7"/>
  <c r="E196" i="7"/>
  <c r="P196" i="7"/>
  <c r="L196" i="7"/>
  <c r="H196" i="7"/>
  <c r="D196" i="7"/>
  <c r="B163" i="9"/>
  <c r="F197" i="7" s="1"/>
  <c r="A164" i="9"/>
  <c r="F164" i="9" s="1" a="1"/>
  <c r="F164" i="9" s="1"/>
  <c r="I197" i="7" l="1"/>
  <c r="E197" i="7"/>
  <c r="L197" i="7"/>
  <c r="M197" i="7"/>
  <c r="P197" i="7"/>
  <c r="H197" i="7"/>
  <c r="D197" i="7"/>
  <c r="S197" i="7"/>
  <c r="K197" i="7"/>
  <c r="O197" i="7"/>
  <c r="Q197" i="7" s="1"/>
  <c r="C163" i="9" a="1"/>
  <c r="C163" i="9" s="1"/>
  <c r="D163" i="9" s="1"/>
  <c r="C197" i="7"/>
  <c r="J197" i="7"/>
  <c r="G197" i="7"/>
  <c r="N197" i="7"/>
  <c r="R197" i="7"/>
  <c r="B164" i="9"/>
  <c r="J198" i="7" s="1"/>
  <c r="A165" i="9"/>
  <c r="F165" i="9" s="1" a="1"/>
  <c r="F165" i="9" s="1"/>
  <c r="E198" i="7" l="1"/>
  <c r="H198" i="7"/>
  <c r="G198" i="7"/>
  <c r="N198" i="7"/>
  <c r="F198" i="7"/>
  <c r="M198" i="7"/>
  <c r="K198" i="7"/>
  <c r="C164" i="9" a="1"/>
  <c r="C164" i="9" s="1"/>
  <c r="D164" i="9" s="1"/>
  <c r="I198" i="7"/>
  <c r="C198" i="7"/>
  <c r="L198" i="7"/>
  <c r="P198" i="7"/>
  <c r="D198" i="7"/>
  <c r="O198" i="7"/>
  <c r="Q198" i="7" s="1"/>
  <c r="S198" i="7"/>
  <c r="B165" i="9"/>
  <c r="I199" i="7" s="1"/>
  <c r="R198" i="7"/>
  <c r="A166" i="9"/>
  <c r="F166" i="9" s="1" a="1"/>
  <c r="F166" i="9" s="1"/>
  <c r="C165" i="9" l="1" a="1"/>
  <c r="C165" i="9" s="1"/>
  <c r="D165" i="9" s="1"/>
  <c r="M199" i="7"/>
  <c r="E199" i="7"/>
  <c r="J199" i="7"/>
  <c r="O199" i="7"/>
  <c r="Q199" i="7" s="1"/>
  <c r="D199" i="7"/>
  <c r="P199" i="7"/>
  <c r="S199" i="7"/>
  <c r="G199" i="7"/>
  <c r="K199" i="7"/>
  <c r="N199" i="7"/>
  <c r="C199" i="7"/>
  <c r="L199" i="7"/>
  <c r="H199" i="7"/>
  <c r="F199" i="7"/>
  <c r="R199" i="7"/>
  <c r="B166" i="9"/>
  <c r="K200" i="7" s="1"/>
  <c r="A167" i="9"/>
  <c r="F167" i="9" s="1" a="1"/>
  <c r="F167" i="9" s="1"/>
  <c r="S200" i="7" l="1"/>
  <c r="J200" i="7"/>
  <c r="R200" i="7"/>
  <c r="F200" i="7"/>
  <c r="O200" i="7"/>
  <c r="Q200" i="7" s="1"/>
  <c r="N200" i="7"/>
  <c r="M200" i="7"/>
  <c r="C200" i="7"/>
  <c r="P200" i="7"/>
  <c r="L200" i="7"/>
  <c r="D200" i="7"/>
  <c r="H200" i="7"/>
  <c r="E200" i="7"/>
  <c r="I200" i="7"/>
  <c r="C166" i="9" a="1"/>
  <c r="C166" i="9" s="1"/>
  <c r="D166" i="9" s="1"/>
  <c r="G200" i="7"/>
  <c r="B167" i="9"/>
  <c r="S201" i="7" s="1"/>
  <c r="A168" i="9"/>
  <c r="F168" i="9" s="1" a="1"/>
  <c r="F168" i="9" s="1"/>
  <c r="C201" i="7" l="1"/>
  <c r="N201" i="7"/>
  <c r="K201" i="7"/>
  <c r="G201" i="7"/>
  <c r="F201" i="7"/>
  <c r="M201" i="7"/>
  <c r="J201" i="7"/>
  <c r="E201" i="7"/>
  <c r="R201" i="7"/>
  <c r="I201" i="7"/>
  <c r="C167" i="9" a="1"/>
  <c r="C167" i="9" s="1"/>
  <c r="D167" i="9" s="1"/>
  <c r="D201" i="7"/>
  <c r="H201" i="7"/>
  <c r="L201" i="7"/>
  <c r="P201" i="7"/>
  <c r="O201" i="7"/>
  <c r="Q201" i="7" s="1"/>
  <c r="B168" i="9"/>
  <c r="G202" i="7" s="1"/>
  <c r="A169" i="9"/>
  <c r="F169" i="9" s="1" a="1"/>
  <c r="F169" i="9" s="1"/>
  <c r="F202" i="7" l="1"/>
  <c r="N202" i="7"/>
  <c r="M202" i="7"/>
  <c r="D202" i="7"/>
  <c r="S202" i="7"/>
  <c r="L202" i="7"/>
  <c r="C168" i="9" a="1"/>
  <c r="C168" i="9" s="1"/>
  <c r="D168" i="9" s="1"/>
  <c r="K202" i="7"/>
  <c r="E202" i="7"/>
  <c r="C202" i="7"/>
  <c r="R202" i="7"/>
  <c r="J202" i="7"/>
  <c r="I202" i="7"/>
  <c r="P202" i="7"/>
  <c r="H202" i="7"/>
  <c r="O202" i="7"/>
  <c r="Q202" i="7" s="1"/>
  <c r="B169" i="9"/>
  <c r="F203" i="7" s="1"/>
  <c r="A170" i="9"/>
  <c r="F170" i="9" s="1" a="1"/>
  <c r="F170" i="9" s="1"/>
  <c r="D203" i="7" l="1"/>
  <c r="M203" i="7"/>
  <c r="K203" i="7"/>
  <c r="C203" i="7"/>
  <c r="R203" i="7"/>
  <c r="C169" i="9" a="1"/>
  <c r="C169" i="9" s="1"/>
  <c r="D169" i="9" s="1"/>
  <c r="J203" i="7"/>
  <c r="I203" i="7"/>
  <c r="L203" i="7"/>
  <c r="P203" i="7"/>
  <c r="E203" i="7"/>
  <c r="H203" i="7"/>
  <c r="S203" i="7"/>
  <c r="O203" i="7"/>
  <c r="Q203" i="7" s="1"/>
  <c r="G203" i="7"/>
  <c r="N203" i="7"/>
  <c r="B170" i="9"/>
  <c r="E204" i="7" s="1"/>
  <c r="A171" i="9"/>
  <c r="F171" i="9" s="1" a="1"/>
  <c r="F171" i="9" s="1"/>
  <c r="O204" i="7" l="1"/>
  <c r="Q204" i="7" s="1"/>
  <c r="J204" i="7"/>
  <c r="H204" i="7"/>
  <c r="C204" i="7"/>
  <c r="N204" i="7"/>
  <c r="K204" i="7"/>
  <c r="D204" i="7"/>
  <c r="G204" i="7"/>
  <c r="L204" i="7"/>
  <c r="S204" i="7"/>
  <c r="F204" i="7"/>
  <c r="I204" i="7"/>
  <c r="C170" i="9" a="1"/>
  <c r="C170" i="9" s="1"/>
  <c r="D170" i="9" s="1"/>
  <c r="P204" i="7"/>
  <c r="R204" i="7"/>
  <c r="M204" i="7"/>
  <c r="B171" i="9"/>
  <c r="M205" i="7" s="1"/>
  <c r="A172" i="9"/>
  <c r="F172" i="9" s="1" a="1"/>
  <c r="F172" i="9" s="1"/>
  <c r="K205" i="7" l="1"/>
  <c r="C205" i="7"/>
  <c r="F205" i="7"/>
  <c r="D205" i="7"/>
  <c r="R205" i="7"/>
  <c r="H205" i="7"/>
  <c r="O205" i="7"/>
  <c r="Q205" i="7" s="1"/>
  <c r="G205" i="7"/>
  <c r="L205" i="7"/>
  <c r="N205" i="7"/>
  <c r="I205" i="7"/>
  <c r="J205" i="7"/>
  <c r="C171" i="9" a="1"/>
  <c r="C171" i="9" s="1"/>
  <c r="D171" i="9" s="1"/>
  <c r="S205" i="7"/>
  <c r="P205" i="7"/>
  <c r="E205" i="7"/>
  <c r="B172" i="9"/>
  <c r="N206" i="7" s="1"/>
  <c r="A173" i="9"/>
  <c r="F173" i="9" s="1" a="1"/>
  <c r="F173" i="9" s="1"/>
  <c r="I206" i="7" l="1"/>
  <c r="H206" i="7"/>
  <c r="O206" i="7"/>
  <c r="Q206" i="7" s="1"/>
  <c r="D206" i="7"/>
  <c r="P206" i="7"/>
  <c r="K206" i="7"/>
  <c r="E206" i="7"/>
  <c r="C172" i="9" a="1"/>
  <c r="C172" i="9" s="1"/>
  <c r="D172" i="9" s="1"/>
  <c r="C206" i="7"/>
  <c r="F206" i="7"/>
  <c r="S206" i="7"/>
  <c r="M206" i="7"/>
  <c r="J206" i="7"/>
  <c r="L206" i="7"/>
  <c r="G206" i="7"/>
  <c r="R206" i="7"/>
  <c r="B173" i="9"/>
  <c r="L207" i="7" s="1"/>
  <c r="A174" i="9"/>
  <c r="F174" i="9" s="1" a="1"/>
  <c r="F174" i="9" s="1"/>
  <c r="G207" i="7" l="1"/>
  <c r="R207" i="7"/>
  <c r="F207" i="7"/>
  <c r="C173" i="9" a="1"/>
  <c r="C173" i="9" s="1"/>
  <c r="D173" i="9" s="1"/>
  <c r="D207" i="7"/>
  <c r="N207" i="7"/>
  <c r="M207" i="7"/>
  <c r="J207" i="7"/>
  <c r="S207" i="7"/>
  <c r="H207" i="7"/>
  <c r="K207" i="7"/>
  <c r="O207" i="7"/>
  <c r="Q207" i="7" s="1"/>
  <c r="C207" i="7"/>
  <c r="I207" i="7"/>
  <c r="E207" i="7"/>
  <c r="P207" i="7"/>
  <c r="B174" i="9"/>
  <c r="K208" i="7" s="1"/>
  <c r="A175" i="9"/>
  <c r="F175" i="9" s="1" a="1"/>
  <c r="F175" i="9" s="1"/>
  <c r="C174" i="9" l="1" a="1"/>
  <c r="C174" i="9" s="1"/>
  <c r="D174" i="9" s="1"/>
  <c r="G208" i="7"/>
  <c r="N208" i="7"/>
  <c r="C208" i="7"/>
  <c r="I208" i="7"/>
  <c r="L208" i="7"/>
  <c r="H208" i="7"/>
  <c r="D208" i="7"/>
  <c r="S208" i="7"/>
  <c r="F208" i="7"/>
  <c r="J208" i="7"/>
  <c r="R208" i="7"/>
  <c r="M208" i="7"/>
  <c r="P208" i="7"/>
  <c r="E208" i="7"/>
  <c r="O208" i="7"/>
  <c r="Q208" i="7" s="1"/>
  <c r="B175" i="9"/>
  <c r="C209" i="7" s="1"/>
  <c r="A176" i="9"/>
  <c r="F176" i="9" s="1" a="1"/>
  <c r="F176" i="9" s="1"/>
  <c r="R209" i="7" l="1"/>
  <c r="E209" i="7"/>
  <c r="J209" i="7"/>
  <c r="C175" i="9" a="1"/>
  <c r="C175" i="9" s="1"/>
  <c r="D175" i="9" s="1"/>
  <c r="I209" i="7"/>
  <c r="P209" i="7"/>
  <c r="F209" i="7"/>
  <c r="M209" i="7"/>
  <c r="S209" i="7"/>
  <c r="K209" i="7"/>
  <c r="L209" i="7"/>
  <c r="H209" i="7"/>
  <c r="D209" i="7"/>
  <c r="O209" i="7"/>
  <c r="Q209" i="7" s="1"/>
  <c r="G209" i="7"/>
  <c r="N209" i="7"/>
  <c r="B176" i="9"/>
  <c r="I210" i="7" s="1"/>
  <c r="A177" i="9"/>
  <c r="F177" i="9" s="1" a="1"/>
  <c r="F177" i="9" s="1"/>
  <c r="J210" i="7" l="1"/>
  <c r="D210" i="7"/>
  <c r="N210" i="7"/>
  <c r="C176" i="9" a="1"/>
  <c r="C176" i="9" s="1"/>
  <c r="D176" i="9" s="1"/>
  <c r="M210" i="7"/>
  <c r="P210" i="7"/>
  <c r="E210" i="7"/>
  <c r="O210" i="7"/>
  <c r="Q210" i="7" s="1"/>
  <c r="S210" i="7"/>
  <c r="L210" i="7"/>
  <c r="K210" i="7"/>
  <c r="H210" i="7"/>
  <c r="C210" i="7"/>
  <c r="G210" i="7"/>
  <c r="R210" i="7"/>
  <c r="F210" i="7"/>
  <c r="B177" i="9"/>
  <c r="E211" i="7" s="1"/>
  <c r="A178" i="9"/>
  <c r="F178" i="9" s="1" a="1"/>
  <c r="F178" i="9" s="1"/>
  <c r="L211" i="7" l="1"/>
  <c r="O211" i="7"/>
  <c r="Q211" i="7" s="1"/>
  <c r="N211" i="7"/>
  <c r="J211" i="7"/>
  <c r="K211" i="7"/>
  <c r="I211" i="7"/>
  <c r="F211" i="7"/>
  <c r="C211" i="7"/>
  <c r="D211" i="7"/>
  <c r="G211" i="7"/>
  <c r="P211" i="7"/>
  <c r="R211" i="7"/>
  <c r="C177" i="9" a="1"/>
  <c r="C177" i="9" s="1"/>
  <c r="D177" i="9" s="1"/>
  <c r="M211" i="7"/>
  <c r="H211" i="7"/>
  <c r="S211" i="7"/>
  <c r="B178" i="9"/>
  <c r="G212" i="7" s="1"/>
  <c r="A179" i="9"/>
  <c r="F179" i="9" s="1" a="1"/>
  <c r="F179" i="9" s="1"/>
  <c r="R212" i="7" l="1"/>
  <c r="E212" i="7"/>
  <c r="J212" i="7"/>
  <c r="F212" i="7"/>
  <c r="S212" i="7"/>
  <c r="K212" i="7"/>
  <c r="C212" i="7"/>
  <c r="N212" i="7"/>
  <c r="I212" i="7"/>
  <c r="P212" i="7"/>
  <c r="M212" i="7"/>
  <c r="H212" i="7"/>
  <c r="L212" i="7"/>
  <c r="O212" i="7"/>
  <c r="Q212" i="7" s="1"/>
  <c r="C178" i="9" a="1"/>
  <c r="C178" i="9" s="1"/>
  <c r="D178" i="9" s="1"/>
  <c r="D212" i="7"/>
  <c r="B179" i="9"/>
  <c r="C213" i="7" s="1"/>
  <c r="A180" i="9"/>
  <c r="F180" i="9" s="1" a="1"/>
  <c r="F180" i="9" s="1"/>
  <c r="C179" i="9" l="1" a="1"/>
  <c r="C179" i="9" s="1"/>
  <c r="D179" i="9" s="1"/>
  <c r="H213" i="7"/>
  <c r="O213" i="7"/>
  <c r="Q213" i="7" s="1"/>
  <c r="G213" i="7"/>
  <c r="S213" i="7"/>
  <c r="I213" i="7"/>
  <c r="P213" i="7"/>
  <c r="N213" i="7"/>
  <c r="F213" i="7"/>
  <c r="E213" i="7"/>
  <c r="R213" i="7"/>
  <c r="L213" i="7"/>
  <c r="D213" i="7"/>
  <c r="M213" i="7"/>
  <c r="K213" i="7"/>
  <c r="J213" i="7"/>
  <c r="B180" i="9"/>
  <c r="O214" i="7" s="1"/>
  <c r="Q214" i="7" s="1"/>
  <c r="A181" i="9"/>
  <c r="F181" i="9" s="1" a="1"/>
  <c r="F181" i="9" s="1"/>
  <c r="S214" i="7" l="1"/>
  <c r="N214" i="7"/>
  <c r="F214" i="7"/>
  <c r="C214" i="7"/>
  <c r="M214" i="7"/>
  <c r="K214" i="7"/>
  <c r="C180" i="9" a="1"/>
  <c r="C180" i="9" s="1"/>
  <c r="D180" i="9" s="1"/>
  <c r="R214" i="7"/>
  <c r="J214" i="7"/>
  <c r="L214" i="7"/>
  <c r="P214" i="7"/>
  <c r="I214" i="7"/>
  <c r="H214" i="7"/>
  <c r="E214" i="7"/>
  <c r="G214" i="7"/>
  <c r="D214" i="7"/>
  <c r="B181" i="9"/>
  <c r="E215" i="7" s="1"/>
  <c r="A182" i="9"/>
  <c r="F182" i="9" s="1" a="1"/>
  <c r="F182" i="9" s="1"/>
  <c r="D215" i="7" l="1"/>
  <c r="C181" i="9" a="1"/>
  <c r="C181" i="9" s="1"/>
  <c r="D181" i="9" s="1"/>
  <c r="C215" i="7"/>
  <c r="H215" i="7"/>
  <c r="R215" i="7"/>
  <c r="O215" i="7"/>
  <c r="Q215" i="7" s="1"/>
  <c r="G215" i="7"/>
  <c r="N215" i="7"/>
  <c r="P215" i="7"/>
  <c r="F215" i="7"/>
  <c r="L215" i="7"/>
  <c r="K215" i="7"/>
  <c r="M215" i="7"/>
  <c r="J215" i="7"/>
  <c r="S215" i="7"/>
  <c r="I215" i="7"/>
  <c r="B182" i="9"/>
  <c r="M216" i="7" s="1"/>
  <c r="A183" i="9"/>
  <c r="F183" i="9" s="1" a="1"/>
  <c r="F183" i="9" s="1"/>
  <c r="P216" i="7" l="1"/>
  <c r="E216" i="7"/>
  <c r="C182" i="9" a="1"/>
  <c r="C182" i="9" s="1"/>
  <c r="D182" i="9" s="1"/>
  <c r="J216" i="7"/>
  <c r="R216" i="7"/>
  <c r="L216" i="7"/>
  <c r="D216" i="7"/>
  <c r="G216" i="7"/>
  <c r="I216" i="7"/>
  <c r="H216" i="7"/>
  <c r="C216" i="7"/>
  <c r="S216" i="7"/>
  <c r="N216" i="7"/>
  <c r="O216" i="7"/>
  <c r="Q216" i="7" s="1"/>
  <c r="F216" i="7"/>
  <c r="K216" i="7"/>
  <c r="B183" i="9"/>
  <c r="P217" i="7" s="1"/>
  <c r="A184" i="9"/>
  <c r="F184" i="9" s="1" a="1"/>
  <c r="F184" i="9" s="1"/>
  <c r="H217" i="7" l="1"/>
  <c r="C217" i="7"/>
  <c r="M217" i="7"/>
  <c r="R217" i="7"/>
  <c r="E217" i="7"/>
  <c r="O217" i="7"/>
  <c r="Q217" i="7" s="1"/>
  <c r="L217" i="7"/>
  <c r="N217" i="7"/>
  <c r="S217" i="7"/>
  <c r="C183" i="9" a="1"/>
  <c r="C183" i="9" s="1"/>
  <c r="D183" i="9" s="1"/>
  <c r="I217" i="7"/>
  <c r="D217" i="7"/>
  <c r="G217" i="7"/>
  <c r="K217" i="7"/>
  <c r="F217" i="7"/>
  <c r="J217" i="7"/>
  <c r="B184" i="9"/>
  <c r="K218" i="7" s="1"/>
  <c r="A185" i="9"/>
  <c r="F185" i="9" s="1" a="1"/>
  <c r="F185" i="9" s="1"/>
  <c r="C184" i="9" l="1" a="1"/>
  <c r="C184" i="9" s="1"/>
  <c r="D184" i="9" s="1"/>
  <c r="N218" i="7"/>
  <c r="G218" i="7"/>
  <c r="P218" i="7"/>
  <c r="O218" i="7"/>
  <c r="Q218" i="7" s="1"/>
  <c r="E218" i="7"/>
  <c r="I218" i="7"/>
  <c r="L218" i="7"/>
  <c r="F218" i="7"/>
  <c r="D218" i="7"/>
  <c r="M218" i="7"/>
  <c r="J218" i="7"/>
  <c r="R218" i="7"/>
  <c r="C218" i="7"/>
  <c r="S218" i="7"/>
  <c r="H218" i="7"/>
  <c r="B185" i="9"/>
  <c r="J219" i="7" s="1"/>
  <c r="A186" i="9"/>
  <c r="F186" i="9" s="1" a="1"/>
  <c r="F186" i="9" s="1"/>
  <c r="N219" i="7" l="1"/>
  <c r="D219" i="7"/>
  <c r="C185" i="9" a="1"/>
  <c r="C185" i="9" s="1"/>
  <c r="D185" i="9" s="1"/>
  <c r="L219" i="7"/>
  <c r="K219" i="7"/>
  <c r="S219" i="7"/>
  <c r="M219" i="7"/>
  <c r="I219" i="7"/>
  <c r="H219" i="7"/>
  <c r="E219" i="7"/>
  <c r="O219" i="7"/>
  <c r="Q219" i="7" s="1"/>
  <c r="G219" i="7"/>
  <c r="C219" i="7"/>
  <c r="P219" i="7"/>
  <c r="F219" i="7"/>
  <c r="R219" i="7"/>
  <c r="B186" i="9"/>
  <c r="I220" i="7" s="1"/>
  <c r="A187" i="9"/>
  <c r="F187" i="9" s="1" a="1"/>
  <c r="F187" i="9" s="1"/>
  <c r="O220" i="7" l="1"/>
  <c r="Q220" i="7" s="1"/>
  <c r="L220" i="7"/>
  <c r="H220" i="7"/>
  <c r="C220" i="7"/>
  <c r="S220" i="7"/>
  <c r="J220" i="7"/>
  <c r="G220" i="7"/>
  <c r="N220" i="7"/>
  <c r="M220" i="7"/>
  <c r="D220" i="7"/>
  <c r="E220" i="7"/>
  <c r="P220" i="7"/>
  <c r="K220" i="7"/>
  <c r="R220" i="7"/>
  <c r="C186" i="9" a="1"/>
  <c r="C186" i="9" s="1"/>
  <c r="D186" i="9" s="1"/>
  <c r="F220" i="7"/>
  <c r="B187" i="9"/>
  <c r="M221" i="7" s="1"/>
  <c r="A188" i="9"/>
  <c r="F188" i="9" s="1" a="1"/>
  <c r="F188" i="9" s="1"/>
  <c r="S221" i="7" l="1"/>
  <c r="O221" i="7"/>
  <c r="Q221" i="7" s="1"/>
  <c r="C221" i="7"/>
  <c r="E221" i="7"/>
  <c r="P221" i="7"/>
  <c r="L221" i="7"/>
  <c r="R221" i="7"/>
  <c r="G221" i="7"/>
  <c r="J221" i="7"/>
  <c r="N221" i="7"/>
  <c r="C187" i="9" a="1"/>
  <c r="C187" i="9" s="1"/>
  <c r="D187" i="9" s="1"/>
  <c r="F221" i="7"/>
  <c r="I221" i="7"/>
  <c r="D221" i="7"/>
  <c r="K221" i="7"/>
  <c r="H221" i="7"/>
  <c r="B188" i="9"/>
  <c r="H222" i="7" s="1"/>
  <c r="A189" i="9"/>
  <c r="F189" i="9" s="1" a="1"/>
  <c r="F189" i="9" s="1"/>
  <c r="G222" i="7" l="1"/>
  <c r="F222" i="7"/>
  <c r="R222" i="7"/>
  <c r="K222" i="7"/>
  <c r="J222" i="7"/>
  <c r="E222" i="7"/>
  <c r="L222" i="7"/>
  <c r="C222" i="7"/>
  <c r="O222" i="7"/>
  <c r="Q222" i="7" s="1"/>
  <c r="P222" i="7"/>
  <c r="N222" i="7"/>
  <c r="D222" i="7"/>
  <c r="S222" i="7"/>
  <c r="I222" i="7"/>
  <c r="C188" i="9" a="1"/>
  <c r="C188" i="9" s="1"/>
  <c r="D188" i="9" s="1"/>
  <c r="M222" i="7"/>
  <c r="B189" i="9"/>
  <c r="I223" i="7" s="1"/>
  <c r="A190" i="9"/>
  <c r="F190" i="9" s="1" a="1"/>
  <c r="F190" i="9" s="1"/>
  <c r="S223" i="7" l="1"/>
  <c r="O223" i="7"/>
  <c r="Q223" i="7" s="1"/>
  <c r="E223" i="7"/>
  <c r="M223" i="7"/>
  <c r="D223" i="7"/>
  <c r="K223" i="7"/>
  <c r="R223" i="7"/>
  <c r="L223" i="7"/>
  <c r="N223" i="7"/>
  <c r="J223" i="7"/>
  <c r="H223" i="7"/>
  <c r="G223" i="7"/>
  <c r="P223" i="7"/>
  <c r="C223" i="7"/>
  <c r="C189" i="9" a="1"/>
  <c r="C189" i="9" s="1"/>
  <c r="D189" i="9" s="1"/>
  <c r="F223" i="7"/>
  <c r="B190" i="9"/>
  <c r="D224" i="7" s="1"/>
  <c r="A191" i="9"/>
  <c r="F191" i="9" s="1" a="1"/>
  <c r="F191" i="9" s="1"/>
  <c r="J224" i="7" l="1"/>
  <c r="L224" i="7"/>
  <c r="C190" i="9" a="1"/>
  <c r="C190" i="9" s="1"/>
  <c r="D190" i="9" s="1"/>
  <c r="R224" i="7"/>
  <c r="P224" i="7"/>
  <c r="O224" i="7"/>
  <c r="Q224" i="7" s="1"/>
  <c r="S224" i="7"/>
  <c r="G224" i="7"/>
  <c r="F224" i="7"/>
  <c r="C224" i="7"/>
  <c r="M224" i="7"/>
  <c r="I224" i="7"/>
  <c r="N224" i="7"/>
  <c r="K224" i="7"/>
  <c r="E224" i="7"/>
  <c r="H224" i="7"/>
  <c r="B191" i="9"/>
  <c r="D225" i="7" s="1"/>
  <c r="A192" i="9"/>
  <c r="F192" i="9" s="1" a="1"/>
  <c r="F192" i="9" s="1"/>
  <c r="R225" i="7" l="1"/>
  <c r="G225" i="7"/>
  <c r="M225" i="7"/>
  <c r="S225" i="7"/>
  <c r="P225" i="7"/>
  <c r="K225" i="7"/>
  <c r="N225" i="7"/>
  <c r="F225" i="7"/>
  <c r="I225" i="7"/>
  <c r="L225" i="7"/>
  <c r="J225" i="7"/>
  <c r="E225" i="7"/>
  <c r="C191" i="9" a="1"/>
  <c r="C191" i="9" s="1"/>
  <c r="D191" i="9" s="1"/>
  <c r="H225" i="7"/>
  <c r="C225" i="7"/>
  <c r="O225" i="7"/>
  <c r="Q225" i="7" s="1"/>
  <c r="B192" i="9"/>
  <c r="C226" i="7" s="1"/>
  <c r="A193" i="9"/>
  <c r="F193" i="9" s="1" a="1"/>
  <c r="F193" i="9" s="1"/>
  <c r="P226" i="7" l="1"/>
  <c r="O226" i="7"/>
  <c r="Q226" i="7" s="1"/>
  <c r="J226" i="7"/>
  <c r="G226" i="7"/>
  <c r="N226" i="7"/>
  <c r="F226" i="7"/>
  <c r="M226" i="7"/>
  <c r="C192" i="9" a="1"/>
  <c r="C192" i="9" s="1"/>
  <c r="D192" i="9" s="1"/>
  <c r="R226" i="7"/>
  <c r="L226" i="7"/>
  <c r="E226" i="7"/>
  <c r="D226" i="7"/>
  <c r="I226" i="7"/>
  <c r="H226" i="7"/>
  <c r="S226" i="7"/>
  <c r="K226" i="7"/>
  <c r="B193" i="9"/>
  <c r="C227" i="7" s="1"/>
  <c r="A194" i="9"/>
  <c r="F194" i="9" s="1" a="1"/>
  <c r="F194" i="9" s="1"/>
  <c r="M227" i="7" l="1"/>
  <c r="R227" i="7"/>
  <c r="C193" i="9" a="1"/>
  <c r="C193" i="9" s="1"/>
  <c r="D193" i="9" s="1"/>
  <c r="F227" i="7"/>
  <c r="E227" i="7"/>
  <c r="J227" i="7"/>
  <c r="P227" i="7"/>
  <c r="I227" i="7"/>
  <c r="O227" i="7"/>
  <c r="Q227" i="7" s="1"/>
  <c r="L227" i="7"/>
  <c r="N227" i="7"/>
  <c r="D227" i="7"/>
  <c r="S227" i="7"/>
  <c r="H227" i="7"/>
  <c r="K227" i="7"/>
  <c r="G227" i="7"/>
  <c r="B194" i="9"/>
  <c r="I228" i="7" s="1"/>
  <c r="A195" i="9"/>
  <c r="F195" i="9" s="1" a="1"/>
  <c r="F195" i="9" s="1"/>
  <c r="H228" i="7" l="1"/>
  <c r="F228" i="7"/>
  <c r="M228" i="7"/>
  <c r="G228" i="7"/>
  <c r="S228" i="7"/>
  <c r="J228" i="7"/>
  <c r="R228" i="7"/>
  <c r="D228" i="7"/>
  <c r="C194" i="9" a="1"/>
  <c r="C194" i="9" s="1"/>
  <c r="D194" i="9" s="1"/>
  <c r="L228" i="7"/>
  <c r="N228" i="7"/>
  <c r="P228" i="7"/>
  <c r="K228" i="7"/>
  <c r="O228" i="7"/>
  <c r="Q228" i="7" s="1"/>
  <c r="C228" i="7"/>
  <c r="E228" i="7"/>
  <c r="B195" i="9"/>
  <c r="D229" i="7" s="1"/>
  <c r="A196" i="9"/>
  <c r="F196" i="9" s="1" a="1"/>
  <c r="F196" i="9" s="1"/>
  <c r="P229" i="7" l="1"/>
  <c r="M229" i="7"/>
  <c r="F229" i="7"/>
  <c r="E229" i="7"/>
  <c r="S229" i="7"/>
  <c r="K229" i="7"/>
  <c r="C195" i="9" a="1"/>
  <c r="C195" i="9" s="1"/>
  <c r="D195" i="9" s="1"/>
  <c r="C229" i="7"/>
  <c r="O229" i="7"/>
  <c r="Q229" i="7" s="1"/>
  <c r="R229" i="7"/>
  <c r="H229" i="7"/>
  <c r="J229" i="7"/>
  <c r="G229" i="7"/>
  <c r="I229" i="7"/>
  <c r="L229" i="7"/>
  <c r="N229" i="7"/>
  <c r="B196" i="9"/>
  <c r="H230" i="7" s="1"/>
  <c r="A197" i="9"/>
  <c r="F197" i="9" s="1" a="1"/>
  <c r="F197" i="9" s="1"/>
  <c r="R230" i="7" l="1"/>
  <c r="O230" i="7"/>
  <c r="Q230" i="7" s="1"/>
  <c r="L230" i="7"/>
  <c r="M230" i="7"/>
  <c r="C230" i="7"/>
  <c r="I230" i="7"/>
  <c r="J230" i="7"/>
  <c r="F230" i="7"/>
  <c r="P230" i="7"/>
  <c r="G230" i="7"/>
  <c r="C196" i="9" a="1"/>
  <c r="C196" i="9" s="1"/>
  <c r="D196" i="9" s="1"/>
  <c r="E230" i="7"/>
  <c r="D230" i="7"/>
  <c r="N230" i="7"/>
  <c r="K230" i="7"/>
  <c r="S230" i="7"/>
  <c r="B197" i="9"/>
  <c r="R231" i="7" s="1"/>
  <c r="A198" i="9"/>
  <c r="F198" i="9" s="1" a="1"/>
  <c r="F198" i="9" s="1"/>
  <c r="K231" i="7" l="1"/>
  <c r="F231" i="7"/>
  <c r="P231" i="7"/>
  <c r="H231" i="7"/>
  <c r="E231" i="7"/>
  <c r="O231" i="7"/>
  <c r="Q231" i="7" s="1"/>
  <c r="D231" i="7"/>
  <c r="G231" i="7"/>
  <c r="M231" i="7"/>
  <c r="C231" i="7"/>
  <c r="S231" i="7"/>
  <c r="L231" i="7"/>
  <c r="J231" i="7"/>
  <c r="C197" i="9" a="1"/>
  <c r="C197" i="9" s="1"/>
  <c r="D197" i="9" s="1"/>
  <c r="N231" i="7"/>
  <c r="I231" i="7"/>
  <c r="B198" i="9"/>
  <c r="F232" i="7" s="1"/>
  <c r="A199" i="9"/>
  <c r="F199" i="9" s="1" a="1"/>
  <c r="F199" i="9" s="1"/>
  <c r="J232" i="7" l="1"/>
  <c r="P232" i="7"/>
  <c r="H232" i="7"/>
  <c r="O232" i="7"/>
  <c r="Q232" i="7" s="1"/>
  <c r="G232" i="7"/>
  <c r="K232" i="7"/>
  <c r="N232" i="7"/>
  <c r="M232" i="7"/>
  <c r="E232" i="7"/>
  <c r="D232" i="7"/>
  <c r="C232" i="7"/>
  <c r="C198" i="9" a="1"/>
  <c r="C198" i="9" s="1"/>
  <c r="D198" i="9" s="1"/>
  <c r="R232" i="7"/>
  <c r="L232" i="7"/>
  <c r="I232" i="7"/>
  <c r="S232" i="7"/>
  <c r="B199" i="9"/>
  <c r="F233" i="7" s="1"/>
  <c r="A200" i="9"/>
  <c r="F200" i="9" s="1" a="1"/>
  <c r="F200" i="9" s="1"/>
  <c r="S233" i="7" l="1"/>
  <c r="N233" i="7"/>
  <c r="L233" i="7"/>
  <c r="I233" i="7"/>
  <c r="M233" i="7"/>
  <c r="P233" i="7"/>
  <c r="J233" i="7"/>
  <c r="H233" i="7"/>
  <c r="E233" i="7"/>
  <c r="O233" i="7"/>
  <c r="Q233" i="7" s="1"/>
  <c r="D233" i="7"/>
  <c r="G233" i="7"/>
  <c r="C199" i="9" a="1"/>
  <c r="C199" i="9" s="1"/>
  <c r="D199" i="9" s="1"/>
  <c r="C233" i="7"/>
  <c r="K233" i="7"/>
  <c r="R233" i="7"/>
  <c r="B200" i="9"/>
  <c r="E234" i="7" s="1"/>
  <c r="A201" i="9"/>
  <c r="F201" i="9" s="1" a="1"/>
  <c r="F201" i="9" s="1"/>
  <c r="J234" i="7" l="1"/>
  <c r="I234" i="7"/>
  <c r="R234" i="7"/>
  <c r="D234" i="7"/>
  <c r="P234" i="7"/>
  <c r="L234" i="7"/>
  <c r="O234" i="7"/>
  <c r="Q234" i="7" s="1"/>
  <c r="K234" i="7"/>
  <c r="F234" i="7"/>
  <c r="H234" i="7"/>
  <c r="G234" i="7"/>
  <c r="S234" i="7"/>
  <c r="N234" i="7"/>
  <c r="M234" i="7"/>
  <c r="C200" i="9" a="1"/>
  <c r="C200" i="9" s="1"/>
  <c r="D200" i="9" s="1"/>
  <c r="C234" i="7"/>
  <c r="B201" i="9"/>
  <c r="J235" i="7" s="1"/>
  <c r="A202" i="9"/>
  <c r="F202" i="9" s="1" a="1"/>
  <c r="F202" i="9" s="1"/>
  <c r="C235" i="7" l="1"/>
  <c r="P235" i="7"/>
  <c r="R235" i="7"/>
  <c r="O235" i="7"/>
  <c r="Q235" i="7" s="1"/>
  <c r="I235" i="7"/>
  <c r="F235" i="7"/>
  <c r="N235" i="7"/>
  <c r="C201" i="9" a="1"/>
  <c r="C201" i="9" s="1"/>
  <c r="D201" i="9" s="1"/>
  <c r="G235" i="7"/>
  <c r="M235" i="7"/>
  <c r="H235" i="7"/>
  <c r="E235" i="7"/>
  <c r="L235" i="7"/>
  <c r="K235" i="7"/>
  <c r="D235" i="7"/>
  <c r="S235" i="7"/>
  <c r="B202" i="9"/>
  <c r="K236" i="7" s="1"/>
  <c r="A203" i="9"/>
  <c r="F203" i="9" s="1" a="1"/>
  <c r="F203" i="9" s="1"/>
  <c r="O236" i="7" l="1"/>
  <c r="Q236" i="7" s="1"/>
  <c r="C202" i="9" a="1"/>
  <c r="C202" i="9" s="1"/>
  <c r="D202" i="9" s="1"/>
  <c r="H236" i="7"/>
  <c r="J236" i="7"/>
  <c r="G236" i="7"/>
  <c r="R236" i="7"/>
  <c r="F236" i="7"/>
  <c r="M236" i="7"/>
  <c r="N236" i="7"/>
  <c r="E236" i="7"/>
  <c r="P236" i="7"/>
  <c r="L236" i="7"/>
  <c r="I236" i="7"/>
  <c r="D236" i="7"/>
  <c r="C236" i="7"/>
  <c r="S236" i="7"/>
  <c r="B203" i="9"/>
  <c r="O237" i="7" s="1"/>
  <c r="Q237" i="7" s="1"/>
  <c r="A204" i="9"/>
  <c r="F204" i="9" s="1" a="1"/>
  <c r="F204" i="9" s="1"/>
  <c r="L237" i="7" l="1"/>
  <c r="R237" i="7"/>
  <c r="D237" i="7"/>
  <c r="M237" i="7"/>
  <c r="J237" i="7"/>
  <c r="E237" i="7"/>
  <c r="I237" i="7"/>
  <c r="G237" i="7"/>
  <c r="S237" i="7"/>
  <c r="F237" i="7"/>
  <c r="K237" i="7"/>
  <c r="H237" i="7"/>
  <c r="C203" i="9" a="1"/>
  <c r="C203" i="9" s="1"/>
  <c r="D203" i="9" s="1"/>
  <c r="P237" i="7"/>
  <c r="C237" i="7"/>
  <c r="N237" i="7"/>
  <c r="B204" i="9"/>
  <c r="J238" i="7" s="1"/>
  <c r="A205" i="9"/>
  <c r="F205" i="9" s="1" a="1"/>
  <c r="F205" i="9" s="1"/>
  <c r="I238" i="7" l="1"/>
  <c r="H238" i="7"/>
  <c r="N238" i="7"/>
  <c r="P238" i="7"/>
  <c r="D238" i="7"/>
  <c r="L238" i="7"/>
  <c r="S238" i="7"/>
  <c r="F238" i="7"/>
  <c r="O238" i="7"/>
  <c r="Q238" i="7" s="1"/>
  <c r="E238" i="7"/>
  <c r="K238" i="7"/>
  <c r="G238" i="7"/>
  <c r="C238" i="7"/>
  <c r="R238" i="7"/>
  <c r="C204" i="9" a="1"/>
  <c r="C204" i="9" s="1"/>
  <c r="D204" i="9" s="1"/>
  <c r="M238" i="7"/>
  <c r="B205" i="9"/>
  <c r="I239" i="7" s="1"/>
  <c r="A206" i="9"/>
  <c r="F206" i="9" s="1" a="1"/>
  <c r="F206" i="9" s="1"/>
  <c r="G239" i="7" l="1"/>
  <c r="O239" i="7"/>
  <c r="Q239" i="7" s="1"/>
  <c r="P239" i="7"/>
  <c r="F239" i="7"/>
  <c r="H239" i="7"/>
  <c r="S239" i="7"/>
  <c r="E239" i="7"/>
  <c r="K239" i="7"/>
  <c r="D239" i="7"/>
  <c r="J239" i="7"/>
  <c r="N239" i="7"/>
  <c r="C239" i="7"/>
  <c r="M239" i="7"/>
  <c r="R239" i="7"/>
  <c r="C205" i="9" a="1"/>
  <c r="C205" i="9" s="1"/>
  <c r="D205" i="9" s="1"/>
  <c r="L239" i="7"/>
  <c r="B206" i="9"/>
  <c r="S240" i="7" s="1"/>
  <c r="A207" i="9"/>
  <c r="F207" i="9" s="1" a="1"/>
  <c r="F207" i="9" s="1"/>
  <c r="K240" i="7" l="1"/>
  <c r="E240" i="7"/>
  <c r="H240" i="7"/>
  <c r="M240" i="7"/>
  <c r="G240" i="7"/>
  <c r="F240" i="7"/>
  <c r="O240" i="7"/>
  <c r="Q240" i="7" s="1"/>
  <c r="D240" i="7"/>
  <c r="C206" i="9" a="1"/>
  <c r="C206" i="9" s="1"/>
  <c r="D206" i="9" s="1"/>
  <c r="N240" i="7"/>
  <c r="C240" i="7"/>
  <c r="J240" i="7"/>
  <c r="R240" i="7"/>
  <c r="I240" i="7"/>
  <c r="P240" i="7"/>
  <c r="L240" i="7"/>
  <c r="B207" i="9"/>
  <c r="L241" i="7" s="1"/>
  <c r="A208" i="9"/>
  <c r="F208" i="9" s="1" a="1"/>
  <c r="F208" i="9" s="1"/>
  <c r="I241" i="7" l="1"/>
  <c r="N241" i="7"/>
  <c r="R241" i="7"/>
  <c r="E241" i="7"/>
  <c r="J241" i="7"/>
  <c r="F241" i="7"/>
  <c r="P241" i="7"/>
  <c r="C207" i="9" a="1"/>
  <c r="C207" i="9" s="1"/>
  <c r="D207" i="9" s="1"/>
  <c r="O241" i="7"/>
  <c r="Q241" i="7" s="1"/>
  <c r="H241" i="7"/>
  <c r="K241" i="7"/>
  <c r="G241" i="7"/>
  <c r="D241" i="7"/>
  <c r="S241" i="7"/>
  <c r="M241" i="7"/>
  <c r="C241" i="7"/>
  <c r="B208" i="9"/>
  <c r="L242" i="7" s="1"/>
  <c r="A209" i="9"/>
  <c r="F209" i="9" s="1" a="1"/>
  <c r="F209" i="9" s="1"/>
  <c r="S242" i="7" l="1"/>
  <c r="E242" i="7"/>
  <c r="H242" i="7"/>
  <c r="J242" i="7"/>
  <c r="M242" i="7"/>
  <c r="F242" i="7"/>
  <c r="K242" i="7"/>
  <c r="I242" i="7"/>
  <c r="R242" i="7"/>
  <c r="P242" i="7"/>
  <c r="C242" i="7"/>
  <c r="O242" i="7"/>
  <c r="Q242" i="7" s="1"/>
  <c r="C208" i="9" a="1"/>
  <c r="C208" i="9" s="1"/>
  <c r="D208" i="9" s="1"/>
  <c r="N242" i="7"/>
  <c r="G242" i="7"/>
  <c r="D242" i="7"/>
  <c r="B209" i="9"/>
  <c r="H243" i="7" s="1"/>
  <c r="A210" i="9"/>
  <c r="F210" i="9" s="1" a="1"/>
  <c r="F210" i="9" s="1"/>
  <c r="R243" i="7" l="1"/>
  <c r="L243" i="7"/>
  <c r="C243" i="7"/>
  <c r="D243" i="7"/>
  <c r="C209" i="9" a="1"/>
  <c r="C209" i="9" s="1"/>
  <c r="D209" i="9" s="1"/>
  <c r="F243" i="7"/>
  <c r="K243" i="7"/>
  <c r="J243" i="7"/>
  <c r="O243" i="7"/>
  <c r="Q243" i="7" s="1"/>
  <c r="M243" i="7"/>
  <c r="G243" i="7"/>
  <c r="E243" i="7"/>
  <c r="N243" i="7"/>
  <c r="S243" i="7"/>
  <c r="I243" i="7"/>
  <c r="P243" i="7"/>
  <c r="B210" i="9"/>
  <c r="O244" i="7" s="1"/>
  <c r="Q244" i="7" s="1"/>
  <c r="A211" i="9"/>
  <c r="F211" i="9" s="1" a="1"/>
  <c r="F211" i="9" s="1"/>
  <c r="P244" i="7" l="1"/>
  <c r="D244" i="7"/>
  <c r="R244" i="7"/>
  <c r="C244" i="7"/>
  <c r="L244" i="7"/>
  <c r="C210" i="9" a="1"/>
  <c r="C210" i="9" s="1"/>
  <c r="D210" i="9" s="1"/>
  <c r="G244" i="7"/>
  <c r="K244" i="7"/>
  <c r="S244" i="7"/>
  <c r="N244" i="7"/>
  <c r="H244" i="7"/>
  <c r="E244" i="7"/>
  <c r="J244" i="7"/>
  <c r="F244" i="7"/>
  <c r="I244" i="7"/>
  <c r="M244" i="7"/>
  <c r="B211" i="9"/>
  <c r="E245" i="7" s="1"/>
  <c r="A212" i="9"/>
  <c r="F212" i="9" s="1" a="1"/>
  <c r="F212" i="9" s="1"/>
  <c r="I245" i="7" l="1"/>
  <c r="O245" i="7"/>
  <c r="Q245" i="7" s="1"/>
  <c r="R245" i="7"/>
  <c r="H245" i="7"/>
  <c r="S245" i="7"/>
  <c r="K245" i="7"/>
  <c r="C245" i="7"/>
  <c r="G245" i="7"/>
  <c r="J245" i="7"/>
  <c r="N245" i="7"/>
  <c r="F245" i="7"/>
  <c r="P245" i="7"/>
  <c r="M245" i="7"/>
  <c r="D245" i="7"/>
  <c r="C211" i="9" a="1"/>
  <c r="C211" i="9" s="1"/>
  <c r="D211" i="9" s="1"/>
  <c r="L245" i="7"/>
  <c r="B212" i="9"/>
  <c r="D246" i="7" s="1"/>
  <c r="A213" i="9"/>
  <c r="F213" i="9" s="1" a="1"/>
  <c r="F213" i="9" s="1"/>
  <c r="G246" i="7" l="1"/>
  <c r="S246" i="7"/>
  <c r="O246" i="7"/>
  <c r="Q246" i="7" s="1"/>
  <c r="C212" i="9" a="1"/>
  <c r="C212" i="9" s="1"/>
  <c r="D212" i="9" s="1"/>
  <c r="K246" i="7"/>
  <c r="C246" i="7"/>
  <c r="H246" i="7"/>
  <c r="N246" i="7"/>
  <c r="F246" i="7"/>
  <c r="P246" i="7"/>
  <c r="M246" i="7"/>
  <c r="J246" i="7"/>
  <c r="E246" i="7"/>
  <c r="I246" i="7"/>
  <c r="L246" i="7"/>
  <c r="R246" i="7"/>
  <c r="B213" i="9"/>
  <c r="S247" i="7" s="1"/>
  <c r="A214" i="9"/>
  <c r="F214" i="9" s="1" a="1"/>
  <c r="F214" i="9" s="1"/>
  <c r="C213" i="9" l="1" a="1"/>
  <c r="C213" i="9" s="1"/>
  <c r="D213" i="9" s="1"/>
  <c r="F247" i="7"/>
  <c r="K247" i="7"/>
  <c r="N247" i="7"/>
  <c r="I247" i="7"/>
  <c r="E247" i="7"/>
  <c r="L247" i="7"/>
  <c r="O247" i="7"/>
  <c r="Q247" i="7" s="1"/>
  <c r="R247" i="7"/>
  <c r="H247" i="7"/>
  <c r="G247" i="7"/>
  <c r="C247" i="7"/>
  <c r="M247" i="7"/>
  <c r="P247" i="7"/>
  <c r="D247" i="7"/>
  <c r="J247" i="7"/>
  <c r="B214" i="9"/>
  <c r="C248" i="7" s="1"/>
  <c r="A215" i="9"/>
  <c r="F215" i="9" s="1" a="1"/>
  <c r="F215" i="9" s="1"/>
  <c r="C214" i="9" l="1" a="1"/>
  <c r="C214" i="9" s="1"/>
  <c r="D214" i="9" s="1"/>
  <c r="P248" i="7"/>
  <c r="I248" i="7"/>
  <c r="G248" i="7"/>
  <c r="N248" i="7"/>
  <c r="S248" i="7"/>
  <c r="J248" i="7"/>
  <c r="M248" i="7"/>
  <c r="H248" i="7"/>
  <c r="F248" i="7"/>
  <c r="L248" i="7"/>
  <c r="R248" i="7"/>
  <c r="D248" i="7"/>
  <c r="O248" i="7"/>
  <c r="Q248" i="7" s="1"/>
  <c r="K248" i="7"/>
  <c r="E248" i="7"/>
  <c r="B215" i="9"/>
  <c r="D249" i="7" s="1"/>
  <c r="A216" i="9"/>
  <c r="F216" i="9" s="1" a="1"/>
  <c r="F216" i="9" s="1"/>
  <c r="P249" i="7" l="1"/>
  <c r="N249" i="7"/>
  <c r="C249" i="7"/>
  <c r="O249" i="7"/>
  <c r="Q249" i="7" s="1"/>
  <c r="S249" i="7"/>
  <c r="K249" i="7"/>
  <c r="R249" i="7"/>
  <c r="C215" i="9" a="1"/>
  <c r="C215" i="9" s="1"/>
  <c r="D215" i="9" s="1"/>
  <c r="J249" i="7"/>
  <c r="M249" i="7"/>
  <c r="H249" i="7"/>
  <c r="I249" i="7"/>
  <c r="F249" i="7"/>
  <c r="G249" i="7"/>
  <c r="L249" i="7"/>
  <c r="E249" i="7"/>
  <c r="B216" i="9"/>
  <c r="D250" i="7" s="1"/>
  <c r="A217" i="9"/>
  <c r="F217" i="9" s="1" a="1"/>
  <c r="F217" i="9" s="1"/>
  <c r="E250" i="7" l="1"/>
  <c r="M250" i="7"/>
  <c r="N250" i="7"/>
  <c r="G250" i="7"/>
  <c r="S250" i="7"/>
  <c r="H250" i="7"/>
  <c r="K250" i="7"/>
  <c r="L250" i="7"/>
  <c r="C250" i="7"/>
  <c r="F250" i="7"/>
  <c r="J250" i="7"/>
  <c r="R250" i="7"/>
  <c r="C216" i="9" a="1"/>
  <c r="C216" i="9" s="1"/>
  <c r="D216" i="9" s="1"/>
  <c r="O250" i="7"/>
  <c r="Q250" i="7" s="1"/>
  <c r="I250" i="7"/>
  <c r="P250" i="7"/>
  <c r="B217" i="9"/>
  <c r="P251" i="7" s="1"/>
  <c r="A218" i="9"/>
  <c r="F218" i="9" s="1" a="1"/>
  <c r="F218" i="9" s="1"/>
  <c r="C217" i="9" l="1" a="1"/>
  <c r="C217" i="9" s="1"/>
  <c r="D217" i="9" s="1"/>
  <c r="G251" i="7"/>
  <c r="M251" i="7"/>
  <c r="K251" i="7"/>
  <c r="I251" i="7"/>
  <c r="C251" i="7"/>
  <c r="L251" i="7"/>
  <c r="S251" i="7"/>
  <c r="R251" i="7"/>
  <c r="E251" i="7"/>
  <c r="J251" i="7"/>
  <c r="D251" i="7"/>
  <c r="O251" i="7"/>
  <c r="Q251" i="7" s="1"/>
  <c r="H251" i="7"/>
  <c r="N251" i="7"/>
  <c r="B218" i="9"/>
  <c r="E252" i="7" s="1"/>
  <c r="F251" i="7"/>
  <c r="A219" i="9"/>
  <c r="F219" i="9" s="1" a="1"/>
  <c r="F219" i="9" s="1"/>
  <c r="M252" i="7" l="1"/>
  <c r="J252" i="7"/>
  <c r="C218" i="9" a="1"/>
  <c r="C218" i="9" s="1"/>
  <c r="D218" i="9" s="1"/>
  <c r="H252" i="7"/>
  <c r="G252" i="7"/>
  <c r="R252" i="7"/>
  <c r="P252" i="7"/>
  <c r="N252" i="7"/>
  <c r="I252" i="7"/>
  <c r="L252" i="7"/>
  <c r="F252" i="7"/>
  <c r="S252" i="7"/>
  <c r="K252" i="7"/>
  <c r="D252" i="7"/>
  <c r="O252" i="7"/>
  <c r="Q252" i="7" s="1"/>
  <c r="C252" i="7"/>
  <c r="B219" i="9"/>
  <c r="E253" i="7" s="1"/>
  <c r="A220" i="9"/>
  <c r="F220" i="9" s="1" a="1"/>
  <c r="F220" i="9" s="1"/>
  <c r="M253" i="7" l="1"/>
  <c r="R253" i="7"/>
  <c r="J253" i="7"/>
  <c r="L253" i="7"/>
  <c r="K253" i="7"/>
  <c r="I253" i="7"/>
  <c r="O253" i="7"/>
  <c r="Q253" i="7" s="1"/>
  <c r="C253" i="7"/>
  <c r="G253" i="7"/>
  <c r="N253" i="7"/>
  <c r="C219" i="9" a="1"/>
  <c r="C219" i="9" s="1"/>
  <c r="D219" i="9" s="1"/>
  <c r="D253" i="7"/>
  <c r="F253" i="7"/>
  <c r="H253" i="7"/>
  <c r="S253" i="7"/>
  <c r="P253" i="7"/>
  <c r="B220" i="9"/>
  <c r="E254" i="7" s="1"/>
  <c r="A221" i="9"/>
  <c r="F221" i="9" s="1" a="1"/>
  <c r="F221" i="9" s="1"/>
  <c r="R254" i="7" l="1"/>
  <c r="C254" i="7"/>
  <c r="I254" i="7"/>
  <c r="N254" i="7"/>
  <c r="K254" i="7"/>
  <c r="S254" i="7"/>
  <c r="O254" i="7"/>
  <c r="Q254" i="7" s="1"/>
  <c r="C220" i="9" a="1"/>
  <c r="C220" i="9" s="1"/>
  <c r="D220" i="9" s="1"/>
  <c r="F254" i="7"/>
  <c r="G254" i="7"/>
  <c r="J254" i="7"/>
  <c r="P254" i="7"/>
  <c r="L254" i="7"/>
  <c r="H254" i="7"/>
  <c r="D254" i="7"/>
  <c r="M254" i="7"/>
  <c r="B221" i="9"/>
  <c r="D255" i="7" s="1"/>
  <c r="A222" i="9"/>
  <c r="F222" i="9" s="1" a="1"/>
  <c r="F222" i="9" s="1"/>
  <c r="N255" i="7" l="1"/>
  <c r="K255" i="7"/>
  <c r="H255" i="7"/>
  <c r="C221" i="9" a="1"/>
  <c r="C221" i="9" s="1"/>
  <c r="D221" i="9" s="1"/>
  <c r="P255" i="7"/>
  <c r="I255" i="7"/>
  <c r="J255" i="7"/>
  <c r="O255" i="7"/>
  <c r="Q255" i="7" s="1"/>
  <c r="C255" i="7"/>
  <c r="G255" i="7"/>
  <c r="R255" i="7"/>
  <c r="M255" i="7"/>
  <c r="S255" i="7"/>
  <c r="L255" i="7"/>
  <c r="E255" i="7"/>
  <c r="F255" i="7"/>
  <c r="B222" i="9"/>
  <c r="C256" i="7" s="1"/>
  <c r="A223" i="9"/>
  <c r="F223" i="9" s="1" a="1"/>
  <c r="F223" i="9" s="1"/>
  <c r="C222" i="9" l="1" a="1"/>
  <c r="C222" i="9" s="1"/>
  <c r="D222" i="9" s="1"/>
  <c r="E256" i="7"/>
  <c r="J256" i="7"/>
  <c r="K256" i="7"/>
  <c r="F256" i="7"/>
  <c r="R256" i="7"/>
  <c r="L256" i="7"/>
  <c r="I256" i="7"/>
  <c r="M256" i="7"/>
  <c r="D256" i="7"/>
  <c r="S256" i="7"/>
  <c r="G256" i="7"/>
  <c r="O256" i="7"/>
  <c r="Q256" i="7" s="1"/>
  <c r="P256" i="7"/>
  <c r="H256" i="7"/>
  <c r="N256" i="7"/>
  <c r="B223" i="9"/>
  <c r="C257" i="7" s="1"/>
  <c r="A224" i="9"/>
  <c r="F224" i="9" s="1" a="1"/>
  <c r="F224" i="9" s="1"/>
  <c r="C223" i="9" l="1" a="1"/>
  <c r="C223" i="9" s="1"/>
  <c r="D223" i="9" s="1"/>
  <c r="P257" i="7"/>
  <c r="M257" i="7"/>
  <c r="F257" i="7"/>
  <c r="D257" i="7"/>
  <c r="J257" i="7"/>
  <c r="S257" i="7"/>
  <c r="L257" i="7"/>
  <c r="K257" i="7"/>
  <c r="G257" i="7"/>
  <c r="H257" i="7"/>
  <c r="O257" i="7"/>
  <c r="Q257" i="7" s="1"/>
  <c r="I257" i="7"/>
  <c r="E257" i="7"/>
  <c r="N257" i="7"/>
  <c r="R257" i="7"/>
  <c r="B224" i="9"/>
  <c r="S258" i="7" s="1"/>
  <c r="A225" i="9"/>
  <c r="F225" i="9" s="1" a="1"/>
  <c r="F225" i="9" s="1"/>
  <c r="C224" i="9" l="1" a="1"/>
  <c r="C224" i="9" s="1"/>
  <c r="D224" i="9" s="1"/>
  <c r="M258" i="7"/>
  <c r="O258" i="7"/>
  <c r="Q258" i="7" s="1"/>
  <c r="E258" i="7"/>
  <c r="G258" i="7"/>
  <c r="C258" i="7"/>
  <c r="F258" i="7"/>
  <c r="I258" i="7"/>
  <c r="H258" i="7"/>
  <c r="R258" i="7"/>
  <c r="N258" i="7"/>
  <c r="J258" i="7"/>
  <c r="D258" i="7"/>
  <c r="B225" i="9"/>
  <c r="D259" i="7" s="1"/>
  <c r="P258" i="7"/>
  <c r="L258" i="7"/>
  <c r="K258" i="7"/>
  <c r="A226" i="9"/>
  <c r="F226" i="9" s="1" a="1"/>
  <c r="F226" i="9" s="1"/>
  <c r="C225" i="9" l="1" a="1"/>
  <c r="C225" i="9" s="1"/>
  <c r="D225" i="9" s="1"/>
  <c r="H259" i="7"/>
  <c r="G259" i="7"/>
  <c r="J259" i="7"/>
  <c r="N259" i="7"/>
  <c r="R259" i="7"/>
  <c r="E259" i="7"/>
  <c r="O259" i="7"/>
  <c r="Q259" i="7" s="1"/>
  <c r="S259" i="7"/>
  <c r="M259" i="7"/>
  <c r="L259" i="7"/>
  <c r="K259" i="7"/>
  <c r="I259" i="7"/>
  <c r="C259" i="7"/>
  <c r="P259" i="7"/>
  <c r="F259" i="7"/>
  <c r="B226" i="9"/>
  <c r="F260" i="7" s="1"/>
  <c r="A227" i="9"/>
  <c r="F227" i="9" s="1" a="1"/>
  <c r="F227" i="9" s="1"/>
  <c r="O260" i="7" l="1"/>
  <c r="Q260" i="7" s="1"/>
  <c r="I260" i="7"/>
  <c r="S260" i="7"/>
  <c r="P260" i="7"/>
  <c r="H260" i="7"/>
  <c r="C226" i="9" a="1"/>
  <c r="C226" i="9" s="1"/>
  <c r="D226" i="9" s="1"/>
  <c r="J260" i="7"/>
  <c r="D260" i="7"/>
  <c r="M260" i="7"/>
  <c r="N260" i="7"/>
  <c r="G260" i="7"/>
  <c r="K260" i="7"/>
  <c r="E260" i="7"/>
  <c r="C260" i="7"/>
  <c r="R260" i="7"/>
  <c r="L260" i="7"/>
  <c r="B227" i="9"/>
  <c r="H261" i="7" s="1"/>
  <c r="A228" i="9"/>
  <c r="F228" i="9" s="1" a="1"/>
  <c r="F228" i="9" s="1"/>
  <c r="K261" i="7" l="1"/>
  <c r="C261" i="7"/>
  <c r="C227" i="9" a="1"/>
  <c r="C227" i="9" s="1"/>
  <c r="D227" i="9" s="1"/>
  <c r="M261" i="7"/>
  <c r="S261" i="7"/>
  <c r="G261" i="7"/>
  <c r="D261" i="7"/>
  <c r="I261" i="7"/>
  <c r="F261" i="7"/>
  <c r="P261" i="7"/>
  <c r="O261" i="7"/>
  <c r="Q261" i="7" s="1"/>
  <c r="E261" i="7"/>
  <c r="R261" i="7"/>
  <c r="N261" i="7"/>
  <c r="L261" i="7"/>
  <c r="J261" i="7"/>
  <c r="B228" i="9"/>
  <c r="G262" i="7" s="1"/>
  <c r="A229" i="9"/>
  <c r="F229" i="9" s="1" a="1"/>
  <c r="F229" i="9" s="1"/>
  <c r="I262" i="7" l="1"/>
  <c r="N262" i="7"/>
  <c r="K262" i="7"/>
  <c r="P262" i="7"/>
  <c r="S262" i="7"/>
  <c r="F262" i="7"/>
  <c r="H262" i="7"/>
  <c r="E262" i="7"/>
  <c r="L262" i="7"/>
  <c r="R262" i="7"/>
  <c r="C228" i="9" a="1"/>
  <c r="C228" i="9" s="1"/>
  <c r="D228" i="9" s="1"/>
  <c r="D262" i="7"/>
  <c r="O262" i="7"/>
  <c r="Q262" i="7" s="1"/>
  <c r="C262" i="7"/>
  <c r="J262" i="7"/>
  <c r="M262" i="7"/>
  <c r="B229" i="9"/>
  <c r="C263" i="7" s="1"/>
  <c r="A230" i="9"/>
  <c r="F230" i="9" s="1" a="1"/>
  <c r="F230" i="9" s="1"/>
  <c r="L263" i="7" l="1"/>
  <c r="D263" i="7"/>
  <c r="J263" i="7"/>
  <c r="S263" i="7"/>
  <c r="C229" i="9" a="1"/>
  <c r="C229" i="9" s="1"/>
  <c r="D229" i="9" s="1"/>
  <c r="O263" i="7"/>
  <c r="Q263" i="7" s="1"/>
  <c r="F263" i="7"/>
  <c r="K263" i="7"/>
  <c r="I263" i="7"/>
  <c r="H263" i="7"/>
  <c r="P263" i="7"/>
  <c r="N263" i="7"/>
  <c r="G263" i="7"/>
  <c r="M263" i="7"/>
  <c r="E263" i="7"/>
  <c r="R263" i="7"/>
  <c r="B230" i="9"/>
  <c r="E264" i="7" s="1"/>
  <c r="A231" i="9"/>
  <c r="F231" i="9" s="1" a="1"/>
  <c r="F231" i="9" s="1"/>
  <c r="L264" i="7" l="1"/>
  <c r="O264" i="7"/>
  <c r="Q264" i="7" s="1"/>
  <c r="G264" i="7"/>
  <c r="N264" i="7"/>
  <c r="J264" i="7"/>
  <c r="P264" i="7"/>
  <c r="S264" i="7"/>
  <c r="C264" i="7"/>
  <c r="H264" i="7"/>
  <c r="I264" i="7"/>
  <c r="M264" i="7"/>
  <c r="K264" i="7"/>
  <c r="D264" i="7"/>
  <c r="F264" i="7"/>
  <c r="C230" i="9" a="1"/>
  <c r="C230" i="9" s="1"/>
  <c r="D230" i="9" s="1"/>
  <c r="R264" i="7"/>
  <c r="B231" i="9"/>
  <c r="E265" i="7" s="1"/>
  <c r="A232" i="9"/>
  <c r="F232" i="9" s="1" a="1"/>
  <c r="F232" i="9" s="1"/>
  <c r="R265" i="7" l="1"/>
  <c r="O265" i="7"/>
  <c r="Q265" i="7" s="1"/>
  <c r="L265" i="7"/>
  <c r="K265" i="7"/>
  <c r="G265" i="7"/>
  <c r="S265" i="7"/>
  <c r="D265" i="7"/>
  <c r="P265" i="7"/>
  <c r="J265" i="7"/>
  <c r="H265" i="7"/>
  <c r="C265" i="7"/>
  <c r="M265" i="7"/>
  <c r="N265" i="7"/>
  <c r="I265" i="7"/>
  <c r="C231" i="9" a="1"/>
  <c r="C231" i="9" s="1"/>
  <c r="D231" i="9" s="1"/>
  <c r="F265" i="7"/>
  <c r="B232" i="9"/>
  <c r="L266" i="7" s="1"/>
  <c r="A233" i="9"/>
  <c r="F233" i="9" s="1" a="1"/>
  <c r="F233" i="9" s="1"/>
  <c r="J266" i="7" l="1"/>
  <c r="R266" i="7"/>
  <c r="P266" i="7"/>
  <c r="G266" i="7"/>
  <c r="C232" i="9" a="1"/>
  <c r="C232" i="9" s="1"/>
  <c r="D232" i="9" s="1"/>
  <c r="D266" i="7"/>
  <c r="F266" i="7"/>
  <c r="C266" i="7"/>
  <c r="S266" i="7"/>
  <c r="K266" i="7"/>
  <c r="I266" i="7"/>
  <c r="H266" i="7"/>
  <c r="M266" i="7"/>
  <c r="N266" i="7"/>
  <c r="O266" i="7"/>
  <c r="Q266" i="7" s="1"/>
  <c r="E266" i="7"/>
  <c r="B233" i="9"/>
  <c r="C267" i="7" s="1"/>
  <c r="A234" i="9"/>
  <c r="F234" i="9" s="1" a="1"/>
  <c r="F234" i="9" s="1"/>
  <c r="L267" i="7" l="1"/>
  <c r="F267" i="7"/>
  <c r="D267" i="7"/>
  <c r="M267" i="7"/>
  <c r="O267" i="7"/>
  <c r="Q267" i="7" s="1"/>
  <c r="H267" i="7"/>
  <c r="J267" i="7"/>
  <c r="C233" i="9" a="1"/>
  <c r="C233" i="9" s="1"/>
  <c r="D233" i="9" s="1"/>
  <c r="I267" i="7"/>
  <c r="R267" i="7"/>
  <c r="G267" i="7"/>
  <c r="P267" i="7"/>
  <c r="N267" i="7"/>
  <c r="S267" i="7"/>
  <c r="E267" i="7"/>
  <c r="K267" i="7"/>
  <c r="B234" i="9"/>
  <c r="J268" i="7" s="1"/>
  <c r="A235" i="9"/>
  <c r="F235" i="9" s="1" a="1"/>
  <c r="F235" i="9" s="1"/>
  <c r="P268" i="7" l="1"/>
  <c r="G268" i="7"/>
  <c r="D268" i="7"/>
  <c r="O268" i="7"/>
  <c r="Q268" i="7" s="1"/>
  <c r="R268" i="7"/>
  <c r="I268" i="7"/>
  <c r="F268" i="7"/>
  <c r="C268" i="7"/>
  <c r="K268" i="7"/>
  <c r="M268" i="7"/>
  <c r="N268" i="7"/>
  <c r="E268" i="7"/>
  <c r="H268" i="7"/>
  <c r="S268" i="7"/>
  <c r="C234" i="9" a="1"/>
  <c r="C234" i="9" s="1"/>
  <c r="D234" i="9" s="1"/>
  <c r="L268" i="7"/>
  <c r="B235" i="9"/>
  <c r="E269" i="7" s="1"/>
  <c r="A236" i="9"/>
  <c r="F236" i="9" s="1" a="1"/>
  <c r="F236" i="9" s="1"/>
  <c r="C235" i="9" l="1" a="1"/>
  <c r="C235" i="9" s="1"/>
  <c r="D235" i="9" s="1"/>
  <c r="K269" i="7"/>
  <c r="R269" i="7"/>
  <c r="H269" i="7"/>
  <c r="I269" i="7"/>
  <c r="O269" i="7"/>
  <c r="Q269" i="7" s="1"/>
  <c r="P269" i="7"/>
  <c r="G269" i="7"/>
  <c r="F269" i="7"/>
  <c r="S269" i="7"/>
  <c r="J269" i="7"/>
  <c r="D269" i="7"/>
  <c r="C269" i="7"/>
  <c r="M269" i="7"/>
  <c r="N269" i="7"/>
  <c r="L269" i="7"/>
  <c r="B236" i="9"/>
  <c r="I270" i="7" s="1"/>
  <c r="A237" i="9"/>
  <c r="F237" i="9" s="1" a="1"/>
  <c r="F237" i="9" s="1"/>
  <c r="E270" i="7" l="1"/>
  <c r="P270" i="7"/>
  <c r="M270" i="7"/>
  <c r="C270" i="7"/>
  <c r="N270" i="7"/>
  <c r="S270" i="7"/>
  <c r="F270" i="7"/>
  <c r="G270" i="7"/>
  <c r="O270" i="7"/>
  <c r="Q270" i="7" s="1"/>
  <c r="R270" i="7"/>
  <c r="D270" i="7"/>
  <c r="K270" i="7"/>
  <c r="H270" i="7"/>
  <c r="J270" i="7"/>
  <c r="C236" i="9" a="1"/>
  <c r="C236" i="9" s="1"/>
  <c r="D236" i="9" s="1"/>
  <c r="L270" i="7"/>
  <c r="B237" i="9"/>
  <c r="O271" i="7" s="1"/>
  <c r="Q271" i="7" s="1"/>
  <c r="A238" i="9"/>
  <c r="F238" i="9" s="1" a="1"/>
  <c r="F238" i="9" s="1"/>
  <c r="G271" i="7" l="1"/>
  <c r="C271" i="7"/>
  <c r="N271" i="7"/>
  <c r="I271" i="7"/>
  <c r="E271" i="7"/>
  <c r="F271" i="7"/>
  <c r="J271" i="7"/>
  <c r="S271" i="7"/>
  <c r="D271" i="7"/>
  <c r="K271" i="7"/>
  <c r="R271" i="7"/>
  <c r="P271" i="7"/>
  <c r="C237" i="9" a="1"/>
  <c r="C237" i="9" s="1"/>
  <c r="D237" i="9" s="1"/>
  <c r="L271" i="7"/>
  <c r="H271" i="7"/>
  <c r="M271" i="7"/>
  <c r="B238" i="9"/>
  <c r="G272" i="7" s="1"/>
  <c r="A239" i="9"/>
  <c r="F239" i="9" s="1" a="1"/>
  <c r="F239" i="9" s="1"/>
  <c r="I272" i="7" l="1"/>
  <c r="R272" i="7"/>
  <c r="S272" i="7"/>
  <c r="M272" i="7"/>
  <c r="E272" i="7"/>
  <c r="D272" i="7"/>
  <c r="P272" i="7"/>
  <c r="N272" i="7"/>
  <c r="F272" i="7"/>
  <c r="H272" i="7"/>
  <c r="L272" i="7"/>
  <c r="K272" i="7"/>
  <c r="O272" i="7"/>
  <c r="Q272" i="7" s="1"/>
  <c r="C272" i="7"/>
  <c r="C238" i="9" a="1"/>
  <c r="C238" i="9" s="1"/>
  <c r="D238" i="9" s="1"/>
  <c r="J272" i="7"/>
  <c r="B239" i="9"/>
  <c r="O273" i="7" s="1"/>
  <c r="Q273" i="7" s="1"/>
  <c r="A240" i="9"/>
  <c r="F240" i="9" s="1" a="1"/>
  <c r="F240" i="9" s="1"/>
  <c r="C239" i="9" l="1" a="1"/>
  <c r="C239" i="9" s="1"/>
  <c r="D239" i="9" s="1"/>
  <c r="D273" i="7"/>
  <c r="L273" i="7"/>
  <c r="S273" i="7"/>
  <c r="F273" i="7"/>
  <c r="G273" i="7"/>
  <c r="C273" i="7"/>
  <c r="R273" i="7"/>
  <c r="J273" i="7"/>
  <c r="M273" i="7"/>
  <c r="H273" i="7"/>
  <c r="I273" i="7"/>
  <c r="P273" i="7"/>
  <c r="N273" i="7"/>
  <c r="E273" i="7"/>
  <c r="K273" i="7"/>
  <c r="B240" i="9"/>
  <c r="J274" i="7" s="1"/>
  <c r="A241" i="9"/>
  <c r="F241" i="9" s="1" a="1"/>
  <c r="F241" i="9" s="1"/>
  <c r="C274" i="7" l="1"/>
  <c r="D274" i="7"/>
  <c r="R274" i="7"/>
  <c r="P274" i="7"/>
  <c r="G274" i="7"/>
  <c r="N274" i="7"/>
  <c r="C240" i="9" a="1"/>
  <c r="C240" i="9" s="1"/>
  <c r="D240" i="9" s="1"/>
  <c r="K274" i="7"/>
  <c r="F274" i="7"/>
  <c r="L274" i="7"/>
  <c r="M274" i="7"/>
  <c r="O274" i="7"/>
  <c r="Q274" i="7" s="1"/>
  <c r="I274" i="7"/>
  <c r="E274" i="7"/>
  <c r="S274" i="7"/>
  <c r="H274" i="7"/>
  <c r="B241" i="9"/>
  <c r="E275" i="7" s="1"/>
  <c r="A242" i="9"/>
  <c r="F242" i="9" s="1" a="1"/>
  <c r="F242" i="9" s="1"/>
  <c r="C275" i="7" l="1"/>
  <c r="C241" i="9" a="1"/>
  <c r="C241" i="9" s="1"/>
  <c r="D241" i="9" s="1"/>
  <c r="S275" i="7"/>
  <c r="L275" i="7"/>
  <c r="N275" i="7"/>
  <c r="O275" i="7"/>
  <c r="Q275" i="7" s="1"/>
  <c r="I275" i="7"/>
  <c r="P275" i="7"/>
  <c r="R275" i="7"/>
  <c r="H275" i="7"/>
  <c r="G275" i="7"/>
  <c r="F275" i="7"/>
  <c r="J275" i="7"/>
  <c r="D275" i="7"/>
  <c r="K275" i="7"/>
  <c r="B242" i="9"/>
  <c r="C276" i="7" s="1"/>
  <c r="M275" i="7"/>
  <c r="A243" i="9"/>
  <c r="F243" i="9" s="1" a="1"/>
  <c r="F243" i="9" s="1"/>
  <c r="C242" i="9" l="1" a="1"/>
  <c r="C242" i="9" s="1"/>
  <c r="D242" i="9" s="1"/>
  <c r="F276" i="7"/>
  <c r="R276" i="7"/>
  <c r="N276" i="7"/>
  <c r="I276" i="7"/>
  <c r="H276" i="7"/>
  <c r="D276" i="7"/>
  <c r="S276" i="7"/>
  <c r="G276" i="7"/>
  <c r="B243" i="9"/>
  <c r="D277" i="7" s="1"/>
  <c r="O276" i="7"/>
  <c r="Q276" i="7" s="1"/>
  <c r="P276" i="7"/>
  <c r="E276" i="7"/>
  <c r="J276" i="7"/>
  <c r="K276" i="7"/>
  <c r="L276" i="7"/>
  <c r="M276" i="7"/>
  <c r="A244" i="9"/>
  <c r="F244" i="9" s="1" a="1"/>
  <c r="F244" i="9" s="1"/>
  <c r="I277" i="7" l="1"/>
  <c r="C243" i="9" a="1"/>
  <c r="C243" i="9" s="1"/>
  <c r="D243" i="9" s="1"/>
  <c r="H277" i="7"/>
  <c r="M277" i="7"/>
  <c r="J277" i="7"/>
  <c r="P277" i="7"/>
  <c r="S277" i="7"/>
  <c r="R277" i="7"/>
  <c r="G277" i="7"/>
  <c r="K277" i="7"/>
  <c r="N277" i="7"/>
  <c r="E277" i="7"/>
  <c r="F277" i="7"/>
  <c r="C277" i="7"/>
  <c r="L277" i="7"/>
  <c r="B244" i="9"/>
  <c r="P278" i="7" s="1"/>
  <c r="O277" i="7"/>
  <c r="Q277" i="7" s="1"/>
  <c r="A245" i="9"/>
  <c r="F245" i="9" s="1" a="1"/>
  <c r="F245" i="9" s="1"/>
  <c r="H278" i="7" l="1"/>
  <c r="F278" i="7"/>
  <c r="G278" i="7"/>
  <c r="C244" i="9" a="1"/>
  <c r="C244" i="9" s="1"/>
  <c r="D244" i="9" s="1"/>
  <c r="E278" i="7"/>
  <c r="N278" i="7"/>
  <c r="D278" i="7"/>
  <c r="J278" i="7"/>
  <c r="M278" i="7"/>
  <c r="S278" i="7"/>
  <c r="K278" i="7"/>
  <c r="O278" i="7"/>
  <c r="Q278" i="7" s="1"/>
  <c r="L278" i="7"/>
  <c r="I278" i="7"/>
  <c r="C278" i="7"/>
  <c r="B245" i="9"/>
  <c r="D279" i="7" s="1"/>
  <c r="R278" i="7"/>
  <c r="A246" i="9"/>
  <c r="F246" i="9" s="1" a="1"/>
  <c r="F246" i="9" s="1"/>
  <c r="L279" i="7" l="1"/>
  <c r="J279" i="7"/>
  <c r="C245" i="9" a="1"/>
  <c r="C245" i="9" s="1"/>
  <c r="D245" i="9" s="1"/>
  <c r="E279" i="7"/>
  <c r="R279" i="7"/>
  <c r="P279" i="7"/>
  <c r="G279" i="7"/>
  <c r="M279" i="7"/>
  <c r="S279" i="7"/>
  <c r="B246" i="9"/>
  <c r="R280" i="7" s="1"/>
  <c r="F279" i="7"/>
  <c r="O279" i="7"/>
  <c r="Q279" i="7" s="1"/>
  <c r="K279" i="7"/>
  <c r="H279" i="7"/>
  <c r="I279" i="7"/>
  <c r="N279" i="7"/>
  <c r="C279" i="7"/>
  <c r="A247" i="9"/>
  <c r="F247" i="9" s="1" a="1"/>
  <c r="F247" i="9" s="1"/>
  <c r="C280" i="7" l="1"/>
  <c r="I280" i="7"/>
  <c r="O280" i="7"/>
  <c r="Q280" i="7" s="1"/>
  <c r="B247" i="9"/>
  <c r="R281" i="7" s="1"/>
  <c r="S280" i="7"/>
  <c r="C246" i="9" a="1"/>
  <c r="C246" i="9" s="1"/>
  <c r="D246" i="9" s="1"/>
  <c r="F280" i="7"/>
  <c r="P280" i="7"/>
  <c r="J280" i="7"/>
  <c r="K280" i="7"/>
  <c r="L280" i="7"/>
  <c r="N280" i="7"/>
  <c r="D280" i="7"/>
  <c r="M280" i="7"/>
  <c r="G280" i="7"/>
  <c r="H280" i="7"/>
  <c r="E280" i="7"/>
  <c r="A248" i="9"/>
  <c r="F248" i="9" s="1" a="1"/>
  <c r="F248" i="9" s="1"/>
  <c r="E281" i="7" l="1"/>
  <c r="S281" i="7"/>
  <c r="G281" i="7"/>
  <c r="M281" i="7"/>
  <c r="C281" i="7"/>
  <c r="D281" i="7"/>
  <c r="I281" i="7"/>
  <c r="O281" i="7"/>
  <c r="Q281" i="7" s="1"/>
  <c r="N281" i="7"/>
  <c r="L281" i="7"/>
  <c r="C247" i="9" a="1"/>
  <c r="C247" i="9" s="1"/>
  <c r="D247" i="9" s="1"/>
  <c r="P281" i="7"/>
  <c r="F281" i="7"/>
  <c r="K281" i="7"/>
  <c r="J281" i="7"/>
  <c r="H281" i="7"/>
  <c r="B248" i="9"/>
  <c r="E282" i="7" s="1"/>
  <c r="A249" i="9"/>
  <c r="F249" i="9" s="1" a="1"/>
  <c r="F249" i="9" s="1"/>
  <c r="H282" i="7" l="1"/>
  <c r="L282" i="7"/>
  <c r="D282" i="7"/>
  <c r="I282" i="7"/>
  <c r="F282" i="7"/>
  <c r="C248" i="9" a="1"/>
  <c r="C248" i="9" s="1"/>
  <c r="D248" i="9" s="1"/>
  <c r="K282" i="7"/>
  <c r="J282" i="7"/>
  <c r="R282" i="7"/>
  <c r="C282" i="7"/>
  <c r="G282" i="7"/>
  <c r="O282" i="7"/>
  <c r="Q282" i="7" s="1"/>
  <c r="P282" i="7"/>
  <c r="B249" i="9"/>
  <c r="D283" i="7" s="1"/>
  <c r="S282" i="7"/>
  <c r="M282" i="7"/>
  <c r="N282" i="7"/>
  <c r="A250" i="9"/>
  <c r="F250" i="9" s="1" a="1"/>
  <c r="F250" i="9" s="1"/>
  <c r="J283" i="7" l="1"/>
  <c r="S283" i="7"/>
  <c r="C249" i="9" a="1"/>
  <c r="C249" i="9" s="1"/>
  <c r="D249" i="9" s="1"/>
  <c r="F283" i="7"/>
  <c r="M283" i="7"/>
  <c r="E283" i="7"/>
  <c r="R283" i="7"/>
  <c r="N283" i="7"/>
  <c r="O283" i="7"/>
  <c r="Q283" i="7" s="1"/>
  <c r="C283" i="7"/>
  <c r="G283" i="7"/>
  <c r="P283" i="7"/>
  <c r="I283" i="7"/>
  <c r="H283" i="7"/>
  <c r="K283" i="7"/>
  <c r="B250" i="9"/>
  <c r="E284" i="7" s="1"/>
  <c r="L283" i="7"/>
  <c r="A251" i="9"/>
  <c r="F251" i="9" s="1" a="1"/>
  <c r="F251" i="9" s="1"/>
  <c r="D284" i="7" l="1"/>
  <c r="P284" i="7"/>
  <c r="N284" i="7"/>
  <c r="C250" i="9" a="1"/>
  <c r="C250" i="9" s="1"/>
  <c r="D250" i="9" s="1"/>
  <c r="S284" i="7"/>
  <c r="G284" i="7"/>
  <c r="F284" i="7"/>
  <c r="R284" i="7"/>
  <c r="I284" i="7"/>
  <c r="J284" i="7"/>
  <c r="M284" i="7"/>
  <c r="K284" i="7"/>
  <c r="L284" i="7"/>
  <c r="H284" i="7"/>
  <c r="C284" i="7"/>
  <c r="O284" i="7"/>
  <c r="Q284" i="7" s="1"/>
  <c r="B251" i="9"/>
  <c r="C285" i="7" s="1"/>
  <c r="A252" i="9"/>
  <c r="F252" i="9" s="1" a="1"/>
  <c r="F252" i="9" s="1"/>
  <c r="I285" i="7" l="1"/>
  <c r="L285" i="7"/>
  <c r="R285" i="7"/>
  <c r="M285" i="7"/>
  <c r="H285" i="7"/>
  <c r="J285" i="7"/>
  <c r="N285" i="7"/>
  <c r="F285" i="7"/>
  <c r="E285" i="7"/>
  <c r="S285" i="7"/>
  <c r="O285" i="7"/>
  <c r="Q285" i="7" s="1"/>
  <c r="C251" i="9" a="1"/>
  <c r="C251" i="9" s="1"/>
  <c r="D251" i="9" s="1"/>
  <c r="D285" i="7"/>
  <c r="B252" i="9"/>
  <c r="O286" i="7" s="1"/>
  <c r="Q286" i="7" s="1"/>
  <c r="G285" i="7"/>
  <c r="K285" i="7"/>
  <c r="P285" i="7"/>
  <c r="A253" i="9"/>
  <c r="F253" i="9" s="1" a="1"/>
  <c r="F253" i="9" s="1"/>
  <c r="H286" i="7" l="1"/>
  <c r="D286" i="7"/>
  <c r="C252" i="9" a="1"/>
  <c r="C252" i="9" s="1"/>
  <c r="D252" i="9" s="1"/>
  <c r="R286" i="7"/>
  <c r="N286" i="7"/>
  <c r="F286" i="7"/>
  <c r="E286" i="7"/>
  <c r="C286" i="7"/>
  <c r="K286" i="7"/>
  <c r="M286" i="7"/>
  <c r="P286" i="7"/>
  <c r="I286" i="7"/>
  <c r="L286" i="7"/>
  <c r="J286" i="7"/>
  <c r="S286" i="7"/>
  <c r="B253" i="9"/>
  <c r="L287" i="7" s="1"/>
  <c r="G286" i="7"/>
  <c r="A254" i="9"/>
  <c r="F254" i="9" s="1" a="1"/>
  <c r="F254" i="9" s="1"/>
  <c r="B254" i="9" l="1"/>
  <c r="G288" i="7" s="1"/>
  <c r="R287" i="7"/>
  <c r="D287" i="7"/>
  <c r="O287" i="7"/>
  <c r="Q287" i="7" s="1"/>
  <c r="C253" i="9" a="1"/>
  <c r="C253" i="9" s="1"/>
  <c r="D253" i="9" s="1"/>
  <c r="K287" i="7"/>
  <c r="I287" i="7"/>
  <c r="F287" i="7"/>
  <c r="G287" i="7"/>
  <c r="J287" i="7"/>
  <c r="E287" i="7"/>
  <c r="M287" i="7"/>
  <c r="S287" i="7"/>
  <c r="P287" i="7"/>
  <c r="H287" i="7"/>
  <c r="C287" i="7"/>
  <c r="N287" i="7"/>
  <c r="A255" i="9"/>
  <c r="F255" i="9" s="1" a="1"/>
  <c r="F255" i="9" s="1"/>
  <c r="R288" i="7" l="1"/>
  <c r="J288" i="7"/>
  <c r="M288" i="7"/>
  <c r="D288" i="7"/>
  <c r="O288" i="7"/>
  <c r="Q288" i="7" s="1"/>
  <c r="F288" i="7"/>
  <c r="I288" i="7"/>
  <c r="K288" i="7"/>
  <c r="N288" i="7"/>
  <c r="P288" i="7"/>
  <c r="H288" i="7"/>
  <c r="E288" i="7"/>
  <c r="C288" i="7"/>
  <c r="C254" i="9" a="1"/>
  <c r="C254" i="9" s="1"/>
  <c r="D254" i="9" s="1"/>
  <c r="L288" i="7"/>
  <c r="S288" i="7"/>
  <c r="B255" i="9"/>
  <c r="H289" i="7" s="1"/>
  <c r="A256" i="9"/>
  <c r="F256" i="9" s="1" a="1"/>
  <c r="F256" i="9" s="1"/>
  <c r="M289" i="7" l="1"/>
  <c r="D289" i="7"/>
  <c r="L289" i="7"/>
  <c r="K289" i="7"/>
  <c r="I289" i="7"/>
  <c r="N289" i="7"/>
  <c r="R289" i="7"/>
  <c r="G289" i="7"/>
  <c r="F289" i="7"/>
  <c r="S289" i="7"/>
  <c r="O289" i="7"/>
  <c r="Q289" i="7" s="1"/>
  <c r="C289" i="7"/>
  <c r="J289" i="7"/>
  <c r="P289" i="7"/>
  <c r="C255" i="9" a="1"/>
  <c r="C255" i="9" s="1"/>
  <c r="D255" i="9" s="1"/>
  <c r="E289" i="7"/>
  <c r="B256" i="9"/>
  <c r="R290" i="7" s="1"/>
  <c r="A257" i="9"/>
  <c r="F257" i="9" s="1" a="1"/>
  <c r="F257" i="9" s="1"/>
  <c r="H290" i="7" l="1"/>
  <c r="I290" i="7"/>
  <c r="C256" i="9" a="1"/>
  <c r="C256" i="9" s="1"/>
  <c r="D256" i="9" s="1"/>
  <c r="F290" i="7"/>
  <c r="S290" i="7"/>
  <c r="J290" i="7"/>
  <c r="O290" i="7"/>
  <c r="Q290" i="7" s="1"/>
  <c r="G290" i="7"/>
  <c r="C290" i="7"/>
  <c r="D290" i="7"/>
  <c r="P290" i="7"/>
  <c r="K290" i="7"/>
  <c r="E290" i="7"/>
  <c r="N290" i="7"/>
  <c r="L290" i="7"/>
  <c r="M290" i="7"/>
  <c r="B257" i="9"/>
  <c r="D291" i="7" s="1"/>
  <c r="A258" i="9"/>
  <c r="F258" i="9" s="1" a="1"/>
  <c r="F258" i="9" s="1"/>
  <c r="R291" i="7" l="1"/>
  <c r="O291" i="7"/>
  <c r="Q291" i="7" s="1"/>
  <c r="J291" i="7"/>
  <c r="K291" i="7"/>
  <c r="P291" i="7"/>
  <c r="C291" i="7"/>
  <c r="E291" i="7"/>
  <c r="H291" i="7"/>
  <c r="N291" i="7"/>
  <c r="M291" i="7"/>
  <c r="G291" i="7"/>
  <c r="I291" i="7"/>
  <c r="C257" i="9" a="1"/>
  <c r="C257" i="9" s="1"/>
  <c r="D257" i="9" s="1"/>
  <c r="S291" i="7"/>
  <c r="F291" i="7"/>
  <c r="L291" i="7"/>
  <c r="B258" i="9"/>
  <c r="E292" i="7" s="1"/>
  <c r="A259" i="9"/>
  <c r="F259" i="9" s="1" a="1"/>
  <c r="F259" i="9" s="1"/>
  <c r="L292" i="7" l="1"/>
  <c r="H292" i="7"/>
  <c r="S292" i="7"/>
  <c r="F292" i="7"/>
  <c r="I292" i="7"/>
  <c r="K292" i="7"/>
  <c r="N292" i="7"/>
  <c r="P292" i="7"/>
  <c r="O292" i="7"/>
  <c r="Q292" i="7" s="1"/>
  <c r="C292" i="7"/>
  <c r="G292" i="7"/>
  <c r="J292" i="7"/>
  <c r="D292" i="7"/>
  <c r="M292" i="7"/>
  <c r="C258" i="9" a="1"/>
  <c r="C258" i="9" s="1"/>
  <c r="D258" i="9" s="1"/>
  <c r="R292" i="7"/>
  <c r="B259" i="9"/>
  <c r="S293" i="7" s="1"/>
  <c r="A260" i="9"/>
  <c r="F260" i="9" s="1" a="1"/>
  <c r="F260" i="9" s="1"/>
  <c r="C293" i="7" l="1"/>
  <c r="I293" i="7"/>
  <c r="D293" i="7"/>
  <c r="L293" i="7"/>
  <c r="P293" i="7"/>
  <c r="N293" i="7"/>
  <c r="M293" i="7"/>
  <c r="O293" i="7"/>
  <c r="Q293" i="7" s="1"/>
  <c r="C259" i="9" a="1"/>
  <c r="C259" i="9" s="1"/>
  <c r="D259" i="9" s="1"/>
  <c r="J293" i="7"/>
  <c r="E293" i="7"/>
  <c r="G293" i="7"/>
  <c r="R293" i="7"/>
  <c r="F293" i="7"/>
  <c r="H293" i="7"/>
  <c r="K293" i="7"/>
  <c r="B260" i="9"/>
  <c r="D294" i="7" s="1"/>
  <c r="A261" i="9"/>
  <c r="F261" i="9" s="1" a="1"/>
  <c r="F261" i="9" s="1"/>
  <c r="C294" i="7" l="1"/>
  <c r="F294" i="7"/>
  <c r="R294" i="7"/>
  <c r="M294" i="7"/>
  <c r="S294" i="7"/>
  <c r="N294" i="7"/>
  <c r="O294" i="7"/>
  <c r="Q294" i="7" s="1"/>
  <c r="P294" i="7"/>
  <c r="H294" i="7"/>
  <c r="L294" i="7"/>
  <c r="J294" i="7"/>
  <c r="I294" i="7"/>
  <c r="E294" i="7"/>
  <c r="G294" i="7"/>
  <c r="C260" i="9" a="1"/>
  <c r="C260" i="9" s="1"/>
  <c r="D260" i="9" s="1"/>
  <c r="K294" i="7"/>
  <c r="B261" i="9"/>
  <c r="M295" i="7" s="1"/>
  <c r="A262" i="9"/>
  <c r="F262" i="9" s="1" a="1"/>
  <c r="F262" i="9" s="1"/>
  <c r="J295" i="7" l="1"/>
  <c r="C295" i="7"/>
  <c r="R295" i="7"/>
  <c r="D295" i="7"/>
  <c r="O295" i="7"/>
  <c r="Q295" i="7" s="1"/>
  <c r="H295" i="7"/>
  <c r="I295" i="7"/>
  <c r="C261" i="9" a="1"/>
  <c r="C261" i="9" s="1"/>
  <c r="D261" i="9" s="1"/>
  <c r="L295" i="7"/>
  <c r="G295" i="7"/>
  <c r="E295" i="7"/>
  <c r="N295" i="7"/>
  <c r="F295" i="7"/>
  <c r="P295" i="7"/>
  <c r="S295" i="7"/>
  <c r="K295" i="7"/>
  <c r="B262" i="9"/>
  <c r="J296" i="7" s="1"/>
  <c r="A263" i="9"/>
  <c r="F263" i="9" s="1" a="1"/>
  <c r="F263" i="9" s="1"/>
  <c r="I296" i="7" l="1"/>
  <c r="H296" i="7"/>
  <c r="O296" i="7"/>
  <c r="Q296" i="7" s="1"/>
  <c r="K296" i="7"/>
  <c r="D296" i="7"/>
  <c r="R296" i="7"/>
  <c r="C296" i="7"/>
  <c r="G296" i="7"/>
  <c r="P296" i="7"/>
  <c r="M296" i="7"/>
  <c r="N296" i="7"/>
  <c r="E296" i="7"/>
  <c r="L296" i="7"/>
  <c r="S296" i="7"/>
  <c r="C262" i="9" a="1"/>
  <c r="C262" i="9" s="1"/>
  <c r="D262" i="9" s="1"/>
  <c r="F296" i="7"/>
  <c r="B263" i="9"/>
  <c r="J297" i="7" s="1"/>
  <c r="A264" i="9"/>
  <c r="F264" i="9" s="1" a="1"/>
  <c r="F264" i="9" s="1"/>
  <c r="R297" i="7" l="1"/>
  <c r="C263" i="9" a="1"/>
  <c r="C263" i="9" s="1"/>
  <c r="D263" i="9" s="1"/>
  <c r="O297" i="7"/>
  <c r="Q297" i="7" s="1"/>
  <c r="D297" i="7"/>
  <c r="S297" i="7"/>
  <c r="N297" i="7"/>
  <c r="E297" i="7"/>
  <c r="I297" i="7"/>
  <c r="P297" i="7"/>
  <c r="G297" i="7"/>
  <c r="K297" i="7"/>
  <c r="F297" i="7"/>
  <c r="H297" i="7"/>
  <c r="L297" i="7"/>
  <c r="C297" i="7"/>
  <c r="M297" i="7"/>
  <c r="B264" i="9"/>
  <c r="J298" i="7" s="1"/>
  <c r="A265" i="9"/>
  <c r="F265" i="9" s="1" a="1"/>
  <c r="F265" i="9" s="1"/>
  <c r="C264" i="9" l="1" a="1"/>
  <c r="C264" i="9" s="1"/>
  <c r="D264" i="9" s="1"/>
  <c r="O298" i="7"/>
  <c r="Q298" i="7" s="1"/>
  <c r="N298" i="7"/>
  <c r="F298" i="7"/>
  <c r="R298" i="7"/>
  <c r="K298" i="7"/>
  <c r="H298" i="7"/>
  <c r="L298" i="7"/>
  <c r="M298" i="7"/>
  <c r="G298" i="7"/>
  <c r="D298" i="7"/>
  <c r="S298" i="7"/>
  <c r="P298" i="7"/>
  <c r="E298" i="7"/>
  <c r="I298" i="7"/>
  <c r="C298" i="7"/>
  <c r="B265" i="9"/>
  <c r="J299" i="7" s="1"/>
  <c r="A266" i="9"/>
  <c r="F266" i="9" s="1" a="1"/>
  <c r="F266" i="9" s="1"/>
  <c r="P299" i="7" l="1"/>
  <c r="C265" i="9" a="1"/>
  <c r="C265" i="9" s="1"/>
  <c r="D265" i="9" s="1"/>
  <c r="F299" i="7"/>
  <c r="M299" i="7"/>
  <c r="R299" i="7"/>
  <c r="G299" i="7"/>
  <c r="N299" i="7"/>
  <c r="E299" i="7"/>
  <c r="K299" i="7"/>
  <c r="S299" i="7"/>
  <c r="O299" i="7"/>
  <c r="Q299" i="7" s="1"/>
  <c r="C299" i="7"/>
  <c r="H299" i="7"/>
  <c r="L299" i="7"/>
  <c r="D299" i="7"/>
  <c r="I299" i="7"/>
  <c r="B266" i="9"/>
  <c r="S300" i="7" s="1"/>
  <c r="A267" i="9"/>
  <c r="F267" i="9" s="1" a="1"/>
  <c r="F267" i="9" s="1"/>
  <c r="C266" i="9" l="1" a="1"/>
  <c r="C266" i="9" s="1"/>
  <c r="D266" i="9" s="1"/>
  <c r="O300" i="7"/>
  <c r="Q300" i="7" s="1"/>
  <c r="F300" i="7"/>
  <c r="K300" i="7"/>
  <c r="E300" i="7"/>
  <c r="G300" i="7"/>
  <c r="C300" i="7"/>
  <c r="I300" i="7"/>
  <c r="J300" i="7"/>
  <c r="R300" i="7"/>
  <c r="H300" i="7"/>
  <c r="P300" i="7"/>
  <c r="N300" i="7"/>
  <c r="M300" i="7"/>
  <c r="D300" i="7"/>
  <c r="L300" i="7"/>
  <c r="B267" i="9"/>
  <c r="D301" i="7" s="1"/>
  <c r="A268" i="9"/>
  <c r="F268" i="9" s="1" a="1"/>
  <c r="F268" i="9" s="1"/>
  <c r="L301" i="7" l="1"/>
  <c r="M301" i="7"/>
  <c r="S301" i="7"/>
  <c r="P301" i="7"/>
  <c r="C301" i="7"/>
  <c r="I301" i="7"/>
  <c r="R301" i="7"/>
  <c r="K301" i="7"/>
  <c r="J301" i="7"/>
  <c r="E301" i="7"/>
  <c r="O301" i="7"/>
  <c r="Q301" i="7" s="1"/>
  <c r="F301" i="7"/>
  <c r="C267" i="9" a="1"/>
  <c r="C267" i="9" s="1"/>
  <c r="D267" i="9" s="1"/>
  <c r="H301" i="7"/>
  <c r="G301" i="7"/>
  <c r="N301" i="7"/>
  <c r="B268" i="9"/>
  <c r="O302" i="7" s="1"/>
  <c r="Q302" i="7" s="1"/>
  <c r="A269" i="9"/>
  <c r="F269" i="9" s="1" a="1"/>
  <c r="F269" i="9" s="1"/>
  <c r="K302" i="7" l="1"/>
  <c r="J302" i="7"/>
  <c r="D302" i="7"/>
  <c r="G302" i="7"/>
  <c r="C302" i="7"/>
  <c r="S302" i="7"/>
  <c r="M302" i="7"/>
  <c r="N302" i="7"/>
  <c r="P302" i="7"/>
  <c r="L302" i="7"/>
  <c r="H302" i="7"/>
  <c r="C268" i="9" a="1"/>
  <c r="C268" i="9" s="1"/>
  <c r="D268" i="9" s="1"/>
  <c r="R302" i="7"/>
  <c r="I302" i="7"/>
  <c r="E302" i="7"/>
  <c r="F302" i="7"/>
  <c r="B269" i="9"/>
  <c r="P303" i="7" s="1"/>
  <c r="A270" i="9"/>
  <c r="F270" i="9" s="1" a="1"/>
  <c r="F270" i="9" s="1"/>
  <c r="I303" i="7" l="1"/>
  <c r="H303" i="7"/>
  <c r="M303" i="7"/>
  <c r="O303" i="7"/>
  <c r="Q303" i="7" s="1"/>
  <c r="C269" i="9" a="1"/>
  <c r="C269" i="9" s="1"/>
  <c r="D269" i="9" s="1"/>
  <c r="B270" i="9"/>
  <c r="O304" i="7" s="1"/>
  <c r="Q304" i="7" s="1"/>
  <c r="E303" i="7"/>
  <c r="C303" i="7"/>
  <c r="S303" i="7"/>
  <c r="L303" i="7"/>
  <c r="N303" i="7"/>
  <c r="K303" i="7"/>
  <c r="J303" i="7"/>
  <c r="R303" i="7"/>
  <c r="D303" i="7"/>
  <c r="G303" i="7"/>
  <c r="F303" i="7"/>
  <c r="A271" i="9"/>
  <c r="F271" i="9" s="1" a="1"/>
  <c r="F271" i="9" s="1"/>
  <c r="M304" i="7" l="1"/>
  <c r="H304" i="7"/>
  <c r="S304" i="7"/>
  <c r="D304" i="7"/>
  <c r="J304" i="7"/>
  <c r="N304" i="7"/>
  <c r="I304" i="7"/>
  <c r="P304" i="7"/>
  <c r="C270" i="9" a="1"/>
  <c r="C270" i="9" s="1"/>
  <c r="D270" i="9" s="1"/>
  <c r="G304" i="7"/>
  <c r="C304" i="7"/>
  <c r="L304" i="7"/>
  <c r="K304" i="7"/>
  <c r="R304" i="7"/>
  <c r="E304" i="7"/>
  <c r="F304" i="7"/>
  <c r="B271" i="9"/>
  <c r="M305" i="7" s="1"/>
  <c r="A272" i="9"/>
  <c r="F272" i="9" s="1" a="1"/>
  <c r="F272" i="9" s="1"/>
  <c r="K305" i="7" l="1"/>
  <c r="F305" i="7"/>
  <c r="I305" i="7"/>
  <c r="J305" i="7"/>
  <c r="R305" i="7"/>
  <c r="O305" i="7"/>
  <c r="Q305" i="7" s="1"/>
  <c r="H305" i="7"/>
  <c r="E305" i="7"/>
  <c r="P305" i="7"/>
  <c r="G305" i="7"/>
  <c r="L305" i="7"/>
  <c r="C271" i="9" a="1"/>
  <c r="C271" i="9" s="1"/>
  <c r="D271" i="9" s="1"/>
  <c r="N305" i="7"/>
  <c r="D305" i="7"/>
  <c r="B272" i="9"/>
  <c r="D306" i="7" s="1"/>
  <c r="S305" i="7"/>
  <c r="C305" i="7"/>
  <c r="A273" i="9"/>
  <c r="F273" i="9" s="1" a="1"/>
  <c r="F273" i="9" s="1"/>
  <c r="J306" i="7" l="1"/>
  <c r="G306" i="7"/>
  <c r="N306" i="7"/>
  <c r="P306" i="7"/>
  <c r="F306" i="7"/>
  <c r="S306" i="7"/>
  <c r="R306" i="7"/>
  <c r="H306" i="7"/>
  <c r="I306" i="7"/>
  <c r="C272" i="9" a="1"/>
  <c r="C272" i="9" s="1"/>
  <c r="D272" i="9" s="1"/>
  <c r="E306" i="7"/>
  <c r="C306" i="7"/>
  <c r="B273" i="9"/>
  <c r="S307" i="7" s="1"/>
  <c r="K306" i="7"/>
  <c r="M306" i="7"/>
  <c r="O306" i="7"/>
  <c r="Q306" i="7" s="1"/>
  <c r="L306" i="7"/>
  <c r="A274" i="9"/>
  <c r="F274" i="9" s="1" a="1"/>
  <c r="F274" i="9" s="1"/>
  <c r="L307" i="7" l="1"/>
  <c r="K307" i="7"/>
  <c r="N307" i="7"/>
  <c r="H307" i="7"/>
  <c r="O307" i="7"/>
  <c r="Q307" i="7" s="1"/>
  <c r="I307" i="7"/>
  <c r="D307" i="7"/>
  <c r="M307" i="7"/>
  <c r="F307" i="7"/>
  <c r="E307" i="7"/>
  <c r="R307" i="7"/>
  <c r="G307" i="7"/>
  <c r="B274" i="9"/>
  <c r="I308" i="7" s="1"/>
  <c r="C273" i="9" a="1"/>
  <c r="C273" i="9" s="1"/>
  <c r="D273" i="9" s="1"/>
  <c r="P307" i="7"/>
  <c r="J307" i="7"/>
  <c r="C307" i="7"/>
  <c r="A275" i="9"/>
  <c r="F275" i="9" s="1" a="1"/>
  <c r="F275" i="9" s="1"/>
  <c r="C274" i="9" l="1" a="1"/>
  <c r="C274" i="9" s="1"/>
  <c r="D274" i="9" s="1"/>
  <c r="E308" i="7"/>
  <c r="J308" i="7"/>
  <c r="M308" i="7"/>
  <c r="S308" i="7"/>
  <c r="K308" i="7"/>
  <c r="L308" i="7"/>
  <c r="F308" i="7"/>
  <c r="C308" i="7"/>
  <c r="H308" i="7"/>
  <c r="O308" i="7"/>
  <c r="Q308" i="7" s="1"/>
  <c r="D308" i="7"/>
  <c r="N308" i="7"/>
  <c r="G308" i="7"/>
  <c r="B275" i="9"/>
  <c r="E309" i="7" s="1"/>
  <c r="R308" i="7"/>
  <c r="P308" i="7"/>
  <c r="A276" i="9"/>
  <c r="F276" i="9" s="1" a="1"/>
  <c r="F276" i="9" s="1"/>
  <c r="S309" i="7" l="1"/>
  <c r="C309" i="7"/>
  <c r="G309" i="7"/>
  <c r="R309" i="7"/>
  <c r="K309" i="7"/>
  <c r="I309" i="7"/>
  <c r="D309" i="7"/>
  <c r="C275" i="9" a="1"/>
  <c r="C275" i="9" s="1"/>
  <c r="D275" i="9" s="1"/>
  <c r="J309" i="7"/>
  <c r="O309" i="7"/>
  <c r="Q309" i="7" s="1"/>
  <c r="N309" i="7"/>
  <c r="F309" i="7"/>
  <c r="M309" i="7"/>
  <c r="P309" i="7"/>
  <c r="H309" i="7"/>
  <c r="L309" i="7"/>
  <c r="B276" i="9"/>
  <c r="H310" i="7" s="1"/>
  <c r="A277" i="9"/>
  <c r="F277" i="9" s="1" a="1"/>
  <c r="F277" i="9" s="1"/>
  <c r="S310" i="7" l="1"/>
  <c r="D310" i="7"/>
  <c r="F310" i="7"/>
  <c r="I310" i="7"/>
  <c r="N310" i="7"/>
  <c r="M310" i="7"/>
  <c r="K310" i="7"/>
  <c r="O310" i="7"/>
  <c r="Q310" i="7" s="1"/>
  <c r="L310" i="7"/>
  <c r="E310" i="7"/>
  <c r="C310" i="7"/>
  <c r="G310" i="7"/>
  <c r="P310" i="7"/>
  <c r="J310" i="7"/>
  <c r="C276" i="9" a="1"/>
  <c r="C276" i="9" s="1"/>
  <c r="D276" i="9" s="1"/>
  <c r="R310" i="7"/>
  <c r="B277" i="9"/>
  <c r="G311" i="7" s="1"/>
  <c r="A278" i="9"/>
  <c r="F278" i="9" s="1" a="1"/>
  <c r="F278" i="9" s="1"/>
  <c r="N311" i="7" l="1"/>
  <c r="J311" i="7"/>
  <c r="F311" i="7"/>
  <c r="E311" i="7"/>
  <c r="C311" i="7"/>
  <c r="C277" i="9" a="1"/>
  <c r="C277" i="9" s="1"/>
  <c r="D277" i="9" s="1"/>
  <c r="P311" i="7"/>
  <c r="K311" i="7"/>
  <c r="S311" i="7"/>
  <c r="H311" i="7"/>
  <c r="L311" i="7"/>
  <c r="M311" i="7"/>
  <c r="D311" i="7"/>
  <c r="I311" i="7"/>
  <c r="O311" i="7"/>
  <c r="Q311" i="7" s="1"/>
  <c r="R311" i="7"/>
  <c r="B278" i="9"/>
  <c r="S312" i="7" s="1"/>
  <c r="A279" i="9"/>
  <c r="F279" i="9" s="1" a="1"/>
  <c r="F279" i="9" s="1"/>
  <c r="K312" i="7" l="1"/>
  <c r="I312" i="7"/>
  <c r="J312" i="7"/>
  <c r="C312" i="7"/>
  <c r="M312" i="7"/>
  <c r="L312" i="7"/>
  <c r="O312" i="7"/>
  <c r="Q312" i="7" s="1"/>
  <c r="D312" i="7"/>
  <c r="N312" i="7"/>
  <c r="E312" i="7"/>
  <c r="C278" i="9" a="1"/>
  <c r="C278" i="9" s="1"/>
  <c r="D278" i="9" s="1"/>
  <c r="P312" i="7"/>
  <c r="F312" i="7"/>
  <c r="R312" i="7"/>
  <c r="G312" i="7"/>
  <c r="H312" i="7"/>
  <c r="B279" i="9"/>
  <c r="F313" i="7" s="1"/>
  <c r="A280" i="9"/>
  <c r="F280" i="9" s="1" a="1"/>
  <c r="F280" i="9" s="1"/>
  <c r="M313" i="7" l="1"/>
  <c r="L313" i="7"/>
  <c r="J313" i="7"/>
  <c r="D313" i="7"/>
  <c r="O313" i="7"/>
  <c r="Q313" i="7" s="1"/>
  <c r="S313" i="7"/>
  <c r="G313" i="7"/>
  <c r="I313" i="7"/>
  <c r="C313" i="7"/>
  <c r="R313" i="7"/>
  <c r="H313" i="7"/>
  <c r="E313" i="7"/>
  <c r="N313" i="7"/>
  <c r="K313" i="7"/>
  <c r="C279" i="9" a="1"/>
  <c r="C279" i="9" s="1"/>
  <c r="D279" i="9" s="1"/>
  <c r="P313" i="7"/>
  <c r="B280" i="9"/>
  <c r="R314" i="7" s="1"/>
  <c r="A281" i="9"/>
  <c r="F281" i="9" s="1" a="1"/>
  <c r="F281" i="9" s="1"/>
  <c r="N314" i="7" l="1"/>
  <c r="E314" i="7"/>
  <c r="D314" i="7"/>
  <c r="F314" i="7"/>
  <c r="G314" i="7"/>
  <c r="J314" i="7"/>
  <c r="H314" i="7"/>
  <c r="C314" i="7"/>
  <c r="P314" i="7"/>
  <c r="C280" i="9" a="1"/>
  <c r="C280" i="9" s="1"/>
  <c r="D280" i="9" s="1"/>
  <c r="O314" i="7"/>
  <c r="Q314" i="7" s="1"/>
  <c r="S314" i="7"/>
  <c r="I314" i="7"/>
  <c r="M314" i="7"/>
  <c r="K314" i="7"/>
  <c r="L314" i="7"/>
  <c r="B281" i="9"/>
  <c r="D315" i="7" s="1"/>
  <c r="A282" i="9"/>
  <c r="F282" i="9" s="1" a="1"/>
  <c r="F282" i="9" s="1"/>
  <c r="C281" i="9" l="1" a="1"/>
  <c r="C281" i="9" s="1"/>
  <c r="D281" i="9" s="1"/>
  <c r="K315" i="7"/>
  <c r="I315" i="7"/>
  <c r="M315" i="7"/>
  <c r="R315" i="7"/>
  <c r="P315" i="7"/>
  <c r="E315" i="7"/>
  <c r="S315" i="7"/>
  <c r="H315" i="7"/>
  <c r="J315" i="7"/>
  <c r="G315" i="7"/>
  <c r="L315" i="7"/>
  <c r="C315" i="7"/>
  <c r="F315" i="7"/>
  <c r="N315" i="7"/>
  <c r="O315" i="7"/>
  <c r="Q315" i="7" s="1"/>
  <c r="B282" i="9"/>
  <c r="M316" i="7" s="1"/>
  <c r="A283" i="9"/>
  <c r="F283" i="9" s="1" a="1"/>
  <c r="F283" i="9" s="1"/>
  <c r="G316" i="7" l="1"/>
  <c r="E316" i="7"/>
  <c r="D316" i="7"/>
  <c r="O316" i="7"/>
  <c r="Q316" i="7" s="1"/>
  <c r="P316" i="7"/>
  <c r="F316" i="7"/>
  <c r="R316" i="7"/>
  <c r="H316" i="7"/>
  <c r="L316" i="7"/>
  <c r="C282" i="9" a="1"/>
  <c r="C282" i="9" s="1"/>
  <c r="D282" i="9" s="1"/>
  <c r="J316" i="7"/>
  <c r="K316" i="7"/>
  <c r="S316" i="7"/>
  <c r="I316" i="7"/>
  <c r="N316" i="7"/>
  <c r="C316" i="7"/>
  <c r="B283" i="9"/>
  <c r="N317" i="7" s="1"/>
  <c r="A284" i="9"/>
  <c r="F284" i="9" s="1" a="1"/>
  <c r="F284" i="9" s="1"/>
  <c r="R317" i="7" l="1"/>
  <c r="C283" i="9" a="1"/>
  <c r="C283" i="9" s="1"/>
  <c r="D283" i="9" s="1"/>
  <c r="D317" i="7"/>
  <c r="E317" i="7"/>
  <c r="P317" i="7"/>
  <c r="S317" i="7"/>
  <c r="K317" i="7"/>
  <c r="B284" i="9"/>
  <c r="D318" i="7" s="1"/>
  <c r="C317" i="7"/>
  <c r="O317" i="7"/>
  <c r="Q317" i="7" s="1"/>
  <c r="G317" i="7"/>
  <c r="M317" i="7"/>
  <c r="F317" i="7"/>
  <c r="I317" i="7"/>
  <c r="L317" i="7"/>
  <c r="H317" i="7"/>
  <c r="J317" i="7"/>
  <c r="A285" i="9"/>
  <c r="F285" i="9" s="1" a="1"/>
  <c r="F285" i="9" s="1"/>
  <c r="C318" i="7" l="1"/>
  <c r="M318" i="7"/>
  <c r="F318" i="7"/>
  <c r="L318" i="7"/>
  <c r="S318" i="7"/>
  <c r="K318" i="7"/>
  <c r="I318" i="7"/>
  <c r="G318" i="7"/>
  <c r="O318" i="7"/>
  <c r="Q318" i="7" s="1"/>
  <c r="C284" i="9" a="1"/>
  <c r="C284" i="9" s="1"/>
  <c r="D284" i="9" s="1"/>
  <c r="J318" i="7"/>
  <c r="E318" i="7"/>
  <c r="R318" i="7"/>
  <c r="H318" i="7"/>
  <c r="P318" i="7"/>
  <c r="N318" i="7"/>
  <c r="B285" i="9"/>
  <c r="I319" i="7" s="1"/>
  <c r="A286" i="9"/>
  <c r="F286" i="9" s="1" a="1"/>
  <c r="F286" i="9" s="1"/>
  <c r="H319" i="7" l="1"/>
  <c r="M319" i="7"/>
  <c r="D319" i="7"/>
  <c r="N319" i="7"/>
  <c r="O319" i="7"/>
  <c r="Q319" i="7" s="1"/>
  <c r="J319" i="7"/>
  <c r="R319" i="7"/>
  <c r="L319" i="7"/>
  <c r="K319" i="7"/>
  <c r="E319" i="7"/>
  <c r="P319" i="7"/>
  <c r="F319" i="7"/>
  <c r="G319" i="7"/>
  <c r="S319" i="7"/>
  <c r="C285" i="9" a="1"/>
  <c r="C285" i="9" s="1"/>
  <c r="D285" i="9" s="1"/>
  <c r="C319" i="7"/>
  <c r="B286" i="9"/>
  <c r="K320" i="7" s="1"/>
  <c r="A287" i="9"/>
  <c r="F287" i="9" s="1" a="1"/>
  <c r="F287" i="9" s="1"/>
  <c r="F320" i="7" l="1"/>
  <c r="C320" i="7"/>
  <c r="N320" i="7"/>
  <c r="E320" i="7"/>
  <c r="L320" i="7"/>
  <c r="D320" i="7"/>
  <c r="J320" i="7"/>
  <c r="S320" i="7"/>
  <c r="B287" i="9"/>
  <c r="H321" i="7" s="1"/>
  <c r="P320" i="7"/>
  <c r="G320" i="7"/>
  <c r="I320" i="7"/>
  <c r="R320" i="7"/>
  <c r="C286" i="9" a="1"/>
  <c r="C286" i="9" s="1"/>
  <c r="D286" i="9" s="1"/>
  <c r="M320" i="7"/>
  <c r="H320" i="7"/>
  <c r="O320" i="7"/>
  <c r="Q320" i="7" s="1"/>
  <c r="A288" i="9"/>
  <c r="F288" i="9" s="1" a="1"/>
  <c r="F288" i="9" s="1"/>
  <c r="J321" i="7" l="1"/>
  <c r="M321" i="7"/>
  <c r="R321" i="7"/>
  <c r="G321" i="7"/>
  <c r="O321" i="7"/>
  <c r="Q321" i="7" s="1"/>
  <c r="C287" i="9" a="1"/>
  <c r="C287" i="9" s="1"/>
  <c r="D287" i="9" s="1"/>
  <c r="N321" i="7"/>
  <c r="D321" i="7"/>
  <c r="E321" i="7"/>
  <c r="F321" i="7"/>
  <c r="K321" i="7"/>
  <c r="L321" i="7"/>
  <c r="I321" i="7"/>
  <c r="C321" i="7"/>
  <c r="P321" i="7"/>
  <c r="S321" i="7"/>
  <c r="B288" i="9"/>
  <c r="G322" i="7" s="1"/>
  <c r="A289" i="9"/>
  <c r="F289" i="9" s="1" a="1"/>
  <c r="F289" i="9" s="1"/>
  <c r="R322" i="7" l="1"/>
  <c r="I322" i="7"/>
  <c r="P322" i="7"/>
  <c r="H322" i="7"/>
  <c r="L322" i="7"/>
  <c r="D322" i="7"/>
  <c r="C322" i="7"/>
  <c r="F322" i="7"/>
  <c r="E322" i="7"/>
  <c r="S322" i="7"/>
  <c r="O322" i="7"/>
  <c r="Q322" i="7" s="1"/>
  <c r="N322" i="7"/>
  <c r="M322" i="7"/>
  <c r="J322" i="7"/>
  <c r="B289" i="9"/>
  <c r="E323" i="7" s="1"/>
  <c r="C288" i="9" a="1"/>
  <c r="C288" i="9" s="1"/>
  <c r="D288" i="9" s="1"/>
  <c r="K322" i="7"/>
  <c r="A290" i="9"/>
  <c r="F290" i="9" s="1" a="1"/>
  <c r="F290" i="9" s="1"/>
  <c r="L323" i="7" l="1"/>
  <c r="H323" i="7"/>
  <c r="D323" i="7"/>
  <c r="B290" i="9"/>
  <c r="E324" i="7" s="1"/>
  <c r="P323" i="7"/>
  <c r="N323" i="7"/>
  <c r="M323" i="7"/>
  <c r="C289" i="9" a="1"/>
  <c r="C289" i="9" s="1"/>
  <c r="D289" i="9" s="1"/>
  <c r="K323" i="7"/>
  <c r="F323" i="7"/>
  <c r="S323" i="7"/>
  <c r="J323" i="7"/>
  <c r="I323" i="7"/>
  <c r="C323" i="7"/>
  <c r="G323" i="7"/>
  <c r="R323" i="7"/>
  <c r="O323" i="7"/>
  <c r="Q323" i="7" s="1"/>
  <c r="A291" i="9"/>
  <c r="F291" i="9" s="1" a="1"/>
  <c r="F291" i="9" s="1"/>
  <c r="K324" i="7" l="1"/>
  <c r="C324" i="7"/>
  <c r="P324" i="7"/>
  <c r="J324" i="7"/>
  <c r="R324" i="7"/>
  <c r="D324" i="7"/>
  <c r="L324" i="7"/>
  <c r="C290" i="9" a="1"/>
  <c r="C290" i="9" s="1"/>
  <c r="D290" i="9" s="1"/>
  <c r="N324" i="7"/>
  <c r="S324" i="7"/>
  <c r="H324" i="7"/>
  <c r="I324" i="7"/>
  <c r="G324" i="7"/>
  <c r="F324" i="7"/>
  <c r="O324" i="7"/>
  <c r="Q324" i="7" s="1"/>
  <c r="M324" i="7"/>
  <c r="B291" i="9"/>
  <c r="P325" i="7" s="1"/>
  <c r="A292" i="9"/>
  <c r="F292" i="9" s="1" a="1"/>
  <c r="F292" i="9" s="1"/>
  <c r="G325" i="7" l="1"/>
  <c r="C325" i="7"/>
  <c r="J325" i="7"/>
  <c r="S325" i="7"/>
  <c r="N325" i="7"/>
  <c r="I325" i="7"/>
  <c r="F325" i="7"/>
  <c r="K325" i="7"/>
  <c r="D325" i="7"/>
  <c r="H325" i="7"/>
  <c r="B292" i="9"/>
  <c r="P326" i="7" s="1"/>
  <c r="O325" i="7"/>
  <c r="Q325" i="7" s="1"/>
  <c r="M325" i="7"/>
  <c r="C291" i="9" a="1"/>
  <c r="C291" i="9" s="1"/>
  <c r="D291" i="9" s="1"/>
  <c r="L325" i="7"/>
  <c r="E325" i="7"/>
  <c r="R325" i="7"/>
  <c r="A293" i="9"/>
  <c r="F293" i="9" s="1" a="1"/>
  <c r="F293" i="9" s="1"/>
  <c r="K326" i="7" l="1"/>
  <c r="J326" i="7"/>
  <c r="M326" i="7"/>
  <c r="C326" i="7"/>
  <c r="R326" i="7"/>
  <c r="I326" i="7"/>
  <c r="L326" i="7"/>
  <c r="F326" i="7"/>
  <c r="N326" i="7"/>
  <c r="S326" i="7"/>
  <c r="O326" i="7"/>
  <c r="Q326" i="7" s="1"/>
  <c r="D326" i="7"/>
  <c r="H326" i="7"/>
  <c r="C292" i="9" a="1"/>
  <c r="C292" i="9" s="1"/>
  <c r="D292" i="9" s="1"/>
  <c r="E326" i="7"/>
  <c r="B293" i="9"/>
  <c r="G327" i="7" s="1"/>
  <c r="G326" i="7"/>
  <c r="A294" i="9"/>
  <c r="F294" i="9" s="1" a="1"/>
  <c r="F294" i="9" s="1"/>
  <c r="D327" i="7" l="1"/>
  <c r="K327" i="7"/>
  <c r="F327" i="7"/>
  <c r="E327" i="7"/>
  <c r="N327" i="7"/>
  <c r="H327" i="7"/>
  <c r="C327" i="7"/>
  <c r="J327" i="7"/>
  <c r="L327" i="7"/>
  <c r="C293" i="9" a="1"/>
  <c r="C293" i="9" s="1"/>
  <c r="D293" i="9" s="1"/>
  <c r="R327" i="7"/>
  <c r="I327" i="7"/>
  <c r="B294" i="9"/>
  <c r="P328" i="7" s="1"/>
  <c r="S327" i="7"/>
  <c r="P327" i="7"/>
  <c r="M327" i="7"/>
  <c r="O327" i="7"/>
  <c r="Q327" i="7" s="1"/>
  <c r="A295" i="9"/>
  <c r="F295" i="9" s="1" a="1"/>
  <c r="F295" i="9" s="1"/>
  <c r="C294" i="9" l="1" a="1"/>
  <c r="C294" i="9" s="1"/>
  <c r="D294" i="9" s="1"/>
  <c r="E328" i="7"/>
  <c r="R328" i="7"/>
  <c r="F328" i="7"/>
  <c r="S328" i="7"/>
  <c r="G328" i="7"/>
  <c r="O328" i="7"/>
  <c r="Q328" i="7" s="1"/>
  <c r="N328" i="7"/>
  <c r="D328" i="7"/>
  <c r="C328" i="7"/>
  <c r="M328" i="7"/>
  <c r="K328" i="7"/>
  <c r="L328" i="7"/>
  <c r="I328" i="7"/>
  <c r="H328" i="7"/>
  <c r="B295" i="9"/>
  <c r="M329" i="7" s="1"/>
  <c r="J328" i="7"/>
  <c r="A296" i="9"/>
  <c r="F296" i="9" s="1" a="1"/>
  <c r="F296" i="9" s="1"/>
  <c r="P329" i="7" l="1"/>
  <c r="J329" i="7"/>
  <c r="R329" i="7"/>
  <c r="F329" i="7"/>
  <c r="O329" i="7"/>
  <c r="Q329" i="7" s="1"/>
  <c r="E329" i="7"/>
  <c r="I329" i="7"/>
  <c r="C329" i="7"/>
  <c r="S329" i="7"/>
  <c r="C295" i="9" a="1"/>
  <c r="C295" i="9" s="1"/>
  <c r="D295" i="9" s="1"/>
  <c r="K329" i="7"/>
  <c r="H329" i="7"/>
  <c r="N329" i="7"/>
  <c r="D329" i="7"/>
  <c r="G329" i="7"/>
  <c r="L329" i="7"/>
  <c r="B296" i="9"/>
  <c r="N330" i="7" s="1"/>
  <c r="A297" i="9"/>
  <c r="F297" i="9" s="1" a="1"/>
  <c r="F297" i="9" s="1"/>
  <c r="P330" i="7" l="1"/>
  <c r="K330" i="7"/>
  <c r="S330" i="7"/>
  <c r="M330" i="7"/>
  <c r="C330" i="7"/>
  <c r="D330" i="7"/>
  <c r="R330" i="7"/>
  <c r="B297" i="9"/>
  <c r="L331" i="7" s="1"/>
  <c r="F330" i="7"/>
  <c r="I330" i="7"/>
  <c r="J330" i="7"/>
  <c r="H330" i="7"/>
  <c r="O330" i="7"/>
  <c r="Q330" i="7" s="1"/>
  <c r="C296" i="9" a="1"/>
  <c r="C296" i="9" s="1"/>
  <c r="D296" i="9" s="1"/>
  <c r="E330" i="7"/>
  <c r="G330" i="7"/>
  <c r="L330" i="7"/>
  <c r="A298" i="9"/>
  <c r="F298" i="9" s="1" a="1"/>
  <c r="F298" i="9" s="1"/>
  <c r="O331" i="7" l="1"/>
  <c r="Q331" i="7" s="1"/>
  <c r="K331" i="7"/>
  <c r="M331" i="7"/>
  <c r="R331" i="7"/>
  <c r="G331" i="7"/>
  <c r="I331" i="7"/>
  <c r="J331" i="7"/>
  <c r="H331" i="7"/>
  <c r="B298" i="9"/>
  <c r="I332" i="7" s="1"/>
  <c r="N331" i="7"/>
  <c r="F331" i="7"/>
  <c r="E331" i="7"/>
  <c r="C297" i="9" a="1"/>
  <c r="C297" i="9" s="1"/>
  <c r="D297" i="9" s="1"/>
  <c r="P331" i="7"/>
  <c r="D331" i="7"/>
  <c r="C331" i="7"/>
  <c r="S331" i="7"/>
  <c r="A299" i="9"/>
  <c r="F299" i="9" s="1" a="1"/>
  <c r="F299" i="9" s="1"/>
  <c r="O332" i="7" l="1"/>
  <c r="Q332" i="7" s="1"/>
  <c r="G332" i="7"/>
  <c r="F332" i="7"/>
  <c r="D332" i="7"/>
  <c r="C332" i="7"/>
  <c r="K332" i="7"/>
  <c r="S332" i="7"/>
  <c r="P332" i="7"/>
  <c r="L332" i="7"/>
  <c r="H332" i="7"/>
  <c r="B299" i="9"/>
  <c r="H333" i="7" s="1"/>
  <c r="J332" i="7"/>
  <c r="M332" i="7"/>
  <c r="C298" i="9" a="1"/>
  <c r="C298" i="9" s="1"/>
  <c r="D298" i="9" s="1"/>
  <c r="N332" i="7"/>
  <c r="E332" i="7"/>
  <c r="R332" i="7"/>
  <c r="A300" i="9"/>
  <c r="F300" i="9" s="1" a="1"/>
  <c r="F300" i="9" s="1"/>
  <c r="R333" i="7" l="1"/>
  <c r="D333" i="7"/>
  <c r="G333" i="7"/>
  <c r="J333" i="7"/>
  <c r="O333" i="7"/>
  <c r="Q333" i="7" s="1"/>
  <c r="F333" i="7"/>
  <c r="M333" i="7"/>
  <c r="S333" i="7"/>
  <c r="K333" i="7"/>
  <c r="I333" i="7"/>
  <c r="P333" i="7"/>
  <c r="E333" i="7"/>
  <c r="N333" i="7"/>
  <c r="C299" i="9" a="1"/>
  <c r="C299" i="9" s="1"/>
  <c r="D299" i="9" s="1"/>
  <c r="L333" i="7"/>
  <c r="B300" i="9"/>
  <c r="D334" i="7" s="1"/>
  <c r="C333" i="7"/>
  <c r="A301" i="9"/>
  <c r="F301" i="9" s="1" a="1"/>
  <c r="F301" i="9" s="1"/>
  <c r="K334" i="7" l="1"/>
  <c r="H334" i="7"/>
  <c r="G334" i="7"/>
  <c r="M334" i="7"/>
  <c r="P334" i="7"/>
  <c r="E334" i="7"/>
  <c r="N334" i="7"/>
  <c r="S334" i="7"/>
  <c r="C334" i="7"/>
  <c r="F334" i="7"/>
  <c r="O334" i="7"/>
  <c r="Q334" i="7" s="1"/>
  <c r="J334" i="7"/>
  <c r="B301" i="9"/>
  <c r="N335" i="7" s="1"/>
  <c r="I334" i="7"/>
  <c r="L334" i="7"/>
  <c r="C300" i="9" a="1"/>
  <c r="C300" i="9" s="1"/>
  <c r="D300" i="9" s="1"/>
  <c r="R334" i="7"/>
  <c r="A302" i="9"/>
  <c r="F302" i="9" s="1" a="1"/>
  <c r="F302" i="9" s="1"/>
  <c r="M335" i="7" l="1"/>
  <c r="G335" i="7"/>
  <c r="S335" i="7"/>
  <c r="F335" i="7"/>
  <c r="P335" i="7"/>
  <c r="K335" i="7"/>
  <c r="R335" i="7"/>
  <c r="I335" i="7"/>
  <c r="H335" i="7"/>
  <c r="E335" i="7"/>
  <c r="O335" i="7"/>
  <c r="Q335" i="7" s="1"/>
  <c r="L335" i="7"/>
  <c r="D335" i="7"/>
  <c r="C301" i="9" a="1"/>
  <c r="C301" i="9" s="1"/>
  <c r="D301" i="9" s="1"/>
  <c r="C335" i="7"/>
  <c r="J335" i="7"/>
  <c r="B302" i="9"/>
  <c r="J336" i="7" s="1"/>
  <c r="A303" i="9"/>
  <c r="F303" i="9" s="1" a="1"/>
  <c r="F303" i="9" s="1"/>
  <c r="G336" i="7" l="1"/>
  <c r="E336" i="7"/>
  <c r="K336" i="7"/>
  <c r="M336" i="7"/>
  <c r="C336" i="7"/>
  <c r="D336" i="7"/>
  <c r="P336" i="7"/>
  <c r="N336" i="7"/>
  <c r="I336" i="7"/>
  <c r="L336" i="7"/>
  <c r="F336" i="7"/>
  <c r="O336" i="7"/>
  <c r="Q336" i="7" s="1"/>
  <c r="H336" i="7"/>
  <c r="S336" i="7"/>
  <c r="B303" i="9"/>
  <c r="M337" i="7" s="1"/>
  <c r="C302" i="9" a="1"/>
  <c r="C302" i="9" s="1"/>
  <c r="D302" i="9" s="1"/>
  <c r="R336" i="7"/>
  <c r="A304" i="9"/>
  <c r="F304" i="9" s="1" a="1"/>
  <c r="F304" i="9" s="1"/>
  <c r="C303" i="9" l="1" a="1"/>
  <c r="C303" i="9" s="1"/>
  <c r="D303" i="9" s="1"/>
  <c r="S337" i="7"/>
  <c r="H337" i="7"/>
  <c r="D337" i="7"/>
  <c r="P337" i="7"/>
  <c r="K337" i="7"/>
  <c r="J337" i="7"/>
  <c r="L337" i="7"/>
  <c r="C337" i="7"/>
  <c r="O337" i="7"/>
  <c r="Q337" i="7" s="1"/>
  <c r="E337" i="7"/>
  <c r="G337" i="7"/>
  <c r="N337" i="7"/>
  <c r="I337" i="7"/>
  <c r="F337" i="7"/>
  <c r="R337" i="7"/>
  <c r="B304" i="9"/>
  <c r="G338" i="7" s="1"/>
  <c r="A305" i="9"/>
  <c r="F305" i="9" s="1" a="1"/>
  <c r="F305" i="9" s="1"/>
  <c r="M338" i="7" l="1"/>
  <c r="C304" i="9" a="1"/>
  <c r="C304" i="9" s="1"/>
  <c r="D304" i="9" s="1"/>
  <c r="F338" i="7"/>
  <c r="P338" i="7"/>
  <c r="N338" i="7"/>
  <c r="L338" i="7"/>
  <c r="D338" i="7"/>
  <c r="E338" i="7"/>
  <c r="I338" i="7"/>
  <c r="J338" i="7"/>
  <c r="K338" i="7"/>
  <c r="O338" i="7"/>
  <c r="Q338" i="7" s="1"/>
  <c r="R338" i="7"/>
  <c r="H338" i="7"/>
  <c r="C338" i="7"/>
  <c r="S338" i="7"/>
  <c r="B305" i="9"/>
  <c r="H339" i="7" s="1"/>
  <c r="A306" i="9"/>
  <c r="F306" i="9" s="1" a="1"/>
  <c r="F306" i="9" s="1"/>
  <c r="L339" i="7" l="1"/>
  <c r="D339" i="7"/>
  <c r="M339" i="7"/>
  <c r="F339" i="7"/>
  <c r="O339" i="7"/>
  <c r="Q339" i="7" s="1"/>
  <c r="E339" i="7"/>
  <c r="C305" i="9" a="1"/>
  <c r="C305" i="9" s="1"/>
  <c r="D305" i="9" s="1"/>
  <c r="N339" i="7"/>
  <c r="R339" i="7"/>
  <c r="S339" i="7"/>
  <c r="G339" i="7"/>
  <c r="I339" i="7"/>
  <c r="K339" i="7"/>
  <c r="C339" i="7"/>
  <c r="J339" i="7"/>
  <c r="P339" i="7"/>
  <c r="B306" i="9"/>
  <c r="G340" i="7" s="1"/>
  <c r="A307" i="9"/>
  <c r="F307" i="9" s="1" a="1"/>
  <c r="F307" i="9" s="1"/>
  <c r="O340" i="7" l="1"/>
  <c r="Q340" i="7" s="1"/>
  <c r="C306" i="9" a="1"/>
  <c r="C306" i="9" s="1"/>
  <c r="D306" i="9" s="1"/>
  <c r="D340" i="7"/>
  <c r="I340" i="7"/>
  <c r="P340" i="7"/>
  <c r="F340" i="7"/>
  <c r="H340" i="7"/>
  <c r="R340" i="7"/>
  <c r="C340" i="7"/>
  <c r="N340" i="7"/>
  <c r="M340" i="7"/>
  <c r="E340" i="7"/>
  <c r="L340" i="7"/>
  <c r="S340" i="7"/>
  <c r="K340" i="7"/>
  <c r="J340" i="7"/>
  <c r="B307" i="9"/>
  <c r="G341" i="7" s="1"/>
  <c r="A308" i="9"/>
  <c r="F308" i="9" s="1" a="1"/>
  <c r="F308" i="9" s="1"/>
  <c r="E341" i="7" l="1"/>
  <c r="H341" i="7"/>
  <c r="C341" i="7"/>
  <c r="K341" i="7"/>
  <c r="D341" i="7"/>
  <c r="S341" i="7"/>
  <c r="R341" i="7"/>
  <c r="P341" i="7"/>
  <c r="I341" i="7"/>
  <c r="N341" i="7"/>
  <c r="M341" i="7"/>
  <c r="J341" i="7"/>
  <c r="L341" i="7"/>
  <c r="O341" i="7"/>
  <c r="Q341" i="7" s="1"/>
  <c r="C307" i="9" a="1"/>
  <c r="C307" i="9" s="1"/>
  <c r="D307" i="9" s="1"/>
  <c r="F341" i="7"/>
  <c r="B308" i="9"/>
  <c r="F342" i="7" s="1"/>
  <c r="A309" i="9"/>
  <c r="F309" i="9" s="1" a="1"/>
  <c r="F309" i="9" s="1"/>
  <c r="E342" i="7" l="1"/>
  <c r="K342" i="7"/>
  <c r="L342" i="7"/>
  <c r="J342" i="7"/>
  <c r="S342" i="7"/>
  <c r="G342" i="7"/>
  <c r="H342" i="7"/>
  <c r="O342" i="7"/>
  <c r="Q342" i="7" s="1"/>
  <c r="P342" i="7"/>
  <c r="D342" i="7"/>
  <c r="M342" i="7"/>
  <c r="I342" i="7"/>
  <c r="R342" i="7"/>
  <c r="N342" i="7"/>
  <c r="C308" i="9" a="1"/>
  <c r="C308" i="9" s="1"/>
  <c r="D308" i="9" s="1"/>
  <c r="C342" i="7"/>
  <c r="B309" i="9"/>
  <c r="E343" i="7" s="1"/>
  <c r="A310" i="9"/>
  <c r="F310" i="9" s="1" a="1"/>
  <c r="F310" i="9" s="1"/>
  <c r="D343" i="7" l="1"/>
  <c r="N343" i="7"/>
  <c r="F343" i="7"/>
  <c r="K343" i="7"/>
  <c r="G343" i="7"/>
  <c r="J343" i="7"/>
  <c r="L343" i="7"/>
  <c r="S343" i="7"/>
  <c r="I343" i="7"/>
  <c r="C343" i="7"/>
  <c r="P343" i="7"/>
  <c r="H343" i="7"/>
  <c r="R343" i="7"/>
  <c r="M343" i="7"/>
  <c r="C309" i="9" a="1"/>
  <c r="C309" i="9" s="1"/>
  <c r="D309" i="9" s="1"/>
  <c r="O343" i="7"/>
  <c r="Q343" i="7" s="1"/>
  <c r="B310" i="9"/>
  <c r="D344" i="7" s="1"/>
  <c r="A311" i="9"/>
  <c r="F311" i="9" s="1" a="1"/>
  <c r="F311" i="9" s="1"/>
  <c r="O344" i="7" l="1"/>
  <c r="Q344" i="7" s="1"/>
  <c r="I344" i="7"/>
  <c r="G344" i="7"/>
  <c r="S344" i="7"/>
  <c r="H344" i="7"/>
  <c r="R344" i="7"/>
  <c r="N344" i="7"/>
  <c r="F344" i="7"/>
  <c r="E344" i="7"/>
  <c r="C344" i="7"/>
  <c r="P344" i="7"/>
  <c r="J344" i="7"/>
  <c r="M344" i="7"/>
  <c r="L344" i="7"/>
  <c r="C310" i="9" a="1"/>
  <c r="C310" i="9" s="1"/>
  <c r="D310" i="9" s="1"/>
  <c r="K344" i="7"/>
  <c r="B311" i="9"/>
  <c r="D345" i="7" s="1"/>
  <c r="A312" i="9"/>
  <c r="F312" i="9" s="1" a="1"/>
  <c r="F312" i="9" s="1"/>
  <c r="R345" i="7" l="1"/>
  <c r="K345" i="7"/>
  <c r="E345" i="7"/>
  <c r="L345" i="7"/>
  <c r="M345" i="7"/>
  <c r="O345" i="7"/>
  <c r="Q345" i="7" s="1"/>
  <c r="P345" i="7"/>
  <c r="N345" i="7"/>
  <c r="H345" i="7"/>
  <c r="C345" i="7"/>
  <c r="I345" i="7"/>
  <c r="J345" i="7"/>
  <c r="F345" i="7"/>
  <c r="G345" i="7"/>
  <c r="C311" i="9" a="1"/>
  <c r="C311" i="9" s="1"/>
  <c r="D311" i="9" s="1"/>
  <c r="S345" i="7"/>
  <c r="B312" i="9"/>
  <c r="I346" i="7" s="1"/>
  <c r="A313" i="9"/>
  <c r="F313" i="9" s="1" a="1"/>
  <c r="F313" i="9" s="1"/>
  <c r="C312" i="9" l="1" a="1"/>
  <c r="C312" i="9" s="1"/>
  <c r="D312" i="9" s="1"/>
  <c r="S346" i="7"/>
  <c r="C346" i="7"/>
  <c r="K346" i="7"/>
  <c r="P346" i="7"/>
  <c r="O346" i="7"/>
  <c r="Q346" i="7" s="1"/>
  <c r="N346" i="7"/>
  <c r="L346" i="7"/>
  <c r="M346" i="7"/>
  <c r="G346" i="7"/>
  <c r="D346" i="7"/>
  <c r="J346" i="7"/>
  <c r="R346" i="7"/>
  <c r="E346" i="7"/>
  <c r="F346" i="7"/>
  <c r="H346" i="7"/>
  <c r="B313" i="9"/>
  <c r="C347" i="7" s="1"/>
  <c r="A314" i="9"/>
  <c r="F314" i="9" s="1" a="1"/>
  <c r="F314" i="9" s="1"/>
  <c r="S347" i="7" l="1"/>
  <c r="N347" i="7"/>
  <c r="O347" i="7"/>
  <c r="Q347" i="7" s="1"/>
  <c r="K347" i="7"/>
  <c r="R347" i="7"/>
  <c r="G347" i="7"/>
  <c r="E347" i="7"/>
  <c r="M347" i="7"/>
  <c r="L347" i="7"/>
  <c r="D347" i="7"/>
  <c r="J347" i="7"/>
  <c r="P347" i="7"/>
  <c r="I347" i="7"/>
  <c r="F347" i="7"/>
  <c r="C313" i="9" a="1"/>
  <c r="C313" i="9" s="1"/>
  <c r="D313" i="9" s="1"/>
  <c r="H347" i="7"/>
  <c r="B314" i="9"/>
  <c r="C348" i="7" s="1"/>
  <c r="A315" i="9"/>
  <c r="F315" i="9" s="1" a="1"/>
  <c r="F315" i="9" s="1"/>
  <c r="H348" i="7" l="1"/>
  <c r="J348" i="7"/>
  <c r="C314" i="9" a="1"/>
  <c r="C314" i="9" s="1"/>
  <c r="D314" i="9" s="1"/>
  <c r="D348" i="7"/>
  <c r="O348" i="7"/>
  <c r="Q348" i="7" s="1"/>
  <c r="P348" i="7"/>
  <c r="N348" i="7"/>
  <c r="M348" i="7"/>
  <c r="F348" i="7"/>
  <c r="G348" i="7"/>
  <c r="E348" i="7"/>
  <c r="S348" i="7"/>
  <c r="L348" i="7"/>
  <c r="I348" i="7"/>
  <c r="K348" i="7"/>
  <c r="R348" i="7"/>
  <c r="B315" i="9"/>
  <c r="L349" i="7" s="1"/>
  <c r="A316" i="9"/>
  <c r="F316" i="9" s="1" a="1"/>
  <c r="F316" i="9" s="1"/>
  <c r="S349" i="7" l="1"/>
  <c r="F349" i="7"/>
  <c r="K349" i="7"/>
  <c r="B316" i="9"/>
  <c r="H350" i="7" s="1"/>
  <c r="O349" i="7"/>
  <c r="Q349" i="7" s="1"/>
  <c r="P349" i="7"/>
  <c r="I349" i="7"/>
  <c r="D349" i="7"/>
  <c r="G349" i="7"/>
  <c r="R349" i="7"/>
  <c r="C349" i="7"/>
  <c r="M349" i="7"/>
  <c r="H349" i="7"/>
  <c r="J349" i="7"/>
  <c r="E349" i="7"/>
  <c r="C315" i="9" a="1"/>
  <c r="C315" i="9" s="1"/>
  <c r="D315" i="9" s="1"/>
  <c r="N349" i="7"/>
  <c r="A317" i="9"/>
  <c r="F317" i="9" s="1" a="1"/>
  <c r="F317" i="9" s="1"/>
  <c r="C316" i="9" l="1" a="1"/>
  <c r="C316" i="9" s="1"/>
  <c r="D316" i="9" s="1"/>
  <c r="S350" i="7"/>
  <c r="N350" i="7"/>
  <c r="D350" i="7"/>
  <c r="K350" i="7"/>
  <c r="C350" i="7"/>
  <c r="J350" i="7"/>
  <c r="P350" i="7"/>
  <c r="M350" i="7"/>
  <c r="R350" i="7"/>
  <c r="E350" i="7"/>
  <c r="F350" i="7"/>
  <c r="O350" i="7"/>
  <c r="Q350" i="7" s="1"/>
  <c r="B317" i="9"/>
  <c r="H351" i="7" s="1"/>
  <c r="G350" i="7"/>
  <c r="I350" i="7"/>
  <c r="L350" i="7"/>
  <c r="A318" i="9"/>
  <c r="F318" i="9" s="1" a="1"/>
  <c r="F318" i="9" s="1"/>
  <c r="K351" i="7" l="1"/>
  <c r="P351" i="7"/>
  <c r="I351" i="7"/>
  <c r="C317" i="9" a="1"/>
  <c r="C317" i="9" s="1"/>
  <c r="D317" i="9" s="1"/>
  <c r="C351" i="7"/>
  <c r="E351" i="7"/>
  <c r="O351" i="7"/>
  <c r="Q351" i="7" s="1"/>
  <c r="F351" i="7"/>
  <c r="L351" i="7"/>
  <c r="D351" i="7"/>
  <c r="R351" i="7"/>
  <c r="G351" i="7"/>
  <c r="M351" i="7"/>
  <c r="N351" i="7"/>
  <c r="B318" i="9"/>
  <c r="E352" i="7" s="1"/>
  <c r="S351" i="7"/>
  <c r="J351" i="7"/>
  <c r="A319" i="9"/>
  <c r="F319" i="9" s="1" a="1"/>
  <c r="F319" i="9" s="1"/>
  <c r="O352" i="7" l="1"/>
  <c r="Q352" i="7" s="1"/>
  <c r="R352" i="7"/>
  <c r="N352" i="7"/>
  <c r="L352" i="7"/>
  <c r="I352" i="7"/>
  <c r="G352" i="7"/>
  <c r="P352" i="7"/>
  <c r="F352" i="7"/>
  <c r="H352" i="7"/>
  <c r="M352" i="7"/>
  <c r="C352" i="7"/>
  <c r="K352" i="7"/>
  <c r="J352" i="7"/>
  <c r="S352" i="7"/>
  <c r="C318" i="9" a="1"/>
  <c r="C318" i="9" s="1"/>
  <c r="D318" i="9" s="1"/>
  <c r="D352" i="7"/>
  <c r="B319" i="9"/>
  <c r="E353" i="7" s="1"/>
  <c r="A320" i="9"/>
  <c r="F320" i="9" s="1" a="1"/>
  <c r="F320" i="9" s="1"/>
  <c r="D353" i="7" l="1"/>
  <c r="J353" i="7"/>
  <c r="I353" i="7"/>
  <c r="C319" i="9" a="1"/>
  <c r="C319" i="9" s="1"/>
  <c r="D319" i="9" s="1"/>
  <c r="G353" i="7"/>
  <c r="K353" i="7"/>
  <c r="N353" i="7"/>
  <c r="R353" i="7"/>
  <c r="S353" i="7"/>
  <c r="C353" i="7"/>
  <c r="L353" i="7"/>
  <c r="P353" i="7"/>
  <c r="H353" i="7"/>
  <c r="F353" i="7"/>
  <c r="M353" i="7"/>
  <c r="O353" i="7"/>
  <c r="Q353" i="7" s="1"/>
  <c r="B320" i="9"/>
  <c r="G354" i="7" s="1"/>
  <c r="A321" i="9"/>
  <c r="F321" i="9" s="1" a="1"/>
  <c r="F321" i="9" s="1"/>
  <c r="C354" i="7" l="1"/>
  <c r="F354" i="7"/>
  <c r="N354" i="7"/>
  <c r="C320" i="9" a="1"/>
  <c r="C320" i="9" s="1"/>
  <c r="D320" i="9" s="1"/>
  <c r="M354" i="7"/>
  <c r="L354" i="7"/>
  <c r="D354" i="7"/>
  <c r="S354" i="7"/>
  <c r="H354" i="7"/>
  <c r="P354" i="7"/>
  <c r="O354" i="7"/>
  <c r="Q354" i="7" s="1"/>
  <c r="E354" i="7"/>
  <c r="K354" i="7"/>
  <c r="J354" i="7"/>
  <c r="R354" i="7"/>
  <c r="I354" i="7"/>
  <c r="B321" i="9"/>
  <c r="L355" i="7" s="1"/>
  <c r="A322" i="9"/>
  <c r="F322" i="9" s="1" a="1"/>
  <c r="F322" i="9" s="1"/>
  <c r="N355" i="7" l="1"/>
  <c r="F355" i="7"/>
  <c r="H355" i="7"/>
  <c r="J355" i="7"/>
  <c r="K355" i="7"/>
  <c r="C321" i="9" a="1"/>
  <c r="C321" i="9" s="1"/>
  <c r="D321" i="9" s="1"/>
  <c r="D355" i="7"/>
  <c r="M355" i="7"/>
  <c r="S355" i="7"/>
  <c r="C355" i="7"/>
  <c r="R355" i="7"/>
  <c r="I355" i="7"/>
  <c r="P355" i="7"/>
  <c r="O355" i="7"/>
  <c r="Q355" i="7" s="1"/>
  <c r="E355" i="7"/>
  <c r="G355" i="7"/>
  <c r="B322" i="9"/>
  <c r="G356" i="7" s="1"/>
  <c r="A323" i="9"/>
  <c r="F323" i="9" s="1" a="1"/>
  <c r="F323" i="9" s="1"/>
  <c r="C322" i="9" l="1" a="1"/>
  <c r="C322" i="9" s="1"/>
  <c r="D322" i="9" s="1"/>
  <c r="K356" i="7"/>
  <c r="I356" i="7"/>
  <c r="P356" i="7"/>
  <c r="F356" i="7"/>
  <c r="R356" i="7"/>
  <c r="O356" i="7"/>
  <c r="Q356" i="7" s="1"/>
  <c r="C356" i="7"/>
  <c r="N356" i="7"/>
  <c r="L356" i="7"/>
  <c r="M356" i="7"/>
  <c r="D356" i="7"/>
  <c r="E356" i="7"/>
  <c r="S356" i="7"/>
  <c r="H356" i="7"/>
  <c r="J356" i="7"/>
  <c r="B323" i="9"/>
  <c r="M357" i="7" s="1"/>
  <c r="A324" i="9"/>
  <c r="F324" i="9" s="1" a="1"/>
  <c r="F324" i="9" s="1"/>
  <c r="C323" i="9" l="1" a="1"/>
  <c r="C323" i="9" s="1"/>
  <c r="D323" i="9" s="1"/>
  <c r="C357" i="7"/>
  <c r="I357" i="7"/>
  <c r="G357" i="7"/>
  <c r="J357" i="7"/>
  <c r="F357" i="7"/>
  <c r="N357" i="7"/>
  <c r="E357" i="7"/>
  <c r="R357" i="7"/>
  <c r="S357" i="7"/>
  <c r="O357" i="7"/>
  <c r="Q357" i="7" s="1"/>
  <c r="B324" i="9"/>
  <c r="P358" i="7" s="1"/>
  <c r="D357" i="7"/>
  <c r="H357" i="7"/>
  <c r="L357" i="7"/>
  <c r="K357" i="7"/>
  <c r="P357" i="7"/>
  <c r="A325" i="9"/>
  <c r="F325" i="9" s="1" a="1"/>
  <c r="F325" i="9" s="1"/>
  <c r="N358" i="7" l="1"/>
  <c r="L358" i="7"/>
  <c r="S358" i="7"/>
  <c r="K358" i="7"/>
  <c r="F358" i="7"/>
  <c r="H358" i="7"/>
  <c r="J358" i="7"/>
  <c r="O358" i="7"/>
  <c r="Q358" i="7" s="1"/>
  <c r="G358" i="7"/>
  <c r="E358" i="7"/>
  <c r="R358" i="7"/>
  <c r="D358" i="7"/>
  <c r="C324" i="9" a="1"/>
  <c r="C324" i="9" s="1"/>
  <c r="D324" i="9" s="1"/>
  <c r="C358" i="7"/>
  <c r="I358" i="7"/>
  <c r="M358" i="7"/>
  <c r="B325" i="9"/>
  <c r="H359" i="7" s="1"/>
  <c r="A326" i="9"/>
  <c r="F326" i="9" s="1" a="1"/>
  <c r="F326" i="9" s="1"/>
  <c r="F359" i="7" l="1"/>
  <c r="L359" i="7"/>
  <c r="G359" i="7"/>
  <c r="O359" i="7"/>
  <c r="Q359" i="7" s="1"/>
  <c r="R359" i="7"/>
  <c r="N359" i="7"/>
  <c r="J359" i="7"/>
  <c r="M359" i="7"/>
  <c r="C325" i="9" a="1"/>
  <c r="C325" i="9" s="1"/>
  <c r="D325" i="9" s="1"/>
  <c r="E359" i="7"/>
  <c r="I359" i="7"/>
  <c r="S359" i="7"/>
  <c r="K359" i="7"/>
  <c r="D359" i="7"/>
  <c r="P359" i="7"/>
  <c r="C359" i="7"/>
  <c r="B326" i="9"/>
  <c r="G360" i="7" s="1"/>
  <c r="A327" i="9"/>
  <c r="F327" i="9" s="1" a="1"/>
  <c r="F327" i="9" s="1"/>
  <c r="I360" i="7" l="1"/>
  <c r="C360" i="7"/>
  <c r="S360" i="7"/>
  <c r="C326" i="9" a="1"/>
  <c r="C326" i="9" s="1"/>
  <c r="D326" i="9" s="1"/>
  <c r="E360" i="7"/>
  <c r="H360" i="7"/>
  <c r="P360" i="7"/>
  <c r="J360" i="7"/>
  <c r="L360" i="7"/>
  <c r="F360" i="7"/>
  <c r="M360" i="7"/>
  <c r="N360" i="7"/>
  <c r="D360" i="7"/>
  <c r="O360" i="7"/>
  <c r="Q360" i="7" s="1"/>
  <c r="R360" i="7"/>
  <c r="K360" i="7"/>
  <c r="B327" i="9"/>
  <c r="S361" i="7" s="1"/>
  <c r="A328" i="9"/>
  <c r="F328" i="9" s="1" a="1"/>
  <c r="F328" i="9" s="1"/>
  <c r="C327" i="9" l="1" a="1"/>
  <c r="C327" i="9" s="1"/>
  <c r="D327" i="9" s="1"/>
  <c r="H361" i="7"/>
  <c r="R361" i="7"/>
  <c r="P361" i="7"/>
  <c r="N361" i="7"/>
  <c r="M361" i="7"/>
  <c r="D361" i="7"/>
  <c r="K361" i="7"/>
  <c r="I361" i="7"/>
  <c r="O361" i="7"/>
  <c r="Q361" i="7" s="1"/>
  <c r="F361" i="7"/>
  <c r="E361" i="7"/>
  <c r="J361" i="7"/>
  <c r="G361" i="7"/>
  <c r="L361" i="7"/>
  <c r="C361" i="7"/>
  <c r="B328" i="9"/>
  <c r="H362" i="7" s="1"/>
  <c r="A329" i="9"/>
  <c r="F329" i="9" s="1" a="1"/>
  <c r="F329" i="9" s="1"/>
  <c r="O362" i="7" l="1"/>
  <c r="Q362" i="7" s="1"/>
  <c r="M362" i="7"/>
  <c r="G362" i="7"/>
  <c r="R362" i="7"/>
  <c r="K362" i="7"/>
  <c r="L362" i="7"/>
  <c r="B329" i="9"/>
  <c r="C363" i="7" s="1"/>
  <c r="J362" i="7"/>
  <c r="N362" i="7"/>
  <c r="P362" i="7"/>
  <c r="E362" i="7"/>
  <c r="C362" i="7"/>
  <c r="I362" i="7"/>
  <c r="C328" i="9" a="1"/>
  <c r="C328" i="9" s="1"/>
  <c r="D328" i="9" s="1"/>
  <c r="D362" i="7"/>
  <c r="F362" i="7"/>
  <c r="S362" i="7"/>
  <c r="A330" i="9"/>
  <c r="F330" i="9" s="1" a="1"/>
  <c r="F330" i="9" s="1"/>
  <c r="P363" i="7" l="1"/>
  <c r="K363" i="7"/>
  <c r="I363" i="7"/>
  <c r="B330" i="9"/>
  <c r="N364" i="7" s="1"/>
  <c r="S363" i="7"/>
  <c r="M363" i="7"/>
  <c r="O363" i="7"/>
  <c r="Q363" i="7" s="1"/>
  <c r="F363" i="7"/>
  <c r="H363" i="7"/>
  <c r="C329" i="9" a="1"/>
  <c r="C329" i="9" s="1"/>
  <c r="D329" i="9" s="1"/>
  <c r="D363" i="7"/>
  <c r="E363" i="7"/>
  <c r="R363" i="7"/>
  <c r="J363" i="7"/>
  <c r="N363" i="7"/>
  <c r="L363" i="7"/>
  <c r="G363" i="7"/>
  <c r="A331" i="9"/>
  <c r="F331" i="9" s="1" a="1"/>
  <c r="F331" i="9" s="1"/>
  <c r="C330" i="9" l="1" a="1"/>
  <c r="C330" i="9" s="1"/>
  <c r="D330" i="9" s="1"/>
  <c r="I364" i="7"/>
  <c r="R364" i="7"/>
  <c r="J364" i="7"/>
  <c r="C364" i="7"/>
  <c r="H364" i="7"/>
  <c r="G364" i="7"/>
  <c r="E364" i="7"/>
  <c r="L364" i="7"/>
  <c r="K364" i="7"/>
  <c r="F364" i="7"/>
  <c r="O364" i="7"/>
  <c r="Q364" i="7" s="1"/>
  <c r="S364" i="7"/>
  <c r="P364" i="7"/>
  <c r="D364" i="7"/>
  <c r="M364" i="7"/>
  <c r="B331" i="9"/>
  <c r="S365" i="7" s="1"/>
  <c r="A332" i="9"/>
  <c r="F332" i="9" s="1" a="1"/>
  <c r="F332" i="9" s="1"/>
  <c r="R365" i="7" l="1"/>
  <c r="E365" i="7"/>
  <c r="I365" i="7"/>
  <c r="P365" i="7"/>
  <c r="H365" i="7"/>
  <c r="F365" i="7"/>
  <c r="O365" i="7"/>
  <c r="Q365" i="7" s="1"/>
  <c r="B332" i="9"/>
  <c r="J366" i="7" s="1"/>
  <c r="N365" i="7"/>
  <c r="L365" i="7"/>
  <c r="C365" i="7"/>
  <c r="K365" i="7"/>
  <c r="G365" i="7"/>
  <c r="C331" i="9" a="1"/>
  <c r="C331" i="9" s="1"/>
  <c r="D331" i="9" s="1"/>
  <c r="M365" i="7"/>
  <c r="D365" i="7"/>
  <c r="J365" i="7"/>
  <c r="A333" i="9"/>
  <c r="F333" i="9" s="1" a="1"/>
  <c r="F333" i="9" s="1"/>
  <c r="N366" i="7" l="1"/>
  <c r="R366" i="7"/>
  <c r="F366" i="7"/>
  <c r="G366" i="7"/>
  <c r="B333" i="9"/>
  <c r="G367" i="7" s="1"/>
  <c r="P366" i="7"/>
  <c r="K366" i="7"/>
  <c r="H366" i="7"/>
  <c r="M366" i="7"/>
  <c r="I366" i="7"/>
  <c r="D366" i="7"/>
  <c r="O366" i="7"/>
  <c r="Q366" i="7" s="1"/>
  <c r="S366" i="7"/>
  <c r="C332" i="9" a="1"/>
  <c r="C332" i="9" s="1"/>
  <c r="D332" i="9" s="1"/>
  <c r="L366" i="7"/>
  <c r="C366" i="7"/>
  <c r="E366" i="7"/>
  <c r="A334" i="9"/>
  <c r="F334" i="9" s="1" a="1"/>
  <c r="F334" i="9" s="1"/>
  <c r="D367" i="7" l="1"/>
  <c r="N367" i="7"/>
  <c r="K367" i="7"/>
  <c r="C367" i="7"/>
  <c r="F367" i="7"/>
  <c r="M367" i="7"/>
  <c r="B334" i="9"/>
  <c r="K368" i="7" s="1"/>
  <c r="S367" i="7"/>
  <c r="E367" i="7"/>
  <c r="P367" i="7"/>
  <c r="O367" i="7"/>
  <c r="Q367" i="7" s="1"/>
  <c r="R367" i="7"/>
  <c r="C333" i="9" a="1"/>
  <c r="C333" i="9" s="1"/>
  <c r="D333" i="9" s="1"/>
  <c r="I367" i="7"/>
  <c r="J367" i="7"/>
  <c r="H367" i="7"/>
  <c r="L367" i="7"/>
  <c r="A335" i="9"/>
  <c r="F335" i="9" s="1" a="1"/>
  <c r="F335" i="9" s="1"/>
  <c r="S368" i="7" l="1"/>
  <c r="G368" i="7"/>
  <c r="O368" i="7"/>
  <c r="Q368" i="7" s="1"/>
  <c r="N368" i="7"/>
  <c r="L368" i="7"/>
  <c r="J368" i="7"/>
  <c r="H368" i="7"/>
  <c r="D368" i="7"/>
  <c r="P368" i="7"/>
  <c r="R368" i="7"/>
  <c r="B335" i="9"/>
  <c r="C369" i="7" s="1"/>
  <c r="C334" i="9" a="1"/>
  <c r="C334" i="9" s="1"/>
  <c r="D334" i="9" s="1"/>
  <c r="F368" i="7"/>
  <c r="I368" i="7"/>
  <c r="M368" i="7"/>
  <c r="E368" i="7"/>
  <c r="C368" i="7"/>
  <c r="A336" i="9"/>
  <c r="F336" i="9" s="1" a="1"/>
  <c r="F336" i="9" s="1"/>
  <c r="G369" i="7" l="1"/>
  <c r="P369" i="7"/>
  <c r="F369" i="7"/>
  <c r="L369" i="7"/>
  <c r="M369" i="7"/>
  <c r="J369" i="7"/>
  <c r="D369" i="7"/>
  <c r="O369" i="7"/>
  <c r="Q369" i="7" s="1"/>
  <c r="N369" i="7"/>
  <c r="S369" i="7"/>
  <c r="B336" i="9"/>
  <c r="N370" i="7" s="1"/>
  <c r="C335" i="9" a="1"/>
  <c r="C335" i="9" s="1"/>
  <c r="D335" i="9" s="1"/>
  <c r="E369" i="7"/>
  <c r="I369" i="7"/>
  <c r="H369" i="7"/>
  <c r="R369" i="7"/>
  <c r="K369" i="7"/>
  <c r="A337" i="9"/>
  <c r="F337" i="9" s="1" a="1"/>
  <c r="F337" i="9" s="1"/>
  <c r="K370" i="7" l="1"/>
  <c r="L370" i="7"/>
  <c r="D370" i="7"/>
  <c r="C370" i="7"/>
  <c r="P370" i="7"/>
  <c r="J370" i="7"/>
  <c r="C336" i="9" a="1"/>
  <c r="C336" i="9" s="1"/>
  <c r="D336" i="9" s="1"/>
  <c r="F370" i="7"/>
  <c r="I370" i="7"/>
  <c r="G370" i="7"/>
  <c r="E370" i="7"/>
  <c r="M370" i="7"/>
  <c r="S370" i="7"/>
  <c r="B337" i="9"/>
  <c r="L371" i="7" s="1"/>
  <c r="O370" i="7"/>
  <c r="Q370" i="7" s="1"/>
  <c r="H370" i="7"/>
  <c r="R370" i="7"/>
  <c r="A338" i="9"/>
  <c r="F338" i="9" s="1" a="1"/>
  <c r="F338" i="9" s="1"/>
  <c r="C371" i="7" l="1"/>
  <c r="N371" i="7"/>
  <c r="S371" i="7"/>
  <c r="I371" i="7"/>
  <c r="D371" i="7"/>
  <c r="K371" i="7"/>
  <c r="H371" i="7"/>
  <c r="E371" i="7"/>
  <c r="R371" i="7"/>
  <c r="J371" i="7"/>
  <c r="F371" i="7"/>
  <c r="O371" i="7"/>
  <c r="Q371" i="7" s="1"/>
  <c r="C337" i="9" a="1"/>
  <c r="C337" i="9" s="1"/>
  <c r="D337" i="9" s="1"/>
  <c r="M371" i="7"/>
  <c r="G371" i="7"/>
  <c r="P371" i="7"/>
  <c r="B338" i="9"/>
  <c r="D372" i="7" s="1"/>
  <c r="A339" i="9"/>
  <c r="F339" i="9" s="1" a="1"/>
  <c r="F339" i="9" s="1"/>
  <c r="G372" i="7" l="1"/>
  <c r="K372" i="7"/>
  <c r="C372" i="7"/>
  <c r="H372" i="7"/>
  <c r="R372" i="7"/>
  <c r="C338" i="9" a="1"/>
  <c r="C338" i="9" s="1"/>
  <c r="D338" i="9" s="1"/>
  <c r="J372" i="7"/>
  <c r="E372" i="7"/>
  <c r="S372" i="7"/>
  <c r="I372" i="7"/>
  <c r="P372" i="7"/>
  <c r="N372" i="7"/>
  <c r="L372" i="7"/>
  <c r="F372" i="7"/>
  <c r="M372" i="7"/>
  <c r="O372" i="7"/>
  <c r="Q372" i="7" s="1"/>
  <c r="B339" i="9"/>
  <c r="C373" i="7" s="1"/>
  <c r="A340" i="9"/>
  <c r="F340" i="9" s="1" a="1"/>
  <c r="F340" i="9" s="1"/>
  <c r="C339" i="9" l="1" a="1"/>
  <c r="C339" i="9" s="1"/>
  <c r="D339" i="9" s="1"/>
  <c r="M373" i="7"/>
  <c r="K373" i="7"/>
  <c r="S373" i="7"/>
  <c r="R373" i="7"/>
  <c r="P373" i="7"/>
  <c r="I373" i="7"/>
  <c r="N373" i="7"/>
  <c r="H373" i="7"/>
  <c r="G373" i="7"/>
  <c r="J373" i="7"/>
  <c r="E373" i="7"/>
  <c r="O373" i="7"/>
  <c r="Q373" i="7" s="1"/>
  <c r="F373" i="7"/>
  <c r="L373" i="7"/>
  <c r="D373" i="7"/>
  <c r="B340" i="9"/>
  <c r="N374" i="7" s="1"/>
  <c r="A341" i="9"/>
  <c r="F341" i="9" s="1" a="1"/>
  <c r="F341" i="9" s="1"/>
  <c r="S374" i="7" l="1"/>
  <c r="F374" i="7"/>
  <c r="C374" i="7"/>
  <c r="D374" i="7"/>
  <c r="C340" i="9" a="1"/>
  <c r="C340" i="9" s="1"/>
  <c r="D340" i="9" s="1"/>
  <c r="H374" i="7"/>
  <c r="O374" i="7"/>
  <c r="Q374" i="7" s="1"/>
  <c r="P374" i="7"/>
  <c r="M374" i="7"/>
  <c r="L374" i="7"/>
  <c r="E374" i="7"/>
  <c r="K374" i="7"/>
  <c r="R374" i="7"/>
  <c r="J374" i="7"/>
  <c r="G374" i="7"/>
  <c r="I374" i="7"/>
  <c r="B341" i="9"/>
  <c r="D375" i="7" s="1"/>
  <c r="A342" i="9"/>
  <c r="F342" i="9" s="1" a="1"/>
  <c r="F342" i="9" s="1"/>
  <c r="R375" i="7" l="1"/>
  <c r="P375" i="7"/>
  <c r="K375" i="7"/>
  <c r="E375" i="7"/>
  <c r="H375" i="7"/>
  <c r="F375" i="7"/>
  <c r="J375" i="7"/>
  <c r="I375" i="7"/>
  <c r="M375" i="7"/>
  <c r="O375" i="7"/>
  <c r="Q375" i="7" s="1"/>
  <c r="S375" i="7"/>
  <c r="G375" i="7"/>
  <c r="N375" i="7"/>
  <c r="L375" i="7"/>
  <c r="C341" i="9" a="1"/>
  <c r="C341" i="9" s="1"/>
  <c r="D341" i="9" s="1"/>
  <c r="C375" i="7"/>
  <c r="B342" i="9"/>
  <c r="C376" i="7" s="1"/>
  <c r="A343" i="9"/>
  <c r="F343" i="9" s="1" a="1"/>
  <c r="F343" i="9" s="1"/>
  <c r="R376" i="7" l="1"/>
  <c r="E376" i="7"/>
  <c r="J376" i="7"/>
  <c r="G376" i="7"/>
  <c r="L376" i="7"/>
  <c r="K376" i="7"/>
  <c r="I376" i="7"/>
  <c r="D376" i="7"/>
  <c r="S376" i="7"/>
  <c r="M376" i="7"/>
  <c r="C342" i="9" a="1"/>
  <c r="C342" i="9" s="1"/>
  <c r="D342" i="9" s="1"/>
  <c r="P376" i="7"/>
  <c r="N376" i="7"/>
  <c r="H376" i="7"/>
  <c r="F376" i="7"/>
  <c r="O376" i="7"/>
  <c r="Q376" i="7" s="1"/>
  <c r="B343" i="9"/>
  <c r="N377" i="7" s="1"/>
  <c r="A344" i="9"/>
  <c r="F344" i="9" s="1" a="1"/>
  <c r="F344" i="9" s="1"/>
  <c r="F377" i="7" l="1"/>
  <c r="J377" i="7"/>
  <c r="S377" i="7"/>
  <c r="E377" i="7"/>
  <c r="R377" i="7"/>
  <c r="P377" i="7"/>
  <c r="H377" i="7"/>
  <c r="I377" i="7"/>
  <c r="K377" i="7"/>
  <c r="C343" i="9" a="1"/>
  <c r="C343" i="9" s="1"/>
  <c r="D343" i="9" s="1"/>
  <c r="D377" i="7"/>
  <c r="M377" i="7"/>
  <c r="O377" i="7"/>
  <c r="Q377" i="7" s="1"/>
  <c r="L377" i="7"/>
  <c r="C377" i="7"/>
  <c r="G377" i="7"/>
  <c r="B344" i="9"/>
  <c r="D378" i="7" s="1"/>
  <c r="A345" i="9"/>
  <c r="F345" i="9" s="1" a="1"/>
  <c r="F345" i="9" s="1"/>
  <c r="S378" i="7" l="1"/>
  <c r="K378" i="7"/>
  <c r="M378" i="7"/>
  <c r="J378" i="7"/>
  <c r="P378" i="7"/>
  <c r="F378" i="7"/>
  <c r="E378" i="7"/>
  <c r="C378" i="7"/>
  <c r="C344" i="9" a="1"/>
  <c r="C344" i="9" s="1"/>
  <c r="D344" i="9" s="1"/>
  <c r="H378" i="7"/>
  <c r="O378" i="7"/>
  <c r="Q378" i="7" s="1"/>
  <c r="R378" i="7"/>
  <c r="I378" i="7"/>
  <c r="G378" i="7"/>
  <c r="N378" i="7"/>
  <c r="L378" i="7"/>
  <c r="B345" i="9"/>
  <c r="I379" i="7" s="1"/>
  <c r="A346" i="9"/>
  <c r="F346" i="9" s="1" a="1"/>
  <c r="F346" i="9" s="1"/>
  <c r="J379" i="7" l="1"/>
  <c r="D379" i="7"/>
  <c r="C379" i="7"/>
  <c r="F379" i="7"/>
  <c r="R379" i="7"/>
  <c r="S379" i="7"/>
  <c r="P379" i="7"/>
  <c r="H379" i="7"/>
  <c r="N379" i="7"/>
  <c r="O379" i="7"/>
  <c r="Q379" i="7" s="1"/>
  <c r="M379" i="7"/>
  <c r="E379" i="7"/>
  <c r="C345" i="9" a="1"/>
  <c r="C345" i="9" s="1"/>
  <c r="D345" i="9" s="1"/>
  <c r="K379" i="7"/>
  <c r="L379" i="7"/>
  <c r="G379" i="7"/>
  <c r="B346" i="9"/>
  <c r="M380" i="7" s="1"/>
  <c r="A347" i="9"/>
  <c r="F347" i="9" s="1" a="1"/>
  <c r="F347" i="9" s="1"/>
  <c r="F380" i="7" l="1"/>
  <c r="J380" i="7"/>
  <c r="G380" i="7"/>
  <c r="I380" i="7"/>
  <c r="K380" i="7"/>
  <c r="C380" i="7"/>
  <c r="S380" i="7"/>
  <c r="P380" i="7"/>
  <c r="H380" i="7"/>
  <c r="C346" i="9" a="1"/>
  <c r="C346" i="9" s="1"/>
  <c r="D346" i="9" s="1"/>
  <c r="E380" i="7"/>
  <c r="N380" i="7"/>
  <c r="R380" i="7"/>
  <c r="O380" i="7"/>
  <c r="Q380" i="7" s="1"/>
  <c r="D380" i="7"/>
  <c r="L380" i="7"/>
  <c r="B347" i="9"/>
  <c r="S381" i="7" s="1"/>
  <c r="A348" i="9"/>
  <c r="F348" i="9" s="1" a="1"/>
  <c r="F348" i="9" s="1"/>
  <c r="C347" i="9" l="1" a="1"/>
  <c r="C347" i="9" s="1"/>
  <c r="D347" i="9" s="1"/>
  <c r="C381" i="7"/>
  <c r="H381" i="7"/>
  <c r="L381" i="7"/>
  <c r="O381" i="7"/>
  <c r="Q381" i="7" s="1"/>
  <c r="J381" i="7"/>
  <c r="R381" i="7"/>
  <c r="G381" i="7"/>
  <c r="K381" i="7"/>
  <c r="F381" i="7"/>
  <c r="P381" i="7"/>
  <c r="N381" i="7"/>
  <c r="I381" i="7"/>
  <c r="D381" i="7"/>
  <c r="M381" i="7"/>
  <c r="E381" i="7"/>
  <c r="B348" i="9"/>
  <c r="O382" i="7" s="1"/>
  <c r="Q382" i="7" s="1"/>
  <c r="A349" i="9"/>
  <c r="F349" i="9" s="1" a="1"/>
  <c r="F349" i="9" s="1"/>
  <c r="C348" i="9" l="1" a="1"/>
  <c r="C348" i="9" s="1"/>
  <c r="D348" i="9" s="1"/>
  <c r="L382" i="7"/>
  <c r="F382" i="7"/>
  <c r="S382" i="7"/>
  <c r="D382" i="7"/>
  <c r="H382" i="7"/>
  <c r="G382" i="7"/>
  <c r="E382" i="7"/>
  <c r="I382" i="7"/>
  <c r="C382" i="7"/>
  <c r="R382" i="7"/>
  <c r="N382" i="7"/>
  <c r="M382" i="7"/>
  <c r="P382" i="7"/>
  <c r="J382" i="7"/>
  <c r="K382" i="7"/>
  <c r="B349" i="9"/>
  <c r="K383" i="7" s="1"/>
  <c r="A350" i="9"/>
  <c r="F350" i="9" s="1" a="1"/>
  <c r="F350" i="9" s="1"/>
  <c r="C383" i="7" l="1"/>
  <c r="J383" i="7"/>
  <c r="S383" i="7"/>
  <c r="E383" i="7"/>
  <c r="L383" i="7"/>
  <c r="G383" i="7"/>
  <c r="I383" i="7"/>
  <c r="R383" i="7"/>
  <c r="N383" i="7"/>
  <c r="D383" i="7"/>
  <c r="P383" i="7"/>
  <c r="C349" i="9" a="1"/>
  <c r="C349" i="9" s="1"/>
  <c r="D349" i="9" s="1"/>
  <c r="O383" i="7"/>
  <c r="Q383" i="7" s="1"/>
  <c r="F383" i="7"/>
  <c r="H383" i="7"/>
  <c r="M383" i="7"/>
  <c r="B350" i="9"/>
  <c r="E384" i="7" s="1"/>
  <c r="A351" i="9"/>
  <c r="F351" i="9" s="1" a="1"/>
  <c r="F351" i="9" s="1"/>
  <c r="C350" i="9" l="1" a="1"/>
  <c r="C350" i="9" s="1"/>
  <c r="D350" i="9" s="1"/>
  <c r="D384" i="7"/>
  <c r="G384" i="7"/>
  <c r="R384" i="7"/>
  <c r="F384" i="7"/>
  <c r="K384" i="7"/>
  <c r="N384" i="7"/>
  <c r="L384" i="7"/>
  <c r="O384" i="7"/>
  <c r="Q384" i="7" s="1"/>
  <c r="J384" i="7"/>
  <c r="P384" i="7"/>
  <c r="C384" i="7"/>
  <c r="H384" i="7"/>
  <c r="S384" i="7"/>
  <c r="M384" i="7"/>
  <c r="I384" i="7"/>
  <c r="B351" i="9"/>
  <c r="D385" i="7" s="1"/>
  <c r="A352" i="9"/>
  <c r="F352" i="9" s="1" a="1"/>
  <c r="F352" i="9" s="1"/>
  <c r="K385" i="7" l="1"/>
  <c r="R385" i="7"/>
  <c r="G385" i="7"/>
  <c r="P385" i="7"/>
  <c r="C351" i="9" a="1"/>
  <c r="C351" i="9" s="1"/>
  <c r="D351" i="9" s="1"/>
  <c r="C385" i="7"/>
  <c r="H385" i="7"/>
  <c r="J385" i="7"/>
  <c r="S385" i="7"/>
  <c r="E385" i="7"/>
  <c r="M385" i="7"/>
  <c r="N385" i="7"/>
  <c r="F385" i="7"/>
  <c r="I385" i="7"/>
  <c r="O385" i="7"/>
  <c r="Q385" i="7" s="1"/>
  <c r="L385" i="7"/>
  <c r="B352" i="9"/>
  <c r="D386" i="7" s="1"/>
  <c r="A353" i="9"/>
  <c r="F353" i="9" s="1" a="1"/>
  <c r="F353" i="9" s="1"/>
  <c r="J386" i="7" l="1"/>
  <c r="F386" i="7"/>
  <c r="G386" i="7"/>
  <c r="L386" i="7"/>
  <c r="C352" i="9" a="1"/>
  <c r="C352" i="9" s="1"/>
  <c r="D352" i="9" s="1"/>
  <c r="C386" i="7"/>
  <c r="R386" i="7"/>
  <c r="H386" i="7"/>
  <c r="M386" i="7"/>
  <c r="S386" i="7"/>
  <c r="P386" i="7"/>
  <c r="N386" i="7"/>
  <c r="E386" i="7"/>
  <c r="K386" i="7"/>
  <c r="O386" i="7"/>
  <c r="Q386" i="7" s="1"/>
  <c r="I386" i="7"/>
  <c r="B353" i="9"/>
  <c r="M387" i="7" s="1"/>
  <c r="A354" i="9"/>
  <c r="F354" i="9" s="1" a="1"/>
  <c r="F354" i="9" s="1"/>
  <c r="H387" i="7" l="1"/>
  <c r="J387" i="7"/>
  <c r="S387" i="7"/>
  <c r="D387" i="7"/>
  <c r="F387" i="7"/>
  <c r="K387" i="7"/>
  <c r="R387" i="7"/>
  <c r="G387" i="7"/>
  <c r="I387" i="7"/>
  <c r="E387" i="7"/>
  <c r="C353" i="9" a="1"/>
  <c r="C353" i="9" s="1"/>
  <c r="D353" i="9" s="1"/>
  <c r="N387" i="7"/>
  <c r="P387" i="7"/>
  <c r="C387" i="7"/>
  <c r="O387" i="7"/>
  <c r="Q387" i="7" s="1"/>
  <c r="L387" i="7"/>
  <c r="B354" i="9"/>
  <c r="J388" i="7" s="1"/>
  <c r="A355" i="9"/>
  <c r="F355" i="9" s="1" a="1"/>
  <c r="F355" i="9" s="1"/>
  <c r="O388" i="7" l="1"/>
  <c r="Q388" i="7" s="1"/>
  <c r="N388" i="7"/>
  <c r="C388" i="7"/>
  <c r="M388" i="7"/>
  <c r="C354" i="9" a="1"/>
  <c r="C354" i="9" s="1"/>
  <c r="D354" i="9" s="1"/>
  <c r="P388" i="7"/>
  <c r="D388" i="7"/>
  <c r="I388" i="7"/>
  <c r="L388" i="7"/>
  <c r="R388" i="7"/>
  <c r="G388" i="7"/>
  <c r="H388" i="7"/>
  <c r="E388" i="7"/>
  <c r="F388" i="7"/>
  <c r="S388" i="7"/>
  <c r="K388" i="7"/>
  <c r="B355" i="9"/>
  <c r="E389" i="7" s="1"/>
  <c r="A356" i="9"/>
  <c r="F356" i="9" s="1" a="1"/>
  <c r="F356" i="9" s="1"/>
  <c r="G389" i="7" l="1"/>
  <c r="K389" i="7"/>
  <c r="C355" i="9" a="1"/>
  <c r="C355" i="9" s="1"/>
  <c r="D355" i="9" s="1"/>
  <c r="R389" i="7"/>
  <c r="S389" i="7"/>
  <c r="H389" i="7"/>
  <c r="J389" i="7"/>
  <c r="P389" i="7"/>
  <c r="I389" i="7"/>
  <c r="L389" i="7"/>
  <c r="C389" i="7"/>
  <c r="D389" i="7"/>
  <c r="O389" i="7"/>
  <c r="Q389" i="7" s="1"/>
  <c r="F389" i="7"/>
  <c r="M389" i="7"/>
  <c r="N389" i="7"/>
  <c r="B356" i="9"/>
  <c r="D390" i="7" s="1"/>
  <c r="A357" i="9"/>
  <c r="F357" i="9" s="1" a="1"/>
  <c r="F357" i="9" s="1"/>
  <c r="L390" i="7" l="1"/>
  <c r="S390" i="7"/>
  <c r="I390" i="7"/>
  <c r="C356" i="9" a="1"/>
  <c r="C356" i="9" s="1"/>
  <c r="D356" i="9" s="1"/>
  <c r="R390" i="7"/>
  <c r="N390" i="7"/>
  <c r="K390" i="7"/>
  <c r="M390" i="7"/>
  <c r="E390" i="7"/>
  <c r="H390" i="7"/>
  <c r="O390" i="7"/>
  <c r="Q390" i="7" s="1"/>
  <c r="G390" i="7"/>
  <c r="J390" i="7"/>
  <c r="P390" i="7"/>
  <c r="C390" i="7"/>
  <c r="F390" i="7"/>
  <c r="B357" i="9"/>
  <c r="H391" i="7" s="1"/>
  <c r="A358" i="9"/>
  <c r="F358" i="9" s="1" a="1"/>
  <c r="F358" i="9" s="1"/>
  <c r="O391" i="7" l="1"/>
  <c r="Q391" i="7" s="1"/>
  <c r="G391" i="7"/>
  <c r="L391" i="7"/>
  <c r="I391" i="7"/>
  <c r="D391" i="7"/>
  <c r="F391" i="7"/>
  <c r="S391" i="7"/>
  <c r="J391" i="7"/>
  <c r="K391" i="7"/>
  <c r="N391" i="7"/>
  <c r="M391" i="7"/>
  <c r="C391" i="7"/>
  <c r="E391" i="7"/>
  <c r="P391" i="7"/>
  <c r="C357" i="9" a="1"/>
  <c r="C357" i="9" s="1"/>
  <c r="D357" i="9" s="1"/>
  <c r="R391" i="7"/>
  <c r="B358" i="9"/>
  <c r="P392" i="7" s="1"/>
  <c r="A359" i="9"/>
  <c r="F359" i="9" s="1" a="1"/>
  <c r="F359" i="9" s="1"/>
  <c r="M392" i="7" l="1"/>
  <c r="D392" i="7"/>
  <c r="N392" i="7"/>
  <c r="K392" i="7"/>
  <c r="S392" i="7"/>
  <c r="E392" i="7"/>
  <c r="J392" i="7"/>
  <c r="F392" i="7"/>
  <c r="I392" i="7"/>
  <c r="H392" i="7"/>
  <c r="R392" i="7"/>
  <c r="O392" i="7"/>
  <c r="Q392" i="7" s="1"/>
  <c r="C358" i="9" a="1"/>
  <c r="C358" i="9" s="1"/>
  <c r="D358" i="9" s="1"/>
  <c r="C392" i="7"/>
  <c r="G392" i="7"/>
  <c r="L392" i="7"/>
  <c r="B359" i="9"/>
  <c r="G393" i="7" s="1"/>
  <c r="A360" i="9"/>
  <c r="F360" i="9" s="1" a="1"/>
  <c r="F360" i="9" s="1"/>
  <c r="M393" i="7" l="1"/>
  <c r="I393" i="7"/>
  <c r="P393" i="7"/>
  <c r="F393" i="7"/>
  <c r="E393" i="7"/>
  <c r="D393" i="7"/>
  <c r="R393" i="7"/>
  <c r="J393" i="7"/>
  <c r="H393" i="7"/>
  <c r="L393" i="7"/>
  <c r="K393" i="7"/>
  <c r="C393" i="7"/>
  <c r="S393" i="7"/>
  <c r="O393" i="7"/>
  <c r="Q393" i="7" s="1"/>
  <c r="C359" i="9" a="1"/>
  <c r="C359" i="9" s="1"/>
  <c r="D359" i="9" s="1"/>
  <c r="N393" i="7"/>
  <c r="B360" i="9"/>
  <c r="F394" i="7" s="1"/>
  <c r="A361" i="9"/>
  <c r="F361" i="9" s="1" a="1"/>
  <c r="F361" i="9" s="1"/>
  <c r="R394" i="7" l="1"/>
  <c r="P394" i="7"/>
  <c r="H394" i="7"/>
  <c r="E394" i="7"/>
  <c r="L394" i="7"/>
  <c r="K394" i="7"/>
  <c r="M394" i="7"/>
  <c r="C394" i="7"/>
  <c r="G394" i="7"/>
  <c r="J394" i="7"/>
  <c r="O394" i="7"/>
  <c r="Q394" i="7" s="1"/>
  <c r="I394" i="7"/>
  <c r="D394" i="7"/>
  <c r="N394" i="7"/>
  <c r="C360" i="9" a="1"/>
  <c r="C360" i="9" s="1"/>
  <c r="D360" i="9" s="1"/>
  <c r="S394" i="7"/>
  <c r="B361" i="9"/>
  <c r="E395" i="7" s="1"/>
  <c r="A362" i="9"/>
  <c r="F362" i="9" s="1" a="1"/>
  <c r="F362" i="9" s="1"/>
  <c r="G395" i="7" l="1"/>
  <c r="O395" i="7"/>
  <c r="Q395" i="7" s="1"/>
  <c r="N395" i="7"/>
  <c r="F395" i="7"/>
  <c r="S395" i="7"/>
  <c r="C395" i="7"/>
  <c r="L395" i="7"/>
  <c r="K395" i="7"/>
  <c r="J395" i="7"/>
  <c r="I395" i="7"/>
  <c r="C361" i="9" a="1"/>
  <c r="C361" i="9" s="1"/>
  <c r="D361" i="9" s="1"/>
  <c r="R395" i="7"/>
  <c r="P395" i="7"/>
  <c r="D395" i="7"/>
  <c r="H395" i="7"/>
  <c r="M395" i="7"/>
  <c r="B362" i="9"/>
  <c r="D396" i="7" s="1"/>
  <c r="A363" i="9"/>
  <c r="F363" i="9" s="1" a="1"/>
  <c r="F363" i="9" s="1"/>
  <c r="G396" i="7" l="1"/>
  <c r="N396" i="7"/>
  <c r="P396" i="7"/>
  <c r="I396" i="7"/>
  <c r="R396" i="7"/>
  <c r="H396" i="7"/>
  <c r="O396" i="7"/>
  <c r="Q396" i="7" s="1"/>
  <c r="E396" i="7"/>
  <c r="C396" i="7"/>
  <c r="K396" i="7"/>
  <c r="C362" i="9" a="1"/>
  <c r="C362" i="9" s="1"/>
  <c r="D362" i="9" s="1"/>
  <c r="J396" i="7"/>
  <c r="M396" i="7"/>
  <c r="S396" i="7"/>
  <c r="F396" i="7"/>
  <c r="L396" i="7"/>
  <c r="B363" i="9"/>
  <c r="C397" i="7" s="1"/>
  <c r="A364" i="9"/>
  <c r="F364" i="9" s="1" a="1"/>
  <c r="F364" i="9" s="1"/>
  <c r="N397" i="7" l="1"/>
  <c r="J397" i="7"/>
  <c r="F397" i="7"/>
  <c r="M397" i="7"/>
  <c r="O397" i="7"/>
  <c r="Q397" i="7" s="1"/>
  <c r="C363" i="9" a="1"/>
  <c r="C363" i="9" s="1"/>
  <c r="D363" i="9" s="1"/>
  <c r="G397" i="7"/>
  <c r="L397" i="7"/>
  <c r="K397" i="7"/>
  <c r="I397" i="7"/>
  <c r="S397" i="7"/>
  <c r="E397" i="7"/>
  <c r="D397" i="7"/>
  <c r="P397" i="7"/>
  <c r="R397" i="7"/>
  <c r="H397" i="7"/>
  <c r="B364" i="9"/>
  <c r="S398" i="7" s="1"/>
  <c r="A365" i="9"/>
  <c r="F365" i="9" s="1" a="1"/>
  <c r="F365" i="9" s="1"/>
  <c r="C364" i="9" l="1" a="1"/>
  <c r="C364" i="9" s="1"/>
  <c r="D364" i="9" s="1"/>
  <c r="R398" i="7"/>
  <c r="I398" i="7"/>
  <c r="P398" i="7"/>
  <c r="O398" i="7"/>
  <c r="Q398" i="7" s="1"/>
  <c r="K398" i="7"/>
  <c r="C398" i="7"/>
  <c r="E398" i="7"/>
  <c r="J398" i="7"/>
  <c r="D398" i="7"/>
  <c r="G398" i="7"/>
  <c r="M398" i="7"/>
  <c r="N398" i="7"/>
  <c r="H398" i="7"/>
  <c r="F398" i="7"/>
  <c r="L398" i="7"/>
  <c r="B365" i="9"/>
  <c r="J399" i="7" s="1"/>
  <c r="A366" i="9"/>
  <c r="F366" i="9" s="1" a="1"/>
  <c r="F366" i="9" s="1"/>
  <c r="P399" i="7" l="1"/>
  <c r="O399" i="7"/>
  <c r="Q399" i="7" s="1"/>
  <c r="D399" i="7"/>
  <c r="I399" i="7"/>
  <c r="H399" i="7"/>
  <c r="G399" i="7"/>
  <c r="K399" i="7"/>
  <c r="M399" i="7"/>
  <c r="F399" i="7"/>
  <c r="C399" i="7"/>
  <c r="E399" i="7"/>
  <c r="S399" i="7"/>
  <c r="R399" i="7"/>
  <c r="C365" i="9" a="1"/>
  <c r="C365" i="9" s="1"/>
  <c r="D365" i="9" s="1"/>
  <c r="L399" i="7"/>
  <c r="N399" i="7"/>
  <c r="B366" i="9"/>
  <c r="H400" i="7" s="1"/>
  <c r="A367" i="9"/>
  <c r="F367" i="9" s="1" a="1"/>
  <c r="F367" i="9" s="1"/>
  <c r="I400" i="7" l="1"/>
  <c r="P400" i="7"/>
  <c r="C366" i="9" a="1"/>
  <c r="C366" i="9" s="1"/>
  <c r="D366" i="9" s="1"/>
  <c r="S400" i="7"/>
  <c r="M400" i="7"/>
  <c r="G400" i="7"/>
  <c r="N400" i="7"/>
  <c r="K400" i="7"/>
  <c r="J400" i="7"/>
  <c r="O400" i="7"/>
  <c r="Q400" i="7" s="1"/>
  <c r="E400" i="7"/>
  <c r="L400" i="7"/>
  <c r="C400" i="7"/>
  <c r="D400" i="7"/>
  <c r="R400" i="7"/>
  <c r="F400" i="7"/>
  <c r="B367" i="9"/>
  <c r="I401" i="7" s="1"/>
  <c r="A368" i="9"/>
  <c r="F368" i="9" s="1" a="1"/>
  <c r="F368" i="9" s="1"/>
  <c r="R401" i="7" l="1"/>
  <c r="N401" i="7"/>
  <c r="L401" i="7"/>
  <c r="C401" i="7"/>
  <c r="J401" i="7"/>
  <c r="O401" i="7"/>
  <c r="Q401" i="7" s="1"/>
  <c r="F401" i="7"/>
  <c r="E401" i="7"/>
  <c r="S401" i="7"/>
  <c r="M401" i="7"/>
  <c r="D401" i="7"/>
  <c r="K401" i="7"/>
  <c r="G401" i="7"/>
  <c r="C367" i="9" a="1"/>
  <c r="C367" i="9" s="1"/>
  <c r="D367" i="9" s="1"/>
  <c r="H401" i="7"/>
  <c r="P401" i="7"/>
  <c r="B368" i="9"/>
  <c r="D402" i="7" s="1"/>
  <c r="A369" i="9"/>
  <c r="F369" i="9" s="1" a="1"/>
  <c r="F369" i="9" s="1"/>
  <c r="F402" i="7" l="1"/>
  <c r="O402" i="7"/>
  <c r="Q402" i="7" s="1"/>
  <c r="S402" i="7"/>
  <c r="K402" i="7"/>
  <c r="C368" i="9" a="1"/>
  <c r="C368" i="9" s="1"/>
  <c r="D368" i="9" s="1"/>
  <c r="I402" i="7"/>
  <c r="C402" i="7"/>
  <c r="E402" i="7"/>
  <c r="P402" i="7"/>
  <c r="H402" i="7"/>
  <c r="R402" i="7"/>
  <c r="J402" i="7"/>
  <c r="G402" i="7"/>
  <c r="L402" i="7"/>
  <c r="N402" i="7"/>
  <c r="M402" i="7"/>
  <c r="B369" i="9"/>
  <c r="H403" i="7" s="1"/>
  <c r="A370" i="9"/>
  <c r="F370" i="9" s="1" a="1"/>
  <c r="F370" i="9" s="1"/>
  <c r="G403" i="7" l="1"/>
  <c r="O403" i="7"/>
  <c r="Q403" i="7" s="1"/>
  <c r="C369" i="9" a="1"/>
  <c r="C369" i="9" s="1"/>
  <c r="D369" i="9" s="1"/>
  <c r="J403" i="7"/>
  <c r="F403" i="7"/>
  <c r="D403" i="7"/>
  <c r="E403" i="7"/>
  <c r="P403" i="7"/>
  <c r="R403" i="7"/>
  <c r="N403" i="7"/>
  <c r="C403" i="7"/>
  <c r="L403" i="7"/>
  <c r="I403" i="7"/>
  <c r="M403" i="7"/>
  <c r="S403" i="7"/>
  <c r="K403" i="7"/>
  <c r="B370" i="9"/>
  <c r="M404" i="7" s="1"/>
  <c r="A371" i="9"/>
  <c r="F371" i="9" s="1" a="1"/>
  <c r="F371" i="9" s="1"/>
  <c r="R404" i="7" l="1"/>
  <c r="P404" i="7"/>
  <c r="C404" i="7"/>
  <c r="E404" i="7"/>
  <c r="K404" i="7"/>
  <c r="I404" i="7"/>
  <c r="N404" i="7"/>
  <c r="H404" i="7"/>
  <c r="L404" i="7"/>
  <c r="J404" i="7"/>
  <c r="G404" i="7"/>
  <c r="C370" i="9" a="1"/>
  <c r="C370" i="9" s="1"/>
  <c r="D370" i="9" s="1"/>
  <c r="O404" i="7"/>
  <c r="Q404" i="7" s="1"/>
  <c r="F404" i="7"/>
  <c r="D404" i="7"/>
  <c r="S404" i="7"/>
  <c r="B371" i="9"/>
  <c r="N405" i="7" s="1"/>
  <c r="A372" i="9"/>
  <c r="F372" i="9" s="1" a="1"/>
  <c r="F372" i="9" s="1"/>
  <c r="C371" i="9" l="1" a="1"/>
  <c r="C371" i="9" s="1"/>
  <c r="D371" i="9" s="1"/>
  <c r="J405" i="7"/>
  <c r="P405" i="7"/>
  <c r="S405" i="7"/>
  <c r="H405" i="7"/>
  <c r="E405" i="7"/>
  <c r="M405" i="7"/>
  <c r="L405" i="7"/>
  <c r="O405" i="7"/>
  <c r="Q405" i="7" s="1"/>
  <c r="K405" i="7"/>
  <c r="D405" i="7"/>
  <c r="R405" i="7"/>
  <c r="C405" i="7"/>
  <c r="G405" i="7"/>
  <c r="I405" i="7"/>
  <c r="F405" i="7"/>
  <c r="B372" i="9"/>
  <c r="I406" i="7" s="1"/>
  <c r="A373" i="9"/>
  <c r="F373" i="9" s="1" a="1"/>
  <c r="F373" i="9" s="1"/>
  <c r="O406" i="7" l="1"/>
  <c r="Q406" i="7" s="1"/>
  <c r="N406" i="7"/>
  <c r="H406" i="7"/>
  <c r="G406" i="7"/>
  <c r="M406" i="7"/>
  <c r="F406" i="7"/>
  <c r="C372" i="9" a="1"/>
  <c r="C372" i="9" s="1"/>
  <c r="D372" i="9" s="1"/>
  <c r="J406" i="7"/>
  <c r="E406" i="7"/>
  <c r="R406" i="7"/>
  <c r="D406" i="7"/>
  <c r="K406" i="7"/>
  <c r="C406" i="7"/>
  <c r="P406" i="7"/>
  <c r="L406" i="7"/>
  <c r="S406" i="7"/>
  <c r="B373" i="9"/>
  <c r="S407" i="7" s="1"/>
  <c r="A374" i="9"/>
  <c r="F374" i="9" s="1" a="1"/>
  <c r="F374" i="9" s="1"/>
  <c r="R407" i="7" l="1"/>
  <c r="N407" i="7"/>
  <c r="J407" i="7"/>
  <c r="I407" i="7"/>
  <c r="P407" i="7"/>
  <c r="E407" i="7"/>
  <c r="M407" i="7"/>
  <c r="O407" i="7"/>
  <c r="Q407" i="7" s="1"/>
  <c r="K407" i="7"/>
  <c r="H407" i="7"/>
  <c r="G407" i="7"/>
  <c r="L407" i="7"/>
  <c r="C373" i="9" a="1"/>
  <c r="C373" i="9" s="1"/>
  <c r="D373" i="9" s="1"/>
  <c r="F407" i="7"/>
  <c r="D407" i="7"/>
  <c r="C407" i="7"/>
  <c r="B374" i="9"/>
  <c r="I408" i="7" s="1"/>
  <c r="A375" i="9"/>
  <c r="F375" i="9" s="1" a="1"/>
  <c r="F375" i="9" s="1"/>
  <c r="O408" i="7" l="1"/>
  <c r="Q408" i="7" s="1"/>
  <c r="L408" i="7"/>
  <c r="S408" i="7"/>
  <c r="R408" i="7"/>
  <c r="N408" i="7"/>
  <c r="F408" i="7"/>
  <c r="C374" i="9" a="1"/>
  <c r="C374" i="9" s="1"/>
  <c r="D374" i="9" s="1"/>
  <c r="K408" i="7"/>
  <c r="H408" i="7"/>
  <c r="C408" i="7"/>
  <c r="E408" i="7"/>
  <c r="P408" i="7"/>
  <c r="D408" i="7"/>
  <c r="J408" i="7"/>
  <c r="M408" i="7"/>
  <c r="G408" i="7"/>
  <c r="B375" i="9"/>
  <c r="C409" i="7" s="1"/>
  <c r="A376" i="9"/>
  <c r="F376" i="9" s="1" a="1"/>
  <c r="F376" i="9" s="1"/>
  <c r="K409" i="7" l="1"/>
  <c r="C375" i="9" a="1"/>
  <c r="C375" i="9" s="1"/>
  <c r="D375" i="9" s="1"/>
  <c r="M409" i="7"/>
  <c r="H409" i="7"/>
  <c r="J409" i="7"/>
  <c r="N409" i="7"/>
  <c r="P409" i="7"/>
  <c r="I409" i="7"/>
  <c r="O409" i="7"/>
  <c r="Q409" i="7" s="1"/>
  <c r="L409" i="7"/>
  <c r="D409" i="7"/>
  <c r="G409" i="7"/>
  <c r="F409" i="7"/>
  <c r="E409" i="7"/>
  <c r="S409" i="7"/>
  <c r="B376" i="9"/>
  <c r="R410" i="7" s="1"/>
  <c r="R409" i="7"/>
  <c r="A377" i="9"/>
  <c r="F377" i="9" s="1" a="1"/>
  <c r="F377" i="9" s="1"/>
  <c r="C376" i="9" l="1" a="1"/>
  <c r="C376" i="9" s="1"/>
  <c r="D376" i="9" s="1"/>
  <c r="P410" i="7"/>
  <c r="G410" i="7"/>
  <c r="O410" i="7"/>
  <c r="Q410" i="7" s="1"/>
  <c r="N410" i="7"/>
  <c r="J410" i="7"/>
  <c r="S410" i="7"/>
  <c r="D410" i="7"/>
  <c r="H410" i="7"/>
  <c r="L410" i="7"/>
  <c r="F410" i="7"/>
  <c r="K410" i="7"/>
  <c r="M410" i="7"/>
  <c r="I410" i="7"/>
  <c r="E410" i="7"/>
  <c r="C410" i="7"/>
  <c r="B377" i="9"/>
  <c r="P411" i="7" s="1"/>
  <c r="A378" i="9"/>
  <c r="F378" i="9" s="1" a="1"/>
  <c r="F378" i="9" s="1"/>
  <c r="E411" i="7" l="1"/>
  <c r="R411" i="7"/>
  <c r="C411" i="7"/>
  <c r="S411" i="7"/>
  <c r="F411" i="7"/>
  <c r="M411" i="7"/>
  <c r="C377" i="9" a="1"/>
  <c r="C377" i="9" s="1"/>
  <c r="D377" i="9" s="1"/>
  <c r="L411" i="7"/>
  <c r="H411" i="7"/>
  <c r="I411" i="7"/>
  <c r="G411" i="7"/>
  <c r="D411" i="7"/>
  <c r="K411" i="7"/>
  <c r="N411" i="7"/>
  <c r="J411" i="7"/>
  <c r="O411" i="7"/>
  <c r="Q411" i="7" s="1"/>
  <c r="B378" i="9"/>
  <c r="C412" i="7" s="1"/>
  <c r="A379" i="9"/>
  <c r="F379" i="9" s="1" a="1"/>
  <c r="F379" i="9" s="1"/>
  <c r="C378" i="9" l="1" a="1"/>
  <c r="C378" i="9" s="1"/>
  <c r="D378" i="9" s="1"/>
  <c r="I412" i="7"/>
  <c r="G412" i="7"/>
  <c r="J412" i="7"/>
  <c r="R412" i="7"/>
  <c r="N412" i="7"/>
  <c r="F412" i="7"/>
  <c r="D412" i="7"/>
  <c r="P412" i="7"/>
  <c r="H412" i="7"/>
  <c r="S412" i="7"/>
  <c r="O412" i="7"/>
  <c r="Q412" i="7" s="1"/>
  <c r="M412" i="7"/>
  <c r="K412" i="7"/>
  <c r="L412" i="7"/>
  <c r="E412" i="7"/>
  <c r="B379" i="9"/>
  <c r="O413" i="7" s="1"/>
  <c r="Q413" i="7" s="1"/>
  <c r="A380" i="9"/>
  <c r="F380" i="9" s="1" a="1"/>
  <c r="F380" i="9" s="1"/>
  <c r="R413" i="7" l="1"/>
  <c r="E413" i="7"/>
  <c r="S413" i="7"/>
  <c r="I413" i="7"/>
  <c r="K413" i="7"/>
  <c r="N413" i="7"/>
  <c r="L413" i="7"/>
  <c r="D413" i="7"/>
  <c r="C413" i="7"/>
  <c r="G413" i="7"/>
  <c r="P413" i="7"/>
  <c r="M413" i="7"/>
  <c r="C379" i="9" a="1"/>
  <c r="C379" i="9" s="1"/>
  <c r="D379" i="9" s="1"/>
  <c r="F413" i="7"/>
  <c r="H413" i="7"/>
  <c r="J413" i="7"/>
  <c r="B380" i="9"/>
  <c r="C414" i="7" s="1"/>
  <c r="A381" i="9"/>
  <c r="F381" i="9" s="1" a="1"/>
  <c r="F381" i="9" s="1"/>
  <c r="E414" i="7" l="1"/>
  <c r="F414" i="7"/>
  <c r="R414" i="7"/>
  <c r="I414" i="7"/>
  <c r="N414" i="7"/>
  <c r="P414" i="7"/>
  <c r="K414" i="7"/>
  <c r="H414" i="7"/>
  <c r="J414" i="7"/>
  <c r="O414" i="7"/>
  <c r="Q414" i="7" s="1"/>
  <c r="M414" i="7"/>
  <c r="S414" i="7"/>
  <c r="C380" i="9" a="1"/>
  <c r="C380" i="9" s="1"/>
  <c r="D380" i="9" s="1"/>
  <c r="D414" i="7"/>
  <c r="G414" i="7"/>
  <c r="L414" i="7"/>
  <c r="B381" i="9"/>
  <c r="F415" i="7" s="1"/>
  <c r="A382" i="9"/>
  <c r="F382" i="9" s="1" a="1"/>
  <c r="F382" i="9" s="1"/>
  <c r="G415" i="7" l="1"/>
  <c r="L415" i="7"/>
  <c r="E415" i="7"/>
  <c r="D415" i="7"/>
  <c r="K415" i="7"/>
  <c r="P415" i="7"/>
  <c r="S415" i="7"/>
  <c r="N415" i="7"/>
  <c r="O415" i="7"/>
  <c r="Q415" i="7" s="1"/>
  <c r="M415" i="7"/>
  <c r="R415" i="7"/>
  <c r="C415" i="7"/>
  <c r="J415" i="7"/>
  <c r="I415" i="7"/>
  <c r="C381" i="9" a="1"/>
  <c r="C381" i="9" s="1"/>
  <c r="D381" i="9" s="1"/>
  <c r="H415" i="7"/>
  <c r="B382" i="9"/>
  <c r="N416" i="7" s="1"/>
  <c r="A383" i="9"/>
  <c r="F383" i="9" s="1" a="1"/>
  <c r="F383" i="9" s="1"/>
  <c r="C382" i="9" l="1" a="1"/>
  <c r="C382" i="9" s="1"/>
  <c r="D382" i="9" s="1"/>
  <c r="C416" i="7"/>
  <c r="D416" i="7"/>
  <c r="P416" i="7"/>
  <c r="O416" i="7"/>
  <c r="Q416" i="7" s="1"/>
  <c r="H416" i="7"/>
  <c r="I416" i="7"/>
  <c r="M416" i="7"/>
  <c r="J416" i="7"/>
  <c r="L416" i="7"/>
  <c r="K416" i="7"/>
  <c r="E416" i="7"/>
  <c r="S416" i="7"/>
  <c r="F416" i="7"/>
  <c r="G416" i="7"/>
  <c r="R416" i="7"/>
  <c r="B383" i="9"/>
  <c r="E417" i="7" s="1"/>
  <c r="A384" i="9"/>
  <c r="F384" i="9" s="1" a="1"/>
  <c r="F384" i="9" s="1"/>
  <c r="P417" i="7" l="1"/>
  <c r="H417" i="7"/>
  <c r="N417" i="7"/>
  <c r="F417" i="7"/>
  <c r="D417" i="7"/>
  <c r="O417" i="7"/>
  <c r="Q417" i="7" s="1"/>
  <c r="K417" i="7"/>
  <c r="C383" i="9" a="1"/>
  <c r="C383" i="9" s="1"/>
  <c r="D383" i="9" s="1"/>
  <c r="J417" i="7"/>
  <c r="G417" i="7"/>
  <c r="S417" i="7"/>
  <c r="R417" i="7"/>
  <c r="I417" i="7"/>
  <c r="M417" i="7"/>
  <c r="C417" i="7"/>
  <c r="L417" i="7"/>
  <c r="B384" i="9"/>
  <c r="O418" i="7" s="1"/>
  <c r="Q418" i="7" s="1"/>
  <c r="A385" i="9"/>
  <c r="F385" i="9" s="1" a="1"/>
  <c r="F385" i="9" s="1"/>
  <c r="C384" i="9" l="1" a="1"/>
  <c r="C384" i="9" s="1"/>
  <c r="D384" i="9" s="1"/>
  <c r="C418" i="7"/>
  <c r="G418" i="7"/>
  <c r="L418" i="7"/>
  <c r="I418" i="7"/>
  <c r="H418" i="7"/>
  <c r="R418" i="7"/>
  <c r="P418" i="7"/>
  <c r="D418" i="7"/>
  <c r="S418" i="7"/>
  <c r="J418" i="7"/>
  <c r="F418" i="7"/>
  <c r="N418" i="7"/>
  <c r="K418" i="7"/>
  <c r="M418" i="7"/>
  <c r="E418" i="7"/>
  <c r="B385" i="9"/>
  <c r="C419" i="7" s="1"/>
  <c r="A386" i="9"/>
  <c r="F386" i="9" s="1" a="1"/>
  <c r="F386" i="9" s="1"/>
  <c r="C385" i="9" l="1" a="1"/>
  <c r="C385" i="9" s="1"/>
  <c r="D385" i="9" s="1"/>
  <c r="P419" i="7"/>
  <c r="K419" i="7"/>
  <c r="E419" i="7"/>
  <c r="O419" i="7"/>
  <c r="Q419" i="7" s="1"/>
  <c r="D419" i="7"/>
  <c r="J419" i="7"/>
  <c r="I419" i="7"/>
  <c r="G419" i="7"/>
  <c r="H419" i="7"/>
  <c r="F419" i="7"/>
  <c r="N419" i="7"/>
  <c r="M419" i="7"/>
  <c r="L419" i="7"/>
  <c r="S419" i="7"/>
  <c r="B386" i="9"/>
  <c r="S420" i="7" s="1"/>
  <c r="R419" i="7"/>
  <c r="A387" i="9"/>
  <c r="F387" i="9" s="1" a="1"/>
  <c r="F387" i="9" s="1"/>
  <c r="C420" i="7" l="1"/>
  <c r="P420" i="7"/>
  <c r="J420" i="7"/>
  <c r="C386" i="9" a="1"/>
  <c r="C386" i="9" s="1"/>
  <c r="D386" i="9" s="1"/>
  <c r="I420" i="7"/>
  <c r="N420" i="7"/>
  <c r="O420" i="7"/>
  <c r="Q420" i="7" s="1"/>
  <c r="L420" i="7"/>
  <c r="K420" i="7"/>
  <c r="D420" i="7"/>
  <c r="H420" i="7"/>
  <c r="M420" i="7"/>
  <c r="G420" i="7"/>
  <c r="F420" i="7"/>
  <c r="E420" i="7"/>
  <c r="R420" i="7"/>
  <c r="B387" i="9"/>
  <c r="M421" i="7" s="1"/>
  <c r="A388" i="9"/>
  <c r="F388" i="9" s="1" a="1"/>
  <c r="F388" i="9" s="1"/>
  <c r="G421" i="7" l="1"/>
  <c r="D421" i="7"/>
  <c r="K421" i="7"/>
  <c r="R421" i="7"/>
  <c r="H421" i="7"/>
  <c r="J421" i="7"/>
  <c r="N421" i="7"/>
  <c r="O421" i="7"/>
  <c r="Q421" i="7" s="1"/>
  <c r="C387" i="9" a="1"/>
  <c r="C387" i="9" s="1"/>
  <c r="D387" i="9" s="1"/>
  <c r="I421" i="7"/>
  <c r="S421" i="7"/>
  <c r="E421" i="7"/>
  <c r="L421" i="7"/>
  <c r="P421" i="7"/>
  <c r="F421" i="7"/>
  <c r="C421" i="7"/>
  <c r="B388" i="9"/>
  <c r="L422" i="7" s="1"/>
  <c r="A389" i="9"/>
  <c r="F389" i="9" s="1" a="1"/>
  <c r="F389" i="9" s="1"/>
  <c r="C388" i="9" l="1" a="1"/>
  <c r="C388" i="9" s="1"/>
  <c r="D388" i="9" s="1"/>
  <c r="G422" i="7"/>
  <c r="M422" i="7"/>
  <c r="D422" i="7"/>
  <c r="F422" i="7"/>
  <c r="I422" i="7"/>
  <c r="R422" i="7"/>
  <c r="H422" i="7"/>
  <c r="K422" i="7"/>
  <c r="N422" i="7"/>
  <c r="E422" i="7"/>
  <c r="S422" i="7"/>
  <c r="C422" i="7"/>
  <c r="P422" i="7"/>
  <c r="J422" i="7"/>
  <c r="O422" i="7"/>
  <c r="Q422" i="7" s="1"/>
  <c r="B389" i="9"/>
  <c r="C423" i="7" s="1"/>
  <c r="A390" i="9"/>
  <c r="F390" i="9" s="1" a="1"/>
  <c r="F390" i="9" s="1"/>
  <c r="I423" i="7" l="1"/>
  <c r="R423" i="7"/>
  <c r="C389" i="9" a="1"/>
  <c r="C389" i="9" s="1"/>
  <c r="D389" i="9" s="1"/>
  <c r="G423" i="7"/>
  <c r="P423" i="7"/>
  <c r="H423" i="7"/>
  <c r="M423" i="7"/>
  <c r="O423" i="7"/>
  <c r="Q423" i="7" s="1"/>
  <c r="N423" i="7"/>
  <c r="D423" i="7"/>
  <c r="E423" i="7"/>
  <c r="F423" i="7"/>
  <c r="K423" i="7"/>
  <c r="L423" i="7"/>
  <c r="S423" i="7"/>
  <c r="J423" i="7"/>
  <c r="B390" i="9"/>
  <c r="F424" i="7" s="1"/>
  <c r="A391" i="9"/>
  <c r="F391" i="9" s="1" a="1"/>
  <c r="F391" i="9" s="1"/>
  <c r="M424" i="7" l="1"/>
  <c r="P424" i="7"/>
  <c r="D424" i="7"/>
  <c r="E424" i="7"/>
  <c r="C424" i="7"/>
  <c r="C390" i="9" a="1"/>
  <c r="C390" i="9" s="1"/>
  <c r="D390" i="9" s="1"/>
  <c r="L424" i="7"/>
  <c r="R424" i="7"/>
  <c r="H424" i="7"/>
  <c r="I424" i="7"/>
  <c r="S424" i="7"/>
  <c r="N424" i="7"/>
  <c r="J424" i="7"/>
  <c r="O424" i="7"/>
  <c r="Q424" i="7" s="1"/>
  <c r="K424" i="7"/>
  <c r="G424" i="7"/>
  <c r="B391" i="9"/>
  <c r="M425" i="7" s="1"/>
  <c r="A392" i="9"/>
  <c r="F392" i="9" s="1" a="1"/>
  <c r="F392" i="9" s="1"/>
  <c r="J425" i="7" l="1"/>
  <c r="E425" i="7"/>
  <c r="O425" i="7"/>
  <c r="Q425" i="7" s="1"/>
  <c r="G425" i="7"/>
  <c r="K425" i="7"/>
  <c r="N425" i="7"/>
  <c r="L425" i="7"/>
  <c r="S425" i="7"/>
  <c r="C425" i="7"/>
  <c r="C391" i="9" a="1"/>
  <c r="C391" i="9" s="1"/>
  <c r="D391" i="9" s="1"/>
  <c r="D425" i="7"/>
  <c r="I425" i="7"/>
  <c r="H425" i="7"/>
  <c r="R425" i="7"/>
  <c r="F425" i="7"/>
  <c r="P425" i="7"/>
  <c r="B392" i="9"/>
  <c r="R426" i="7" s="1"/>
  <c r="A393" i="9"/>
  <c r="F393" i="9" s="1" a="1"/>
  <c r="F393" i="9" s="1"/>
  <c r="F426" i="7" l="1"/>
  <c r="C392" i="9" a="1"/>
  <c r="C392" i="9" s="1"/>
  <c r="D392" i="9" s="1"/>
  <c r="N426" i="7"/>
  <c r="E426" i="7"/>
  <c r="P426" i="7"/>
  <c r="G426" i="7"/>
  <c r="I426" i="7"/>
  <c r="S426" i="7"/>
  <c r="M426" i="7"/>
  <c r="B393" i="9"/>
  <c r="O427" i="7" s="1"/>
  <c r="Q427" i="7" s="1"/>
  <c r="D426" i="7"/>
  <c r="L426" i="7"/>
  <c r="C426" i="7"/>
  <c r="J426" i="7"/>
  <c r="O426" i="7"/>
  <c r="Q426" i="7" s="1"/>
  <c r="K426" i="7"/>
  <c r="H426" i="7"/>
  <c r="A394" i="9"/>
  <c r="F394" i="9" s="1" a="1"/>
  <c r="F394" i="9" s="1"/>
  <c r="L427" i="7" l="1"/>
  <c r="R427" i="7"/>
  <c r="C393" i="9" a="1"/>
  <c r="C393" i="9" s="1"/>
  <c r="D393" i="9" s="1"/>
  <c r="E427" i="7"/>
  <c r="C427" i="7"/>
  <c r="I427" i="7"/>
  <c r="D427" i="7"/>
  <c r="J427" i="7"/>
  <c r="F427" i="7"/>
  <c r="N427" i="7"/>
  <c r="K427" i="7"/>
  <c r="G427" i="7"/>
  <c r="P427" i="7"/>
  <c r="H427" i="7"/>
  <c r="S427" i="7"/>
  <c r="M427" i="7"/>
  <c r="B394" i="9"/>
  <c r="L428" i="7" s="1"/>
  <c r="A395" i="9"/>
  <c r="F395" i="9" s="1" a="1"/>
  <c r="F395" i="9" s="1"/>
  <c r="D428" i="7" l="1"/>
  <c r="K428" i="7"/>
  <c r="C394" i="9" a="1"/>
  <c r="C394" i="9" s="1"/>
  <c r="D394" i="9" s="1"/>
  <c r="R428" i="7"/>
  <c r="I428" i="7"/>
  <c r="F428" i="7"/>
  <c r="P428" i="7"/>
  <c r="C428" i="7"/>
  <c r="N428" i="7"/>
  <c r="O428" i="7"/>
  <c r="Q428" i="7" s="1"/>
  <c r="J428" i="7"/>
  <c r="H428" i="7"/>
  <c r="E428" i="7"/>
  <c r="M428" i="7"/>
  <c r="G428" i="7"/>
  <c r="S428" i="7"/>
  <c r="B395" i="9"/>
  <c r="L429" i="7" s="1"/>
  <c r="A396" i="9"/>
  <c r="F396" i="9" s="1" a="1"/>
  <c r="F396" i="9" s="1"/>
  <c r="D429" i="7" l="1"/>
  <c r="C395" i="9" a="1"/>
  <c r="C395" i="9" s="1"/>
  <c r="D395" i="9" s="1"/>
  <c r="R429" i="7"/>
  <c r="K429" i="7"/>
  <c r="P429" i="7"/>
  <c r="H429" i="7"/>
  <c r="N429" i="7"/>
  <c r="I429" i="7"/>
  <c r="M429" i="7"/>
  <c r="C429" i="7"/>
  <c r="J429" i="7"/>
  <c r="F429" i="7"/>
  <c r="O429" i="7"/>
  <c r="Q429" i="7" s="1"/>
  <c r="S429" i="7"/>
  <c r="G429" i="7"/>
  <c r="E429" i="7"/>
  <c r="B396" i="9"/>
  <c r="K430" i="7" s="1"/>
  <c r="A397" i="9"/>
  <c r="F397" i="9" s="1" a="1"/>
  <c r="F397" i="9" s="1"/>
  <c r="R430" i="7" l="1"/>
  <c r="C396" i="9" a="1"/>
  <c r="C396" i="9" s="1"/>
  <c r="D396" i="9" s="1"/>
  <c r="C430" i="7"/>
  <c r="H430" i="7"/>
  <c r="O430" i="7"/>
  <c r="Q430" i="7" s="1"/>
  <c r="I430" i="7"/>
  <c r="D430" i="7"/>
  <c r="L430" i="7"/>
  <c r="N430" i="7"/>
  <c r="J430" i="7"/>
  <c r="F430" i="7"/>
  <c r="M430" i="7"/>
  <c r="G430" i="7"/>
  <c r="S430" i="7"/>
  <c r="P430" i="7"/>
  <c r="E430" i="7"/>
  <c r="B397" i="9"/>
  <c r="R431" i="7" s="1"/>
  <c r="A398" i="9"/>
  <c r="F398" i="9" s="1" a="1"/>
  <c r="F398" i="9" s="1"/>
  <c r="K431" i="7" l="1"/>
  <c r="P431" i="7"/>
  <c r="C397" i="9" a="1"/>
  <c r="C397" i="9" s="1"/>
  <c r="D397" i="9" s="1"/>
  <c r="J431" i="7"/>
  <c r="C431" i="7"/>
  <c r="F431" i="7"/>
  <c r="L431" i="7"/>
  <c r="O431" i="7"/>
  <c r="Q431" i="7" s="1"/>
  <c r="S431" i="7"/>
  <c r="N431" i="7"/>
  <c r="H431" i="7"/>
  <c r="I431" i="7"/>
  <c r="M431" i="7"/>
  <c r="G431" i="7"/>
  <c r="E431" i="7"/>
  <c r="D431" i="7"/>
  <c r="B398" i="9"/>
  <c r="I432" i="7" s="1"/>
  <c r="A399" i="9"/>
  <c r="F399" i="9" s="1" a="1"/>
  <c r="F399" i="9" s="1"/>
  <c r="M432" i="7" l="1"/>
  <c r="F432" i="7"/>
  <c r="L432" i="7"/>
  <c r="D432" i="7"/>
  <c r="G432" i="7"/>
  <c r="O432" i="7"/>
  <c r="Q432" i="7" s="1"/>
  <c r="K432" i="7"/>
  <c r="J432" i="7"/>
  <c r="C432" i="7"/>
  <c r="C398" i="9" a="1"/>
  <c r="C398" i="9" s="1"/>
  <c r="D398" i="9" s="1"/>
  <c r="S432" i="7"/>
  <c r="E432" i="7"/>
  <c r="N432" i="7"/>
  <c r="H432" i="7"/>
  <c r="P432" i="7"/>
  <c r="B399" i="9"/>
  <c r="P433" i="7" s="1"/>
  <c r="R432" i="7"/>
  <c r="A400" i="9"/>
  <c r="F400" i="9" s="1" a="1"/>
  <c r="F400" i="9" s="1"/>
  <c r="J433" i="7" l="1"/>
  <c r="H433" i="7"/>
  <c r="K433" i="7"/>
  <c r="G433" i="7"/>
  <c r="O433" i="7"/>
  <c r="Q433" i="7" s="1"/>
  <c r="S433" i="7"/>
  <c r="D433" i="7"/>
  <c r="M433" i="7"/>
  <c r="F433" i="7"/>
  <c r="R433" i="7"/>
  <c r="E433" i="7"/>
  <c r="L433" i="7"/>
  <c r="C399" i="9" a="1"/>
  <c r="C399" i="9" s="1"/>
  <c r="D399" i="9" s="1"/>
  <c r="C433" i="7"/>
  <c r="I433" i="7"/>
  <c r="N433" i="7"/>
  <c r="B400" i="9"/>
  <c r="H434" i="7" s="1"/>
  <c r="A401" i="9"/>
  <c r="F401" i="9" s="1" a="1"/>
  <c r="F401" i="9" s="1"/>
  <c r="E434" i="7" l="1"/>
  <c r="N434" i="7"/>
  <c r="L434" i="7"/>
  <c r="J434" i="7"/>
  <c r="S434" i="7"/>
  <c r="G434" i="7"/>
  <c r="K434" i="7"/>
  <c r="D434" i="7"/>
  <c r="C434" i="7"/>
  <c r="M434" i="7"/>
  <c r="O434" i="7"/>
  <c r="Q434" i="7" s="1"/>
  <c r="F434" i="7"/>
  <c r="R434" i="7"/>
  <c r="P434" i="7"/>
  <c r="C400" i="9" a="1"/>
  <c r="C400" i="9" s="1"/>
  <c r="D400" i="9" s="1"/>
  <c r="I434" i="7"/>
  <c r="B401" i="9"/>
  <c r="G435" i="7" s="1"/>
  <c r="A402" i="9"/>
  <c r="F402" i="9" s="1" a="1"/>
  <c r="F402" i="9" s="1"/>
  <c r="C435" i="7" l="1"/>
  <c r="K435" i="7"/>
  <c r="P435" i="7"/>
  <c r="N435" i="7"/>
  <c r="F435" i="7"/>
  <c r="M435" i="7"/>
  <c r="H435" i="7"/>
  <c r="C401" i="9" a="1"/>
  <c r="C401" i="9" s="1"/>
  <c r="D401" i="9" s="1"/>
  <c r="I435" i="7"/>
  <c r="S435" i="7"/>
  <c r="E435" i="7"/>
  <c r="R435" i="7"/>
  <c r="L435" i="7"/>
  <c r="J435" i="7"/>
  <c r="D435" i="7"/>
  <c r="O435" i="7"/>
  <c r="Q435" i="7" s="1"/>
  <c r="B402" i="9"/>
  <c r="F436" i="7" s="1"/>
  <c r="A403" i="9"/>
  <c r="F403" i="9" s="1" a="1"/>
  <c r="F403" i="9" s="1"/>
  <c r="O436" i="7" l="1"/>
  <c r="Q436" i="7" s="1"/>
  <c r="E436" i="7"/>
  <c r="C402" i="9" a="1"/>
  <c r="C402" i="9" s="1"/>
  <c r="D402" i="9" s="1"/>
  <c r="L436" i="7"/>
  <c r="G436" i="7"/>
  <c r="J436" i="7"/>
  <c r="S436" i="7"/>
  <c r="D436" i="7"/>
  <c r="M436" i="7"/>
  <c r="C436" i="7"/>
  <c r="K436" i="7"/>
  <c r="H436" i="7"/>
  <c r="R436" i="7"/>
  <c r="P436" i="7"/>
  <c r="I436" i="7"/>
  <c r="N436" i="7"/>
  <c r="B403" i="9"/>
  <c r="N437" i="7" s="1"/>
  <c r="A404" i="9"/>
  <c r="F404" i="9" s="1" a="1"/>
  <c r="F404" i="9" s="1"/>
  <c r="R437" i="7" l="1"/>
  <c r="F437" i="7"/>
  <c r="C403" i="9" a="1"/>
  <c r="C403" i="9" s="1"/>
  <c r="D403" i="9" s="1"/>
  <c r="M437" i="7"/>
  <c r="G437" i="7"/>
  <c r="K437" i="7"/>
  <c r="H437" i="7"/>
  <c r="O437" i="7"/>
  <c r="Q437" i="7" s="1"/>
  <c r="D437" i="7"/>
  <c r="P437" i="7"/>
  <c r="S437" i="7"/>
  <c r="J437" i="7"/>
  <c r="E437" i="7"/>
  <c r="C437" i="7"/>
  <c r="L437" i="7"/>
  <c r="I437" i="7"/>
  <c r="B404" i="9"/>
  <c r="R438" i="7" s="1"/>
  <c r="A405" i="9"/>
  <c r="F405" i="9" s="1" a="1"/>
  <c r="F405" i="9" s="1"/>
  <c r="K438" i="7" l="1"/>
  <c r="N438" i="7"/>
  <c r="G438" i="7"/>
  <c r="L438" i="7"/>
  <c r="P438" i="7"/>
  <c r="F438" i="7"/>
  <c r="H438" i="7"/>
  <c r="M438" i="7"/>
  <c r="J438" i="7"/>
  <c r="S438" i="7"/>
  <c r="D438" i="7"/>
  <c r="I438" i="7"/>
  <c r="C438" i="7"/>
  <c r="C404" i="9" a="1"/>
  <c r="C404" i="9" s="1"/>
  <c r="D404" i="9" s="1"/>
  <c r="O438" i="7"/>
  <c r="Q438" i="7" s="1"/>
  <c r="E438" i="7"/>
  <c r="B405" i="9"/>
  <c r="D439" i="7" s="1"/>
  <c r="A406" i="9"/>
  <c r="F406" i="9" s="1" a="1"/>
  <c r="F406" i="9" s="1"/>
  <c r="H439" i="7" l="1"/>
  <c r="K439" i="7"/>
  <c r="I439" i="7"/>
  <c r="E439" i="7"/>
  <c r="N439" i="7"/>
  <c r="J439" i="7"/>
  <c r="F439" i="7"/>
  <c r="R439" i="7"/>
  <c r="M439" i="7"/>
  <c r="S439" i="7"/>
  <c r="G439" i="7"/>
  <c r="O439" i="7"/>
  <c r="Q439" i="7" s="1"/>
  <c r="C439" i="7"/>
  <c r="L439" i="7"/>
  <c r="C405" i="9" a="1"/>
  <c r="C405" i="9" s="1"/>
  <c r="D405" i="9" s="1"/>
  <c r="P439" i="7"/>
  <c r="B406" i="9"/>
  <c r="N440" i="7" s="1"/>
  <c r="A407" i="9"/>
  <c r="F407" i="9" s="1" a="1"/>
  <c r="F407" i="9" s="1"/>
  <c r="F440" i="7" l="1"/>
  <c r="K440" i="7"/>
  <c r="E440" i="7"/>
  <c r="O440" i="7"/>
  <c r="Q440" i="7" s="1"/>
  <c r="C406" i="9" a="1"/>
  <c r="C406" i="9" s="1"/>
  <c r="D406" i="9" s="1"/>
  <c r="M440" i="7"/>
  <c r="C440" i="7"/>
  <c r="D440" i="7"/>
  <c r="J440" i="7"/>
  <c r="H440" i="7"/>
  <c r="S440" i="7"/>
  <c r="R440" i="7"/>
  <c r="L440" i="7"/>
  <c r="P440" i="7"/>
  <c r="G440" i="7"/>
  <c r="I440" i="7"/>
  <c r="B407" i="9"/>
  <c r="L441" i="7" s="1"/>
  <c r="A408" i="9"/>
  <c r="F408" i="9" s="1" a="1"/>
  <c r="F408" i="9" s="1"/>
  <c r="M441" i="7" l="1"/>
  <c r="C441" i="7"/>
  <c r="G441" i="7"/>
  <c r="N441" i="7"/>
  <c r="J441" i="7"/>
  <c r="S441" i="7"/>
  <c r="C407" i="9" a="1"/>
  <c r="C407" i="9" s="1"/>
  <c r="D407" i="9" s="1"/>
  <c r="P441" i="7"/>
  <c r="R441" i="7"/>
  <c r="E441" i="7"/>
  <c r="I441" i="7"/>
  <c r="D441" i="7"/>
  <c r="F441" i="7"/>
  <c r="O441" i="7"/>
  <c r="Q441" i="7" s="1"/>
  <c r="K441" i="7"/>
  <c r="H441" i="7"/>
  <c r="B408" i="9"/>
  <c r="J442" i="7" s="1"/>
  <c r="A409" i="9"/>
  <c r="F409" i="9" s="1" a="1"/>
  <c r="F409" i="9" s="1"/>
  <c r="N442" i="7" l="1"/>
  <c r="I442" i="7"/>
  <c r="K442" i="7"/>
  <c r="C442" i="7"/>
  <c r="H442" i="7"/>
  <c r="O442" i="7"/>
  <c r="Q442" i="7" s="1"/>
  <c r="P442" i="7"/>
  <c r="G442" i="7"/>
  <c r="F442" i="7"/>
  <c r="D442" i="7"/>
  <c r="M442" i="7"/>
  <c r="S442" i="7"/>
  <c r="E442" i="7"/>
  <c r="C408" i="9" a="1"/>
  <c r="C408" i="9" s="1"/>
  <c r="D408" i="9" s="1"/>
  <c r="L442" i="7"/>
  <c r="B409" i="9"/>
  <c r="K443" i="7" s="1"/>
  <c r="R442" i="7"/>
  <c r="A410" i="9"/>
  <c r="F410" i="9" s="1" a="1"/>
  <c r="F410" i="9" s="1"/>
  <c r="P443" i="7" l="1"/>
  <c r="N443" i="7"/>
  <c r="H443" i="7"/>
  <c r="G443" i="7"/>
  <c r="L443" i="7"/>
  <c r="E443" i="7"/>
  <c r="D443" i="7"/>
  <c r="R443" i="7"/>
  <c r="O443" i="7"/>
  <c r="Q443" i="7" s="1"/>
  <c r="F443" i="7"/>
  <c r="C443" i="7"/>
  <c r="J443" i="7"/>
  <c r="C409" i="9" a="1"/>
  <c r="C409" i="9" s="1"/>
  <c r="D409" i="9" s="1"/>
  <c r="M443" i="7"/>
  <c r="I443" i="7"/>
  <c r="S443" i="7"/>
  <c r="B410" i="9"/>
  <c r="P444" i="7" s="1"/>
  <c r="A411" i="9"/>
  <c r="F411" i="9" s="1" a="1"/>
  <c r="F411" i="9" s="1"/>
  <c r="C410" i="9" l="1" a="1"/>
  <c r="C410" i="9" s="1"/>
  <c r="D410" i="9" s="1"/>
  <c r="I444" i="7"/>
  <c r="R444" i="7"/>
  <c r="O444" i="7"/>
  <c r="Q444" i="7" s="1"/>
  <c r="S444" i="7"/>
  <c r="G444" i="7"/>
  <c r="L444" i="7"/>
  <c r="N444" i="7"/>
  <c r="D444" i="7"/>
  <c r="F444" i="7"/>
  <c r="C444" i="7"/>
  <c r="K444" i="7"/>
  <c r="E444" i="7"/>
  <c r="M444" i="7"/>
  <c r="H444" i="7"/>
  <c r="J444" i="7"/>
  <c r="B411" i="9"/>
  <c r="H445" i="7" s="1"/>
  <c r="A412" i="9"/>
  <c r="F412" i="9" s="1" a="1"/>
  <c r="F412" i="9" s="1"/>
  <c r="E445" i="7" l="1"/>
  <c r="G445" i="7"/>
  <c r="D445" i="7"/>
  <c r="M445" i="7"/>
  <c r="F445" i="7"/>
  <c r="S445" i="7"/>
  <c r="O445" i="7"/>
  <c r="Q445" i="7" s="1"/>
  <c r="C445" i="7"/>
  <c r="I445" i="7"/>
  <c r="K445" i="7"/>
  <c r="R445" i="7"/>
  <c r="N445" i="7"/>
  <c r="P445" i="7"/>
  <c r="C411" i="9" a="1"/>
  <c r="C411" i="9" s="1"/>
  <c r="D411" i="9" s="1"/>
  <c r="J445" i="7"/>
  <c r="L445" i="7"/>
  <c r="B412" i="9"/>
  <c r="F446" i="7" s="1"/>
  <c r="A413" i="9"/>
  <c r="F413" i="9" s="1" a="1"/>
  <c r="F413" i="9" s="1"/>
  <c r="H446" i="7" l="1"/>
  <c r="R446" i="7"/>
  <c r="S446" i="7"/>
  <c r="M446" i="7"/>
  <c r="C412" i="9" a="1"/>
  <c r="C412" i="9" s="1"/>
  <c r="D412" i="9" s="1"/>
  <c r="I446" i="7"/>
  <c r="N446" i="7"/>
  <c r="C446" i="7"/>
  <c r="E446" i="7"/>
  <c r="K446" i="7"/>
  <c r="O446" i="7"/>
  <c r="Q446" i="7" s="1"/>
  <c r="P446" i="7"/>
  <c r="L446" i="7"/>
  <c r="J446" i="7"/>
  <c r="G446" i="7"/>
  <c r="D446" i="7"/>
  <c r="B413" i="9"/>
  <c r="M447" i="7" s="1"/>
  <c r="A414" i="9"/>
  <c r="F414" i="9" s="1" a="1"/>
  <c r="F414" i="9" s="1"/>
  <c r="I447" i="7" l="1"/>
  <c r="P447" i="7"/>
  <c r="C413" i="9" a="1"/>
  <c r="C413" i="9" s="1"/>
  <c r="D413" i="9" s="1"/>
  <c r="D447" i="7"/>
  <c r="C447" i="7"/>
  <c r="O447" i="7"/>
  <c r="Q447" i="7" s="1"/>
  <c r="E447" i="7"/>
  <c r="G447" i="7"/>
  <c r="S447" i="7"/>
  <c r="L447" i="7"/>
  <c r="R447" i="7"/>
  <c r="K447" i="7"/>
  <c r="F447" i="7"/>
  <c r="J447" i="7"/>
  <c r="N447" i="7"/>
  <c r="H447" i="7"/>
  <c r="B414" i="9"/>
  <c r="G448" i="7" s="1"/>
  <c r="A415" i="9"/>
  <c r="F415" i="9" s="1" a="1"/>
  <c r="F415" i="9" s="1"/>
  <c r="C414" i="9" l="1" a="1"/>
  <c r="C414" i="9" s="1"/>
  <c r="D414" i="9" s="1"/>
  <c r="O448" i="7"/>
  <c r="Q448" i="7" s="1"/>
  <c r="J448" i="7"/>
  <c r="D448" i="7"/>
  <c r="I448" i="7"/>
  <c r="E448" i="7"/>
  <c r="S448" i="7"/>
  <c r="H448" i="7"/>
  <c r="N448" i="7"/>
  <c r="P448" i="7"/>
  <c r="F448" i="7"/>
  <c r="M448" i="7"/>
  <c r="K448" i="7"/>
  <c r="L448" i="7"/>
  <c r="C448" i="7"/>
  <c r="R448" i="7"/>
  <c r="B415" i="9"/>
  <c r="L449" i="7" s="1"/>
  <c r="A416" i="9"/>
  <c r="F416" i="9" s="1" a="1"/>
  <c r="F416" i="9" s="1"/>
  <c r="R449" i="7" l="1"/>
  <c r="P449" i="7"/>
  <c r="N449" i="7"/>
  <c r="H449" i="7"/>
  <c r="F449" i="7"/>
  <c r="J449" i="7"/>
  <c r="K449" i="7"/>
  <c r="M449" i="7"/>
  <c r="O449" i="7"/>
  <c r="Q449" i="7" s="1"/>
  <c r="S449" i="7"/>
  <c r="I449" i="7"/>
  <c r="G449" i="7"/>
  <c r="C449" i="7"/>
  <c r="C415" i="9" a="1"/>
  <c r="C415" i="9" s="1"/>
  <c r="D415" i="9" s="1"/>
  <c r="E449" i="7"/>
  <c r="D449" i="7"/>
  <c r="B416" i="9"/>
  <c r="R450" i="7" s="1"/>
  <c r="A417" i="9"/>
  <c r="F417" i="9" s="1" a="1"/>
  <c r="F417" i="9" s="1"/>
  <c r="C416" i="9" l="1" a="1"/>
  <c r="C416" i="9" s="1"/>
  <c r="D416" i="9" s="1"/>
  <c r="C450" i="7"/>
  <c r="L450" i="7"/>
  <c r="O450" i="7"/>
  <c r="Q450" i="7" s="1"/>
  <c r="K450" i="7"/>
  <c r="G450" i="7"/>
  <c r="D450" i="7"/>
  <c r="P450" i="7"/>
  <c r="N450" i="7"/>
  <c r="F450" i="7"/>
  <c r="J450" i="7"/>
  <c r="I450" i="7"/>
  <c r="M450" i="7"/>
  <c r="H450" i="7"/>
  <c r="E450" i="7"/>
  <c r="S450" i="7"/>
  <c r="B417" i="9"/>
  <c r="I451" i="7" s="1"/>
  <c r="A418" i="9"/>
  <c r="F418" i="9" s="1" a="1"/>
  <c r="F418" i="9" s="1"/>
  <c r="E451" i="7" l="1"/>
  <c r="M451" i="7"/>
  <c r="O451" i="7"/>
  <c r="Q451" i="7" s="1"/>
  <c r="H451" i="7"/>
  <c r="N451" i="7"/>
  <c r="G451" i="7"/>
  <c r="K451" i="7"/>
  <c r="C451" i="7"/>
  <c r="J451" i="7"/>
  <c r="P451" i="7"/>
  <c r="F451" i="7"/>
  <c r="D451" i="7"/>
  <c r="S451" i="7"/>
  <c r="L451" i="7"/>
  <c r="C417" i="9" a="1"/>
  <c r="C417" i="9" s="1"/>
  <c r="D417" i="9" s="1"/>
  <c r="R451" i="7"/>
  <c r="B418" i="9"/>
  <c r="H452" i="7" s="1"/>
  <c r="A419" i="9"/>
  <c r="F419" i="9" s="1" a="1"/>
  <c r="F419" i="9" s="1"/>
  <c r="C418" i="9" l="1" a="1"/>
  <c r="C418" i="9" s="1"/>
  <c r="D418" i="9" s="1"/>
  <c r="S452" i="7"/>
  <c r="R452" i="7"/>
  <c r="L452" i="7"/>
  <c r="F452" i="7"/>
  <c r="O452" i="7"/>
  <c r="Q452" i="7" s="1"/>
  <c r="E452" i="7"/>
  <c r="J452" i="7"/>
  <c r="I452" i="7"/>
  <c r="G452" i="7"/>
  <c r="N452" i="7"/>
  <c r="M452" i="7"/>
  <c r="D452" i="7"/>
  <c r="K452" i="7"/>
  <c r="C452" i="7"/>
  <c r="P452" i="7"/>
  <c r="B419" i="9"/>
  <c r="I453" i="7" s="1"/>
  <c r="A420" i="9"/>
  <c r="F420" i="9" s="1" a="1"/>
  <c r="F420" i="9" s="1"/>
  <c r="K453" i="7" l="1"/>
  <c r="C453" i="7"/>
  <c r="H453" i="7"/>
  <c r="P453" i="7"/>
  <c r="C419" i="9" a="1"/>
  <c r="C419" i="9" s="1"/>
  <c r="D419" i="9" s="1"/>
  <c r="M453" i="7"/>
  <c r="S453" i="7"/>
  <c r="E453" i="7"/>
  <c r="R453" i="7"/>
  <c r="D453" i="7"/>
  <c r="O453" i="7"/>
  <c r="Q453" i="7" s="1"/>
  <c r="N453" i="7"/>
  <c r="L453" i="7"/>
  <c r="G453" i="7"/>
  <c r="J453" i="7"/>
  <c r="F453" i="7"/>
  <c r="B420" i="9"/>
  <c r="M454" i="7" s="1"/>
  <c r="A421" i="9"/>
  <c r="F421" i="9" s="1" a="1"/>
  <c r="F421" i="9" s="1"/>
  <c r="C454" i="7" l="1"/>
  <c r="R454" i="7"/>
  <c r="I454" i="7"/>
  <c r="L454" i="7"/>
  <c r="K454" i="7"/>
  <c r="G454" i="7"/>
  <c r="C420" i="9" a="1"/>
  <c r="C420" i="9" s="1"/>
  <c r="D420" i="9" s="1"/>
  <c r="J454" i="7"/>
  <c r="H454" i="7"/>
  <c r="O454" i="7"/>
  <c r="Q454" i="7" s="1"/>
  <c r="F454" i="7"/>
  <c r="S454" i="7"/>
  <c r="N454" i="7"/>
  <c r="E454" i="7"/>
  <c r="D454" i="7"/>
  <c r="P454" i="7"/>
  <c r="B421" i="9"/>
  <c r="N455" i="7" s="1"/>
  <c r="A422" i="9"/>
  <c r="F422" i="9" s="1" a="1"/>
  <c r="F422" i="9" s="1"/>
  <c r="M455" i="7" l="1"/>
  <c r="K455" i="7"/>
  <c r="J455" i="7"/>
  <c r="O455" i="7"/>
  <c r="Q455" i="7" s="1"/>
  <c r="H455" i="7"/>
  <c r="R455" i="7"/>
  <c r="G455" i="7"/>
  <c r="I455" i="7"/>
  <c r="D455" i="7"/>
  <c r="C421" i="9" a="1"/>
  <c r="C421" i="9" s="1"/>
  <c r="D421" i="9" s="1"/>
  <c r="P455" i="7"/>
  <c r="L455" i="7"/>
  <c r="C455" i="7"/>
  <c r="E455" i="7"/>
  <c r="S455" i="7"/>
  <c r="F455" i="7"/>
  <c r="B422" i="9"/>
  <c r="E456" i="7" s="1"/>
  <c r="A423" i="9"/>
  <c r="F423" i="9" s="1" a="1"/>
  <c r="F423" i="9" s="1"/>
  <c r="S456" i="7" l="1"/>
  <c r="N456" i="7"/>
  <c r="D456" i="7"/>
  <c r="J456" i="7"/>
  <c r="G456" i="7"/>
  <c r="C456" i="7"/>
  <c r="P456" i="7"/>
  <c r="O456" i="7"/>
  <c r="Q456" i="7" s="1"/>
  <c r="K456" i="7"/>
  <c r="I456" i="7"/>
  <c r="L456" i="7"/>
  <c r="F456" i="7"/>
  <c r="M456" i="7"/>
  <c r="H456" i="7"/>
  <c r="C422" i="9" a="1"/>
  <c r="C422" i="9" s="1"/>
  <c r="D422" i="9" s="1"/>
  <c r="R456" i="7"/>
  <c r="B423" i="9"/>
  <c r="H457" i="7" s="1"/>
  <c r="A424" i="9"/>
  <c r="F424" i="9" s="1" a="1"/>
  <c r="F424" i="9" s="1"/>
  <c r="C423" i="9" l="1" a="1"/>
  <c r="C423" i="9" s="1"/>
  <c r="D423" i="9" s="1"/>
  <c r="J457" i="7"/>
  <c r="M457" i="7"/>
  <c r="C457" i="7"/>
  <c r="N457" i="7"/>
  <c r="L457" i="7"/>
  <c r="E457" i="7"/>
  <c r="R457" i="7"/>
  <c r="F457" i="7"/>
  <c r="P457" i="7"/>
  <c r="I457" i="7"/>
  <c r="K457" i="7"/>
  <c r="G457" i="7"/>
  <c r="O457" i="7"/>
  <c r="Q457" i="7" s="1"/>
  <c r="D457" i="7"/>
  <c r="S457" i="7"/>
  <c r="B424" i="9"/>
  <c r="D458" i="7" s="1"/>
  <c r="A425" i="9"/>
  <c r="F425" i="9" s="1" a="1"/>
  <c r="F425" i="9" s="1"/>
  <c r="R458" i="7" l="1"/>
  <c r="N458" i="7"/>
  <c r="C424" i="9" a="1"/>
  <c r="C424" i="9" s="1"/>
  <c r="D424" i="9" s="1"/>
  <c r="E458" i="7"/>
  <c r="S458" i="7"/>
  <c r="C458" i="7"/>
  <c r="P458" i="7"/>
  <c r="I458" i="7"/>
  <c r="H458" i="7"/>
  <c r="J458" i="7"/>
  <c r="K458" i="7"/>
  <c r="F458" i="7"/>
  <c r="O458" i="7"/>
  <c r="Q458" i="7" s="1"/>
  <c r="G458" i="7"/>
  <c r="L458" i="7"/>
  <c r="M458" i="7"/>
  <c r="B425" i="9"/>
  <c r="C459" i="7" s="1"/>
  <c r="A426" i="9"/>
  <c r="F426" i="9" s="1" a="1"/>
  <c r="F426" i="9" s="1"/>
  <c r="M459" i="7" l="1"/>
  <c r="L459" i="7"/>
  <c r="J459" i="7"/>
  <c r="D459" i="7"/>
  <c r="N459" i="7"/>
  <c r="R459" i="7"/>
  <c r="F459" i="7"/>
  <c r="S459" i="7"/>
  <c r="I459" i="7"/>
  <c r="H459" i="7"/>
  <c r="C425" i="9" a="1"/>
  <c r="C425" i="9" s="1"/>
  <c r="D425" i="9" s="1"/>
  <c r="E459" i="7"/>
  <c r="G459" i="7"/>
  <c r="O459" i="7"/>
  <c r="Q459" i="7" s="1"/>
  <c r="K459" i="7"/>
  <c r="P459" i="7"/>
  <c r="B426" i="9"/>
  <c r="I460" i="7" s="1"/>
  <c r="A427" i="9"/>
  <c r="F427" i="9" s="1" a="1"/>
  <c r="F427" i="9" s="1"/>
  <c r="C426" i="9" l="1" a="1"/>
  <c r="C426" i="9" s="1"/>
  <c r="D426" i="9" s="1"/>
  <c r="H460" i="7"/>
  <c r="P460" i="7"/>
  <c r="N460" i="7"/>
  <c r="M460" i="7"/>
  <c r="E460" i="7"/>
  <c r="O460" i="7"/>
  <c r="Q460" i="7" s="1"/>
  <c r="S460" i="7"/>
  <c r="L460" i="7"/>
  <c r="J460" i="7"/>
  <c r="K460" i="7"/>
  <c r="F460" i="7"/>
  <c r="R460" i="7"/>
  <c r="G460" i="7"/>
  <c r="D460" i="7"/>
  <c r="C460" i="7"/>
  <c r="B427" i="9"/>
  <c r="M461" i="7" s="1"/>
  <c r="A428" i="9"/>
  <c r="F428" i="9" s="1" a="1"/>
  <c r="F428" i="9" s="1"/>
  <c r="R461" i="7" l="1"/>
  <c r="C427" i="9" a="1"/>
  <c r="C427" i="9" s="1"/>
  <c r="D427" i="9" s="1"/>
  <c r="H461" i="7"/>
  <c r="S461" i="7"/>
  <c r="E461" i="7"/>
  <c r="F461" i="7"/>
  <c r="J461" i="7"/>
  <c r="P461" i="7"/>
  <c r="O461" i="7"/>
  <c r="Q461" i="7" s="1"/>
  <c r="D461" i="7"/>
  <c r="N461" i="7"/>
  <c r="L461" i="7"/>
  <c r="K461" i="7"/>
  <c r="G461" i="7"/>
  <c r="C461" i="7"/>
  <c r="I461" i="7"/>
  <c r="B428" i="9"/>
  <c r="G462" i="7" s="1"/>
  <c r="A429" i="9"/>
  <c r="F429" i="9" s="1" a="1"/>
  <c r="F429" i="9" s="1"/>
  <c r="O462" i="7" l="1"/>
  <c r="Q462" i="7" s="1"/>
  <c r="F462" i="7"/>
  <c r="E462" i="7"/>
  <c r="N462" i="7"/>
  <c r="L462" i="7"/>
  <c r="D462" i="7"/>
  <c r="J462" i="7"/>
  <c r="C428" i="9" a="1"/>
  <c r="C428" i="9" s="1"/>
  <c r="D428" i="9" s="1"/>
  <c r="I462" i="7"/>
  <c r="C462" i="7"/>
  <c r="S462" i="7"/>
  <c r="K462" i="7"/>
  <c r="H462" i="7"/>
  <c r="M462" i="7"/>
  <c r="R462" i="7"/>
  <c r="P462" i="7"/>
  <c r="B429" i="9"/>
  <c r="H463" i="7" s="1"/>
  <c r="A430" i="9"/>
  <c r="F430" i="9" s="1" a="1"/>
  <c r="F430" i="9" s="1"/>
  <c r="L463" i="7" l="1"/>
  <c r="F463" i="7"/>
  <c r="S463" i="7"/>
  <c r="R463" i="7"/>
  <c r="K463" i="7"/>
  <c r="E463" i="7"/>
  <c r="C463" i="7"/>
  <c r="D463" i="7"/>
  <c r="P463" i="7"/>
  <c r="O463" i="7"/>
  <c r="Q463" i="7" s="1"/>
  <c r="J463" i="7"/>
  <c r="I463" i="7"/>
  <c r="M463" i="7"/>
  <c r="G463" i="7"/>
  <c r="C429" i="9" a="1"/>
  <c r="C429" i="9" s="1"/>
  <c r="D429" i="9" s="1"/>
  <c r="N463" i="7"/>
  <c r="B430" i="9"/>
  <c r="G464" i="7" s="1"/>
  <c r="A431" i="9"/>
  <c r="F431" i="9" s="1" a="1"/>
  <c r="F431" i="9" s="1"/>
  <c r="H464" i="7" l="1"/>
  <c r="E464" i="7"/>
  <c r="S464" i="7"/>
  <c r="R464" i="7"/>
  <c r="D464" i="7"/>
  <c r="J464" i="7"/>
  <c r="K464" i="7"/>
  <c r="C430" i="9" a="1"/>
  <c r="C430" i="9" s="1"/>
  <c r="D430" i="9" s="1"/>
  <c r="F464" i="7"/>
  <c r="C464" i="7"/>
  <c r="P464" i="7"/>
  <c r="L464" i="7"/>
  <c r="N464" i="7"/>
  <c r="M464" i="7"/>
  <c r="O464" i="7"/>
  <c r="Q464" i="7" s="1"/>
  <c r="I464" i="7"/>
  <c r="B431" i="9"/>
  <c r="G465" i="7" s="1"/>
  <c r="A432" i="9"/>
  <c r="F432" i="9" s="1" a="1"/>
  <c r="F432" i="9" s="1"/>
  <c r="C431" i="9" l="1" a="1"/>
  <c r="C431" i="9" s="1"/>
  <c r="D431" i="9" s="1"/>
  <c r="P465" i="7"/>
  <c r="I465" i="7"/>
  <c r="F465" i="7"/>
  <c r="D465" i="7"/>
  <c r="K465" i="7"/>
  <c r="E465" i="7"/>
  <c r="L465" i="7"/>
  <c r="S465" i="7"/>
  <c r="R465" i="7"/>
  <c r="M465" i="7"/>
  <c r="C465" i="7"/>
  <c r="J465" i="7"/>
  <c r="H465" i="7"/>
  <c r="N465" i="7"/>
  <c r="O465" i="7"/>
  <c r="Q465" i="7" s="1"/>
  <c r="B432" i="9"/>
  <c r="C466" i="7" s="1"/>
  <c r="A433" i="9"/>
  <c r="F433" i="9" s="1" a="1"/>
  <c r="F433" i="9" s="1"/>
  <c r="M466" i="7" l="1"/>
  <c r="E466" i="7"/>
  <c r="R466" i="7"/>
  <c r="P466" i="7"/>
  <c r="H466" i="7"/>
  <c r="I466" i="7"/>
  <c r="L466" i="7"/>
  <c r="O466" i="7"/>
  <c r="Q466" i="7" s="1"/>
  <c r="K466" i="7"/>
  <c r="D466" i="7"/>
  <c r="J466" i="7"/>
  <c r="G466" i="7"/>
  <c r="N466" i="7"/>
  <c r="C432" i="9" a="1"/>
  <c r="C432" i="9" s="1"/>
  <c r="D432" i="9" s="1"/>
  <c r="S466" i="7"/>
  <c r="F466" i="7"/>
  <c r="B433" i="9"/>
  <c r="E467" i="7" s="1"/>
  <c r="A434" i="9"/>
  <c r="F434" i="9" s="1" a="1"/>
  <c r="F434" i="9" s="1"/>
  <c r="C433" i="9" l="1" a="1"/>
  <c r="C433" i="9" s="1"/>
  <c r="D433" i="9" s="1"/>
  <c r="K467" i="7"/>
  <c r="D467" i="7"/>
  <c r="N467" i="7"/>
  <c r="F467" i="7"/>
  <c r="C467" i="7"/>
  <c r="O467" i="7"/>
  <c r="Q467" i="7" s="1"/>
  <c r="J467" i="7"/>
  <c r="S467" i="7"/>
  <c r="M467" i="7"/>
  <c r="L467" i="7"/>
  <c r="R467" i="7"/>
  <c r="P467" i="7"/>
  <c r="I467" i="7"/>
  <c r="G467" i="7"/>
  <c r="H467" i="7"/>
  <c r="B434" i="9"/>
  <c r="K468" i="7" s="1"/>
  <c r="A435" i="9"/>
  <c r="F435" i="9" s="1" a="1"/>
  <c r="F435" i="9" s="1"/>
  <c r="C434" i="9" l="1" a="1"/>
  <c r="C434" i="9" s="1"/>
  <c r="D434" i="9" s="1"/>
  <c r="R468" i="7"/>
  <c r="O468" i="7"/>
  <c r="Q468" i="7" s="1"/>
  <c r="E468" i="7"/>
  <c r="D468" i="7"/>
  <c r="P468" i="7"/>
  <c r="C468" i="7"/>
  <c r="I468" i="7"/>
  <c r="M468" i="7"/>
  <c r="H468" i="7"/>
  <c r="F468" i="7"/>
  <c r="G468" i="7"/>
  <c r="N468" i="7"/>
  <c r="J468" i="7"/>
  <c r="S468" i="7"/>
  <c r="L468" i="7"/>
  <c r="B435" i="9"/>
  <c r="D469" i="7" s="1"/>
  <c r="A436" i="9"/>
  <c r="F436" i="9" s="1" a="1"/>
  <c r="F436" i="9" s="1"/>
  <c r="E469" i="7" l="1"/>
  <c r="J469" i="7"/>
  <c r="N469" i="7"/>
  <c r="M469" i="7"/>
  <c r="S469" i="7"/>
  <c r="I469" i="7"/>
  <c r="R469" i="7"/>
  <c r="H469" i="7"/>
  <c r="F469" i="7"/>
  <c r="O469" i="7"/>
  <c r="Q469" i="7" s="1"/>
  <c r="C469" i="7"/>
  <c r="G469" i="7"/>
  <c r="P469" i="7"/>
  <c r="L469" i="7"/>
  <c r="C435" i="9" a="1"/>
  <c r="C435" i="9" s="1"/>
  <c r="D435" i="9" s="1"/>
  <c r="K469" i="7"/>
  <c r="B436" i="9"/>
  <c r="C470" i="7" s="1"/>
  <c r="A437" i="9"/>
  <c r="F437" i="9" s="1" a="1"/>
  <c r="F437" i="9" s="1"/>
  <c r="D470" i="7" l="1"/>
  <c r="P470" i="7"/>
  <c r="C436" i="9" a="1"/>
  <c r="C436" i="9" s="1"/>
  <c r="D436" i="9" s="1"/>
  <c r="J470" i="7"/>
  <c r="R470" i="7"/>
  <c r="L470" i="7"/>
  <c r="E470" i="7"/>
  <c r="S470" i="7"/>
  <c r="O470" i="7"/>
  <c r="Q470" i="7" s="1"/>
  <c r="H470" i="7"/>
  <c r="M470" i="7"/>
  <c r="G470" i="7"/>
  <c r="N470" i="7"/>
  <c r="F470" i="7"/>
  <c r="I470" i="7"/>
  <c r="K470" i="7"/>
  <c r="B437" i="9"/>
  <c r="R471" i="7" s="1"/>
  <c r="A438" i="9"/>
  <c r="F438" i="9" s="1" a="1"/>
  <c r="F438" i="9" s="1"/>
  <c r="O471" i="7" l="1"/>
  <c r="Q471" i="7" s="1"/>
  <c r="N471" i="7"/>
  <c r="I471" i="7"/>
  <c r="L471" i="7"/>
  <c r="F471" i="7"/>
  <c r="M471" i="7"/>
  <c r="E471" i="7"/>
  <c r="S471" i="7"/>
  <c r="J471" i="7"/>
  <c r="K471" i="7"/>
  <c r="G471" i="7"/>
  <c r="C437" i="9" a="1"/>
  <c r="C437" i="9" s="1"/>
  <c r="D437" i="9" s="1"/>
  <c r="P471" i="7"/>
  <c r="H471" i="7"/>
  <c r="C471" i="7"/>
  <c r="D471" i="7"/>
  <c r="B438" i="9"/>
  <c r="R472" i="7" s="1"/>
  <c r="A439" i="9"/>
  <c r="F439" i="9" s="1" a="1"/>
  <c r="F439" i="9" s="1"/>
  <c r="F472" i="7" l="1"/>
  <c r="J472" i="7"/>
  <c r="M472" i="7"/>
  <c r="H472" i="7"/>
  <c r="L472" i="7"/>
  <c r="D472" i="7"/>
  <c r="I472" i="7"/>
  <c r="P472" i="7"/>
  <c r="E472" i="7"/>
  <c r="O472" i="7"/>
  <c r="Q472" i="7" s="1"/>
  <c r="C472" i="7"/>
  <c r="G472" i="7"/>
  <c r="C438" i="9" a="1"/>
  <c r="C438" i="9" s="1"/>
  <c r="D438" i="9" s="1"/>
  <c r="N472" i="7"/>
  <c r="K472" i="7"/>
  <c r="S472" i="7"/>
  <c r="B439" i="9"/>
  <c r="P473" i="7" s="1"/>
  <c r="A440" i="9"/>
  <c r="F440" i="9" s="1" a="1"/>
  <c r="F440" i="9" s="1"/>
  <c r="S473" i="7" l="1"/>
  <c r="K473" i="7"/>
  <c r="J473" i="7"/>
  <c r="C473" i="7"/>
  <c r="D473" i="7"/>
  <c r="H473" i="7"/>
  <c r="O473" i="7"/>
  <c r="Q473" i="7" s="1"/>
  <c r="E473" i="7"/>
  <c r="L473" i="7"/>
  <c r="G473" i="7"/>
  <c r="N473" i="7"/>
  <c r="C439" i="9" a="1"/>
  <c r="C439" i="9" s="1"/>
  <c r="D439" i="9" s="1"/>
  <c r="F473" i="7"/>
  <c r="R473" i="7"/>
  <c r="I473" i="7"/>
  <c r="M473" i="7"/>
  <c r="B440" i="9"/>
  <c r="M474" i="7" s="1"/>
  <c r="A441" i="9"/>
  <c r="F441" i="9" s="1" a="1"/>
  <c r="F441" i="9" s="1"/>
  <c r="G474" i="7" l="1"/>
  <c r="L474" i="7"/>
  <c r="J474" i="7"/>
  <c r="O474" i="7"/>
  <c r="Q474" i="7" s="1"/>
  <c r="I474" i="7"/>
  <c r="S474" i="7"/>
  <c r="R474" i="7"/>
  <c r="K474" i="7"/>
  <c r="D474" i="7"/>
  <c r="P474" i="7"/>
  <c r="C474" i="7"/>
  <c r="H474" i="7"/>
  <c r="E474" i="7"/>
  <c r="C440" i="9" a="1"/>
  <c r="C440" i="9" s="1"/>
  <c r="D440" i="9" s="1"/>
  <c r="N474" i="7"/>
  <c r="F474" i="7"/>
  <c r="B441" i="9"/>
  <c r="O475" i="7" s="1"/>
  <c r="Q475" i="7" s="1"/>
  <c r="A442" i="9"/>
  <c r="F442" i="9" s="1" a="1"/>
  <c r="F442" i="9" s="1"/>
  <c r="C441" i="9" l="1" a="1"/>
  <c r="C441" i="9" s="1"/>
  <c r="D441" i="9" s="1"/>
  <c r="K475" i="7"/>
  <c r="I475" i="7"/>
  <c r="G475" i="7"/>
  <c r="D475" i="7"/>
  <c r="S475" i="7"/>
  <c r="N475" i="7"/>
  <c r="L475" i="7"/>
  <c r="H475" i="7"/>
  <c r="M475" i="7"/>
  <c r="F475" i="7"/>
  <c r="C475" i="7"/>
  <c r="E475" i="7"/>
  <c r="R475" i="7"/>
  <c r="P475" i="7"/>
  <c r="J475" i="7"/>
  <c r="B442" i="9"/>
  <c r="F476" i="7" s="1"/>
  <c r="A443" i="9"/>
  <c r="F443" i="9" s="1" a="1"/>
  <c r="F443" i="9" s="1"/>
  <c r="C476" i="7" l="1"/>
  <c r="D476" i="7"/>
  <c r="E476" i="7"/>
  <c r="P476" i="7"/>
  <c r="O476" i="7"/>
  <c r="Q476" i="7" s="1"/>
  <c r="H476" i="7"/>
  <c r="S476" i="7"/>
  <c r="G476" i="7"/>
  <c r="K476" i="7"/>
  <c r="R476" i="7"/>
  <c r="M476" i="7"/>
  <c r="I476" i="7"/>
  <c r="L476" i="7"/>
  <c r="N476" i="7"/>
  <c r="C442" i="9" a="1"/>
  <c r="C442" i="9" s="1"/>
  <c r="D442" i="9" s="1"/>
  <c r="J476" i="7"/>
  <c r="B443" i="9"/>
  <c r="F477" i="7" s="1"/>
  <c r="A444" i="9"/>
  <c r="F444" i="9" s="1" a="1"/>
  <c r="F444" i="9" s="1"/>
  <c r="O477" i="7" l="1"/>
  <c r="Q477" i="7" s="1"/>
  <c r="H477" i="7"/>
  <c r="P477" i="7"/>
  <c r="D477" i="7"/>
  <c r="J477" i="7"/>
  <c r="K477" i="7"/>
  <c r="G477" i="7"/>
  <c r="C443" i="9" a="1"/>
  <c r="C443" i="9" s="1"/>
  <c r="D443" i="9" s="1"/>
  <c r="S477" i="7"/>
  <c r="E477" i="7"/>
  <c r="M477" i="7"/>
  <c r="C477" i="7"/>
  <c r="R477" i="7"/>
  <c r="L477" i="7"/>
  <c r="N477" i="7"/>
  <c r="I477" i="7"/>
  <c r="B444" i="9"/>
  <c r="E478" i="7" s="1"/>
  <c r="A445" i="9"/>
  <c r="F445" i="9" s="1" a="1"/>
  <c r="F445" i="9" s="1"/>
  <c r="C444" i="9" l="1" a="1"/>
  <c r="C444" i="9" s="1"/>
  <c r="D444" i="9" s="1"/>
  <c r="I478" i="7"/>
  <c r="R478" i="7"/>
  <c r="G478" i="7"/>
  <c r="P478" i="7"/>
  <c r="L478" i="7"/>
  <c r="D478" i="7"/>
  <c r="N478" i="7"/>
  <c r="F478" i="7"/>
  <c r="K478" i="7"/>
  <c r="J478" i="7"/>
  <c r="H478" i="7"/>
  <c r="S478" i="7"/>
  <c r="C478" i="7"/>
  <c r="M478" i="7"/>
  <c r="O478" i="7"/>
  <c r="Q478" i="7" s="1"/>
  <c r="B445" i="9"/>
  <c r="K479" i="7" s="1"/>
  <c r="A446" i="9"/>
  <c r="F446" i="9" s="1" a="1"/>
  <c r="F446" i="9" s="1"/>
  <c r="J479" i="7" l="1"/>
  <c r="O479" i="7"/>
  <c r="Q479" i="7" s="1"/>
  <c r="I479" i="7"/>
  <c r="M479" i="7"/>
  <c r="S479" i="7"/>
  <c r="R479" i="7"/>
  <c r="G479" i="7"/>
  <c r="L479" i="7"/>
  <c r="F479" i="7"/>
  <c r="P479" i="7"/>
  <c r="C445" i="9" a="1"/>
  <c r="C445" i="9" s="1"/>
  <c r="D445" i="9" s="1"/>
  <c r="E479" i="7"/>
  <c r="D479" i="7"/>
  <c r="H479" i="7"/>
  <c r="N479" i="7"/>
  <c r="C479" i="7"/>
  <c r="B446" i="9"/>
  <c r="C480" i="7" s="1"/>
  <c r="A447" i="9"/>
  <c r="F447" i="9" s="1" a="1"/>
  <c r="F447" i="9" s="1"/>
  <c r="R480" i="7" l="1"/>
  <c r="L480" i="7"/>
  <c r="K480" i="7"/>
  <c r="C446" i="9" a="1"/>
  <c r="C446" i="9" s="1"/>
  <c r="D446" i="9" s="1"/>
  <c r="J480" i="7"/>
  <c r="E480" i="7"/>
  <c r="M480" i="7"/>
  <c r="P480" i="7"/>
  <c r="I480" i="7"/>
  <c r="H480" i="7"/>
  <c r="O480" i="7"/>
  <c r="Q480" i="7" s="1"/>
  <c r="G480" i="7"/>
  <c r="D480" i="7"/>
  <c r="S480" i="7"/>
  <c r="N480" i="7"/>
  <c r="F480" i="7"/>
  <c r="B447" i="9"/>
  <c r="C481" i="7" s="1"/>
  <c r="A448" i="9"/>
  <c r="F448" i="9" s="1" a="1"/>
  <c r="F448" i="9" s="1"/>
  <c r="J481" i="7" l="1"/>
  <c r="R481" i="7"/>
  <c r="I481" i="7"/>
  <c r="H481" i="7"/>
  <c r="C447" i="9" a="1"/>
  <c r="C447" i="9" s="1"/>
  <c r="D447" i="9" s="1"/>
  <c r="L481" i="7"/>
  <c r="D481" i="7"/>
  <c r="G481" i="7"/>
  <c r="E481" i="7"/>
  <c r="N481" i="7"/>
  <c r="M481" i="7"/>
  <c r="F481" i="7"/>
  <c r="P481" i="7"/>
  <c r="S481" i="7"/>
  <c r="O481" i="7"/>
  <c r="Q481" i="7" s="1"/>
  <c r="K481" i="7"/>
  <c r="B448" i="9"/>
  <c r="J482" i="7" s="1"/>
  <c r="A449" i="9"/>
  <c r="F449" i="9" s="1" a="1"/>
  <c r="F449" i="9" s="1"/>
  <c r="S482" i="7" l="1"/>
  <c r="I482" i="7"/>
  <c r="P482" i="7"/>
  <c r="K482" i="7"/>
  <c r="L482" i="7"/>
  <c r="G482" i="7"/>
  <c r="O482" i="7"/>
  <c r="Q482" i="7" s="1"/>
  <c r="C448" i="9" a="1"/>
  <c r="C448" i="9" s="1"/>
  <c r="D448" i="9" s="1"/>
  <c r="C482" i="7"/>
  <c r="D482" i="7"/>
  <c r="N482" i="7"/>
  <c r="F482" i="7"/>
  <c r="M482" i="7"/>
  <c r="E482" i="7"/>
  <c r="H482" i="7"/>
  <c r="R482" i="7"/>
  <c r="B449" i="9"/>
  <c r="R483" i="7" s="1"/>
  <c r="A450" i="9"/>
  <c r="F450" i="9" s="1" a="1"/>
  <c r="F450" i="9" s="1"/>
  <c r="L483" i="7" l="1"/>
  <c r="K483" i="7"/>
  <c r="J483" i="7"/>
  <c r="G483" i="7"/>
  <c r="C449" i="9" a="1"/>
  <c r="C449" i="9" s="1"/>
  <c r="D449" i="9" s="1"/>
  <c r="P483" i="7"/>
  <c r="I483" i="7"/>
  <c r="O483" i="7"/>
  <c r="Q483" i="7" s="1"/>
  <c r="E483" i="7"/>
  <c r="D483" i="7"/>
  <c r="C483" i="7"/>
  <c r="N483" i="7"/>
  <c r="M483" i="7"/>
  <c r="H483" i="7"/>
  <c r="S483" i="7"/>
  <c r="F483" i="7"/>
  <c r="B450" i="9"/>
  <c r="H484" i="7" s="1"/>
  <c r="A451" i="9"/>
  <c r="F451" i="9" s="1" a="1"/>
  <c r="F451" i="9" s="1"/>
  <c r="C450" i="9" l="1" a="1"/>
  <c r="C450" i="9" s="1"/>
  <c r="D450" i="9" s="1"/>
  <c r="I484" i="7"/>
  <c r="G484" i="7"/>
  <c r="E484" i="7"/>
  <c r="F484" i="7"/>
  <c r="R484" i="7"/>
  <c r="D484" i="7"/>
  <c r="O484" i="7"/>
  <c r="Q484" i="7" s="1"/>
  <c r="K484" i="7"/>
  <c r="C484" i="7"/>
  <c r="S484" i="7"/>
  <c r="P484" i="7"/>
  <c r="M484" i="7"/>
  <c r="N484" i="7"/>
  <c r="J484" i="7"/>
  <c r="L484" i="7"/>
  <c r="B451" i="9"/>
  <c r="H485" i="7" s="1"/>
  <c r="A452" i="9"/>
  <c r="F452" i="9" s="1" a="1"/>
  <c r="F452" i="9" s="1"/>
  <c r="P485" i="7" l="1"/>
  <c r="I485" i="7"/>
  <c r="J485" i="7"/>
  <c r="E485" i="7"/>
  <c r="D485" i="7"/>
  <c r="S485" i="7"/>
  <c r="C485" i="7"/>
  <c r="R485" i="7"/>
  <c r="O485" i="7"/>
  <c r="Q485" i="7" s="1"/>
  <c r="G485" i="7"/>
  <c r="N485" i="7"/>
  <c r="C451" i="9" a="1"/>
  <c r="C451" i="9" s="1"/>
  <c r="D451" i="9" s="1"/>
  <c r="L485" i="7"/>
  <c r="F485" i="7"/>
  <c r="K485" i="7"/>
  <c r="M485" i="7"/>
  <c r="B452" i="9"/>
  <c r="K486" i="7" s="1"/>
  <c r="A453" i="9"/>
  <c r="F453" i="9" s="1" a="1"/>
  <c r="F453" i="9" s="1"/>
  <c r="P486" i="7" l="1"/>
  <c r="M486" i="7"/>
  <c r="D486" i="7"/>
  <c r="S486" i="7"/>
  <c r="R486" i="7"/>
  <c r="N486" i="7"/>
  <c r="I486" i="7"/>
  <c r="E486" i="7"/>
  <c r="J486" i="7"/>
  <c r="O486" i="7"/>
  <c r="Q486" i="7" s="1"/>
  <c r="C452" i="9" a="1"/>
  <c r="C452" i="9" s="1"/>
  <c r="D452" i="9" s="1"/>
  <c r="C486" i="7"/>
  <c r="F486" i="7"/>
  <c r="L486" i="7"/>
  <c r="G486" i="7"/>
  <c r="H486" i="7"/>
  <c r="B453" i="9"/>
  <c r="P487" i="7" s="1"/>
  <c r="A454" i="9"/>
  <c r="F454" i="9" s="1" a="1"/>
  <c r="F454" i="9" s="1"/>
  <c r="S487" i="7" l="1"/>
  <c r="H487" i="7"/>
  <c r="R487" i="7"/>
  <c r="E487" i="7"/>
  <c r="N487" i="7"/>
  <c r="L487" i="7"/>
  <c r="C453" i="9" a="1"/>
  <c r="C453" i="9" s="1"/>
  <c r="D453" i="9" s="1"/>
  <c r="O487" i="7"/>
  <c r="Q487" i="7" s="1"/>
  <c r="C487" i="7"/>
  <c r="J487" i="7"/>
  <c r="D487" i="7"/>
  <c r="I487" i="7"/>
  <c r="K487" i="7"/>
  <c r="M487" i="7"/>
  <c r="F487" i="7"/>
  <c r="G487" i="7"/>
  <c r="B454" i="9"/>
  <c r="D488" i="7" s="1"/>
  <c r="A455" i="9"/>
  <c r="F455" i="9" s="1" a="1"/>
  <c r="F455" i="9" s="1"/>
  <c r="C454" i="9" l="1" a="1"/>
  <c r="C454" i="9" s="1"/>
  <c r="D454" i="9" s="1"/>
  <c r="M488" i="7"/>
  <c r="C488" i="7"/>
  <c r="O488" i="7"/>
  <c r="Q488" i="7" s="1"/>
  <c r="E488" i="7"/>
  <c r="I488" i="7"/>
  <c r="P488" i="7"/>
  <c r="K488" i="7"/>
  <c r="F488" i="7"/>
  <c r="R488" i="7"/>
  <c r="N488" i="7"/>
  <c r="H488" i="7"/>
  <c r="J488" i="7"/>
  <c r="G488" i="7"/>
  <c r="L488" i="7"/>
  <c r="S488" i="7"/>
  <c r="B455" i="9"/>
  <c r="C489" i="7" s="1"/>
  <c r="A456" i="9"/>
  <c r="F456" i="9" s="1" a="1"/>
  <c r="F456" i="9" s="1"/>
  <c r="O489" i="7" l="1"/>
  <c r="Q489" i="7" s="1"/>
  <c r="P489" i="7"/>
  <c r="M489" i="7"/>
  <c r="N489" i="7"/>
  <c r="F489" i="7"/>
  <c r="L489" i="7"/>
  <c r="E489" i="7"/>
  <c r="D489" i="7"/>
  <c r="H489" i="7"/>
  <c r="J489" i="7"/>
  <c r="K489" i="7"/>
  <c r="R489" i="7"/>
  <c r="G489" i="7"/>
  <c r="S489" i="7"/>
  <c r="C455" i="9" a="1"/>
  <c r="C455" i="9" s="1"/>
  <c r="D455" i="9" s="1"/>
  <c r="I489" i="7"/>
  <c r="B456" i="9"/>
  <c r="J490" i="7" s="1"/>
  <c r="A457" i="9"/>
  <c r="F457" i="9" s="1" a="1"/>
  <c r="F457" i="9" s="1"/>
  <c r="C456" i="9" l="1" a="1"/>
  <c r="C456" i="9" s="1"/>
  <c r="D456" i="9" s="1"/>
  <c r="R490" i="7"/>
  <c r="M490" i="7"/>
  <c r="O490" i="7"/>
  <c r="Q490" i="7" s="1"/>
  <c r="D490" i="7"/>
  <c r="E490" i="7"/>
  <c r="H490" i="7"/>
  <c r="L490" i="7"/>
  <c r="I490" i="7"/>
  <c r="G490" i="7"/>
  <c r="S490" i="7"/>
  <c r="F490" i="7"/>
  <c r="P490" i="7"/>
  <c r="K490" i="7"/>
  <c r="C490" i="7"/>
  <c r="B457" i="9"/>
  <c r="N491" i="7" s="1"/>
  <c r="N490" i="7"/>
  <c r="A458" i="9"/>
  <c r="F458" i="9" s="1" a="1"/>
  <c r="F458" i="9" s="1"/>
  <c r="M491" i="7" l="1"/>
  <c r="H491" i="7"/>
  <c r="J491" i="7"/>
  <c r="L491" i="7"/>
  <c r="P491" i="7"/>
  <c r="I491" i="7"/>
  <c r="S491" i="7"/>
  <c r="G491" i="7"/>
  <c r="D491" i="7"/>
  <c r="C457" i="9" a="1"/>
  <c r="C457" i="9" s="1"/>
  <c r="D457" i="9" s="1"/>
  <c r="R491" i="7"/>
  <c r="B458" i="9"/>
  <c r="R492" i="7" s="1"/>
  <c r="K491" i="7"/>
  <c r="O491" i="7"/>
  <c r="Q491" i="7" s="1"/>
  <c r="F491" i="7"/>
  <c r="E491" i="7"/>
  <c r="C491" i="7"/>
  <c r="A459" i="9"/>
  <c r="F459" i="9" s="1" a="1"/>
  <c r="F459" i="9" s="1"/>
  <c r="C458" i="9" l="1" a="1"/>
  <c r="C458" i="9" s="1"/>
  <c r="D458" i="9" s="1"/>
  <c r="O492" i="7"/>
  <c r="Q492" i="7" s="1"/>
  <c r="C492" i="7"/>
  <c r="I492" i="7"/>
  <c r="P492" i="7"/>
  <c r="H492" i="7"/>
  <c r="E492" i="7"/>
  <c r="D492" i="7"/>
  <c r="M492" i="7"/>
  <c r="B459" i="9"/>
  <c r="M493" i="7" s="1"/>
  <c r="J492" i="7"/>
  <c r="N492" i="7"/>
  <c r="L492" i="7"/>
  <c r="K492" i="7"/>
  <c r="S492" i="7"/>
  <c r="G492" i="7"/>
  <c r="F492" i="7"/>
  <c r="A460" i="9"/>
  <c r="F460" i="9" s="1" a="1"/>
  <c r="F460" i="9" s="1"/>
  <c r="P493" i="7" l="1"/>
  <c r="C459" i="9" a="1"/>
  <c r="C459" i="9" s="1"/>
  <c r="D459" i="9" s="1"/>
  <c r="O493" i="7"/>
  <c r="Q493" i="7" s="1"/>
  <c r="C493" i="7"/>
  <c r="I493" i="7"/>
  <c r="H493" i="7"/>
  <c r="S493" i="7"/>
  <c r="R493" i="7"/>
  <c r="E493" i="7"/>
  <c r="G493" i="7"/>
  <c r="F493" i="7"/>
  <c r="N493" i="7"/>
  <c r="L493" i="7"/>
  <c r="K493" i="7"/>
  <c r="D493" i="7"/>
  <c r="J493" i="7"/>
  <c r="B460" i="9"/>
  <c r="O494" i="7" s="1"/>
  <c r="Q494" i="7" s="1"/>
  <c r="A461" i="9"/>
  <c r="F461" i="9" s="1" a="1"/>
  <c r="F461" i="9" s="1"/>
  <c r="C460" i="9" l="1" a="1"/>
  <c r="C460" i="9" s="1"/>
  <c r="D460" i="9" s="1"/>
  <c r="G494" i="7"/>
  <c r="S494" i="7"/>
  <c r="I494" i="7"/>
  <c r="D494" i="7"/>
  <c r="K494" i="7"/>
  <c r="E494" i="7"/>
  <c r="C494" i="7"/>
  <c r="N494" i="7"/>
  <c r="R494" i="7"/>
  <c r="P494" i="7"/>
  <c r="F494" i="7"/>
  <c r="M494" i="7"/>
  <c r="J494" i="7"/>
  <c r="H494" i="7"/>
  <c r="L494" i="7"/>
  <c r="B461" i="9"/>
  <c r="F495" i="7" s="1"/>
  <c r="A462" i="9"/>
  <c r="F462" i="9" s="1" a="1"/>
  <c r="F462" i="9" s="1"/>
  <c r="C461" i="9" l="1" a="1"/>
  <c r="C461" i="9" s="1"/>
  <c r="D461" i="9" s="1"/>
  <c r="H495" i="7"/>
  <c r="J495" i="7"/>
  <c r="I495" i="7"/>
  <c r="P495" i="7"/>
  <c r="D495" i="7"/>
  <c r="L495" i="7"/>
  <c r="S495" i="7"/>
  <c r="C495" i="7"/>
  <c r="K495" i="7"/>
  <c r="O495" i="7"/>
  <c r="Q495" i="7" s="1"/>
  <c r="R495" i="7"/>
  <c r="G495" i="7"/>
  <c r="M495" i="7"/>
  <c r="N495" i="7"/>
  <c r="E495" i="7"/>
  <c r="B462" i="9"/>
  <c r="E496" i="7" s="1"/>
  <c r="A463" i="9"/>
  <c r="F463" i="9" s="1" a="1"/>
  <c r="F463" i="9" s="1"/>
  <c r="C496" i="7" l="1"/>
  <c r="S496" i="7"/>
  <c r="N496" i="7"/>
  <c r="F496" i="7"/>
  <c r="M496" i="7"/>
  <c r="L496" i="7"/>
  <c r="J496" i="7"/>
  <c r="R496" i="7"/>
  <c r="K496" i="7"/>
  <c r="C462" i="9" a="1"/>
  <c r="C462" i="9" s="1"/>
  <c r="D462" i="9" s="1"/>
  <c r="I496" i="7"/>
  <c r="O496" i="7"/>
  <c r="Q496" i="7" s="1"/>
  <c r="G496" i="7"/>
  <c r="H496" i="7"/>
  <c r="P496" i="7"/>
  <c r="D496" i="7"/>
  <c r="B463" i="9"/>
  <c r="E497" i="7" s="1"/>
  <c r="A464" i="9"/>
  <c r="F464" i="9" s="1" a="1"/>
  <c r="F464" i="9" s="1"/>
  <c r="R497" i="7" l="1"/>
  <c r="P497" i="7"/>
  <c r="K497" i="7"/>
  <c r="M497" i="7"/>
  <c r="I497" i="7"/>
  <c r="J497" i="7"/>
  <c r="H497" i="7"/>
  <c r="N497" i="7"/>
  <c r="G497" i="7"/>
  <c r="F497" i="7"/>
  <c r="C463" i="9" a="1"/>
  <c r="C463" i="9" s="1"/>
  <c r="D463" i="9" s="1"/>
  <c r="D497" i="7"/>
  <c r="S497" i="7"/>
  <c r="O497" i="7"/>
  <c r="Q497" i="7" s="1"/>
  <c r="L497" i="7"/>
  <c r="C497" i="7"/>
  <c r="B464" i="9"/>
  <c r="C498" i="7" s="1"/>
  <c r="A465" i="9"/>
  <c r="F465" i="9" s="1" a="1"/>
  <c r="F465" i="9" s="1"/>
  <c r="D498" i="7" l="1"/>
  <c r="C464" i="9" a="1"/>
  <c r="C464" i="9" s="1"/>
  <c r="D464" i="9" s="1"/>
  <c r="I498" i="7"/>
  <c r="R498" i="7"/>
  <c r="H498" i="7"/>
  <c r="L498" i="7"/>
  <c r="N498" i="7"/>
  <c r="F498" i="7"/>
  <c r="P498" i="7"/>
  <c r="K498" i="7"/>
  <c r="O498" i="7"/>
  <c r="Q498" i="7" s="1"/>
  <c r="J498" i="7"/>
  <c r="M498" i="7"/>
  <c r="S498" i="7"/>
  <c r="E498" i="7"/>
  <c r="G498" i="7"/>
  <c r="B465" i="9"/>
  <c r="H499" i="7" s="1"/>
  <c r="A466" i="9"/>
  <c r="F466" i="9" s="1" a="1"/>
  <c r="F466" i="9" s="1"/>
  <c r="O499" i="7" l="1"/>
  <c r="Q499" i="7" s="1"/>
  <c r="N499" i="7"/>
  <c r="J499" i="7"/>
  <c r="L499" i="7"/>
  <c r="C465" i="9" a="1"/>
  <c r="C465" i="9" s="1"/>
  <c r="D465" i="9" s="1"/>
  <c r="D499" i="7"/>
  <c r="M499" i="7"/>
  <c r="G499" i="7"/>
  <c r="S499" i="7"/>
  <c r="P499" i="7"/>
  <c r="K499" i="7"/>
  <c r="C499" i="7"/>
  <c r="I499" i="7"/>
  <c r="F499" i="7"/>
  <c r="R499" i="7"/>
  <c r="E499" i="7"/>
  <c r="B466" i="9"/>
  <c r="S500" i="7" s="1"/>
  <c r="A467" i="9"/>
  <c r="F467" i="9" s="1" a="1"/>
  <c r="F467" i="9" s="1"/>
  <c r="J500" i="7" l="1"/>
  <c r="L500" i="7"/>
  <c r="H500" i="7"/>
  <c r="C466" i="9" a="1"/>
  <c r="C466" i="9" s="1"/>
  <c r="D466" i="9" s="1"/>
  <c r="P500" i="7"/>
  <c r="F500" i="7"/>
  <c r="N500" i="7"/>
  <c r="E500" i="7"/>
  <c r="M500" i="7"/>
  <c r="D500" i="7"/>
  <c r="I500" i="7"/>
  <c r="O500" i="7"/>
  <c r="Q500" i="7" s="1"/>
  <c r="K500" i="7"/>
  <c r="R500" i="7"/>
  <c r="C500" i="7"/>
  <c r="G500" i="7"/>
  <c r="B467" i="9"/>
  <c r="K501" i="7" s="1"/>
  <c r="A468" i="9"/>
  <c r="F468" i="9" s="1" a="1"/>
  <c r="F468" i="9" s="1"/>
  <c r="P501" i="7" l="1"/>
  <c r="D501" i="7"/>
  <c r="O501" i="7"/>
  <c r="Q501" i="7" s="1"/>
  <c r="M501" i="7"/>
  <c r="C501" i="7"/>
  <c r="R501" i="7"/>
  <c r="J501" i="7"/>
  <c r="C467" i="9" a="1"/>
  <c r="C467" i="9" s="1"/>
  <c r="D467" i="9" s="1"/>
  <c r="L501" i="7"/>
  <c r="N501" i="7"/>
  <c r="H501" i="7"/>
  <c r="I501" i="7"/>
  <c r="G501" i="7"/>
  <c r="F501" i="7"/>
  <c r="S501" i="7"/>
  <c r="E501" i="7"/>
  <c r="B468" i="9"/>
  <c r="M502" i="7" s="1"/>
  <c r="A469" i="9"/>
  <c r="F469" i="9" s="1" a="1"/>
  <c r="F469" i="9" s="1"/>
  <c r="C468" i="9" l="1" a="1"/>
  <c r="C468" i="9" s="1"/>
  <c r="D468" i="9" s="1"/>
  <c r="K502" i="7"/>
  <c r="R502" i="7"/>
  <c r="H502" i="7"/>
  <c r="J502" i="7"/>
  <c r="I502" i="7"/>
  <c r="G502" i="7"/>
  <c r="F502" i="7"/>
  <c r="D502" i="7"/>
  <c r="C502" i="7"/>
  <c r="L502" i="7"/>
  <c r="S502" i="7"/>
  <c r="O502" i="7"/>
  <c r="Q502" i="7" s="1"/>
  <c r="P502" i="7"/>
  <c r="E502" i="7"/>
  <c r="N502" i="7"/>
  <c r="B469" i="9"/>
  <c r="H503" i="7" s="1"/>
  <c r="A470" i="9"/>
  <c r="F470" i="9" s="1" a="1"/>
  <c r="F470" i="9" s="1"/>
  <c r="I503" i="7" l="1"/>
  <c r="P503" i="7"/>
  <c r="C469" i="9" a="1"/>
  <c r="C469" i="9" s="1"/>
  <c r="D469" i="9" s="1"/>
  <c r="G503" i="7"/>
  <c r="D503" i="7"/>
  <c r="C503" i="7"/>
  <c r="S503" i="7"/>
  <c r="J503" i="7"/>
  <c r="M503" i="7"/>
  <c r="R503" i="7"/>
  <c r="L503" i="7"/>
  <c r="F503" i="7"/>
  <c r="N503" i="7"/>
  <c r="O503" i="7"/>
  <c r="Q503" i="7" s="1"/>
  <c r="K503" i="7"/>
  <c r="E503" i="7"/>
  <c r="B470" i="9"/>
  <c r="K504" i="7" s="1"/>
  <c r="A471" i="9"/>
  <c r="F471" i="9" s="1" a="1"/>
  <c r="F471" i="9" s="1"/>
  <c r="L504" i="7" l="1"/>
  <c r="I504" i="7"/>
  <c r="E504" i="7"/>
  <c r="O504" i="7"/>
  <c r="Q504" i="7" s="1"/>
  <c r="F504" i="7"/>
  <c r="D504" i="7"/>
  <c r="J504" i="7"/>
  <c r="P504" i="7"/>
  <c r="C470" i="9" a="1"/>
  <c r="C470" i="9" s="1"/>
  <c r="D470" i="9" s="1"/>
  <c r="H504" i="7"/>
  <c r="G504" i="7"/>
  <c r="S504" i="7"/>
  <c r="M504" i="7"/>
  <c r="C504" i="7"/>
  <c r="R504" i="7"/>
  <c r="N504" i="7"/>
  <c r="B471" i="9"/>
  <c r="O505" i="7" s="1"/>
  <c r="Q505" i="7" s="1"/>
  <c r="A472" i="9"/>
  <c r="F472" i="9" s="1" a="1"/>
  <c r="F472" i="9" s="1"/>
  <c r="C471" i="9" l="1" a="1"/>
  <c r="C471" i="9" s="1"/>
  <c r="D471" i="9" s="1"/>
  <c r="G505" i="7"/>
  <c r="L505" i="7"/>
  <c r="E505" i="7"/>
  <c r="K505" i="7"/>
  <c r="N505" i="7"/>
  <c r="S505" i="7"/>
  <c r="M505" i="7"/>
  <c r="J505" i="7"/>
  <c r="D505" i="7"/>
  <c r="P505" i="7"/>
  <c r="I505" i="7"/>
  <c r="F505" i="7"/>
  <c r="R505" i="7"/>
  <c r="H505" i="7"/>
  <c r="C505" i="7"/>
  <c r="B472" i="9"/>
  <c r="F506" i="7" s="1"/>
  <c r="A473" i="9"/>
  <c r="F473" i="9" s="1" a="1"/>
  <c r="F473" i="9" s="1"/>
  <c r="R506" i="7" l="1"/>
  <c r="K506" i="7"/>
  <c r="C506" i="7"/>
  <c r="H506" i="7"/>
  <c r="L506" i="7"/>
  <c r="J506" i="7"/>
  <c r="E506" i="7"/>
  <c r="C472" i="9" a="1"/>
  <c r="C472" i="9" s="1"/>
  <c r="D472" i="9" s="1"/>
  <c r="S506" i="7"/>
  <c r="P506" i="7"/>
  <c r="I506" i="7"/>
  <c r="M506" i="7"/>
  <c r="O506" i="7"/>
  <c r="Q506" i="7" s="1"/>
  <c r="G506" i="7"/>
  <c r="N506" i="7"/>
  <c r="D506" i="7"/>
  <c r="B473" i="9"/>
  <c r="O507" i="7" s="1"/>
  <c r="Q507" i="7" s="1"/>
  <c r="A474" i="9"/>
  <c r="F474" i="9" s="1" a="1"/>
  <c r="F474" i="9" s="1"/>
  <c r="K507" i="7" l="1"/>
  <c r="J507" i="7"/>
  <c r="H507" i="7"/>
  <c r="D507" i="7"/>
  <c r="C473" i="9" a="1"/>
  <c r="C473" i="9" s="1"/>
  <c r="D473" i="9" s="1"/>
  <c r="S507" i="7"/>
  <c r="L507" i="7"/>
  <c r="G507" i="7"/>
  <c r="C507" i="7"/>
  <c r="P507" i="7"/>
  <c r="N507" i="7"/>
  <c r="F507" i="7"/>
  <c r="I507" i="7"/>
  <c r="M507" i="7"/>
  <c r="E507" i="7"/>
  <c r="R507" i="7"/>
  <c r="B474" i="9"/>
  <c r="D508" i="7" s="1"/>
  <c r="A475" i="9"/>
  <c r="F475" i="9" s="1" a="1"/>
  <c r="F475" i="9" s="1"/>
  <c r="S508" i="7" l="1"/>
  <c r="H508" i="7"/>
  <c r="O508" i="7"/>
  <c r="Q508" i="7" s="1"/>
  <c r="N508" i="7"/>
  <c r="C474" i="9" a="1"/>
  <c r="C474" i="9" s="1"/>
  <c r="D474" i="9" s="1"/>
  <c r="P508" i="7"/>
  <c r="R508" i="7"/>
  <c r="G508" i="7"/>
  <c r="K508" i="7"/>
  <c r="M508" i="7"/>
  <c r="I508" i="7"/>
  <c r="F508" i="7"/>
  <c r="C508" i="7"/>
  <c r="E508" i="7"/>
  <c r="L508" i="7"/>
  <c r="J508" i="7"/>
  <c r="B475" i="9"/>
  <c r="M509" i="7" s="1"/>
  <c r="A476" i="9"/>
  <c r="F476" i="9" s="1" a="1"/>
  <c r="F476" i="9" s="1"/>
  <c r="H509" i="7" l="1"/>
  <c r="R509" i="7"/>
  <c r="E509" i="7"/>
  <c r="L509" i="7"/>
  <c r="D509" i="7"/>
  <c r="C475" i="9" a="1"/>
  <c r="C475" i="9" s="1"/>
  <c r="D475" i="9" s="1"/>
  <c r="J509" i="7"/>
  <c r="G509" i="7"/>
  <c r="F509" i="7"/>
  <c r="S509" i="7"/>
  <c r="C509" i="7"/>
  <c r="N509" i="7"/>
  <c r="P509" i="7"/>
  <c r="O509" i="7"/>
  <c r="Q509" i="7" s="1"/>
  <c r="K509" i="7"/>
  <c r="I509" i="7"/>
  <c r="B476" i="9"/>
  <c r="F510" i="7" s="1"/>
  <c r="A477" i="9"/>
  <c r="F477" i="9" s="1" a="1"/>
  <c r="F477" i="9" s="1"/>
  <c r="H510" i="7" l="1"/>
  <c r="E510" i="7"/>
  <c r="L510" i="7"/>
  <c r="D510" i="7"/>
  <c r="S510" i="7"/>
  <c r="C476" i="9" a="1"/>
  <c r="C476" i="9" s="1"/>
  <c r="D476" i="9" s="1"/>
  <c r="R510" i="7"/>
  <c r="J510" i="7"/>
  <c r="K510" i="7"/>
  <c r="C510" i="7"/>
  <c r="I510" i="7"/>
  <c r="O510" i="7"/>
  <c r="Q510" i="7" s="1"/>
  <c r="G510" i="7"/>
  <c r="N510" i="7"/>
  <c r="P510" i="7"/>
  <c r="M510" i="7"/>
  <c r="B477" i="9"/>
  <c r="J511" i="7" s="1"/>
  <c r="A478" i="9"/>
  <c r="F478" i="9" s="1" a="1"/>
  <c r="F478" i="9" s="1"/>
  <c r="C477" i="9" l="1" a="1"/>
  <c r="C477" i="9" s="1"/>
  <c r="D477" i="9" s="1"/>
  <c r="S511" i="7"/>
  <c r="K511" i="7"/>
  <c r="C511" i="7"/>
  <c r="M511" i="7"/>
  <c r="R511" i="7"/>
  <c r="G511" i="7"/>
  <c r="H511" i="7"/>
  <c r="F511" i="7"/>
  <c r="N511" i="7"/>
  <c r="E511" i="7"/>
  <c r="D511" i="7"/>
  <c r="P511" i="7"/>
  <c r="L511" i="7"/>
  <c r="O511" i="7"/>
  <c r="Q511" i="7" s="1"/>
  <c r="I511" i="7"/>
  <c r="B478" i="9"/>
  <c r="I512" i="7" s="1"/>
  <c r="A479" i="9"/>
  <c r="F479" i="9" s="1" a="1"/>
  <c r="F479" i="9" s="1"/>
  <c r="G512" i="7" l="1"/>
  <c r="C478" i="9" a="1"/>
  <c r="C478" i="9" s="1"/>
  <c r="D478" i="9" s="1"/>
  <c r="C512" i="7"/>
  <c r="O512" i="7"/>
  <c r="Q512" i="7" s="1"/>
  <c r="P512" i="7"/>
  <c r="E512" i="7"/>
  <c r="M512" i="7"/>
  <c r="N512" i="7"/>
  <c r="K512" i="7"/>
  <c r="S512" i="7"/>
  <c r="L512" i="7"/>
  <c r="D512" i="7"/>
  <c r="H512" i="7"/>
  <c r="J512" i="7"/>
  <c r="F512" i="7"/>
  <c r="R512" i="7"/>
  <c r="B479" i="9"/>
  <c r="I513" i="7" s="1"/>
  <c r="A480" i="9"/>
  <c r="F480" i="9" s="1" a="1"/>
  <c r="F480" i="9" s="1"/>
  <c r="C479" i="9" l="1" a="1"/>
  <c r="C479" i="9" s="1"/>
  <c r="D479" i="9" s="1"/>
  <c r="L513" i="7"/>
  <c r="S513" i="7"/>
  <c r="R513" i="7"/>
  <c r="M513" i="7"/>
  <c r="O513" i="7"/>
  <c r="Q513" i="7" s="1"/>
  <c r="G513" i="7"/>
  <c r="E513" i="7"/>
  <c r="F513" i="7"/>
  <c r="C513" i="7"/>
  <c r="D513" i="7"/>
  <c r="K513" i="7"/>
  <c r="P513" i="7"/>
  <c r="N513" i="7"/>
  <c r="H513" i="7"/>
  <c r="B480" i="9"/>
  <c r="I514" i="7" s="1"/>
  <c r="J513" i="7"/>
  <c r="A481" i="9"/>
  <c r="F481" i="9" s="1" a="1"/>
  <c r="F481" i="9" s="1"/>
  <c r="C480" i="9" l="1" a="1"/>
  <c r="C480" i="9" s="1"/>
  <c r="D480" i="9" s="1"/>
  <c r="E514" i="7"/>
  <c r="P514" i="7"/>
  <c r="H514" i="7"/>
  <c r="N514" i="7"/>
  <c r="G514" i="7"/>
  <c r="S514" i="7"/>
  <c r="R514" i="7"/>
  <c r="F514" i="7"/>
  <c r="O514" i="7"/>
  <c r="Q514" i="7" s="1"/>
  <c r="D514" i="7"/>
  <c r="L514" i="7"/>
  <c r="M514" i="7"/>
  <c r="K514" i="7"/>
  <c r="C514" i="7"/>
  <c r="J514" i="7"/>
  <c r="B481" i="9"/>
  <c r="S515" i="7" s="1"/>
  <c r="A482" i="9"/>
  <c r="F482" i="9" s="1" a="1"/>
  <c r="F482" i="9" s="1"/>
  <c r="I515" i="7" l="1"/>
  <c r="F515" i="7"/>
  <c r="N515" i="7"/>
  <c r="R515" i="7"/>
  <c r="C515" i="7"/>
  <c r="J515" i="7"/>
  <c r="E515" i="7"/>
  <c r="O515" i="7"/>
  <c r="Q515" i="7" s="1"/>
  <c r="H515" i="7"/>
  <c r="C481" i="9" a="1"/>
  <c r="C481" i="9" s="1"/>
  <c r="D481" i="9" s="1"/>
  <c r="K515" i="7"/>
  <c r="G515" i="7"/>
  <c r="M515" i="7"/>
  <c r="L515" i="7"/>
  <c r="P515" i="7"/>
  <c r="D515" i="7"/>
  <c r="B482" i="9"/>
  <c r="N516" i="7" s="1"/>
  <c r="A483" i="9"/>
  <c r="F483" i="9" s="1" a="1"/>
  <c r="F483" i="9" s="1"/>
  <c r="P516" i="7" l="1"/>
  <c r="H516" i="7"/>
  <c r="C516" i="7"/>
  <c r="C482" i="9" a="1"/>
  <c r="C482" i="9" s="1"/>
  <c r="D482" i="9" s="1"/>
  <c r="D516" i="7"/>
  <c r="E516" i="7"/>
  <c r="L516" i="7"/>
  <c r="S516" i="7"/>
  <c r="K516" i="7"/>
  <c r="M516" i="7"/>
  <c r="R516" i="7"/>
  <c r="F516" i="7"/>
  <c r="O516" i="7"/>
  <c r="Q516" i="7" s="1"/>
  <c r="J516" i="7"/>
  <c r="G516" i="7"/>
  <c r="I516" i="7"/>
  <c r="B483" i="9"/>
  <c r="N517" i="7" s="1"/>
  <c r="A484" i="9"/>
  <c r="F484" i="9" s="1" a="1"/>
  <c r="F484" i="9" s="1"/>
  <c r="M517" i="7" l="1"/>
  <c r="L517" i="7"/>
  <c r="E517" i="7"/>
  <c r="O517" i="7"/>
  <c r="Q517" i="7" s="1"/>
  <c r="G517" i="7"/>
  <c r="C517" i="7"/>
  <c r="F517" i="7"/>
  <c r="K517" i="7"/>
  <c r="C483" i="9" a="1"/>
  <c r="C483" i="9" s="1"/>
  <c r="D483" i="9" s="1"/>
  <c r="I517" i="7"/>
  <c r="D517" i="7"/>
  <c r="S517" i="7"/>
  <c r="R517" i="7"/>
  <c r="J517" i="7"/>
  <c r="P517" i="7"/>
  <c r="H517" i="7"/>
  <c r="B484" i="9"/>
  <c r="E518" i="7" s="1"/>
  <c r="A485" i="9"/>
  <c r="F485" i="9" s="1" a="1"/>
  <c r="F485" i="9" s="1"/>
  <c r="I518" i="7" l="1"/>
  <c r="D518" i="7"/>
  <c r="L518" i="7"/>
  <c r="N518" i="7"/>
  <c r="F518" i="7"/>
  <c r="M518" i="7"/>
  <c r="C484" i="9" a="1"/>
  <c r="C484" i="9" s="1"/>
  <c r="D484" i="9" s="1"/>
  <c r="H518" i="7"/>
  <c r="R518" i="7"/>
  <c r="C518" i="7"/>
  <c r="S518" i="7"/>
  <c r="K518" i="7"/>
  <c r="G518" i="7"/>
  <c r="O518" i="7"/>
  <c r="Q518" i="7" s="1"/>
  <c r="P518" i="7"/>
  <c r="J518" i="7"/>
  <c r="B485" i="9"/>
  <c r="O519" i="7" s="1"/>
  <c r="Q519" i="7" s="1"/>
  <c r="A486" i="9"/>
  <c r="F486" i="9" s="1" a="1"/>
  <c r="F486" i="9" s="1"/>
  <c r="C485" i="9" l="1" a="1"/>
  <c r="C485" i="9" s="1"/>
  <c r="D485" i="9" s="1"/>
  <c r="I519" i="7"/>
  <c r="R519" i="7"/>
  <c r="N519" i="7"/>
  <c r="H519" i="7"/>
  <c r="C519" i="7"/>
  <c r="G519" i="7"/>
  <c r="M519" i="7"/>
  <c r="E519" i="7"/>
  <c r="K519" i="7"/>
  <c r="L519" i="7"/>
  <c r="J519" i="7"/>
  <c r="D519" i="7"/>
  <c r="P519" i="7"/>
  <c r="S519" i="7"/>
  <c r="F519" i="7"/>
  <c r="B486" i="9"/>
  <c r="C520" i="7" s="1"/>
  <c r="A487" i="9"/>
  <c r="F487" i="9" s="1" a="1"/>
  <c r="F487" i="9" s="1"/>
  <c r="R520" i="7" l="1"/>
  <c r="S520" i="7"/>
  <c r="P520" i="7"/>
  <c r="H520" i="7"/>
  <c r="O520" i="7"/>
  <c r="Q520" i="7" s="1"/>
  <c r="L520" i="7"/>
  <c r="E520" i="7"/>
  <c r="G520" i="7"/>
  <c r="F520" i="7"/>
  <c r="I520" i="7"/>
  <c r="N520" i="7"/>
  <c r="C486" i="9" a="1"/>
  <c r="C486" i="9" s="1"/>
  <c r="D486" i="9" s="1"/>
  <c r="M520" i="7"/>
  <c r="D520" i="7"/>
  <c r="J520" i="7"/>
  <c r="K520" i="7"/>
  <c r="B487" i="9"/>
  <c r="L521" i="7" s="1"/>
  <c r="F36" i="7"/>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C487" i="9" l="1" a="1"/>
  <c r="C487" i="9" s="1"/>
  <c r="D487" i="9" s="1"/>
  <c r="M521" i="7"/>
  <c r="J521" i="7"/>
  <c r="I521" i="7"/>
  <c r="D521" i="7"/>
  <c r="S521" i="7"/>
  <c r="K521" i="7"/>
  <c r="C521" i="7"/>
  <c r="E521" i="7"/>
  <c r="O521" i="7"/>
  <c r="Q521" i="7" s="1"/>
  <c r="F521" i="7"/>
  <c r="R521" i="7"/>
  <c r="N521" i="7"/>
  <c r="G521" i="7"/>
  <c r="H521" i="7"/>
  <c r="P521" i="7"/>
  <c r="D9" i="9"/>
  <c r="D66" i="9"/>
  <c r="D63" i="9"/>
  <c r="D30" i="9"/>
  <c r="D136" i="9"/>
  <c r="D117" i="9"/>
  <c r="D122" i="9"/>
  <c r="D110" i="9"/>
  <c r="D91" i="9"/>
  <c r="D92" i="9"/>
  <c r="D32" i="9"/>
  <c r="D112" i="9"/>
  <c r="D19" i="9"/>
  <c r="D68" i="9"/>
  <c r="D141" i="9"/>
  <c r="D94" i="9"/>
  <c r="D37" i="9"/>
  <c r="D53" i="9"/>
  <c r="D31" i="9"/>
  <c r="D100" i="9"/>
  <c r="D130" i="9"/>
  <c r="D36" i="9"/>
  <c r="D56" i="9"/>
  <c r="D78" i="9"/>
  <c r="D14" i="9"/>
  <c r="D89" i="9"/>
  <c r="D61" i="9"/>
  <c r="D139" i="9"/>
  <c r="D29" i="9"/>
  <c r="D131" i="9"/>
  <c r="D93" i="9"/>
  <c r="D106" i="9"/>
  <c r="D125" i="9"/>
  <c r="D127" i="9"/>
  <c r="D135" i="9"/>
  <c r="D46" i="9"/>
  <c r="D113" i="9"/>
  <c r="D69" i="9"/>
  <c r="D109" i="9"/>
  <c r="D27" i="9"/>
  <c r="D134" i="9"/>
  <c r="D129" i="9"/>
  <c r="D99" i="9"/>
  <c r="D39" i="9"/>
  <c r="D55" i="9"/>
  <c r="D133" i="9"/>
  <c r="D38" i="9"/>
  <c r="D96" i="9"/>
  <c r="D82" i="9"/>
  <c r="D85" i="9"/>
  <c r="D147" i="9"/>
  <c r="D12" i="9"/>
  <c r="D111" i="9"/>
  <c r="D116" i="9"/>
  <c r="D50" i="9"/>
  <c r="D79" i="9"/>
  <c r="D74" i="9"/>
  <c r="D24" i="9"/>
  <c r="D18" i="9"/>
  <c r="D52" i="9"/>
  <c r="D145" i="9"/>
  <c r="D48" i="9"/>
  <c r="D34" i="9"/>
  <c r="D146" i="9"/>
  <c r="D75" i="9"/>
  <c r="D86" i="9"/>
  <c r="D16" i="9"/>
  <c r="D70" i="9"/>
  <c r="D137" i="9"/>
  <c r="D124" i="9"/>
  <c r="D90" i="9"/>
  <c r="D65" i="9"/>
  <c r="D57" i="9"/>
  <c r="D47" i="9"/>
  <c r="D76" i="9"/>
  <c r="D25" i="9"/>
  <c r="D20" i="9"/>
  <c r="D132" i="9"/>
  <c r="D119" i="9"/>
  <c r="D42" i="9"/>
  <c r="D84" i="9"/>
  <c r="D108" i="9"/>
  <c r="D21" i="9"/>
  <c r="D88" i="9"/>
  <c r="D83" i="9"/>
  <c r="D72" i="9"/>
  <c r="D26" i="9"/>
  <c r="D148" i="9"/>
  <c r="D22" i="9"/>
  <c r="D64" i="9"/>
  <c r="D13" i="9"/>
  <c r="D59" i="9"/>
  <c r="D115" i="9"/>
  <c r="D123" i="9"/>
  <c r="D126" i="9"/>
  <c r="D10" i="9"/>
  <c r="D104" i="9"/>
  <c r="D17" i="9"/>
  <c r="D54" i="9"/>
  <c r="D118" i="9"/>
  <c r="D23" i="9"/>
  <c r="D49" i="9"/>
  <c r="D62" i="9"/>
  <c r="D80" i="9"/>
  <c r="D114" i="9"/>
  <c r="D33" i="9"/>
  <c r="D11" i="9"/>
  <c r="D60" i="9"/>
  <c r="D81" i="9"/>
  <c r="D98" i="9"/>
  <c r="D51" i="9"/>
  <c r="D142" i="9"/>
  <c r="D40" i="9"/>
  <c r="D143" i="9"/>
  <c r="D87" i="9"/>
  <c r="D45" i="9"/>
  <c r="D28" i="9"/>
  <c r="D97" i="9"/>
  <c r="D67" i="9"/>
  <c r="D105" i="9"/>
  <c r="D101" i="9"/>
  <c r="D138" i="9"/>
  <c r="D44" i="9"/>
  <c r="D77" i="9"/>
  <c r="D107" i="9"/>
  <c r="D144" i="9"/>
  <c r="D95" i="9"/>
  <c r="D71" i="9"/>
  <c r="D15" i="9"/>
  <c r="D35" i="9"/>
  <c r="D128" i="9"/>
  <c r="D120" i="9"/>
  <c r="D58" i="9"/>
  <c r="D140" i="9"/>
  <c r="D103" i="9"/>
  <c r="D102" i="9"/>
  <c r="D43" i="9"/>
  <c r="D73" i="9"/>
  <c r="D41" i="9"/>
  <c r="D121" i="9"/>
  <c r="E11" i="9" l="1"/>
  <c r="F11" i="9" s="1" a="1"/>
  <c r="F11" i="9" s="1"/>
  <c r="E10" i="9"/>
  <c r="F10" i="9" s="1" a="1"/>
  <c r="F10" i="9" s="1"/>
  <c r="E74" i="9"/>
  <c r="E138" i="9"/>
  <c r="E202" i="9"/>
  <c r="B236" i="7" s="1"/>
  <c r="E266" i="9"/>
  <c r="B300" i="7" s="1"/>
  <c r="E330" i="9"/>
  <c r="B364" i="7" s="1"/>
  <c r="E394" i="9"/>
  <c r="B428" i="7" s="1"/>
  <c r="E458" i="9"/>
  <c r="B492" i="7" s="1"/>
  <c r="E35" i="9"/>
  <c r="F35" i="9" s="1" a="1"/>
  <c r="F35" i="9" s="1"/>
  <c r="E99" i="9"/>
  <c r="E163" i="9"/>
  <c r="B197" i="7" s="1"/>
  <c r="E227" i="9"/>
  <c r="B261" i="7" s="1"/>
  <c r="E291" i="9"/>
  <c r="B325" i="7" s="1"/>
  <c r="E355" i="9"/>
  <c r="B389" i="7" s="1"/>
  <c r="E419" i="9"/>
  <c r="B453" i="7" s="1"/>
  <c r="E483" i="9"/>
  <c r="B517" i="7" s="1"/>
  <c r="E60" i="9"/>
  <c r="F60" i="9" s="1" a="1"/>
  <c r="F60" i="9" s="1"/>
  <c r="E124" i="9"/>
  <c r="F124" i="9" s="1" a="1"/>
  <c r="F124" i="9" s="1"/>
  <c r="E188" i="9"/>
  <c r="B222" i="7" s="1"/>
  <c r="E252" i="9"/>
  <c r="B286" i="7" s="1"/>
  <c r="E316" i="9"/>
  <c r="B350" i="7" s="1"/>
  <c r="E380" i="9"/>
  <c r="B414" i="7" s="1"/>
  <c r="E444" i="9"/>
  <c r="B478" i="7" s="1"/>
  <c r="E113" i="9"/>
  <c r="F113" i="9" s="1" a="1"/>
  <c r="F113" i="9" s="1"/>
  <c r="E433" i="9"/>
  <c r="B467" i="7" s="1"/>
  <c r="E61" i="9"/>
  <c r="F61" i="9" s="1" a="1"/>
  <c r="F61" i="9" s="1"/>
  <c r="E125" i="9"/>
  <c r="F125" i="9" s="1" a="1"/>
  <c r="F125" i="9" s="1"/>
  <c r="E189" i="9"/>
  <c r="B223" i="7" s="1"/>
  <c r="E253" i="9"/>
  <c r="B287" i="7" s="1"/>
  <c r="E317" i="9"/>
  <c r="B351" i="7" s="1"/>
  <c r="E381" i="9"/>
  <c r="B415" i="7" s="1"/>
  <c r="E445" i="9"/>
  <c r="B479" i="7" s="1"/>
  <c r="E145" i="9"/>
  <c r="F145" i="9" s="1" a="1"/>
  <c r="F145" i="9" s="1"/>
  <c r="E425" i="9"/>
  <c r="B459" i="7" s="1"/>
  <c r="E54" i="9"/>
  <c r="E118" i="9"/>
  <c r="E182" i="9"/>
  <c r="B216" i="7" s="1"/>
  <c r="E246" i="9"/>
  <c r="B280" i="7" s="1"/>
  <c r="E310" i="9"/>
  <c r="B344" i="7" s="1"/>
  <c r="E374" i="9"/>
  <c r="B408" i="7" s="1"/>
  <c r="E438" i="9"/>
  <c r="B472" i="7" s="1"/>
  <c r="E89" i="9"/>
  <c r="E465" i="9"/>
  <c r="B499" i="7" s="1"/>
  <c r="E71" i="9"/>
  <c r="E135" i="9"/>
  <c r="E199" i="9"/>
  <c r="B233" i="7" s="1"/>
  <c r="E263" i="9"/>
  <c r="B297" i="7" s="1"/>
  <c r="E327" i="9"/>
  <c r="B361" i="7" s="1"/>
  <c r="E391" i="9"/>
  <c r="B425" i="7" s="1"/>
  <c r="E455" i="9"/>
  <c r="B489" i="7" s="1"/>
  <c r="E97" i="9"/>
  <c r="E457" i="9"/>
  <c r="B491" i="7" s="1"/>
  <c r="E72" i="9"/>
  <c r="E136" i="9"/>
  <c r="E200" i="9"/>
  <c r="B234" i="7" s="1"/>
  <c r="E264" i="9"/>
  <c r="B298" i="7" s="1"/>
  <c r="E328" i="9"/>
  <c r="B362" i="7" s="1"/>
  <c r="E392" i="9"/>
  <c r="B426" i="7" s="1"/>
  <c r="E456" i="9"/>
  <c r="B490" i="7" s="1"/>
  <c r="E217" i="9"/>
  <c r="B251" i="7" s="1"/>
  <c r="E234" i="9"/>
  <c r="B268" i="7" s="1"/>
  <c r="E195" i="9"/>
  <c r="B229" i="7" s="1"/>
  <c r="E451" i="9"/>
  <c r="B485" i="7" s="1"/>
  <c r="E284" i="9"/>
  <c r="B318" i="7" s="1"/>
  <c r="E289" i="9"/>
  <c r="B323" i="7" s="1"/>
  <c r="E221" i="9"/>
  <c r="B255" i="7" s="1"/>
  <c r="E297" i="9"/>
  <c r="B331" i="7" s="1"/>
  <c r="E214" i="9"/>
  <c r="B248" i="7" s="1"/>
  <c r="E470" i="9"/>
  <c r="B504" i="7" s="1"/>
  <c r="E295" i="9"/>
  <c r="B329" i="7" s="1"/>
  <c r="E40" i="9"/>
  <c r="F40" i="9" s="1" a="1"/>
  <c r="F40" i="9" s="1"/>
  <c r="E296" i="9"/>
  <c r="B330" i="7" s="1"/>
  <c r="E17" i="9"/>
  <c r="F17" i="9" s="1" a="1"/>
  <c r="F17" i="9" s="1"/>
  <c r="E322" i="9"/>
  <c r="B356" i="7" s="1"/>
  <c r="E219" i="9"/>
  <c r="B253" i="7" s="1"/>
  <c r="E116" i="9"/>
  <c r="E18" i="9"/>
  <c r="E82" i="9"/>
  <c r="F82" i="9" s="1" a="1"/>
  <c r="F82" i="9" s="1"/>
  <c r="E146" i="9"/>
  <c r="E210" i="9"/>
  <c r="B244" i="7" s="1"/>
  <c r="E274" i="9"/>
  <c r="B308" i="7" s="1"/>
  <c r="E338" i="9"/>
  <c r="B372" i="7" s="1"/>
  <c r="E402" i="9"/>
  <c r="B436" i="7" s="1"/>
  <c r="E466" i="9"/>
  <c r="B500" i="7" s="1"/>
  <c r="E43" i="9"/>
  <c r="F43" i="9" s="1" a="1"/>
  <c r="F43" i="9" s="1"/>
  <c r="E107" i="9"/>
  <c r="F107" i="9" s="1" a="1"/>
  <c r="F107" i="9" s="1"/>
  <c r="E171" i="9"/>
  <c r="B205" i="7" s="1"/>
  <c r="E235" i="9"/>
  <c r="B269" i="7" s="1"/>
  <c r="E299" i="9"/>
  <c r="B333" i="7" s="1"/>
  <c r="E363" i="9"/>
  <c r="B397" i="7" s="1"/>
  <c r="E427" i="9"/>
  <c r="B461" i="7" s="1"/>
  <c r="E209" i="9"/>
  <c r="B243" i="7" s="1"/>
  <c r="E68" i="9"/>
  <c r="E132" i="9"/>
  <c r="E196" i="9"/>
  <c r="B230" i="7" s="1"/>
  <c r="E260" i="9"/>
  <c r="B294" i="7" s="1"/>
  <c r="E324" i="9"/>
  <c r="B358" i="7" s="1"/>
  <c r="E388" i="9"/>
  <c r="B422" i="7" s="1"/>
  <c r="E452" i="9"/>
  <c r="B486" i="7" s="1"/>
  <c r="E153" i="9"/>
  <c r="B187" i="7" s="1"/>
  <c r="E473" i="9"/>
  <c r="B507" i="7" s="1"/>
  <c r="E69" i="9"/>
  <c r="E133" i="9"/>
  <c r="E197" i="9"/>
  <c r="B231" i="7" s="1"/>
  <c r="E261" i="9"/>
  <c r="B295" i="7" s="1"/>
  <c r="E325" i="9"/>
  <c r="B359" i="7" s="1"/>
  <c r="E389" i="9"/>
  <c r="B423" i="7" s="1"/>
  <c r="E453" i="9"/>
  <c r="B487" i="7" s="1"/>
  <c r="E185" i="9"/>
  <c r="B219" i="7" s="1"/>
  <c r="E449" i="9"/>
  <c r="B483" i="7" s="1"/>
  <c r="E62" i="9"/>
  <c r="F62" i="9" s="1" a="1"/>
  <c r="F62" i="9" s="1"/>
  <c r="E126" i="9"/>
  <c r="F126" i="9" s="1" a="1"/>
  <c r="F126" i="9" s="1"/>
  <c r="E190" i="9"/>
  <c r="B224" i="7" s="1"/>
  <c r="E254" i="9"/>
  <c r="B288" i="7" s="1"/>
  <c r="E318" i="9"/>
  <c r="B352" i="7" s="1"/>
  <c r="E382" i="9"/>
  <c r="B416" i="7" s="1"/>
  <c r="E446" i="9"/>
  <c r="B480" i="7" s="1"/>
  <c r="E121" i="9"/>
  <c r="E15" i="9"/>
  <c r="E79" i="9"/>
  <c r="F79" i="9" s="1" a="1"/>
  <c r="F79" i="9" s="1"/>
  <c r="E143" i="9"/>
  <c r="F143" i="9" s="1" a="1"/>
  <c r="F143" i="9" s="1"/>
  <c r="E207" i="9"/>
  <c r="B241" i="7" s="1"/>
  <c r="E271" i="9"/>
  <c r="B305" i="7" s="1"/>
  <c r="E335" i="9"/>
  <c r="B369" i="7" s="1"/>
  <c r="E399" i="9"/>
  <c r="B433" i="7" s="1"/>
  <c r="E463" i="9"/>
  <c r="B497" i="7" s="1"/>
  <c r="E137" i="9"/>
  <c r="E16" i="9"/>
  <c r="F16" i="9" s="1" a="1"/>
  <c r="F16" i="9" s="1"/>
  <c r="E80" i="9"/>
  <c r="F80" i="9" s="1" a="1"/>
  <c r="F80" i="9" s="1"/>
  <c r="E144" i="9"/>
  <c r="E208" i="9"/>
  <c r="B242" i="7" s="1"/>
  <c r="E272" i="9"/>
  <c r="B306" i="7" s="1"/>
  <c r="E336" i="9"/>
  <c r="B370" i="7" s="1"/>
  <c r="E400" i="9"/>
  <c r="B434" i="7" s="1"/>
  <c r="E464" i="9"/>
  <c r="B498" i="7" s="1"/>
  <c r="E265" i="9"/>
  <c r="B299" i="7" s="1"/>
  <c r="E170" i="9"/>
  <c r="B204" i="7" s="1"/>
  <c r="E426" i="9"/>
  <c r="B460" i="7" s="1"/>
  <c r="E131" i="9"/>
  <c r="E387" i="9"/>
  <c r="B421" i="7" s="1"/>
  <c r="E156" i="9"/>
  <c r="B190" i="7" s="1"/>
  <c r="E412" i="9"/>
  <c r="B446" i="7" s="1"/>
  <c r="E93" i="9"/>
  <c r="E413" i="9"/>
  <c r="B447" i="7" s="1"/>
  <c r="E86" i="9"/>
  <c r="F86" i="9" s="1" a="1"/>
  <c r="F86" i="9" s="1"/>
  <c r="E342" i="9"/>
  <c r="B376" i="7" s="1"/>
  <c r="E103" i="9"/>
  <c r="E359" i="9"/>
  <c r="B393" i="7" s="1"/>
  <c r="E273" i="9"/>
  <c r="B307" i="7" s="1"/>
  <c r="E232" i="9"/>
  <c r="B266" i="7" s="1"/>
  <c r="E393" i="9"/>
  <c r="B427" i="7" s="1"/>
  <c r="E258" i="9"/>
  <c r="B292" i="7" s="1"/>
  <c r="E347" i="9"/>
  <c r="B381" i="7" s="1"/>
  <c r="E26" i="9"/>
  <c r="E90" i="9"/>
  <c r="E154" i="9"/>
  <c r="B188" i="7" s="1"/>
  <c r="E218" i="9"/>
  <c r="B252" i="7" s="1"/>
  <c r="E282" i="9"/>
  <c r="B316" i="7" s="1"/>
  <c r="E346" i="9"/>
  <c r="B380" i="7" s="1"/>
  <c r="E410" i="9"/>
  <c r="B444" i="7" s="1"/>
  <c r="E474" i="9"/>
  <c r="B508" i="7" s="1"/>
  <c r="E51" i="9"/>
  <c r="E115" i="9"/>
  <c r="E179" i="9"/>
  <c r="B213" i="7" s="1"/>
  <c r="E243" i="9"/>
  <c r="B277" i="7" s="1"/>
  <c r="E307" i="9"/>
  <c r="B341" i="7" s="1"/>
  <c r="E371" i="9"/>
  <c r="B405" i="7" s="1"/>
  <c r="E435" i="9"/>
  <c r="B469" i="7" s="1"/>
  <c r="E12" i="9"/>
  <c r="F12" i="9" s="1" a="1"/>
  <c r="F12" i="9" s="1"/>
  <c r="E76" i="9"/>
  <c r="E140" i="9"/>
  <c r="E204" i="9"/>
  <c r="B238" i="7" s="1"/>
  <c r="E268" i="9"/>
  <c r="B302" i="7" s="1"/>
  <c r="E332" i="9"/>
  <c r="B366" i="7" s="1"/>
  <c r="E396" i="9"/>
  <c r="B430" i="7" s="1"/>
  <c r="E460" i="9"/>
  <c r="B494" i="7" s="1"/>
  <c r="E193" i="9"/>
  <c r="B227" i="7" s="1"/>
  <c r="E13" i="9"/>
  <c r="E77" i="9"/>
  <c r="E141" i="9"/>
  <c r="E205" i="9"/>
  <c r="B239" i="7" s="1"/>
  <c r="E269" i="9"/>
  <c r="B303" i="7" s="1"/>
  <c r="E333" i="9"/>
  <c r="B367" i="7" s="1"/>
  <c r="E397" i="9"/>
  <c r="B431" i="7" s="1"/>
  <c r="E461" i="9"/>
  <c r="B495" i="7" s="1"/>
  <c r="E233" i="9"/>
  <c r="B267" i="7" s="1"/>
  <c r="E481" i="9"/>
  <c r="B515" i="7" s="1"/>
  <c r="E70" i="9"/>
  <c r="E134" i="9"/>
  <c r="E198" i="9"/>
  <c r="B232" i="7" s="1"/>
  <c r="E262" i="9"/>
  <c r="B296" i="7" s="1"/>
  <c r="E326" i="9"/>
  <c r="B360" i="7" s="1"/>
  <c r="E390" i="9"/>
  <c r="B424" i="7" s="1"/>
  <c r="E454" i="9"/>
  <c r="B488" i="7" s="1"/>
  <c r="E177" i="9"/>
  <c r="B211" i="7" s="1"/>
  <c r="E23" i="9"/>
  <c r="E87" i="9"/>
  <c r="E151" i="9"/>
  <c r="B185" i="7" s="1"/>
  <c r="E215" i="9"/>
  <c r="B249" i="7" s="1"/>
  <c r="E279" i="9"/>
  <c r="B313" i="7" s="1"/>
  <c r="E343" i="9"/>
  <c r="B377" i="7" s="1"/>
  <c r="E407" i="9"/>
  <c r="B441" i="7" s="1"/>
  <c r="E471" i="9"/>
  <c r="B505" i="7" s="1"/>
  <c r="E169" i="9"/>
  <c r="B203" i="7" s="1"/>
  <c r="E24" i="9"/>
  <c r="E88" i="9"/>
  <c r="E152" i="9"/>
  <c r="B186" i="7" s="1"/>
  <c r="E216" i="9"/>
  <c r="B250" i="7" s="1"/>
  <c r="E280" i="9"/>
  <c r="B314" i="7" s="1"/>
  <c r="E344" i="9"/>
  <c r="B378" i="7" s="1"/>
  <c r="E408" i="9"/>
  <c r="B442" i="7" s="1"/>
  <c r="E472" i="9"/>
  <c r="B506" i="7" s="1"/>
  <c r="E305" i="9"/>
  <c r="B339" i="7" s="1"/>
  <c r="E96" i="9"/>
  <c r="E224" i="9"/>
  <c r="B258" i="7" s="1"/>
  <c r="E352" i="9"/>
  <c r="B386" i="7" s="1"/>
  <c r="E480" i="9"/>
  <c r="B514" i="7" s="1"/>
  <c r="E353" i="9"/>
  <c r="B387" i="7" s="1"/>
  <c r="E106" i="9"/>
  <c r="E362" i="9"/>
  <c r="B396" i="7" s="1"/>
  <c r="E67" i="9"/>
  <c r="E323" i="9"/>
  <c r="B357" i="7" s="1"/>
  <c r="E92" i="9"/>
  <c r="F92" i="9" s="1" a="1"/>
  <c r="F92" i="9" s="1"/>
  <c r="E220" i="9"/>
  <c r="B254" i="7" s="1"/>
  <c r="E476" i="9"/>
  <c r="B510" i="7" s="1"/>
  <c r="E157" i="9"/>
  <c r="B191" i="7" s="1"/>
  <c r="E349" i="9"/>
  <c r="B383" i="7" s="1"/>
  <c r="E477" i="9"/>
  <c r="B511" i="7" s="1"/>
  <c r="E150" i="9"/>
  <c r="B184" i="7" s="1"/>
  <c r="E406" i="9"/>
  <c r="B440" i="7" s="1"/>
  <c r="E39" i="9"/>
  <c r="F39" i="9" s="1" a="1"/>
  <c r="F39" i="9" s="1"/>
  <c r="E167" i="9"/>
  <c r="B201" i="7" s="1"/>
  <c r="E423" i="9"/>
  <c r="B457" i="7" s="1"/>
  <c r="E104" i="9"/>
  <c r="E360" i="9"/>
  <c r="B394" i="7" s="1"/>
  <c r="E130" i="9"/>
  <c r="E155" i="9"/>
  <c r="B189" i="7" s="1"/>
  <c r="E475" i="9"/>
  <c r="B509" i="7" s="1"/>
  <c r="E34" i="9"/>
  <c r="E98" i="9"/>
  <c r="F98" i="9" s="1" a="1"/>
  <c r="F98" i="9" s="1"/>
  <c r="E162" i="9"/>
  <c r="B196" i="7" s="1"/>
  <c r="E226" i="9"/>
  <c r="B260" i="7" s="1"/>
  <c r="E290" i="9"/>
  <c r="B324" i="7" s="1"/>
  <c r="E354" i="9"/>
  <c r="B388" i="7" s="1"/>
  <c r="E418" i="9"/>
  <c r="B452" i="7" s="1"/>
  <c r="E482" i="9"/>
  <c r="B516" i="7" s="1"/>
  <c r="E59" i="9"/>
  <c r="E123" i="9"/>
  <c r="F123" i="9" s="1" a="1"/>
  <c r="F123" i="9" s="1"/>
  <c r="E187" i="9"/>
  <c r="B221" i="7" s="1"/>
  <c r="E251" i="9"/>
  <c r="B285" i="7" s="1"/>
  <c r="E315" i="9"/>
  <c r="B349" i="7" s="1"/>
  <c r="E379" i="9"/>
  <c r="B413" i="7" s="1"/>
  <c r="E443" i="9"/>
  <c r="B477" i="7" s="1"/>
  <c r="E20" i="9"/>
  <c r="E84" i="9"/>
  <c r="F84" i="9" s="1" a="1"/>
  <c r="F84" i="9" s="1"/>
  <c r="E148" i="9"/>
  <c r="F148" i="9" s="1" a="1"/>
  <c r="F148" i="9" s="1"/>
  <c r="E212" i="9"/>
  <c r="B246" i="7" s="1"/>
  <c r="E276" i="9"/>
  <c r="B310" i="7" s="1"/>
  <c r="E340" i="9"/>
  <c r="B374" i="7" s="1"/>
  <c r="E404" i="9"/>
  <c r="B438" i="7" s="1"/>
  <c r="E468" i="9"/>
  <c r="B502" i="7" s="1"/>
  <c r="E249" i="9"/>
  <c r="B283" i="7" s="1"/>
  <c r="E21" i="9"/>
  <c r="F21" i="9" s="1" a="1"/>
  <c r="F21" i="9" s="1"/>
  <c r="E85" i="9"/>
  <c r="F85" i="9" s="1" a="1"/>
  <c r="F85" i="9" s="1"/>
  <c r="E149" i="9"/>
  <c r="B183" i="7" s="1"/>
  <c r="E213" i="9"/>
  <c r="B247" i="7" s="1"/>
  <c r="E277" i="9"/>
  <c r="B311" i="7" s="1"/>
  <c r="E341" i="9"/>
  <c r="B375" i="7" s="1"/>
  <c r="E405" i="9"/>
  <c r="B439" i="7" s="1"/>
  <c r="E469" i="9"/>
  <c r="B503" i="7" s="1"/>
  <c r="E257" i="9"/>
  <c r="B291" i="7" s="1"/>
  <c r="E14" i="9"/>
  <c r="F14" i="9" s="1" a="1"/>
  <c r="F14" i="9" s="1"/>
  <c r="E78" i="9"/>
  <c r="F78" i="9" s="1" a="1"/>
  <c r="F78" i="9" s="1"/>
  <c r="E142" i="9"/>
  <c r="E206" i="9"/>
  <c r="B240" i="7" s="1"/>
  <c r="E270" i="9"/>
  <c r="B304" i="7" s="1"/>
  <c r="E334" i="9"/>
  <c r="B368" i="7" s="1"/>
  <c r="E398" i="9"/>
  <c r="B432" i="7" s="1"/>
  <c r="E462" i="9"/>
  <c r="B496" i="7" s="1"/>
  <c r="E241" i="9"/>
  <c r="B275" i="7" s="1"/>
  <c r="E31" i="9"/>
  <c r="F31" i="9" s="1" a="1"/>
  <c r="F31" i="9" s="1"/>
  <c r="E95" i="9"/>
  <c r="E159" i="9"/>
  <c r="B193" i="7" s="1"/>
  <c r="E223" i="9"/>
  <c r="B257" i="7" s="1"/>
  <c r="E287" i="9"/>
  <c r="B321" i="7" s="1"/>
  <c r="E351" i="9"/>
  <c r="B385" i="7" s="1"/>
  <c r="E415" i="9"/>
  <c r="B449" i="7" s="1"/>
  <c r="E479" i="9"/>
  <c r="B513" i="7" s="1"/>
  <c r="E225" i="9"/>
  <c r="B259" i="7" s="1"/>
  <c r="E32" i="9"/>
  <c r="E160" i="9"/>
  <c r="B194" i="7" s="1"/>
  <c r="E288" i="9"/>
  <c r="B322" i="7" s="1"/>
  <c r="E416" i="9"/>
  <c r="B450" i="7" s="1"/>
  <c r="E42" i="9"/>
  <c r="E298" i="9"/>
  <c r="B332" i="7" s="1"/>
  <c r="E201" i="9"/>
  <c r="B235" i="7" s="1"/>
  <c r="E259" i="9"/>
  <c r="B293" i="7" s="1"/>
  <c r="E28" i="9"/>
  <c r="E348" i="9"/>
  <c r="B382" i="7" s="1"/>
  <c r="E29" i="9"/>
  <c r="E285" i="9"/>
  <c r="B319" i="7" s="1"/>
  <c r="E22" i="9"/>
  <c r="E278" i="9"/>
  <c r="B312" i="7" s="1"/>
  <c r="E281" i="9"/>
  <c r="B315" i="7" s="1"/>
  <c r="E231" i="9"/>
  <c r="B265" i="7" s="1"/>
  <c r="E487" i="9"/>
  <c r="B521" i="7" s="1"/>
  <c r="E168" i="9"/>
  <c r="B202" i="7" s="1"/>
  <c r="E424" i="9"/>
  <c r="B458" i="7" s="1"/>
  <c r="E194" i="9"/>
  <c r="B228" i="7" s="1"/>
  <c r="E91" i="9"/>
  <c r="E52" i="9"/>
  <c r="E50" i="9"/>
  <c r="E114" i="9"/>
  <c r="F114" i="9" s="1" a="1"/>
  <c r="F114" i="9" s="1"/>
  <c r="E178" i="9"/>
  <c r="B212" i="7" s="1"/>
  <c r="E242" i="9"/>
  <c r="B276" i="7" s="1"/>
  <c r="E306" i="9"/>
  <c r="B340" i="7" s="1"/>
  <c r="E370" i="9"/>
  <c r="B404" i="7" s="1"/>
  <c r="E434" i="9"/>
  <c r="B468" i="7" s="1"/>
  <c r="E75" i="9"/>
  <c r="E139" i="9"/>
  <c r="E203" i="9"/>
  <c r="B237" i="7" s="1"/>
  <c r="E267" i="9"/>
  <c r="B301" i="7" s="1"/>
  <c r="E331" i="9"/>
  <c r="B365" i="7" s="1"/>
  <c r="E395" i="9"/>
  <c r="B429" i="7" s="1"/>
  <c r="E459" i="9"/>
  <c r="B493" i="7" s="1"/>
  <c r="E36" i="9"/>
  <c r="E100" i="9"/>
  <c r="E164" i="9"/>
  <c r="B198" i="7" s="1"/>
  <c r="E228" i="9"/>
  <c r="B262" i="7" s="1"/>
  <c r="E292" i="9"/>
  <c r="B326" i="7" s="1"/>
  <c r="E356" i="9"/>
  <c r="B390" i="7" s="1"/>
  <c r="E420" i="9"/>
  <c r="B454" i="7" s="1"/>
  <c r="E484" i="9"/>
  <c r="B518" i="7" s="1"/>
  <c r="E321" i="9"/>
  <c r="B355" i="7" s="1"/>
  <c r="E37" i="9"/>
  <c r="E101" i="9"/>
  <c r="E165" i="9"/>
  <c r="B199" i="7" s="1"/>
  <c r="E229" i="9"/>
  <c r="B263" i="7" s="1"/>
  <c r="E293" i="9"/>
  <c r="B327" i="7" s="1"/>
  <c r="E357" i="9"/>
  <c r="B391" i="7" s="1"/>
  <c r="E421" i="9"/>
  <c r="B455" i="7" s="1"/>
  <c r="E485" i="9"/>
  <c r="B519" i="7" s="1"/>
  <c r="E329" i="9"/>
  <c r="B363" i="7" s="1"/>
  <c r="E30" i="9"/>
  <c r="E94" i="9"/>
  <c r="F94" i="9" s="1" a="1"/>
  <c r="F94" i="9" s="1"/>
  <c r="E158" i="9"/>
  <c r="B192" i="7" s="1"/>
  <c r="E222" i="9"/>
  <c r="B256" i="7" s="1"/>
  <c r="E286" i="9"/>
  <c r="B320" i="7" s="1"/>
  <c r="E350" i="9"/>
  <c r="B384" i="7" s="1"/>
  <c r="E414" i="9"/>
  <c r="B448" i="7" s="1"/>
  <c r="E478" i="9"/>
  <c r="B512" i="7" s="1"/>
  <c r="E337" i="9"/>
  <c r="B371" i="7" s="1"/>
  <c r="E47" i="9"/>
  <c r="F47" i="9" s="1" a="1"/>
  <c r="F47" i="9" s="1"/>
  <c r="E111" i="9"/>
  <c r="E175" i="9"/>
  <c r="B209" i="7" s="1"/>
  <c r="E239" i="9"/>
  <c r="B273" i="7" s="1"/>
  <c r="E303" i="9"/>
  <c r="B337" i="7" s="1"/>
  <c r="E367" i="9"/>
  <c r="B401" i="7" s="1"/>
  <c r="E431" i="9"/>
  <c r="B465" i="7" s="1"/>
  <c r="E25" i="9"/>
  <c r="E313" i="9"/>
  <c r="B347" i="7" s="1"/>
  <c r="E48" i="9"/>
  <c r="E112" i="9"/>
  <c r="E176" i="9"/>
  <c r="B210" i="7" s="1"/>
  <c r="E240" i="9"/>
  <c r="B274" i="7" s="1"/>
  <c r="E304" i="9"/>
  <c r="B338" i="7" s="1"/>
  <c r="E368" i="9"/>
  <c r="B402" i="7" s="1"/>
  <c r="E432" i="9"/>
  <c r="B466" i="7" s="1"/>
  <c r="E81" i="9"/>
  <c r="F81" i="9" s="1" a="1"/>
  <c r="F81" i="9" s="1"/>
  <c r="E441" i="9"/>
  <c r="B475" i="7" s="1"/>
  <c r="E184" i="9"/>
  <c r="B218" i="7" s="1"/>
  <c r="E312" i="9"/>
  <c r="B346" i="7" s="1"/>
  <c r="E440" i="9"/>
  <c r="B474" i="7" s="1"/>
  <c r="E450" i="9"/>
  <c r="B484" i="7" s="1"/>
  <c r="E411" i="9"/>
  <c r="B445" i="7" s="1"/>
  <c r="E308" i="9"/>
  <c r="B342" i="7" s="1"/>
  <c r="E58" i="9"/>
  <c r="F58" i="9" s="1" a="1"/>
  <c r="F58" i="9" s="1"/>
  <c r="E122" i="9"/>
  <c r="E186" i="9"/>
  <c r="B220" i="7" s="1"/>
  <c r="E250" i="9"/>
  <c r="B284" i="7" s="1"/>
  <c r="E314" i="9"/>
  <c r="B348" i="7" s="1"/>
  <c r="E378" i="9"/>
  <c r="B412" i="7" s="1"/>
  <c r="E442" i="9"/>
  <c r="B476" i="7" s="1"/>
  <c r="E19" i="9"/>
  <c r="E83" i="9"/>
  <c r="F83" i="9" s="1" a="1"/>
  <c r="F83" i="9" s="1"/>
  <c r="E147" i="9"/>
  <c r="E211" i="9"/>
  <c r="B245" i="7" s="1"/>
  <c r="E275" i="9"/>
  <c r="B309" i="7" s="1"/>
  <c r="E339" i="9"/>
  <c r="B373" i="7" s="1"/>
  <c r="E403" i="9"/>
  <c r="B437" i="7" s="1"/>
  <c r="E467" i="9"/>
  <c r="B501" i="7" s="1"/>
  <c r="E44" i="9"/>
  <c r="E108" i="9"/>
  <c r="F108" i="9" s="1" a="1"/>
  <c r="F108" i="9" s="1"/>
  <c r="E172" i="9"/>
  <c r="B206" i="7" s="1"/>
  <c r="E236" i="9"/>
  <c r="B270" i="7" s="1"/>
  <c r="E300" i="9"/>
  <c r="B334" i="7" s="1"/>
  <c r="E364" i="9"/>
  <c r="B398" i="7" s="1"/>
  <c r="E428" i="9"/>
  <c r="B462" i="7" s="1"/>
  <c r="E49" i="9"/>
  <c r="F49" i="9" s="1" a="1"/>
  <c r="F49" i="9" s="1"/>
  <c r="E369" i="9"/>
  <c r="B403" i="7" s="1"/>
  <c r="E45" i="9"/>
  <c r="F45" i="9" s="1" a="1"/>
  <c r="F45" i="9" s="1"/>
  <c r="E109" i="9"/>
  <c r="E173" i="9"/>
  <c r="B207" i="7" s="1"/>
  <c r="E237" i="9"/>
  <c r="B271" i="7" s="1"/>
  <c r="E301" i="9"/>
  <c r="B335" i="7" s="1"/>
  <c r="E365" i="9"/>
  <c r="B399" i="7" s="1"/>
  <c r="E429" i="9"/>
  <c r="B463" i="7" s="1"/>
  <c r="E41" i="9"/>
  <c r="E345" i="9"/>
  <c r="B379" i="7" s="1"/>
  <c r="E38" i="9"/>
  <c r="E102" i="9"/>
  <c r="E166" i="9"/>
  <c r="B200" i="7" s="1"/>
  <c r="E230" i="9"/>
  <c r="B264" i="7" s="1"/>
  <c r="E294" i="9"/>
  <c r="B328" i="7" s="1"/>
  <c r="E358" i="9"/>
  <c r="B392" i="7" s="1"/>
  <c r="E422" i="9"/>
  <c r="B456" i="7" s="1"/>
  <c r="E486" i="9"/>
  <c r="B520" i="7" s="1"/>
  <c r="E377" i="9"/>
  <c r="B411" i="7" s="1"/>
  <c r="E55" i="9"/>
  <c r="E119" i="9"/>
  <c r="E183" i="9"/>
  <c r="B217" i="7" s="1"/>
  <c r="E247" i="9"/>
  <c r="B281" i="7" s="1"/>
  <c r="E311" i="9"/>
  <c r="B345" i="7" s="1"/>
  <c r="E375" i="9"/>
  <c r="B409" i="7" s="1"/>
  <c r="E439" i="9"/>
  <c r="B473" i="7" s="1"/>
  <c r="E57" i="9"/>
  <c r="E361" i="9"/>
  <c r="B395" i="7" s="1"/>
  <c r="E56" i="9"/>
  <c r="E120" i="9"/>
  <c r="E248" i="9"/>
  <c r="B282" i="7" s="1"/>
  <c r="E376" i="9"/>
  <c r="B410" i="7" s="1"/>
  <c r="E129" i="9"/>
  <c r="E66" i="9"/>
  <c r="F66" i="9" s="1" a="1"/>
  <c r="F66" i="9" s="1"/>
  <c r="E386" i="9"/>
  <c r="B420" i="7" s="1"/>
  <c r="E27" i="9"/>
  <c r="E283" i="9"/>
  <c r="B317" i="7" s="1"/>
  <c r="E180" i="9"/>
  <c r="B214" i="7" s="1"/>
  <c r="E181" i="9"/>
  <c r="B215" i="7" s="1"/>
  <c r="E110" i="9"/>
  <c r="F110" i="9" s="1" a="1"/>
  <c r="F110" i="9" s="1"/>
  <c r="E63" i="9"/>
  <c r="E409" i="9"/>
  <c r="B443" i="7" s="1"/>
  <c r="E161" i="9"/>
  <c r="B195" i="7" s="1"/>
  <c r="E245" i="9"/>
  <c r="B279" i="7" s="1"/>
  <c r="E127" i="9"/>
  <c r="E64" i="9"/>
  <c r="F64" i="9" s="1" a="1"/>
  <c r="F64" i="9" s="1"/>
  <c r="E128" i="9"/>
  <c r="E255" i="9"/>
  <c r="B289" i="7" s="1"/>
  <c r="E366" i="9"/>
  <c r="B400" i="7" s="1"/>
  <c r="E430" i="9"/>
  <c r="B464" i="7" s="1"/>
  <c r="E33" i="9"/>
  <c r="E417" i="9"/>
  <c r="B451" i="7" s="1"/>
  <c r="E244" i="9"/>
  <c r="B278" i="7" s="1"/>
  <c r="E174" i="9"/>
  <c r="B208" i="7" s="1"/>
  <c r="E238" i="9"/>
  <c r="B272" i="7" s="1"/>
  <c r="E302" i="9"/>
  <c r="B336" i="7" s="1"/>
  <c r="E437" i="9"/>
  <c r="B471" i="7" s="1"/>
  <c r="E105" i="9"/>
  <c r="F105" i="9" s="1" a="1"/>
  <c r="F105" i="9" s="1"/>
  <c r="E53" i="9"/>
  <c r="E384" i="9"/>
  <c r="B418" i="7" s="1"/>
  <c r="E372" i="9"/>
  <c r="B406" i="7" s="1"/>
  <c r="E309" i="9"/>
  <c r="B343" i="7" s="1"/>
  <c r="E191" i="9"/>
  <c r="B225" i="7" s="1"/>
  <c r="E73" i="9"/>
  <c r="E256" i="9"/>
  <c r="B290" i="7" s="1"/>
  <c r="E320" i="9"/>
  <c r="B354" i="7" s="1"/>
  <c r="E385" i="9"/>
  <c r="B419" i="7" s="1"/>
  <c r="E46" i="9"/>
  <c r="E436" i="9"/>
  <c r="B470" i="7" s="1"/>
  <c r="E373" i="9"/>
  <c r="B407" i="7" s="1"/>
  <c r="E192" i="9"/>
  <c r="B226" i="7" s="1"/>
  <c r="E319" i="9"/>
  <c r="B353" i="7" s="1"/>
  <c r="E383" i="9"/>
  <c r="B417" i="7" s="1"/>
  <c r="E447" i="9"/>
  <c r="B481" i="7" s="1"/>
  <c r="E117" i="9"/>
  <c r="E401" i="9"/>
  <c r="B435" i="7" s="1"/>
  <c r="E448" i="9"/>
  <c r="B482" i="7" s="1"/>
  <c r="E65" i="9"/>
  <c r="E9" i="9"/>
  <c r="F63" i="9" l="1" a="1"/>
  <c r="F63" i="9" s="1"/>
  <c r="F129" i="9" a="1"/>
  <c r="F129" i="9" s="1"/>
  <c r="F41" i="9" a="1"/>
  <c r="F41" i="9" s="1"/>
  <c r="F44" i="9" a="1"/>
  <c r="F44" i="9" s="1"/>
  <c r="F19" i="9" a="1"/>
  <c r="F19" i="9" s="1"/>
  <c r="F25" i="9" a="1"/>
  <c r="F25" i="9" s="1"/>
  <c r="F30" i="9" a="1"/>
  <c r="F30" i="9" s="1"/>
  <c r="F101" i="9" a="1"/>
  <c r="F101" i="9" s="1"/>
  <c r="F139" i="9" a="1"/>
  <c r="F139" i="9" s="1"/>
  <c r="F50" i="9" a="1"/>
  <c r="F50" i="9" s="1"/>
  <c r="F24" i="9" a="1"/>
  <c r="F24" i="9" s="1"/>
  <c r="F134" i="9" a="1"/>
  <c r="F134" i="9" s="1"/>
  <c r="F18" i="9" a="1"/>
  <c r="F18" i="9" s="1"/>
  <c r="F130" i="9" a="1"/>
  <c r="F130" i="9" s="1"/>
  <c r="F23" i="9" a="1"/>
  <c r="F23" i="9" s="1"/>
  <c r="F141" i="9" a="1"/>
  <c r="F141" i="9" s="1"/>
  <c r="F119" i="9" a="1"/>
  <c r="F119" i="9" s="1"/>
  <c r="F29" i="9" a="1"/>
  <c r="F29" i="9" s="1"/>
  <c r="F70" i="9" a="1"/>
  <c r="F70" i="9" s="1"/>
  <c r="F116" i="9" a="1"/>
  <c r="F116" i="9" s="1"/>
  <c r="F127" i="9" a="1"/>
  <c r="F127" i="9" s="1"/>
  <c r="F56" i="9" a="1"/>
  <c r="F56" i="9" s="1"/>
  <c r="F27" i="9" a="1"/>
  <c r="F27" i="9" s="1"/>
  <c r="F55" i="9" a="1"/>
  <c r="F55" i="9" s="1"/>
  <c r="F102" i="9" a="1"/>
  <c r="F102" i="9" s="1"/>
  <c r="F112" i="9" a="1"/>
  <c r="F112" i="9" s="1"/>
  <c r="F46" i="9" a="1"/>
  <c r="F46" i="9" s="1"/>
  <c r="F20" i="9" a="1"/>
  <c r="F20" i="9" s="1"/>
  <c r="F96" i="9" a="1"/>
  <c r="F96" i="9" s="1"/>
  <c r="F88" i="9" a="1"/>
  <c r="F88" i="9" s="1"/>
  <c r="F106" i="9" a="1"/>
  <c r="F106" i="9" s="1"/>
  <c r="F77" i="9" a="1"/>
  <c r="F77" i="9" s="1"/>
  <c r="F140" i="9" a="1"/>
  <c r="F140" i="9" s="1"/>
  <c r="F115" i="9" a="1"/>
  <c r="F115" i="9" s="1"/>
  <c r="F90" i="9" a="1"/>
  <c r="F90" i="9" s="1"/>
  <c r="F103" i="9" a="1"/>
  <c r="F103" i="9" s="1"/>
  <c r="F131" i="9" a="1"/>
  <c r="F131" i="9" s="1"/>
  <c r="F53" i="9" a="1"/>
  <c r="F53" i="9" s="1"/>
  <c r="F57" i="9" a="1"/>
  <c r="F57" i="9" s="1"/>
  <c r="F38" i="9" a="1"/>
  <c r="F38" i="9" s="1"/>
  <c r="F28" i="9" a="1"/>
  <c r="F28" i="9" s="1"/>
  <c r="F32" i="9" a="1"/>
  <c r="F32" i="9" s="1"/>
  <c r="F95" i="9" a="1"/>
  <c r="F95" i="9" s="1"/>
  <c r="F142" i="9" a="1"/>
  <c r="F142" i="9" s="1"/>
  <c r="F104" i="9" a="1"/>
  <c r="F104" i="9" s="1"/>
  <c r="F13" i="9" a="1"/>
  <c r="F13" i="9" s="1"/>
  <c r="F76" i="9" a="1"/>
  <c r="F76" i="9" s="1"/>
  <c r="F51" i="9" a="1"/>
  <c r="F51" i="9" s="1"/>
  <c r="F26" i="9" a="1"/>
  <c r="F26" i="9" s="1"/>
  <c r="F144" i="9" a="1"/>
  <c r="F144" i="9" s="1"/>
  <c r="F117" i="9" a="1"/>
  <c r="F117" i="9" s="1"/>
  <c r="F33" i="9" a="1"/>
  <c r="F33" i="9" s="1"/>
  <c r="F109" i="9" a="1"/>
  <c r="F109" i="9" s="1"/>
  <c r="F147" i="9" a="1"/>
  <c r="F147" i="9" s="1"/>
  <c r="F48" i="9" a="1"/>
  <c r="F48" i="9" s="1"/>
  <c r="F122" i="9" a="1"/>
  <c r="F122" i="9" s="1"/>
  <c r="F111" i="9" a="1"/>
  <c r="F111" i="9" s="1"/>
  <c r="F121" i="9" a="1"/>
  <c r="F121" i="9" s="1"/>
  <c r="F69" i="9" a="1"/>
  <c r="F69" i="9" s="1"/>
  <c r="F132" i="9" a="1"/>
  <c r="F132" i="9" s="1"/>
  <c r="F136" i="9" a="1"/>
  <c r="F136" i="9" s="1"/>
  <c r="F71" i="9" a="1"/>
  <c r="F71" i="9" s="1"/>
  <c r="F118" i="9" a="1"/>
  <c r="F118" i="9" s="1"/>
  <c r="F97" i="9" a="1"/>
  <c r="F97" i="9" s="1"/>
  <c r="F54" i="9" a="1"/>
  <c r="F54" i="9" s="1"/>
  <c r="F138" i="9" a="1"/>
  <c r="F138" i="9" s="1"/>
  <c r="F89" i="9" a="1"/>
  <c r="F89" i="9" s="1"/>
  <c r="F99" i="9" a="1"/>
  <c r="F99" i="9" s="1"/>
  <c r="F74" i="9" a="1"/>
  <c r="F74" i="9" s="1"/>
  <c r="F100" i="9" a="1"/>
  <c r="F100" i="9" s="1"/>
  <c r="F59" i="9" a="1"/>
  <c r="F59" i="9" s="1"/>
  <c r="F15" i="9" a="1"/>
  <c r="F15" i="9" s="1"/>
  <c r="F91" i="9" a="1"/>
  <c r="F91" i="9" s="1"/>
  <c r="F22" i="9" a="1"/>
  <c r="F22" i="9" s="1"/>
  <c r="F42" i="9" a="1"/>
  <c r="F42" i="9" s="1"/>
  <c r="F73" i="9" a="1"/>
  <c r="F73" i="9" s="1"/>
  <c r="F75" i="9" a="1"/>
  <c r="F75" i="9" s="1"/>
  <c r="F137" i="9" a="1"/>
  <c r="F137" i="9" s="1"/>
  <c r="F146" i="9" a="1"/>
  <c r="F146" i="9" s="1"/>
  <c r="F93" i="9" a="1"/>
  <c r="F93" i="9" s="1"/>
  <c r="F128" i="9" a="1"/>
  <c r="F128" i="9" s="1"/>
  <c r="F133" i="9" a="1"/>
  <c r="F133" i="9" s="1"/>
  <c r="F36" i="9" a="1"/>
  <c r="F36" i="9" s="1"/>
  <c r="F37" i="9" a="1"/>
  <c r="F37" i="9" s="1"/>
  <c r="F52" i="9" a="1"/>
  <c r="F52" i="9" s="1"/>
  <c r="F34" i="9" a="1"/>
  <c r="F34" i="9" s="1"/>
  <c r="F9" i="9" a="1"/>
  <c r="F9" i="9" s="1"/>
  <c r="F135" i="9" a="1"/>
  <c r="F135" i="9" s="1"/>
  <c r="F65" i="9" a="1"/>
  <c r="F65" i="9" s="1"/>
  <c r="F120" i="9" a="1"/>
  <c r="F120" i="9" s="1"/>
  <c r="F67" i="9" a="1"/>
  <c r="F67" i="9" s="1"/>
  <c r="F87" i="9" a="1"/>
  <c r="F87" i="9" s="1"/>
  <c r="F68" i="9" a="1"/>
  <c r="F68" i="9" s="1"/>
  <c r="F72" i="9" a="1"/>
  <c r="F72" i="9" s="1"/>
  <c r="M149" i="7"/>
  <c r="N163" i="7"/>
  <c r="M94" i="7"/>
  <c r="L143" i="7"/>
  <c r="I124" i="7"/>
  <c r="E143" i="7"/>
  <c r="S103" i="7"/>
  <c r="G111" i="7"/>
  <c r="H44" i="7"/>
  <c r="M146" i="7"/>
  <c r="N110" i="7"/>
  <c r="F151" i="7"/>
  <c r="D44" i="7"/>
  <c r="K75" i="7"/>
  <c r="I87" i="7"/>
  <c r="H140" i="7"/>
  <c r="P130" i="7"/>
  <c r="R176" i="7"/>
  <c r="E129" i="7"/>
  <c r="I109" i="7"/>
  <c r="R47" i="7"/>
  <c r="N127" i="7"/>
  <c r="F148" i="7"/>
  <c r="N60" i="7"/>
  <c r="N154" i="7"/>
  <c r="S97" i="7"/>
  <c r="E88" i="7"/>
  <c r="B159" i="7"/>
  <c r="H111" i="7"/>
  <c r="S79" i="7"/>
  <c r="J159" i="7"/>
  <c r="S142" i="7"/>
  <c r="F69" i="7"/>
  <c r="J120" i="7"/>
  <c r="N81" i="7"/>
  <c r="F124" i="7"/>
  <c r="N95" i="7"/>
  <c r="I103" i="7"/>
  <c r="K145" i="7"/>
  <c r="H156" i="7"/>
  <c r="C124" i="7"/>
  <c r="L115" i="7"/>
  <c r="G47" i="7"/>
  <c r="C148" i="7"/>
  <c r="P67" i="7"/>
  <c r="P79" i="7"/>
  <c r="H88" i="7"/>
  <c r="R99" i="7"/>
  <c r="G159" i="7"/>
  <c r="J94" i="7"/>
  <c r="M84" i="7"/>
  <c r="P92" i="7"/>
  <c r="O65" i="7"/>
  <c r="I160" i="7"/>
  <c r="K114" i="7"/>
  <c r="J166" i="7"/>
  <c r="M145" i="7"/>
  <c r="F165" i="7"/>
  <c r="J145" i="7"/>
  <c r="J66" i="7"/>
  <c r="H114" i="7"/>
  <c r="R155" i="7"/>
  <c r="O155" i="7"/>
  <c r="K67" i="7"/>
  <c r="E122" i="7"/>
  <c r="S75" i="7"/>
  <c r="L72" i="7"/>
  <c r="C120" i="7"/>
  <c r="K147" i="7"/>
  <c r="E47" i="7"/>
  <c r="S147" i="7"/>
  <c r="H51" i="7"/>
  <c r="C45" i="7"/>
  <c r="R129" i="7"/>
  <c r="J151" i="7"/>
  <c r="B122" i="7"/>
  <c r="N94" i="7"/>
  <c r="H92" i="7"/>
  <c r="G149" i="7"/>
  <c r="C65" i="7"/>
  <c r="C115" i="7"/>
  <c r="C119" i="7"/>
  <c r="L123" i="7"/>
  <c r="O97" i="7"/>
  <c r="H105" i="7"/>
  <c r="J182" i="7"/>
  <c r="B182" i="7"/>
  <c r="N62" i="7"/>
  <c r="S141" i="7"/>
  <c r="E46" i="7"/>
  <c r="R97" i="7"/>
  <c r="C66" i="7"/>
  <c r="K95" i="7"/>
  <c r="D89" i="7"/>
  <c r="O143" i="7"/>
  <c r="C132" i="7"/>
  <c r="L151" i="7"/>
  <c r="R66" i="7"/>
  <c r="H115" i="7"/>
  <c r="E69" i="7"/>
  <c r="P47" i="7"/>
  <c r="L53" i="7"/>
  <c r="G131" i="7"/>
  <c r="B51" i="7"/>
  <c r="D170" i="7"/>
  <c r="M143" i="7"/>
  <c r="O81" i="7"/>
  <c r="C142" i="7"/>
  <c r="C82" i="7"/>
  <c r="E174" i="7"/>
  <c r="E177" i="7"/>
  <c r="C116" i="7"/>
  <c r="N166" i="7"/>
  <c r="L83" i="7"/>
  <c r="E162" i="7"/>
  <c r="J59" i="7"/>
  <c r="S90" i="7"/>
  <c r="B74" i="7"/>
  <c r="O146" i="7"/>
  <c r="K173" i="7"/>
  <c r="D56" i="7"/>
  <c r="G158" i="7"/>
  <c r="G128" i="7"/>
  <c r="R179" i="7"/>
  <c r="P165" i="7"/>
  <c r="S162" i="7"/>
  <c r="E56" i="7"/>
  <c r="P116" i="7"/>
  <c r="M122" i="7"/>
  <c r="I120" i="7"/>
  <c r="L65" i="7"/>
  <c r="G65" i="7"/>
  <c r="F140" i="7"/>
  <c r="L140" i="7"/>
  <c r="C170" i="7"/>
  <c r="C53" i="7"/>
  <c r="I172" i="7"/>
  <c r="F51" i="7"/>
  <c r="J149" i="7"/>
  <c r="I116" i="7"/>
  <c r="P159" i="7"/>
  <c r="E138" i="7"/>
  <c r="D159" i="7"/>
  <c r="D48" i="7"/>
  <c r="K157" i="7"/>
  <c r="O67" i="7"/>
  <c r="I108" i="7"/>
  <c r="B128" i="7"/>
  <c r="P80" i="7"/>
  <c r="E115" i="7"/>
  <c r="P45" i="7"/>
  <c r="M177" i="7"/>
  <c r="R50" i="7"/>
  <c r="C160" i="7"/>
  <c r="P113" i="7"/>
  <c r="R115" i="7"/>
  <c r="B91" i="7"/>
  <c r="F178" i="7"/>
  <c r="I95" i="7"/>
  <c r="P105" i="7"/>
  <c r="R76" i="7"/>
  <c r="C48" i="7"/>
  <c r="M147" i="7"/>
  <c r="H85" i="7"/>
  <c r="R69" i="7"/>
  <c r="M174" i="7"/>
  <c r="F114" i="7"/>
  <c r="I81" i="7"/>
  <c r="H138" i="7"/>
  <c r="S128" i="7"/>
  <c r="L117" i="7"/>
  <c r="C145" i="7"/>
  <c r="E133" i="7"/>
  <c r="N177" i="7"/>
  <c r="J53" i="7"/>
  <c r="P142" i="7"/>
  <c r="S63" i="7"/>
  <c r="D155" i="7"/>
  <c r="L138" i="7"/>
  <c r="B138" i="7"/>
  <c r="K63" i="7"/>
  <c r="I113" i="7"/>
  <c r="K90" i="7"/>
  <c r="O85" i="7"/>
  <c r="N53" i="7"/>
  <c r="H147" i="7"/>
  <c r="P123" i="7"/>
  <c r="I90" i="7"/>
  <c r="I44" i="7"/>
  <c r="P117" i="7"/>
  <c r="D51" i="7"/>
  <c r="N105" i="7"/>
  <c r="F159" i="7"/>
  <c r="M160" i="7"/>
  <c r="S87" i="7"/>
  <c r="B85" i="7"/>
  <c r="P119" i="7"/>
  <c r="N115" i="7"/>
  <c r="J65" i="7"/>
  <c r="D59" i="7"/>
  <c r="J133" i="7"/>
  <c r="M110" i="7"/>
  <c r="R46" i="7"/>
  <c r="P132" i="7"/>
  <c r="G44" i="7"/>
  <c r="D113" i="7"/>
  <c r="G82" i="7"/>
  <c r="F89" i="7"/>
  <c r="M172" i="7"/>
  <c r="J110" i="7"/>
  <c r="E158" i="7"/>
  <c r="K80" i="7"/>
  <c r="K124" i="7"/>
  <c r="I152" i="7"/>
  <c r="K137" i="7"/>
  <c r="N159" i="7"/>
  <c r="F179" i="7"/>
  <c r="C122" i="7"/>
  <c r="S126" i="7"/>
  <c r="E89" i="7"/>
  <c r="K111" i="7"/>
  <c r="G182" i="7"/>
  <c r="C114" i="7"/>
  <c r="O108" i="7"/>
  <c r="S172" i="7"/>
  <c r="E181" i="7"/>
  <c r="I155" i="7"/>
  <c r="L47" i="7"/>
  <c r="B87" i="7"/>
  <c r="F111" i="7"/>
  <c r="O147" i="7"/>
  <c r="O120" i="7"/>
  <c r="N128" i="7"/>
  <c r="R148" i="7"/>
  <c r="D79" i="7"/>
  <c r="I63" i="7"/>
  <c r="R150" i="7"/>
  <c r="P137" i="7"/>
  <c r="I69" i="7"/>
  <c r="L71" i="7"/>
  <c r="F120" i="7"/>
  <c r="G77" i="7"/>
  <c r="C79" i="7"/>
  <c r="B109" i="7"/>
  <c r="H46" i="7"/>
  <c r="H175" i="7"/>
  <c r="S136" i="7"/>
  <c r="L121" i="7"/>
  <c r="C117" i="7"/>
  <c r="G114" i="7"/>
  <c r="I156" i="7"/>
  <c r="F109" i="7"/>
  <c r="F164" i="7"/>
  <c r="K45" i="7"/>
  <c r="L149" i="7"/>
  <c r="I85" i="7"/>
  <c r="K108" i="7"/>
  <c r="C179" i="7"/>
  <c r="M152" i="7"/>
  <c r="C95" i="7"/>
  <c r="B110" i="7"/>
  <c r="H165" i="7"/>
  <c r="B60" i="7"/>
  <c r="O102" i="7"/>
  <c r="O50" i="7"/>
  <c r="M67" i="7"/>
  <c r="M140" i="7"/>
  <c r="K129" i="7"/>
  <c r="K115" i="7"/>
  <c r="J111" i="7"/>
  <c r="N178" i="7"/>
  <c r="M66" i="7"/>
  <c r="N139" i="7"/>
  <c r="E159" i="7"/>
  <c r="S65" i="7"/>
  <c r="B84" i="7"/>
  <c r="M53" i="7"/>
  <c r="F182" i="7"/>
  <c r="N88" i="7"/>
  <c r="R146" i="7"/>
  <c r="O132" i="7"/>
  <c r="C172" i="7"/>
  <c r="N108" i="7"/>
  <c r="I119" i="7"/>
  <c r="O111" i="7"/>
  <c r="B176" i="7"/>
  <c r="M176" i="7"/>
  <c r="H103" i="7"/>
  <c r="C69" i="7"/>
  <c r="G137" i="7"/>
  <c r="H142" i="7"/>
  <c r="B164" i="7"/>
  <c r="I173" i="7"/>
  <c r="R175" i="7"/>
  <c r="E113" i="7"/>
  <c r="G106" i="7"/>
  <c r="L147" i="7"/>
  <c r="M169" i="7"/>
  <c r="S135" i="7"/>
  <c r="L144" i="7"/>
  <c r="E81" i="7"/>
  <c r="I149" i="7"/>
  <c r="E120" i="7"/>
  <c r="K54" i="7"/>
  <c r="S179" i="7"/>
  <c r="M131" i="7"/>
  <c r="M72" i="7"/>
  <c r="G54" i="7"/>
  <c r="F147" i="7"/>
  <c r="M119" i="7"/>
  <c r="F142" i="7"/>
  <c r="N45" i="7"/>
  <c r="J81" i="7"/>
  <c r="H95" i="7"/>
  <c r="L66" i="7"/>
  <c r="F130" i="7"/>
  <c r="L139" i="7"/>
  <c r="J177" i="7"/>
  <c r="C78" i="7"/>
  <c r="P81" i="7"/>
  <c r="P149" i="7"/>
  <c r="R112" i="7"/>
  <c r="C176" i="7"/>
  <c r="F50" i="7"/>
  <c r="O110" i="7"/>
  <c r="S178" i="7"/>
  <c r="I131" i="7"/>
  <c r="C46" i="7"/>
  <c r="B149" i="7"/>
  <c r="G108" i="7"/>
  <c r="L152" i="7"/>
  <c r="M166" i="7"/>
  <c r="K119" i="7"/>
  <c r="R157" i="7"/>
  <c r="K177" i="7"/>
  <c r="F177" i="7"/>
  <c r="D128" i="7"/>
  <c r="K139" i="7"/>
  <c r="J78" i="7"/>
  <c r="H148" i="7"/>
  <c r="B72" i="7"/>
  <c r="R91" i="7"/>
  <c r="F61" i="7"/>
  <c r="F76" i="7"/>
  <c r="D46" i="7"/>
  <c r="S124" i="7"/>
  <c r="S69" i="7"/>
  <c r="I178" i="7"/>
  <c r="F65" i="7"/>
  <c r="G173" i="7"/>
  <c r="H174" i="7"/>
  <c r="N179" i="7"/>
  <c r="J87" i="7"/>
  <c r="D177" i="7"/>
  <c r="B115" i="7"/>
  <c r="L79" i="7"/>
  <c r="R147" i="7"/>
  <c r="E172" i="7"/>
  <c r="L84" i="7"/>
  <c r="M95" i="7"/>
  <c r="N148" i="7"/>
  <c r="F136" i="7"/>
  <c r="S58" i="7"/>
  <c r="O83" i="7"/>
  <c r="D161" i="7"/>
  <c r="B158" i="7"/>
  <c r="N69" i="7"/>
  <c r="O115" i="7"/>
  <c r="K109" i="7"/>
  <c r="O49" i="7"/>
  <c r="O52" i="7"/>
  <c r="G96" i="7"/>
  <c r="D182" i="7"/>
  <c r="S143" i="7"/>
  <c r="S50" i="7"/>
  <c r="R111" i="7"/>
  <c r="L172" i="7"/>
  <c r="O137" i="7"/>
  <c r="O141" i="7"/>
  <c r="H120" i="7"/>
  <c r="C111" i="7"/>
  <c r="K66" i="7"/>
  <c r="F88" i="7"/>
  <c r="P85" i="7"/>
  <c r="G160" i="7"/>
  <c r="J73" i="7"/>
  <c r="O182" i="7"/>
  <c r="L104" i="7"/>
  <c r="L120" i="7"/>
  <c r="E94" i="7"/>
  <c r="N51" i="7"/>
  <c r="R117" i="7"/>
  <c r="B152" i="7"/>
  <c r="J108" i="7"/>
  <c r="L119" i="7"/>
  <c r="N132" i="7"/>
  <c r="E44" i="7"/>
  <c r="J113" i="7"/>
  <c r="E116" i="7"/>
  <c r="M137" i="7"/>
  <c r="S91" i="7"/>
  <c r="D68" i="7"/>
  <c r="D62" i="7"/>
  <c r="E175" i="7"/>
  <c r="B139" i="7"/>
  <c r="I68" i="7"/>
  <c r="S51" i="7"/>
  <c r="I159" i="7"/>
  <c r="C177" i="7"/>
  <c r="C94" i="7"/>
  <c r="B157" i="7"/>
  <c r="K135" i="7"/>
  <c r="H170" i="7"/>
  <c r="K84" i="7"/>
  <c r="M47" i="7"/>
  <c r="R87" i="7"/>
  <c r="E132" i="7"/>
  <c r="O177" i="7"/>
  <c r="I142" i="7"/>
  <c r="G116" i="7"/>
  <c r="K51" i="7"/>
  <c r="H72" i="7"/>
  <c r="K94" i="7"/>
  <c r="P107" i="7"/>
  <c r="P128" i="7"/>
  <c r="H143" i="7"/>
  <c r="O66" i="7"/>
  <c r="R141" i="7"/>
  <c r="J170" i="7"/>
  <c r="M92" i="7"/>
  <c r="E72" i="7"/>
  <c r="E179" i="7"/>
  <c r="C91" i="7"/>
  <c r="S132" i="7"/>
  <c r="O160" i="7"/>
  <c r="R78" i="7"/>
  <c r="D50" i="7"/>
  <c r="L130" i="7"/>
  <c r="S166" i="7"/>
  <c r="S59" i="7"/>
  <c r="B114" i="7"/>
  <c r="C182" i="7"/>
  <c r="G122" i="7"/>
  <c r="R79" i="7"/>
  <c r="L148" i="7"/>
  <c r="R59" i="7"/>
  <c r="M142" i="7"/>
  <c r="O128" i="7"/>
  <c r="B172" i="7"/>
  <c r="S88" i="7"/>
  <c r="P147" i="7"/>
  <c r="L50" i="7"/>
  <c r="O84" i="7"/>
  <c r="D143" i="7"/>
  <c r="M178" i="7"/>
  <c r="I146" i="7"/>
  <c r="H173" i="7"/>
  <c r="P161" i="7"/>
  <c r="G72" i="7"/>
  <c r="F163" i="7"/>
  <c r="C51" i="7"/>
  <c r="F160" i="7"/>
  <c r="I91" i="7"/>
  <c r="O78" i="7"/>
  <c r="E128" i="7"/>
  <c r="F116" i="7"/>
  <c r="H158" i="7"/>
  <c r="M112" i="7"/>
  <c r="K59" i="7"/>
  <c r="M75" i="7"/>
  <c r="S122" i="7"/>
  <c r="C113" i="7"/>
  <c r="F176" i="7"/>
  <c r="K92" i="7"/>
  <c r="E123" i="7"/>
  <c r="R143" i="7"/>
  <c r="E45" i="7"/>
  <c r="B133" i="7"/>
  <c r="N133" i="7"/>
  <c r="N143" i="7"/>
  <c r="K171" i="7"/>
  <c r="I53" i="7"/>
  <c r="C154" i="7"/>
  <c r="F119" i="7"/>
  <c r="M52" i="7"/>
  <c r="G94" i="7"/>
  <c r="N52" i="7"/>
  <c r="H75" i="7"/>
  <c r="D80" i="7"/>
  <c r="K142" i="7"/>
  <c r="I128" i="7"/>
  <c r="M74" i="7"/>
  <c r="R81" i="7"/>
  <c r="R168" i="7"/>
  <c r="P104" i="7"/>
  <c r="K150" i="7"/>
  <c r="N123" i="7"/>
  <c r="G168" i="7"/>
  <c r="H87" i="7"/>
  <c r="F123" i="7"/>
  <c r="N181" i="7"/>
  <c r="E51" i="7"/>
  <c r="M116" i="7"/>
  <c r="M123" i="7"/>
  <c r="P59" i="7"/>
  <c r="M132" i="7"/>
  <c r="F110" i="7"/>
  <c r="L90" i="7"/>
  <c r="E130" i="7"/>
  <c r="G148" i="7"/>
  <c r="M64" i="7"/>
  <c r="P166" i="7"/>
  <c r="E139" i="7"/>
  <c r="H151" i="7"/>
  <c r="M129" i="7"/>
  <c r="L69" i="7"/>
  <c r="B112" i="7"/>
  <c r="D172" i="7"/>
  <c r="G165" i="7"/>
  <c r="J160" i="7"/>
  <c r="S105" i="7"/>
  <c r="O112" i="7"/>
  <c r="O88" i="7"/>
  <c r="L44" i="7"/>
  <c r="M69" i="7"/>
  <c r="S155" i="7"/>
  <c r="L82" i="7"/>
  <c r="D148" i="7"/>
  <c r="O92" i="7"/>
  <c r="P60" i="7"/>
  <c r="R135" i="7"/>
  <c r="H182" i="7"/>
  <c r="N113" i="7"/>
  <c r="J181" i="7"/>
  <c r="I139" i="7"/>
  <c r="P133" i="7"/>
  <c r="D116" i="7"/>
  <c r="F145" i="7"/>
  <c r="M136" i="7"/>
  <c r="D133" i="7"/>
  <c r="S148" i="7"/>
  <c r="B156" i="7"/>
  <c r="D84" i="7"/>
  <c r="L92" i="7"/>
  <c r="I158" i="7"/>
  <c r="N91" i="7"/>
  <c r="E92" i="7"/>
  <c r="F54" i="7"/>
  <c r="S158" i="7"/>
  <c r="G95" i="7"/>
  <c r="H54" i="7"/>
  <c r="L128" i="7"/>
  <c r="S151" i="7"/>
  <c r="N44" i="7"/>
  <c r="I125" i="7"/>
  <c r="N174" i="7"/>
  <c r="N102" i="7"/>
  <c r="M45" i="7"/>
  <c r="K116" i="7"/>
  <c r="O117" i="7"/>
  <c r="P160" i="7"/>
  <c r="F157" i="7"/>
  <c r="R158" i="7"/>
  <c r="O75" i="7"/>
  <c r="C50" i="7"/>
  <c r="R159" i="7"/>
  <c r="D173" i="7"/>
  <c r="J68" i="7"/>
  <c r="I51" i="7"/>
  <c r="K52" i="7"/>
  <c r="L132" i="7"/>
  <c r="M93" i="7"/>
  <c r="S44" i="7"/>
  <c r="E156" i="7"/>
  <c r="O46" i="7"/>
  <c r="M133" i="7"/>
  <c r="R60" i="7"/>
  <c r="G115" i="7"/>
  <c r="N120" i="7"/>
  <c r="S174" i="7"/>
  <c r="H81" i="7"/>
  <c r="S119" i="7"/>
  <c r="L95" i="7"/>
  <c r="G124" i="7"/>
  <c r="D132" i="7"/>
  <c r="C123" i="7"/>
  <c r="D124" i="7"/>
  <c r="K133" i="7"/>
  <c r="I175" i="7"/>
  <c r="K182" i="7"/>
  <c r="C44" i="7"/>
  <c r="O138" i="7"/>
  <c r="S81" i="7"/>
  <c r="O131" i="7"/>
  <c r="O122" i="7"/>
  <c r="I62" i="7"/>
  <c r="B79" i="7"/>
  <c r="L116" i="7"/>
  <c r="D149" i="7"/>
  <c r="E85" i="7"/>
  <c r="I118" i="7"/>
  <c r="B177" i="7"/>
  <c r="B161" i="7"/>
  <c r="M48" i="7"/>
  <c r="C174" i="7"/>
  <c r="H47" i="7"/>
  <c r="P82" i="7"/>
  <c r="J48" i="7"/>
  <c r="N138" i="7"/>
  <c r="M80" i="7"/>
  <c r="N59" i="7"/>
  <c r="M130" i="7"/>
  <c r="I170" i="7"/>
  <c r="P136" i="7"/>
  <c r="G177" i="7"/>
  <c r="R170" i="7"/>
  <c r="K117" i="7"/>
  <c r="N182" i="7"/>
  <c r="H60" i="7"/>
  <c r="F80" i="7"/>
  <c r="G92" i="7"/>
  <c r="M157" i="7"/>
  <c r="I82" i="7"/>
  <c r="N135" i="7"/>
  <c r="R85" i="7"/>
  <c r="F137" i="7"/>
  <c r="K158" i="7"/>
  <c r="E151" i="7"/>
  <c r="C47" i="7"/>
  <c r="I110" i="7"/>
  <c r="O114" i="7"/>
  <c r="M155" i="7"/>
  <c r="G51" i="7"/>
  <c r="N145" i="7"/>
  <c r="L124" i="7"/>
  <c r="D110" i="7"/>
  <c r="L122" i="7"/>
  <c r="M165" i="7"/>
  <c r="R119" i="7"/>
  <c r="R103" i="7"/>
  <c r="P148" i="7"/>
  <c r="K159" i="7"/>
  <c r="R45" i="7"/>
  <c r="B69" i="7"/>
  <c r="C158" i="7"/>
  <c r="D139" i="7"/>
  <c r="K103" i="7"/>
  <c r="I147" i="7"/>
  <c r="L113" i="7"/>
  <c r="H146" i="7"/>
  <c r="P163" i="7"/>
  <c r="C150" i="7"/>
  <c r="M158" i="7"/>
  <c r="S165" i="7"/>
  <c r="K160" i="7"/>
  <c r="P120" i="7"/>
  <c r="C88" i="7"/>
  <c r="H59" i="7"/>
  <c r="H133" i="7"/>
  <c r="C108" i="7"/>
  <c r="F135" i="7"/>
  <c r="E59" i="7"/>
  <c r="O45" i="7"/>
  <c r="C90" i="7"/>
  <c r="E66" i="7"/>
  <c r="B132" i="7"/>
  <c r="K120" i="7"/>
  <c r="M156" i="7"/>
  <c r="H129" i="7"/>
  <c r="P108" i="7"/>
  <c r="S159" i="7"/>
  <c r="I46" i="7"/>
  <c r="P69" i="7"/>
  <c r="I174" i="7"/>
  <c r="L80" i="7"/>
  <c r="M148" i="7"/>
  <c r="P152" i="7"/>
  <c r="M63" i="7"/>
  <c r="L94" i="7"/>
  <c r="P180" i="7"/>
  <c r="L157" i="7"/>
  <c r="P112" i="7"/>
  <c r="N176" i="7"/>
  <c r="K148" i="7"/>
  <c r="F117" i="7"/>
  <c r="N149" i="7"/>
  <c r="B143" i="7"/>
  <c r="E131" i="7"/>
  <c r="C153" i="7"/>
  <c r="L177" i="7"/>
  <c r="E169" i="7"/>
  <c r="G170" i="7"/>
  <c r="P110" i="7"/>
  <c r="S113" i="7"/>
  <c r="S157" i="7"/>
  <c r="M62" i="7"/>
  <c r="I141" i="7"/>
  <c r="J174" i="7"/>
  <c r="P143" i="7"/>
  <c r="O64" i="7"/>
  <c r="H117" i="7"/>
  <c r="I133" i="7"/>
  <c r="B142" i="7"/>
  <c r="L60" i="7"/>
  <c r="D163" i="7"/>
  <c r="J90" i="7"/>
  <c r="R54" i="7"/>
  <c r="J45" i="7"/>
  <c r="F173" i="7"/>
  <c r="G48" i="7"/>
  <c r="N172" i="7"/>
  <c r="C64" i="7"/>
  <c r="H45" i="7"/>
  <c r="L170" i="7"/>
  <c r="L112" i="7"/>
  <c r="E83" i="7"/>
  <c r="F115" i="7"/>
  <c r="K102" i="7"/>
  <c r="J114" i="7"/>
  <c r="K65" i="7"/>
  <c r="D115" i="7"/>
  <c r="L48" i="7"/>
  <c r="H66" i="7"/>
  <c r="D52" i="7"/>
  <c r="L105" i="7"/>
  <c r="C167" i="7"/>
  <c r="N125" i="7"/>
  <c r="I169" i="7"/>
  <c r="K110" i="7"/>
  <c r="D64" i="7"/>
  <c r="H43" i="7"/>
  <c r="N77" i="7"/>
  <c r="O162" i="7"/>
  <c r="L88" i="7"/>
  <c r="I145" i="7"/>
  <c r="B66" i="7"/>
  <c r="I176" i="7"/>
  <c r="F174" i="7"/>
  <c r="S108" i="7"/>
  <c r="P158" i="7"/>
  <c r="P135" i="7"/>
  <c r="H112" i="7"/>
  <c r="D123" i="7"/>
  <c r="M113" i="7"/>
  <c r="D176" i="7"/>
  <c r="E124" i="7"/>
  <c r="G67" i="7"/>
  <c r="H159" i="7"/>
  <c r="E117" i="7"/>
  <c r="M141" i="7"/>
  <c r="E79" i="7"/>
  <c r="D160" i="7"/>
  <c r="J46" i="7"/>
  <c r="S173" i="7"/>
  <c r="I129" i="7"/>
  <c r="E82" i="7"/>
  <c r="F171" i="7"/>
  <c r="C155" i="7"/>
  <c r="J143" i="7"/>
  <c r="B47" i="7"/>
  <c r="M115" i="7"/>
  <c r="E90" i="7"/>
  <c r="S95" i="7"/>
  <c r="N75" i="7"/>
  <c r="K47" i="7"/>
  <c r="E157" i="7"/>
  <c r="F143" i="7"/>
  <c r="C96" i="7"/>
  <c r="L68" i="7"/>
  <c r="D138" i="7"/>
  <c r="G157" i="7"/>
  <c r="G89" i="7"/>
  <c r="R142" i="7"/>
  <c r="D119" i="7"/>
  <c r="N103" i="7"/>
  <c r="G180" i="7"/>
  <c r="K86" i="7"/>
  <c r="E57" i="7"/>
  <c r="R109" i="7"/>
  <c r="R88" i="7"/>
  <c r="S152" i="7"/>
  <c r="B155" i="7"/>
  <c r="O169" i="7"/>
  <c r="L98" i="7"/>
  <c r="H101" i="7"/>
  <c r="M88" i="7"/>
  <c r="O127" i="7"/>
  <c r="M60" i="7"/>
  <c r="H178" i="7"/>
  <c r="M182" i="7"/>
  <c r="S48" i="7"/>
  <c r="O96" i="7"/>
  <c r="C138" i="7"/>
  <c r="G117" i="7"/>
  <c r="D112" i="7"/>
  <c r="B169" i="7"/>
  <c r="C77" i="7"/>
  <c r="B118" i="7"/>
  <c r="E75" i="7"/>
  <c r="J131" i="7"/>
  <c r="M73" i="7"/>
  <c r="D156" i="7"/>
  <c r="D169" i="7"/>
  <c r="C135" i="7"/>
  <c r="G123" i="7"/>
  <c r="K73" i="7"/>
  <c r="B150" i="7"/>
  <c r="O44" i="7"/>
  <c r="L100" i="7"/>
  <c r="E163" i="7"/>
  <c r="P177" i="7"/>
  <c r="F66" i="7"/>
  <c r="F45" i="7"/>
  <c r="B120" i="7"/>
  <c r="F113" i="7"/>
  <c r="E173" i="7"/>
  <c r="K128" i="7"/>
  <c r="B140" i="7"/>
  <c r="R114" i="7"/>
  <c r="S62" i="7"/>
  <c r="M87" i="7"/>
  <c r="H172" i="7"/>
  <c r="F103" i="7"/>
  <c r="I148" i="7"/>
  <c r="K130" i="7"/>
  <c r="P179" i="7"/>
  <c r="J62" i="7"/>
  <c r="M124" i="7"/>
  <c r="S133" i="7"/>
  <c r="H82" i="7"/>
  <c r="G155" i="7"/>
  <c r="H113" i="7"/>
  <c r="K155" i="7"/>
  <c r="O94" i="7"/>
  <c r="L175" i="7"/>
  <c r="S121" i="7"/>
  <c r="I162" i="7"/>
  <c r="H84" i="7"/>
  <c r="L142" i="7"/>
  <c r="H89" i="7"/>
  <c r="E87" i="7"/>
  <c r="F82" i="7"/>
  <c r="P121" i="7"/>
  <c r="G126" i="7"/>
  <c r="K131" i="7"/>
  <c r="B64" i="7"/>
  <c r="H86" i="7"/>
  <c r="D70" i="7"/>
  <c r="P51" i="7"/>
  <c r="H121" i="7"/>
  <c r="P124" i="7"/>
  <c r="L146" i="7"/>
  <c r="N147" i="7"/>
  <c r="B179" i="7"/>
  <c r="S92" i="7"/>
  <c r="J91" i="7"/>
  <c r="O136" i="7"/>
  <c r="N43" i="7"/>
  <c r="B70" i="7"/>
  <c r="G162" i="7"/>
  <c r="H104" i="7"/>
  <c r="O103" i="7"/>
  <c r="O176" i="7"/>
  <c r="G73" i="7"/>
  <c r="N85" i="7"/>
  <c r="S177" i="7"/>
  <c r="I177" i="7"/>
  <c r="D137" i="7"/>
  <c r="L111" i="7"/>
  <c r="J125" i="7"/>
  <c r="P115" i="7"/>
  <c r="K93" i="7"/>
  <c r="R104" i="7"/>
  <c r="E84" i="7"/>
  <c r="L181" i="7"/>
  <c r="C109" i="7"/>
  <c r="R182" i="7"/>
  <c r="R80" i="7"/>
  <c r="G104" i="7"/>
  <c r="P131" i="7"/>
  <c r="L96" i="7"/>
  <c r="S182" i="7"/>
  <c r="F75" i="7"/>
  <c r="M114" i="7"/>
  <c r="I104" i="7"/>
  <c r="C71" i="7"/>
  <c r="K168" i="7"/>
  <c r="N89" i="7"/>
  <c r="N93" i="7"/>
  <c r="M81" i="7"/>
  <c r="P71" i="7"/>
  <c r="S145" i="7"/>
  <c r="K138" i="7"/>
  <c r="K164" i="7"/>
  <c r="I77" i="7"/>
  <c r="O125" i="7"/>
  <c r="N57" i="7"/>
  <c r="F108" i="7"/>
  <c r="C130" i="7"/>
  <c r="G103" i="7"/>
  <c r="S68" i="7"/>
  <c r="B121" i="7"/>
  <c r="L167" i="7"/>
  <c r="O58" i="7"/>
  <c r="M107" i="7"/>
  <c r="H168" i="7"/>
  <c r="R131" i="7"/>
  <c r="N142" i="7"/>
  <c r="I96" i="7"/>
  <c r="I79" i="7"/>
  <c r="E152" i="7"/>
  <c r="K106" i="7"/>
  <c r="I117" i="7"/>
  <c r="K132" i="7"/>
  <c r="G166" i="7"/>
  <c r="S82" i="7"/>
  <c r="D55" i="7"/>
  <c r="L141" i="7"/>
  <c r="G68" i="7"/>
  <c r="H161" i="7"/>
  <c r="D168" i="7"/>
  <c r="S76" i="7"/>
  <c r="B92" i="7"/>
  <c r="N76" i="7"/>
  <c r="E112" i="7"/>
  <c r="F74" i="7"/>
  <c r="L180" i="7"/>
  <c r="E50" i="7"/>
  <c r="I64" i="7"/>
  <c r="N164" i="7"/>
  <c r="K104" i="7"/>
  <c r="K78" i="7"/>
  <c r="D86" i="7"/>
  <c r="M77" i="7"/>
  <c r="H116" i="7"/>
  <c r="C136" i="7"/>
  <c r="G79" i="7"/>
  <c r="H149" i="7"/>
  <c r="K178" i="7"/>
  <c r="C178" i="7"/>
  <c r="B78" i="7"/>
  <c r="O149" i="7"/>
  <c r="D181" i="7"/>
  <c r="P140" i="7"/>
  <c r="N112" i="7"/>
  <c r="P95" i="7"/>
  <c r="O51" i="7"/>
  <c r="I65" i="7"/>
  <c r="D165" i="7"/>
  <c r="F79" i="7"/>
  <c r="E137" i="7"/>
  <c r="O106" i="7"/>
  <c r="C139" i="7"/>
  <c r="K152" i="7"/>
  <c r="H124" i="7"/>
  <c r="C61" i="7"/>
  <c r="B95" i="7"/>
  <c r="G133" i="7"/>
  <c r="C147" i="7"/>
  <c r="I48" i="7"/>
  <c r="P122" i="7"/>
  <c r="E178" i="7"/>
  <c r="M111" i="7"/>
  <c r="P93" i="7"/>
  <c r="G130" i="7"/>
  <c r="O163" i="7"/>
  <c r="H118" i="7"/>
  <c r="B160" i="7"/>
  <c r="R166" i="7"/>
  <c r="S74" i="7"/>
  <c r="E60" i="7"/>
  <c r="P91" i="7"/>
  <c r="G141" i="7"/>
  <c r="L136" i="7"/>
  <c r="L59" i="7"/>
  <c r="C121" i="7"/>
  <c r="I166" i="7"/>
  <c r="N106" i="7"/>
  <c r="F46" i="7"/>
  <c r="J126" i="7"/>
  <c r="L63" i="7"/>
  <c r="R94" i="7"/>
  <c r="R174" i="7"/>
  <c r="C144" i="7"/>
  <c r="B80" i="7"/>
  <c r="S167" i="7"/>
  <c r="S138" i="7"/>
  <c r="H128" i="7"/>
  <c r="K81" i="7"/>
  <c r="L110" i="7"/>
  <c r="B178" i="7"/>
  <c r="E54" i="7"/>
  <c r="R144" i="7"/>
  <c r="E86" i="7"/>
  <c r="G145" i="7"/>
  <c r="J128" i="7"/>
  <c r="S123" i="7"/>
  <c r="J55" i="7"/>
  <c r="K74" i="7"/>
  <c r="C151" i="7"/>
  <c r="K89" i="7"/>
  <c r="K79" i="7"/>
  <c r="R55" i="7"/>
  <c r="N119" i="7"/>
  <c r="D77" i="7"/>
  <c r="F58" i="7"/>
  <c r="C102" i="7"/>
  <c r="F167" i="7"/>
  <c r="J43" i="7"/>
  <c r="M51" i="7"/>
  <c r="B141" i="7"/>
  <c r="P178" i="7"/>
  <c r="E48" i="7"/>
  <c r="S130" i="7"/>
  <c r="B123" i="7"/>
  <c r="E74" i="7"/>
  <c r="G120" i="7"/>
  <c r="H153" i="7"/>
  <c r="E62" i="7"/>
  <c r="D179" i="7"/>
  <c r="J72" i="7"/>
  <c r="I67" i="7"/>
  <c r="J157" i="7"/>
  <c r="P44" i="7"/>
  <c r="L158" i="7"/>
  <c r="C105" i="7"/>
  <c r="J132" i="7"/>
  <c r="S45" i="7"/>
  <c r="G50" i="7"/>
  <c r="O157" i="7"/>
  <c r="B50" i="7"/>
  <c r="M128" i="7"/>
  <c r="R171" i="7"/>
  <c r="F49" i="7"/>
  <c r="P88" i="7"/>
  <c r="P172" i="7"/>
  <c r="J127" i="7"/>
  <c r="J56" i="7"/>
  <c r="I97" i="7"/>
  <c r="L108" i="7"/>
  <c r="H163" i="7"/>
  <c r="K141" i="7"/>
  <c r="P96" i="7"/>
  <c r="D114" i="7"/>
  <c r="D141" i="7"/>
  <c r="K146" i="7"/>
  <c r="F161" i="7"/>
  <c r="R156" i="7"/>
  <c r="L163" i="7"/>
  <c r="L62" i="7"/>
  <c r="O181" i="7"/>
  <c r="N162" i="7"/>
  <c r="O154" i="7"/>
  <c r="F138" i="7"/>
  <c r="J152" i="7"/>
  <c r="D111" i="7"/>
  <c r="S112" i="7"/>
  <c r="K143" i="7"/>
  <c r="C157" i="7"/>
  <c r="R73" i="7"/>
  <c r="O135" i="7"/>
  <c r="G61" i="7"/>
  <c r="P68" i="7"/>
  <c r="B43" i="7"/>
  <c r="N130" i="7"/>
  <c r="H144" i="7"/>
  <c r="J98" i="7"/>
  <c r="J140" i="7"/>
  <c r="M100" i="7"/>
  <c r="D65" i="7"/>
  <c r="S66" i="7"/>
  <c r="N180" i="7"/>
  <c r="C159" i="7"/>
  <c r="G164" i="7"/>
  <c r="C110" i="7"/>
  <c r="O180" i="7"/>
  <c r="P169" i="7"/>
  <c r="G70" i="7"/>
  <c r="J74" i="7"/>
  <c r="P102" i="7"/>
  <c r="D127" i="7"/>
  <c r="R137" i="7"/>
  <c r="L174" i="7"/>
  <c r="P129" i="7"/>
  <c r="F95" i="7"/>
  <c r="K49" i="7"/>
  <c r="D131" i="7"/>
  <c r="C52" i="7"/>
  <c r="E164" i="7"/>
  <c r="M44" i="7"/>
  <c r="C58" i="7"/>
  <c r="F158" i="7"/>
  <c r="K83" i="7"/>
  <c r="D75" i="7"/>
  <c r="G99" i="7"/>
  <c r="E61" i="7"/>
  <c r="H80" i="7"/>
  <c r="G150" i="7"/>
  <c r="C131" i="7"/>
  <c r="O72" i="7"/>
  <c r="O116" i="7"/>
  <c r="E145" i="7"/>
  <c r="L101" i="7"/>
  <c r="O179" i="7"/>
  <c r="B111" i="7"/>
  <c r="P138" i="7"/>
  <c r="F118" i="7"/>
  <c r="C106" i="7"/>
  <c r="G129" i="7"/>
  <c r="I179" i="7"/>
  <c r="G105" i="7"/>
  <c r="D147" i="7"/>
  <c r="O158" i="7"/>
  <c r="J161" i="7"/>
  <c r="C103" i="7"/>
  <c r="P157" i="7"/>
  <c r="N80" i="7"/>
  <c r="I111" i="7"/>
  <c r="E99" i="7"/>
  <c r="G81" i="7"/>
  <c r="O105" i="7"/>
  <c r="K77" i="7"/>
  <c r="O43" i="7"/>
  <c r="P146" i="7"/>
  <c r="N137" i="7"/>
  <c r="D153" i="7"/>
  <c r="L182" i="7"/>
  <c r="I161" i="7"/>
  <c r="H67" i="7"/>
  <c r="S115" i="7"/>
  <c r="H135" i="7"/>
  <c r="G156" i="7"/>
  <c r="O118" i="7"/>
  <c r="S78" i="7"/>
  <c r="B61" i="7"/>
  <c r="N144" i="7"/>
  <c r="G172" i="7"/>
  <c r="D47" i="7"/>
  <c r="J178" i="7"/>
  <c r="K176" i="7"/>
  <c r="J112" i="7"/>
  <c r="J115" i="7"/>
  <c r="J44" i="7"/>
  <c r="J147" i="7"/>
  <c r="E170" i="7"/>
  <c r="I114" i="7"/>
  <c r="S84" i="7"/>
  <c r="C81" i="7"/>
  <c r="J84" i="7"/>
  <c r="H160" i="7"/>
  <c r="H108" i="7"/>
  <c r="C92" i="7"/>
  <c r="O172" i="7"/>
  <c r="B105" i="7"/>
  <c r="G147" i="7"/>
  <c r="J88" i="7"/>
  <c r="H131" i="7"/>
  <c r="O178" i="7"/>
  <c r="E155" i="7"/>
  <c r="O140" i="7"/>
  <c r="R92" i="7"/>
  <c r="P61" i="7"/>
  <c r="H69" i="7"/>
  <c r="C98" i="7"/>
  <c r="J79" i="7"/>
  <c r="E142" i="7"/>
  <c r="B173" i="7"/>
  <c r="E114" i="7"/>
  <c r="B119" i="7"/>
  <c r="L118" i="7"/>
  <c r="J96" i="7"/>
  <c r="J69" i="7"/>
  <c r="O170" i="7"/>
  <c r="G75" i="7"/>
  <c r="K156" i="7"/>
  <c r="D174" i="7"/>
  <c r="J54" i="7"/>
  <c r="G135" i="7"/>
  <c r="G132" i="7"/>
  <c r="B135" i="7"/>
  <c r="K48" i="7"/>
  <c r="K165" i="7"/>
  <c r="L61" i="7"/>
  <c r="C59" i="7"/>
  <c r="P87" i="7"/>
  <c r="F67" i="7"/>
  <c r="E101" i="7"/>
  <c r="K69" i="7"/>
  <c r="B71" i="7"/>
  <c r="J95" i="7"/>
  <c r="N64" i="7"/>
  <c r="K113" i="7"/>
  <c r="P111" i="7"/>
  <c r="M59" i="7"/>
  <c r="D72" i="7"/>
  <c r="L155" i="7"/>
  <c r="J105" i="7"/>
  <c r="J76" i="7"/>
  <c r="K125" i="7"/>
  <c r="F57" i="7"/>
  <c r="M167" i="7"/>
  <c r="N72" i="7"/>
  <c r="C73" i="7"/>
  <c r="C181" i="7"/>
  <c r="F153" i="7"/>
  <c r="P76" i="7"/>
  <c r="H109" i="7"/>
  <c r="J118" i="7"/>
  <c r="D74" i="7"/>
  <c r="G127" i="7"/>
  <c r="F105" i="7"/>
  <c r="I151" i="7"/>
  <c r="R113" i="7"/>
  <c r="B168" i="7"/>
  <c r="S85" i="7"/>
  <c r="G167" i="7"/>
  <c r="R161" i="7"/>
  <c r="P58" i="7"/>
  <c r="N86" i="7"/>
  <c r="K101" i="7"/>
  <c r="G64" i="7"/>
  <c r="G110" i="7"/>
  <c r="G69" i="7"/>
  <c r="R65" i="7"/>
  <c r="E168" i="7"/>
  <c r="F60" i="7"/>
  <c r="B90" i="7"/>
  <c r="R136" i="7"/>
  <c r="R130" i="7"/>
  <c r="C161" i="7"/>
  <c r="S93" i="7"/>
  <c r="I164" i="7"/>
  <c r="B165" i="7"/>
  <c r="B55" i="7"/>
  <c r="O152" i="7"/>
  <c r="I102" i="7"/>
  <c r="O54" i="7"/>
  <c r="R96" i="7"/>
  <c r="O57" i="7"/>
  <c r="F126" i="7"/>
  <c r="M86" i="7"/>
  <c r="N100" i="7"/>
  <c r="E182" i="7"/>
  <c r="N54" i="7"/>
  <c r="R105" i="7"/>
  <c r="L178" i="7"/>
  <c r="S161" i="7"/>
  <c r="O173" i="7"/>
  <c r="L75" i="7"/>
  <c r="R128" i="7"/>
  <c r="K44" i="7"/>
  <c r="I54" i="7"/>
  <c r="H100" i="7"/>
  <c r="E64" i="7"/>
  <c r="F155" i="7"/>
  <c r="O60" i="7"/>
  <c r="N141" i="7"/>
  <c r="N46" i="7"/>
  <c r="C128" i="7"/>
  <c r="H179" i="7"/>
  <c r="B44" i="7"/>
  <c r="K174" i="7"/>
  <c r="E65" i="7"/>
  <c r="B81" i="7"/>
  <c r="D120" i="7"/>
  <c r="L133" i="7"/>
  <c r="G176" i="7"/>
  <c r="S110" i="7"/>
  <c r="G112" i="7"/>
  <c r="H157" i="7"/>
  <c r="I94" i="7"/>
  <c r="D108" i="7"/>
  <c r="R125" i="7"/>
  <c r="J52" i="7"/>
  <c r="J109" i="7"/>
  <c r="M120" i="7"/>
  <c r="N87" i="7"/>
  <c r="D83" i="7"/>
  <c r="M54" i="7"/>
  <c r="P53" i="7"/>
  <c r="D102" i="7"/>
  <c r="L137" i="7"/>
  <c r="I76" i="7"/>
  <c r="H94" i="7"/>
  <c r="K58" i="7"/>
  <c r="H152" i="7"/>
  <c r="G151" i="7"/>
  <c r="R98" i="7"/>
  <c r="D151" i="7"/>
  <c r="H181" i="7"/>
  <c r="S100" i="7"/>
  <c r="H96" i="7"/>
  <c r="B126" i="7"/>
  <c r="J60" i="7"/>
  <c r="J92" i="7"/>
  <c r="S86" i="7"/>
  <c r="B129" i="7"/>
  <c r="L145" i="7"/>
  <c r="I143" i="7"/>
  <c r="E149" i="7"/>
  <c r="N97" i="7"/>
  <c r="P144" i="7"/>
  <c r="F129" i="7"/>
  <c r="N116" i="7"/>
  <c r="G100" i="7"/>
  <c r="M144" i="7"/>
  <c r="B137" i="7"/>
  <c r="O56" i="7"/>
  <c r="L91" i="7"/>
  <c r="J58" i="7"/>
  <c r="I136" i="7"/>
  <c r="I165" i="7"/>
  <c r="H50" i="7"/>
  <c r="S73" i="7"/>
  <c r="K163" i="7"/>
  <c r="O71" i="7"/>
  <c r="R118" i="7"/>
  <c r="P94" i="7"/>
  <c r="E108" i="7"/>
  <c r="E100" i="7"/>
  <c r="B65" i="7"/>
  <c r="G134" i="7"/>
  <c r="L165" i="7"/>
  <c r="I66" i="7"/>
  <c r="I43" i="7"/>
  <c r="J121" i="7"/>
  <c r="B101" i="7"/>
  <c r="P153" i="7"/>
  <c r="F77" i="7"/>
  <c r="B56" i="7"/>
  <c r="B45" i="7"/>
  <c r="J116" i="7"/>
  <c r="I171" i="7"/>
  <c r="D164" i="7"/>
  <c r="O123" i="7"/>
  <c r="I61" i="7"/>
  <c r="E135" i="7"/>
  <c r="E104" i="7"/>
  <c r="R90" i="7"/>
  <c r="D136" i="7"/>
  <c r="G175" i="7"/>
  <c r="S53" i="7"/>
  <c r="B52" i="7"/>
  <c r="D103" i="7"/>
  <c r="I73" i="7"/>
  <c r="D109" i="7"/>
  <c r="J101" i="7"/>
  <c r="S109" i="7"/>
  <c r="P62" i="7"/>
  <c r="I140" i="7"/>
  <c r="J155" i="7"/>
  <c r="J107" i="7"/>
  <c r="P125" i="7"/>
  <c r="I127" i="7"/>
  <c r="K167" i="7"/>
  <c r="D66" i="7"/>
  <c r="J63" i="7"/>
  <c r="P66" i="7"/>
  <c r="K55" i="7"/>
  <c r="S140" i="7"/>
  <c r="C140" i="7"/>
  <c r="S176" i="7"/>
  <c r="H127" i="7"/>
  <c r="H122" i="7"/>
  <c r="D69" i="7"/>
  <c r="M151" i="7"/>
  <c r="I92" i="7"/>
  <c r="H65" i="7"/>
  <c r="N48" i="7"/>
  <c r="E153" i="7"/>
  <c r="I115" i="7"/>
  <c r="J80" i="7"/>
  <c r="N165" i="7"/>
  <c r="R70" i="7"/>
  <c r="F92" i="7"/>
  <c r="N173" i="7"/>
  <c r="F122" i="7"/>
  <c r="H102" i="7"/>
  <c r="S116" i="7"/>
  <c r="J103" i="7"/>
  <c r="F152" i="7"/>
  <c r="F170" i="7"/>
  <c r="N150" i="7"/>
  <c r="B88" i="7"/>
  <c r="C57" i="7"/>
  <c r="K121" i="7"/>
  <c r="G84" i="7"/>
  <c r="G98" i="7"/>
  <c r="B82" i="7"/>
  <c r="R101" i="7"/>
  <c r="G88" i="7"/>
  <c r="H48" i="7"/>
  <c r="M90" i="7"/>
  <c r="N109" i="7"/>
  <c r="F93" i="7"/>
  <c r="M98" i="7"/>
  <c r="B107" i="7"/>
  <c r="D92" i="7"/>
  <c r="B46" i="7"/>
  <c r="F131" i="7"/>
  <c r="S120" i="7"/>
  <c r="D85" i="7"/>
  <c r="F71" i="7"/>
  <c r="K140" i="7"/>
  <c r="O119" i="7"/>
  <c r="B134" i="7"/>
  <c r="F112" i="7"/>
  <c r="O113" i="7"/>
  <c r="S106" i="7"/>
  <c r="G143" i="7"/>
  <c r="K127" i="7"/>
  <c r="N104" i="7"/>
  <c r="H64" i="7"/>
  <c r="F83" i="7"/>
  <c r="R77" i="7"/>
  <c r="H53" i="7"/>
  <c r="H56" i="7"/>
  <c r="E71" i="7"/>
  <c r="E180" i="7"/>
  <c r="C165" i="7"/>
  <c r="P73" i="7"/>
  <c r="G113" i="7"/>
  <c r="F149" i="7"/>
  <c r="H97" i="7"/>
  <c r="O151" i="7"/>
  <c r="L55" i="7"/>
  <c r="R106" i="7"/>
  <c r="L97" i="7"/>
  <c r="N82" i="7"/>
  <c r="L173" i="7"/>
  <c r="D146" i="7"/>
  <c r="C134" i="7"/>
  <c r="I47" i="7"/>
  <c r="D87" i="7"/>
  <c r="J137" i="7"/>
  <c r="F134" i="7"/>
  <c r="F106" i="7"/>
  <c r="J164" i="7"/>
  <c r="B75" i="7"/>
  <c r="P103" i="7"/>
  <c r="O95" i="7"/>
  <c r="B162" i="7"/>
  <c r="J180" i="7"/>
  <c r="J75" i="7"/>
  <c r="G66" i="7"/>
  <c r="I80" i="7"/>
  <c r="R56" i="7"/>
  <c r="D67" i="7"/>
  <c r="C99" i="7"/>
  <c r="C72" i="7"/>
  <c r="I75" i="7"/>
  <c r="G171" i="7"/>
  <c r="P175" i="7"/>
  <c r="G118" i="7"/>
  <c r="C80" i="7"/>
  <c r="D117" i="7"/>
  <c r="K99" i="7"/>
  <c r="L176" i="7"/>
  <c r="B151" i="7"/>
  <c r="L102" i="7"/>
  <c r="E63" i="7"/>
  <c r="O59" i="7"/>
  <c r="J89" i="7"/>
  <c r="E147" i="7"/>
  <c r="R100" i="7"/>
  <c r="H137" i="7"/>
  <c r="L73" i="7"/>
  <c r="D118" i="7"/>
  <c r="C70" i="7"/>
  <c r="D101" i="7"/>
  <c r="K96" i="7"/>
  <c r="E161" i="7"/>
  <c r="G154" i="7"/>
  <c r="E73" i="7"/>
  <c r="R132" i="7"/>
  <c r="M162" i="7"/>
  <c r="P101" i="7"/>
  <c r="P90" i="7"/>
  <c r="D54" i="7"/>
  <c r="N157" i="7"/>
  <c r="F90" i="7"/>
  <c r="K62" i="7"/>
  <c r="P74" i="7"/>
  <c r="E167" i="7"/>
  <c r="O121" i="7"/>
  <c r="D43" i="7"/>
  <c r="H125" i="7"/>
  <c r="M150" i="7"/>
  <c r="J57" i="7"/>
  <c r="G60" i="7"/>
  <c r="N84" i="7"/>
  <c r="S170" i="7"/>
  <c r="I106" i="7"/>
  <c r="O142" i="7"/>
  <c r="R177" i="7"/>
  <c r="R173" i="7"/>
  <c r="L161" i="7"/>
  <c r="O145" i="7"/>
  <c r="J85" i="7"/>
  <c r="C43" i="7"/>
  <c r="R68" i="7"/>
  <c r="S94" i="7"/>
  <c r="R126" i="7"/>
  <c r="D49" i="7"/>
  <c r="F144" i="7"/>
  <c r="M159" i="7"/>
  <c r="P56" i="7"/>
  <c r="H166" i="7"/>
  <c r="P174" i="7"/>
  <c r="D135" i="7"/>
  <c r="R116" i="7"/>
  <c r="G93" i="7"/>
  <c r="O90" i="7"/>
  <c r="J129" i="7"/>
  <c r="M153" i="7"/>
  <c r="N161" i="7"/>
  <c r="M134" i="7"/>
  <c r="C62" i="7"/>
  <c r="C112" i="7"/>
  <c r="J102" i="7"/>
  <c r="C163" i="7"/>
  <c r="O161" i="7"/>
  <c r="I105" i="7"/>
  <c r="K85" i="7"/>
  <c r="N156" i="7"/>
  <c r="I122" i="7"/>
  <c r="O166" i="7"/>
  <c r="O62" i="7"/>
  <c r="I180" i="7"/>
  <c r="D121" i="7"/>
  <c r="D90" i="7"/>
  <c r="N79" i="7"/>
  <c r="M101" i="7"/>
  <c r="E58" i="7"/>
  <c r="O148" i="7"/>
  <c r="R110" i="7"/>
  <c r="R57" i="7"/>
  <c r="M83" i="7"/>
  <c r="P57" i="7"/>
  <c r="L87" i="7"/>
  <c r="I72" i="7"/>
  <c r="R102" i="7"/>
  <c r="O139" i="7"/>
  <c r="F100" i="7"/>
  <c r="E110" i="7"/>
  <c r="G102" i="7"/>
  <c r="S129" i="7"/>
  <c r="M105" i="7"/>
  <c r="R140" i="7"/>
  <c r="G56" i="7"/>
  <c r="L54" i="7"/>
  <c r="O98" i="7"/>
  <c r="B94" i="7"/>
  <c r="E118" i="7"/>
  <c r="K172" i="7"/>
  <c r="C93" i="7"/>
  <c r="H76" i="7"/>
  <c r="P150" i="7"/>
  <c r="K43" i="7"/>
  <c r="F85" i="7"/>
  <c r="G62" i="7"/>
  <c r="I138" i="7"/>
  <c r="M179" i="7"/>
  <c r="D180" i="7"/>
  <c r="C125" i="7"/>
  <c r="H57" i="7"/>
  <c r="C118" i="7"/>
  <c r="S56" i="7"/>
  <c r="S149" i="7"/>
  <c r="C171" i="7"/>
  <c r="P118" i="7"/>
  <c r="I93" i="7"/>
  <c r="L127" i="7"/>
  <c r="M89" i="7"/>
  <c r="O109" i="7"/>
  <c r="E78" i="7"/>
  <c r="C137" i="7"/>
  <c r="L74" i="7"/>
  <c r="L126" i="7"/>
  <c r="O77" i="7"/>
  <c r="S125" i="7"/>
  <c r="E121" i="7"/>
  <c r="K68" i="7"/>
  <c r="F70" i="7"/>
  <c r="N151" i="7"/>
  <c r="O99" i="7"/>
  <c r="R86" i="7"/>
  <c r="G71" i="7"/>
  <c r="D98" i="7"/>
  <c r="D122" i="7"/>
  <c r="H145" i="7"/>
  <c r="J51" i="7"/>
  <c r="O165" i="7"/>
  <c r="C156" i="7"/>
  <c r="L125" i="7"/>
  <c r="L45" i="7"/>
  <c r="E109" i="7"/>
  <c r="H136" i="7"/>
  <c r="R44" i="7"/>
  <c r="G90" i="7"/>
  <c r="K87" i="7"/>
  <c r="L153" i="7"/>
  <c r="L169" i="7"/>
  <c r="H68" i="7"/>
  <c r="M163" i="7"/>
  <c r="E160" i="7"/>
  <c r="D142" i="7"/>
  <c r="D82" i="7"/>
  <c r="H62" i="7"/>
  <c r="C162" i="7"/>
  <c r="L171" i="7"/>
  <c r="B166" i="7"/>
  <c r="G125" i="7"/>
  <c r="G138" i="7"/>
  <c r="N55" i="7"/>
  <c r="F154" i="7"/>
  <c r="K136" i="7"/>
  <c r="F98" i="7"/>
  <c r="O82" i="7"/>
  <c r="F128" i="7"/>
  <c r="J136" i="7"/>
  <c r="I163" i="7"/>
  <c r="J141" i="7"/>
  <c r="P100" i="7"/>
  <c r="K53" i="7"/>
  <c r="B48" i="7"/>
  <c r="R167" i="7"/>
  <c r="E111" i="7"/>
  <c r="C63" i="7"/>
  <c r="F141" i="7"/>
  <c r="N134" i="7"/>
  <c r="B136" i="7"/>
  <c r="K151" i="7"/>
  <c r="P48" i="7"/>
  <c r="E165" i="7"/>
  <c r="E150" i="7"/>
  <c r="N114" i="7"/>
  <c r="J100" i="7"/>
  <c r="G63" i="7"/>
  <c r="J138" i="7"/>
  <c r="P78" i="7"/>
  <c r="C152" i="7"/>
  <c r="R120" i="7"/>
  <c r="S47" i="7"/>
  <c r="C166" i="7"/>
  <c r="O89" i="7"/>
  <c r="G178" i="7"/>
  <c r="R123" i="7"/>
  <c r="B174" i="7"/>
  <c r="P173" i="7"/>
  <c r="G74" i="7"/>
  <c r="K161" i="7"/>
  <c r="M46" i="7"/>
  <c r="P114" i="7"/>
  <c r="M82" i="7"/>
  <c r="J119" i="7"/>
  <c r="N50" i="7"/>
  <c r="N171" i="7"/>
  <c r="J124" i="7"/>
  <c r="D76" i="7"/>
  <c r="H77" i="7"/>
  <c r="M109" i="7"/>
  <c r="S72" i="7"/>
  <c r="B175" i="7"/>
  <c r="I52" i="7"/>
  <c r="R134" i="7"/>
  <c r="F52" i="7"/>
  <c r="M168" i="7"/>
  <c r="H180" i="7"/>
  <c r="I100" i="7"/>
  <c r="B116" i="7"/>
  <c r="S164" i="7"/>
  <c r="D144" i="7"/>
  <c r="B180" i="7"/>
  <c r="E105" i="7"/>
  <c r="B147" i="7"/>
  <c r="G139" i="7"/>
  <c r="I56" i="7"/>
  <c r="S49" i="7"/>
  <c r="C60" i="7"/>
  <c r="C76" i="7"/>
  <c r="O61" i="7"/>
  <c r="E146" i="7"/>
  <c r="K100" i="7"/>
  <c r="P98" i="7"/>
  <c r="J70" i="7"/>
  <c r="J122" i="7"/>
  <c r="M71" i="7"/>
  <c r="R49" i="7"/>
  <c r="B62" i="7"/>
  <c r="M61" i="7"/>
  <c r="C101" i="7"/>
  <c r="L86" i="7"/>
  <c r="K179" i="7"/>
  <c r="K112" i="7"/>
  <c r="I168" i="7"/>
  <c r="M91" i="7"/>
  <c r="M154" i="7"/>
  <c r="L99" i="7"/>
  <c r="L107" i="7"/>
  <c r="I71" i="7"/>
  <c r="J117" i="7"/>
  <c r="B98" i="7"/>
  <c r="E68" i="7"/>
  <c r="O87" i="7"/>
  <c r="G91" i="7"/>
  <c r="C164" i="7"/>
  <c r="S134" i="7"/>
  <c r="H70" i="7"/>
  <c r="F73" i="7"/>
  <c r="H98" i="7"/>
  <c r="C74" i="7"/>
  <c r="J150" i="7"/>
  <c r="F104" i="7"/>
  <c r="N47" i="7"/>
  <c r="M118" i="7"/>
  <c r="P77" i="7"/>
  <c r="P55" i="7"/>
  <c r="N131" i="7"/>
  <c r="S114" i="7"/>
  <c r="P106" i="7"/>
  <c r="R145" i="7"/>
  <c r="K118" i="7"/>
  <c r="E52" i="7"/>
  <c r="K134" i="7"/>
  <c r="J153" i="7"/>
  <c r="P181" i="7"/>
  <c r="O53" i="7"/>
  <c r="H79" i="7"/>
  <c r="F133" i="7"/>
  <c r="S137" i="7"/>
  <c r="E119" i="7"/>
  <c r="C141" i="7"/>
  <c r="E141" i="7"/>
  <c r="P89" i="7"/>
  <c r="H73" i="7"/>
  <c r="S131" i="7"/>
  <c r="H176" i="7"/>
  <c r="P83" i="7"/>
  <c r="F68" i="7"/>
  <c r="C149" i="7"/>
  <c r="O130" i="7"/>
  <c r="G43" i="7"/>
  <c r="S67" i="7"/>
  <c r="N140" i="7"/>
  <c r="G97" i="7"/>
  <c r="P75" i="7"/>
  <c r="I88" i="7"/>
  <c r="R165" i="7"/>
  <c r="G109" i="7"/>
  <c r="N167" i="7"/>
  <c r="O63" i="7"/>
  <c r="L51" i="7"/>
  <c r="D81" i="7"/>
  <c r="G78" i="7"/>
  <c r="D61" i="7"/>
  <c r="E97" i="7"/>
  <c r="H169" i="7"/>
  <c r="F48" i="7"/>
  <c r="R53" i="7"/>
  <c r="N118" i="7"/>
  <c r="F86" i="7"/>
  <c r="E49" i="7"/>
  <c r="L160" i="7"/>
  <c r="K153" i="7"/>
  <c r="B170" i="7"/>
  <c r="J172" i="7"/>
  <c r="D107" i="7"/>
  <c r="K71" i="7"/>
  <c r="K126" i="7"/>
  <c r="J104" i="7"/>
  <c r="L76" i="7"/>
  <c r="S160" i="7"/>
  <c r="O156" i="7"/>
  <c r="R63" i="7"/>
  <c r="L56" i="7"/>
  <c r="E91" i="7"/>
  <c r="F127" i="7"/>
  <c r="M175" i="7"/>
  <c r="M180" i="7"/>
  <c r="M56" i="7"/>
  <c r="L135" i="7"/>
  <c r="S77" i="7"/>
  <c r="O93" i="7"/>
  <c r="O79" i="7"/>
  <c r="P46" i="7"/>
  <c r="F132" i="7"/>
  <c r="H49" i="7"/>
  <c r="F94" i="7"/>
  <c r="E102" i="7"/>
  <c r="E106" i="7"/>
  <c r="M55" i="7"/>
  <c r="C67" i="7"/>
  <c r="R62" i="7"/>
  <c r="F101" i="7"/>
  <c r="S163" i="7"/>
  <c r="P134" i="7"/>
  <c r="E80" i="7"/>
  <c r="M43" i="7"/>
  <c r="D158" i="7"/>
  <c r="D45" i="7"/>
  <c r="B63" i="7"/>
  <c r="K60" i="7"/>
  <c r="R82" i="7"/>
  <c r="H177" i="7"/>
  <c r="P151" i="7"/>
  <c r="J106" i="7"/>
  <c r="O171" i="7"/>
  <c r="S55" i="7"/>
  <c r="M70" i="7"/>
  <c r="B181" i="7"/>
  <c r="M57" i="7"/>
  <c r="D100" i="7"/>
  <c r="D58" i="7"/>
  <c r="I83" i="7"/>
  <c r="G140" i="7"/>
  <c r="M58" i="7"/>
  <c r="E127" i="7"/>
  <c r="O153" i="7"/>
  <c r="J144" i="7"/>
  <c r="R93" i="7"/>
  <c r="J167" i="7"/>
  <c r="P162" i="7"/>
  <c r="I98" i="7"/>
  <c r="K70" i="7"/>
  <c r="F121" i="7"/>
  <c r="G169" i="7"/>
  <c r="F96" i="7"/>
  <c r="C127" i="7"/>
  <c r="B77" i="7"/>
  <c r="J158" i="7"/>
  <c r="F62" i="7"/>
  <c r="S180" i="7"/>
  <c r="S52" i="7"/>
  <c r="D145" i="7"/>
  <c r="J82" i="7"/>
  <c r="M78" i="7"/>
  <c r="I86" i="7"/>
  <c r="M49" i="7"/>
  <c r="E103" i="7"/>
  <c r="R151" i="7"/>
  <c r="H91" i="7"/>
  <c r="N170" i="7"/>
  <c r="C87" i="7"/>
  <c r="B117" i="7"/>
  <c r="O47" i="7"/>
  <c r="P141" i="7"/>
  <c r="B97" i="7"/>
  <c r="D140" i="7"/>
  <c r="I49" i="7"/>
  <c r="G144" i="7"/>
  <c r="P54" i="7"/>
  <c r="I59" i="7"/>
  <c r="K122" i="7"/>
  <c r="H141" i="7"/>
  <c r="K50" i="7"/>
  <c r="J64" i="7"/>
  <c r="N117" i="7"/>
  <c r="B99" i="7"/>
  <c r="F53" i="7"/>
  <c r="E176" i="7"/>
  <c r="I144" i="7"/>
  <c r="E166" i="7"/>
  <c r="P139" i="7"/>
  <c r="S57" i="7"/>
  <c r="H107" i="7"/>
  <c r="K181" i="7"/>
  <c r="I137" i="7"/>
  <c r="F78" i="7"/>
  <c r="C54" i="7"/>
  <c r="P97" i="7"/>
  <c r="F125" i="7"/>
  <c r="I60" i="7"/>
  <c r="D152" i="7"/>
  <c r="L154" i="7"/>
  <c r="F168" i="7"/>
  <c r="K170" i="7"/>
  <c r="N158" i="7"/>
  <c r="B167" i="7"/>
  <c r="G45" i="7"/>
  <c r="S139" i="7"/>
  <c r="E134" i="7"/>
  <c r="G59" i="7"/>
  <c r="S43" i="7"/>
  <c r="I153" i="7"/>
  <c r="J135" i="7"/>
  <c r="I167" i="7"/>
  <c r="R172" i="7"/>
  <c r="R163" i="7"/>
  <c r="J171" i="7"/>
  <c r="O174" i="7"/>
  <c r="F59" i="7"/>
  <c r="D162" i="7"/>
  <c r="J175" i="7"/>
  <c r="H83" i="7"/>
  <c r="K98" i="7"/>
  <c r="P170" i="7"/>
  <c r="J71" i="7"/>
  <c r="M139" i="7"/>
  <c r="O74" i="7"/>
  <c r="H150" i="7"/>
  <c r="R43" i="7"/>
  <c r="M121" i="7"/>
  <c r="G57" i="7"/>
  <c r="N96" i="7"/>
  <c r="S89" i="7"/>
  <c r="I89" i="7"/>
  <c r="G181" i="7"/>
  <c r="F107" i="7"/>
  <c r="E67" i="7"/>
  <c r="R61" i="7"/>
  <c r="C85" i="7"/>
  <c r="D99" i="7"/>
  <c r="L52" i="7"/>
  <c r="N111" i="7"/>
  <c r="S102" i="7"/>
  <c r="S101" i="7"/>
  <c r="P145" i="7"/>
  <c r="J49" i="7"/>
  <c r="R152" i="7"/>
  <c r="S175" i="7"/>
  <c r="J169" i="7"/>
  <c r="R160" i="7"/>
  <c r="F97" i="7"/>
  <c r="O124" i="7"/>
  <c r="L103" i="7"/>
  <c r="O134" i="7"/>
  <c r="M85" i="7"/>
  <c r="O91" i="7"/>
  <c r="S54" i="7"/>
  <c r="R162" i="7"/>
  <c r="M135" i="7"/>
  <c r="L67" i="7"/>
  <c r="O133" i="7"/>
  <c r="B89" i="7"/>
  <c r="S98" i="7"/>
  <c r="D129" i="7"/>
  <c r="J176" i="7"/>
  <c r="P52" i="7"/>
  <c r="D96" i="7"/>
  <c r="E77" i="7"/>
  <c r="N90" i="7"/>
  <c r="H162" i="7"/>
  <c r="I55" i="7"/>
  <c r="P99" i="7"/>
  <c r="K180" i="7"/>
  <c r="S111" i="7"/>
  <c r="E171" i="7"/>
  <c r="L78" i="7"/>
  <c r="P156" i="7"/>
  <c r="B100" i="7"/>
  <c r="H63" i="7"/>
  <c r="S146" i="7"/>
  <c r="I78" i="7"/>
  <c r="B108" i="7"/>
  <c r="O69" i="7"/>
  <c r="C175" i="7"/>
  <c r="B144" i="7"/>
  <c r="L89" i="7"/>
  <c r="S118" i="7"/>
  <c r="R180" i="7"/>
  <c r="B73" i="7"/>
  <c r="N152" i="7"/>
  <c r="O68" i="7"/>
  <c r="R139" i="7"/>
  <c r="N124" i="7"/>
  <c r="O129" i="7"/>
  <c r="M173" i="7"/>
  <c r="I182" i="7"/>
  <c r="J179" i="7"/>
  <c r="B53" i="7"/>
  <c r="B131" i="7"/>
  <c r="L179" i="7"/>
  <c r="I132" i="7"/>
  <c r="D57" i="7"/>
  <c r="J77" i="7"/>
  <c r="D60" i="7"/>
  <c r="B106" i="7"/>
  <c r="L114" i="7"/>
  <c r="F166" i="7"/>
  <c r="P43" i="7"/>
  <c r="M138" i="7"/>
  <c r="B148" i="7"/>
  <c r="H99" i="7"/>
  <c r="N146" i="7"/>
  <c r="O126" i="7"/>
  <c r="K105" i="7"/>
  <c r="J148" i="7"/>
  <c r="L81" i="7"/>
  <c r="I57" i="7"/>
  <c r="K149" i="7"/>
  <c r="B49" i="7"/>
  <c r="H52" i="7"/>
  <c r="J156" i="7"/>
  <c r="G119" i="7"/>
  <c r="H164" i="7"/>
  <c r="J83" i="7"/>
  <c r="K107" i="7"/>
  <c r="E126" i="7"/>
  <c r="F64" i="7"/>
  <c r="O73" i="7"/>
  <c r="P84" i="7"/>
  <c r="G46" i="7"/>
  <c r="C75" i="7"/>
  <c r="I121" i="7"/>
  <c r="N63" i="7"/>
  <c r="N175" i="7"/>
  <c r="I84" i="7"/>
  <c r="H58" i="7"/>
  <c r="M103" i="7"/>
  <c r="R48" i="7"/>
  <c r="S181" i="7"/>
  <c r="H171" i="7"/>
  <c r="O70" i="7"/>
  <c r="N107" i="7"/>
  <c r="K64" i="7"/>
  <c r="C126" i="7"/>
  <c r="P127" i="7"/>
  <c r="G52" i="7"/>
  <c r="F102" i="7"/>
  <c r="F181" i="7"/>
  <c r="C83" i="7"/>
  <c r="D93" i="7"/>
  <c r="H132" i="7"/>
  <c r="N73" i="7"/>
  <c r="R138" i="7"/>
  <c r="P49" i="7"/>
  <c r="S171" i="7"/>
  <c r="G142" i="7"/>
  <c r="S80" i="7"/>
  <c r="L43" i="7"/>
  <c r="K76" i="7"/>
  <c r="P171" i="7"/>
  <c r="L106" i="7"/>
  <c r="M68" i="7"/>
  <c r="O76" i="7"/>
  <c r="K61" i="7"/>
  <c r="D63" i="7"/>
  <c r="I134" i="7"/>
  <c r="H93" i="7"/>
  <c r="P50" i="7"/>
  <c r="G161" i="7"/>
  <c r="D125" i="7"/>
  <c r="I150" i="7"/>
  <c r="F91" i="7"/>
  <c r="H78" i="7"/>
  <c r="I181" i="7"/>
  <c r="E107" i="7"/>
  <c r="B146" i="7"/>
  <c r="E140" i="7"/>
  <c r="P64" i="7"/>
  <c r="L93" i="7"/>
  <c r="P168" i="7"/>
  <c r="S153" i="7"/>
  <c r="N56" i="7"/>
  <c r="F81" i="7"/>
  <c r="S154" i="7"/>
  <c r="H74" i="7"/>
  <c r="E98" i="7"/>
  <c r="C107" i="7"/>
  <c r="S168" i="7"/>
  <c r="K72" i="7"/>
  <c r="S83" i="7"/>
  <c r="N122" i="7"/>
  <c r="M97" i="7"/>
  <c r="D78" i="7"/>
  <c r="K162" i="7"/>
  <c r="M108" i="7"/>
  <c r="S104" i="7"/>
  <c r="C168" i="7"/>
  <c r="M164" i="7"/>
  <c r="N126" i="7"/>
  <c r="E93" i="7"/>
  <c r="J162" i="7"/>
  <c r="R52" i="7"/>
  <c r="S144" i="7"/>
  <c r="M181" i="7"/>
  <c r="G85" i="7"/>
  <c r="P63" i="7"/>
  <c r="D175" i="7"/>
  <c r="I107" i="7"/>
  <c r="J50" i="7"/>
  <c r="S150" i="7"/>
  <c r="F172" i="7"/>
  <c r="O144" i="7"/>
  <c r="G83" i="7"/>
  <c r="D167" i="7"/>
  <c r="P109" i="7"/>
  <c r="N153" i="7"/>
  <c r="R121" i="7"/>
  <c r="I130" i="7"/>
  <c r="R154" i="7"/>
  <c r="I50" i="7"/>
  <c r="F180" i="7"/>
  <c r="N101" i="7"/>
  <c r="J165" i="7"/>
  <c r="J154" i="7"/>
  <c r="G174" i="7"/>
  <c r="N70" i="7"/>
  <c r="F175" i="7"/>
  <c r="D106" i="7"/>
  <c r="H71" i="7"/>
  <c r="E96" i="7"/>
  <c r="E70" i="7"/>
  <c r="F146" i="7"/>
  <c r="H167" i="7"/>
  <c r="J134" i="7"/>
  <c r="G152" i="7"/>
  <c r="G49" i="7"/>
  <c r="I74" i="7"/>
  <c r="H134" i="7"/>
  <c r="M76" i="7"/>
  <c r="J93" i="7"/>
  <c r="G107" i="7"/>
  <c r="F84" i="7"/>
  <c r="M65" i="7"/>
  <c r="N92" i="7"/>
  <c r="N61" i="7"/>
  <c r="R95" i="7"/>
  <c r="C180" i="7"/>
  <c r="R58" i="7"/>
  <c r="B102" i="7"/>
  <c r="P86" i="7"/>
  <c r="D166" i="7"/>
  <c r="K88" i="7"/>
  <c r="M117" i="7"/>
  <c r="K169" i="7"/>
  <c r="C97" i="7"/>
  <c r="S127" i="7"/>
  <c r="B96" i="7"/>
  <c r="B86" i="7"/>
  <c r="C56" i="7"/>
  <c r="O164" i="7"/>
  <c r="H154" i="7"/>
  <c r="B113" i="7"/>
  <c r="M99" i="7"/>
  <c r="B57" i="7"/>
  <c r="J123" i="7"/>
  <c r="C84" i="7"/>
  <c r="L85" i="7"/>
  <c r="D178" i="7"/>
  <c r="M171" i="7"/>
  <c r="B76" i="7"/>
  <c r="N66" i="7"/>
  <c r="N68" i="7"/>
  <c r="B59" i="7"/>
  <c r="S169" i="7"/>
  <c r="R84" i="7"/>
  <c r="H126" i="7"/>
  <c r="O104" i="7"/>
  <c r="D171" i="7"/>
  <c r="R89" i="7"/>
  <c r="H55" i="7"/>
  <c r="G87" i="7"/>
  <c r="G80" i="7"/>
  <c r="G179" i="7"/>
  <c r="R178" i="7"/>
  <c r="G101" i="7"/>
  <c r="J97" i="7"/>
  <c r="B58" i="7"/>
  <c r="F150" i="7"/>
  <c r="R169" i="7"/>
  <c r="G58" i="7"/>
  <c r="L162" i="7"/>
  <c r="R133" i="7"/>
  <c r="M127" i="7"/>
  <c r="B125" i="7"/>
  <c r="R108" i="7"/>
  <c r="H106" i="7"/>
  <c r="B93" i="7"/>
  <c r="C89" i="7"/>
  <c r="D73" i="7"/>
  <c r="N169" i="7"/>
  <c r="S117" i="7"/>
  <c r="R75" i="7"/>
  <c r="O107" i="7"/>
  <c r="E53" i="7"/>
  <c r="S99" i="7"/>
  <c r="K56" i="7"/>
  <c r="L129" i="7"/>
  <c r="N160" i="7"/>
  <c r="O159" i="7"/>
  <c r="O86" i="7"/>
  <c r="M79" i="7"/>
  <c r="L64" i="7"/>
  <c r="O55" i="7"/>
  <c r="E148" i="7"/>
  <c r="N129" i="7"/>
  <c r="H123" i="7"/>
  <c r="D104" i="7"/>
  <c r="S46" i="7"/>
  <c r="F162" i="7"/>
  <c r="L46" i="7"/>
  <c r="F47" i="7"/>
  <c r="C133" i="7"/>
  <c r="G76" i="7"/>
  <c r="S71" i="7"/>
  <c r="B124" i="7"/>
  <c r="O80" i="7"/>
  <c r="P176" i="7"/>
  <c r="G86" i="7"/>
  <c r="K97" i="7"/>
  <c r="K123" i="7"/>
  <c r="B104" i="7"/>
  <c r="C173" i="7"/>
  <c r="I135" i="7"/>
  <c r="R72" i="7"/>
  <c r="C129" i="7"/>
  <c r="J173" i="7"/>
  <c r="B103" i="7"/>
  <c r="P72" i="7"/>
  <c r="I112" i="7"/>
  <c r="D91" i="7"/>
  <c r="L49" i="7"/>
  <c r="E154" i="7"/>
  <c r="R122" i="7"/>
  <c r="N83" i="7"/>
  <c r="D154" i="7"/>
  <c r="C146" i="7"/>
  <c r="N99" i="7"/>
  <c r="J142" i="7"/>
  <c r="R71" i="7"/>
  <c r="D105" i="7"/>
  <c r="H90" i="7"/>
  <c r="N58" i="7"/>
  <c r="K91" i="7"/>
  <c r="L77" i="7"/>
  <c r="S70" i="7"/>
  <c r="R64" i="7"/>
  <c r="P164" i="7"/>
  <c r="C86" i="7"/>
  <c r="M126" i="7"/>
  <c r="K82" i="7"/>
  <c r="N67" i="7"/>
  <c r="D88" i="7"/>
  <c r="P182" i="7"/>
  <c r="E55" i="7"/>
  <c r="B54" i="7"/>
  <c r="S107" i="7"/>
  <c r="K46" i="7"/>
  <c r="M170" i="7"/>
  <c r="I70" i="7"/>
  <c r="G146" i="7"/>
  <c r="H119" i="7"/>
  <c r="E43" i="7"/>
  <c r="F99" i="7"/>
  <c r="F56" i="7"/>
  <c r="O168" i="7"/>
  <c r="S60" i="7"/>
  <c r="J146" i="7"/>
  <c r="E95" i="7"/>
  <c r="O101" i="7"/>
  <c r="K57" i="7"/>
  <c r="I154" i="7"/>
  <c r="S156" i="7"/>
  <c r="P154" i="7"/>
  <c r="R164" i="7"/>
  <c r="C100" i="7"/>
  <c r="N98" i="7"/>
  <c r="P155" i="7"/>
  <c r="J168" i="7"/>
  <c r="R107" i="7"/>
  <c r="D53" i="7"/>
  <c r="G121" i="7"/>
  <c r="L58" i="7"/>
  <c r="O175" i="7"/>
  <c r="L109" i="7"/>
  <c r="L159" i="7"/>
  <c r="H61" i="7"/>
  <c r="O48" i="7"/>
  <c r="D97" i="7"/>
  <c r="B83" i="7"/>
  <c r="P70" i="7"/>
  <c r="N155" i="7"/>
  <c r="L131" i="7"/>
  <c r="I58" i="7"/>
  <c r="S64" i="7"/>
  <c r="H130" i="7"/>
  <c r="C169" i="7"/>
  <c r="R67" i="7"/>
  <c r="H155" i="7"/>
  <c r="F63" i="7"/>
  <c r="K166" i="7"/>
  <c r="I101" i="7"/>
  <c r="D94" i="7"/>
  <c r="E76" i="7"/>
  <c r="B163" i="7"/>
  <c r="S61" i="7"/>
  <c r="C68" i="7"/>
  <c r="D95" i="7"/>
  <c r="R153" i="7"/>
  <c r="I45" i="7"/>
  <c r="L166" i="7"/>
  <c r="N74" i="7"/>
  <c r="G153" i="7"/>
  <c r="R74" i="7"/>
  <c r="N65" i="7"/>
  <c r="B153" i="7"/>
  <c r="N49" i="7"/>
  <c r="B68" i="7"/>
  <c r="R181" i="7"/>
  <c r="E125" i="7"/>
  <c r="M96" i="7"/>
  <c r="H139" i="7"/>
  <c r="E136" i="7"/>
  <c r="L134" i="7"/>
  <c r="R83" i="7"/>
  <c r="L70" i="7"/>
  <c r="F43" i="7"/>
  <c r="P167" i="7"/>
  <c r="B171" i="7"/>
  <c r="M106" i="7"/>
  <c r="I126" i="7"/>
  <c r="N168" i="7"/>
  <c r="J99" i="7"/>
  <c r="I123" i="7"/>
  <c r="L156" i="7"/>
  <c r="J163" i="7"/>
  <c r="F156" i="7"/>
  <c r="E144" i="7"/>
  <c r="K154" i="7"/>
  <c r="F87" i="7"/>
  <c r="M50" i="7"/>
  <c r="F139" i="7"/>
  <c r="O167" i="7"/>
  <c r="J86" i="7"/>
  <c r="K144" i="7"/>
  <c r="K175" i="7"/>
  <c r="G163" i="7"/>
  <c r="B145" i="7"/>
  <c r="I157" i="7"/>
  <c r="R51" i="7"/>
  <c r="N121" i="7"/>
  <c r="B67" i="7"/>
  <c r="P65" i="7"/>
  <c r="J61" i="7"/>
  <c r="C49" i="7"/>
  <c r="C104" i="7"/>
  <c r="G55" i="7"/>
  <c r="B127" i="7"/>
  <c r="H110" i="7"/>
  <c r="F72" i="7"/>
  <c r="C143" i="7"/>
  <c r="L168" i="7"/>
  <c r="O100" i="7"/>
  <c r="D130" i="7"/>
  <c r="O150" i="7"/>
  <c r="N78" i="7"/>
  <c r="L164" i="7"/>
  <c r="P126" i="7"/>
  <c r="B154" i="7"/>
  <c r="J130" i="7"/>
  <c r="L150" i="7"/>
  <c r="J67" i="7"/>
  <c r="J139" i="7"/>
  <c r="M104" i="7"/>
  <c r="R127" i="7"/>
  <c r="G136" i="7"/>
  <c r="D150" i="7"/>
  <c r="M125" i="7"/>
  <c r="D126" i="7"/>
  <c r="D71" i="7"/>
  <c r="M102" i="7"/>
  <c r="D134" i="7"/>
  <c r="G53" i="7"/>
  <c r="M161" i="7"/>
  <c r="R149" i="7"/>
  <c r="F44" i="7"/>
  <c r="J47" i="7"/>
  <c r="L57" i="7"/>
  <c r="N136" i="7"/>
  <c r="F169" i="7"/>
  <c r="S96" i="7"/>
  <c r="R124" i="7"/>
  <c r="B130" i="7"/>
  <c r="I99" i="7"/>
  <c r="N71" i="7"/>
  <c r="F55" i="7"/>
  <c r="D157" i="7"/>
  <c r="C55" i="7"/>
  <c r="Q150" i="7" l="1"/>
  <c r="Q55" i="7"/>
  <c r="Q70" i="7"/>
  <c r="Q134" i="7"/>
  <c r="Q93" i="7"/>
  <c r="Q82" i="7"/>
  <c r="Q62" i="7"/>
  <c r="Q95" i="7"/>
  <c r="Q173" i="7"/>
  <c r="Q118" i="7"/>
  <c r="Q135" i="7"/>
  <c r="Q58" i="7"/>
  <c r="Q127" i="7"/>
  <c r="Q138" i="7"/>
  <c r="Q84" i="7"/>
  <c r="Q52" i="7"/>
  <c r="Q102" i="7"/>
  <c r="Q143" i="7"/>
  <c r="Q100" i="7"/>
  <c r="Q86" i="7"/>
  <c r="Q73" i="7"/>
  <c r="Q124" i="7"/>
  <c r="Q156" i="7"/>
  <c r="Q165" i="7"/>
  <c r="Q166" i="7"/>
  <c r="Q151" i="7"/>
  <c r="Q57" i="7"/>
  <c r="Q43" i="7"/>
  <c r="Q154" i="7"/>
  <c r="Q125" i="7"/>
  <c r="Q169" i="7"/>
  <c r="Q46" i="7"/>
  <c r="Q128" i="7"/>
  <c r="Q49" i="7"/>
  <c r="Q120" i="7"/>
  <c r="Q97" i="7"/>
  <c r="Q167" i="7"/>
  <c r="Q159" i="7"/>
  <c r="Q126" i="7"/>
  <c r="Q74" i="7"/>
  <c r="Q63" i="7"/>
  <c r="Q99" i="7"/>
  <c r="Q161" i="7"/>
  <c r="Q113" i="7"/>
  <c r="Q54" i="7"/>
  <c r="Q105" i="7"/>
  <c r="Q181" i="7"/>
  <c r="Q176" i="7"/>
  <c r="Q162" i="7"/>
  <c r="Q75" i="7"/>
  <c r="Q160" i="7"/>
  <c r="Q115" i="7"/>
  <c r="Q147" i="7"/>
  <c r="Q155" i="7"/>
  <c r="Q48" i="7"/>
  <c r="Q107" i="7"/>
  <c r="Q129" i="7"/>
  <c r="Q174" i="7"/>
  <c r="Q130" i="7"/>
  <c r="Q77" i="7"/>
  <c r="Q90" i="7"/>
  <c r="Q119" i="7"/>
  <c r="Q152" i="7"/>
  <c r="Q158" i="7"/>
  <c r="Q157" i="7"/>
  <c r="Q103" i="7"/>
  <c r="Q64" i="7"/>
  <c r="Q117" i="7"/>
  <c r="Q66" i="7"/>
  <c r="Q83" i="7"/>
  <c r="Q108" i="7"/>
  <c r="Q65" i="7"/>
  <c r="Q175" i="7"/>
  <c r="Q104" i="7"/>
  <c r="Q68" i="7"/>
  <c r="Q47" i="7"/>
  <c r="Q53" i="7"/>
  <c r="Q109" i="7"/>
  <c r="Q145" i="7"/>
  <c r="Q123" i="7"/>
  <c r="Q170" i="7"/>
  <c r="Q179" i="7"/>
  <c r="Q163" i="7"/>
  <c r="Q136" i="7"/>
  <c r="Q45" i="7"/>
  <c r="Q92" i="7"/>
  <c r="Q177" i="7"/>
  <c r="Q110" i="7"/>
  <c r="Q85" i="7"/>
  <c r="Q101" i="7"/>
  <c r="Q164" i="7"/>
  <c r="Q69" i="7"/>
  <c r="Q153" i="7"/>
  <c r="Q87" i="7"/>
  <c r="Q98" i="7"/>
  <c r="Q142" i="7"/>
  <c r="Q71" i="7"/>
  <c r="Q140" i="7"/>
  <c r="Q116" i="7"/>
  <c r="Q106" i="7"/>
  <c r="Q94" i="7"/>
  <c r="Q114" i="7"/>
  <c r="Q88" i="7"/>
  <c r="Q182" i="7"/>
  <c r="Q111" i="7"/>
  <c r="Q67" i="7"/>
  <c r="Q168" i="7"/>
  <c r="Q144" i="7"/>
  <c r="Q133" i="7"/>
  <c r="Q171" i="7"/>
  <c r="Q61" i="7"/>
  <c r="Q139" i="7"/>
  <c r="Q121" i="7"/>
  <c r="Q56" i="7"/>
  <c r="Q178" i="7"/>
  <c r="Q72" i="7"/>
  <c r="Q51" i="7"/>
  <c r="Q44" i="7"/>
  <c r="Q122" i="7"/>
  <c r="Q112" i="7"/>
  <c r="Q141" i="7"/>
  <c r="Q132" i="7"/>
  <c r="Q146" i="7"/>
  <c r="Q80" i="7"/>
  <c r="Q76" i="7"/>
  <c r="Q91" i="7"/>
  <c r="Q79" i="7"/>
  <c r="Q89" i="7"/>
  <c r="Q148" i="7"/>
  <c r="Q59" i="7"/>
  <c r="Q60" i="7"/>
  <c r="Q172" i="7"/>
  <c r="Q180" i="7"/>
  <c r="Q149" i="7"/>
  <c r="Q96" i="7"/>
  <c r="Q131" i="7"/>
  <c r="Q78" i="7"/>
  <c r="Q137" i="7"/>
  <c r="Q50" i="7"/>
  <c r="Q8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SD</author>
  </authors>
  <commentList>
    <comment ref="BM5" authorId="0" shapeId="0" xr:uid="{E86836A9-2428-436A-BD06-3AE6888F6A7F}">
      <text>
        <r>
          <rPr>
            <b/>
            <sz val="9"/>
            <color indexed="81"/>
            <rFont val="Tahoma"/>
            <family val="2"/>
          </rPr>
          <t>SD:</t>
        </r>
        <r>
          <rPr>
            <sz val="9"/>
            <color indexed="81"/>
            <rFont val="Tahoma"/>
            <family val="2"/>
          </rPr>
          <t xml:space="preserve">
va chercher la colonne support recherché</t>
        </r>
      </text>
    </comment>
    <comment ref="BN5" authorId="0" shapeId="0" xr:uid="{55165C5C-8D6F-458B-B2CF-D40D5818B3F7}">
      <text>
        <r>
          <rPr>
            <b/>
            <sz val="9"/>
            <color indexed="81"/>
            <rFont val="Tahoma"/>
            <family val="2"/>
          </rPr>
          <t>SD:</t>
        </r>
        <r>
          <rPr>
            <sz val="9"/>
            <color indexed="81"/>
            <rFont val="Tahoma"/>
            <family val="2"/>
          </rPr>
          <t xml:space="preserve">
va chercher les valeurs de la situation et de la hauteur recherchés</t>
        </r>
      </text>
    </comment>
    <comment ref="BO5" authorId="0" shapeId="0" xr:uid="{4FCF537F-E317-4D3E-A020-5CAB068FC055}">
      <text>
        <r>
          <rPr>
            <b/>
            <sz val="9"/>
            <color indexed="81"/>
            <rFont val="Tahoma"/>
            <family val="2"/>
          </rPr>
          <t>SD:</t>
        </r>
        <r>
          <rPr>
            <sz val="9"/>
            <color indexed="81"/>
            <rFont val="Tahoma"/>
            <family val="2"/>
          </rPr>
          <t xml:space="preserve">
Va chercher la zone de sismicité max pour la catégorie recherchée</t>
        </r>
      </text>
    </comment>
    <comment ref="BQ5" authorId="0" shapeId="0" xr:uid="{D8FD440A-C6ED-449E-828E-629993524441}">
      <text>
        <r>
          <rPr>
            <b/>
            <sz val="9"/>
            <color indexed="81"/>
            <rFont val="Tahoma"/>
            <family val="2"/>
          </rPr>
          <t>SD:</t>
        </r>
        <r>
          <rPr>
            <sz val="9"/>
            <color indexed="81"/>
            <rFont val="Tahoma"/>
            <family val="2"/>
          </rPr>
          <t xml:space="preserve">
concaténation des supports visés pour le procédé concerné</t>
        </r>
      </text>
    </comment>
    <comment ref="BU5" authorId="0" shapeId="0" xr:uid="{E19849E0-CAD6-49CF-AB2E-83DB09EE79E2}">
      <text>
        <r>
          <rPr>
            <b/>
            <sz val="9"/>
            <color indexed="81"/>
            <rFont val="Tahoma"/>
            <family val="2"/>
          </rPr>
          <t>SD:</t>
        </r>
        <r>
          <rPr>
            <sz val="9"/>
            <color indexed="81"/>
            <rFont val="Tahoma"/>
            <family val="2"/>
          </rPr>
          <t xml:space="preserve">
renvoi à 0 si le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<sst xmlns="http://schemas.openxmlformats.org/spreadsheetml/2006/main" count="6233" uniqueCount="1435">
  <si>
    <t>TITULAIRE DE L'EVALUATION</t>
  </si>
  <si>
    <t>REF</t>
  </si>
  <si>
    <t>PUBLIE LE</t>
  </si>
  <si>
    <t>VALIDITE</t>
  </si>
  <si>
    <t>Panneau sandwich</t>
  </si>
  <si>
    <t>Bardage rapporté</t>
  </si>
  <si>
    <t>Vêtage</t>
  </si>
  <si>
    <t>Vêture</t>
  </si>
  <si>
    <t>FABRICANT</t>
  </si>
  <si>
    <t>EVALUATION TECHNIQUE</t>
  </si>
  <si>
    <t>OUI</t>
  </si>
  <si>
    <t>NON</t>
  </si>
  <si>
    <t>EXAMINE PAR LE GS/COMEX LE</t>
  </si>
  <si>
    <t>Avis Technique</t>
  </si>
  <si>
    <t>Alphaton HF</t>
  </si>
  <si>
    <t>Moeding Keramikfassaden GmbH
(DE)</t>
  </si>
  <si>
    <t>Porcelanosa Grupo
(ES)</t>
  </si>
  <si>
    <t xml:space="preserve">Vétisol Vétirail </t>
  </si>
  <si>
    <t>Vetisol
(FR)</t>
  </si>
  <si>
    <t>Carea Façade
(fr)</t>
  </si>
  <si>
    <t>Rebeton
(FR)</t>
  </si>
  <si>
    <t xml:space="preserve">Carea Rainuré Bardage Horizontal </t>
  </si>
  <si>
    <t xml:space="preserve">DuPont Corian® EC -Système de fixations invisibles </t>
  </si>
  <si>
    <t>E.I DuPont de Nemours and Company DuPont Surfaces- Corian
(CH)</t>
  </si>
  <si>
    <t>Effix Architecture</t>
  </si>
  <si>
    <t>Société Ciments Calcia
(FR)</t>
  </si>
  <si>
    <t>VETA France
(FR)</t>
  </si>
  <si>
    <t>DTA</t>
  </si>
  <si>
    <t>Sto
(FR)</t>
  </si>
  <si>
    <t>Terreal
(FR)</t>
  </si>
  <si>
    <t>SO</t>
  </si>
  <si>
    <t>FAVORABLE</t>
  </si>
  <si>
    <t>GS 06</t>
  </si>
  <si>
    <t>GS 07</t>
  </si>
  <si>
    <t>GS 09</t>
  </si>
  <si>
    <t>GS 12</t>
  </si>
  <si>
    <t>GS 13</t>
  </si>
  <si>
    <t>GS 16</t>
  </si>
  <si>
    <t>GS 19</t>
  </si>
  <si>
    <t>GS 20</t>
  </si>
  <si>
    <t>GS 21</t>
  </si>
  <si>
    <t>LISTE GS</t>
  </si>
  <si>
    <t>GS 2</t>
  </si>
  <si>
    <t>GS 3</t>
  </si>
  <si>
    <t>GS 5</t>
  </si>
  <si>
    <t>GS 14</t>
  </si>
  <si>
    <t>GS 17</t>
  </si>
  <si>
    <t>Alucobond Riveté / Vissé</t>
  </si>
  <si>
    <t>3A Composites GmbH
(DE)</t>
  </si>
  <si>
    <t>Alucoil SA 
(SP)</t>
  </si>
  <si>
    <t xml:space="preserve">larson® cassette </t>
  </si>
  <si>
    <t>SCB
(FR)</t>
  </si>
  <si>
    <t>Naturetech™</t>
  </si>
  <si>
    <t>KWP
(CA)</t>
  </si>
  <si>
    <t xml:space="preserve">Ornimat, Decoboard, Puro Plus </t>
  </si>
  <si>
    <t>Scheerders Van Kerchove’s (SVK)
(BE)</t>
  </si>
  <si>
    <t>Cembrit Holding A/S 
(DK)</t>
  </si>
  <si>
    <t>Cembrit® Planatural</t>
  </si>
  <si>
    <t>SWISSPEARL® FIBERCEMENT PANEL SYSTEM</t>
  </si>
  <si>
    <t>SWISSPEARL GROUP SA 
(CH)</t>
  </si>
  <si>
    <t>Rieder Faserbeton Elemente GmbH
(DE)</t>
  </si>
  <si>
    <t>2.2/12-1512_V1</t>
  </si>
  <si>
    <t xml:space="preserve">Cembrit® Cover et Cembrit® Solid </t>
  </si>
  <si>
    <t>TYPE DOCUMENT</t>
  </si>
  <si>
    <t>ATex cas a</t>
  </si>
  <si>
    <t>ATex cas b</t>
  </si>
  <si>
    <t>ATex cas c</t>
  </si>
  <si>
    <t>Avis technique</t>
  </si>
  <si>
    <t>ETN</t>
  </si>
  <si>
    <t>Pass innovation</t>
  </si>
  <si>
    <t>ÉTÉ/ETA</t>
  </si>
  <si>
    <t>Autre</t>
  </si>
  <si>
    <t xml:space="preserve">COLORMAT </t>
  </si>
  <si>
    <t xml:space="preserve">FibreC - concrete skin Fixation non visible </t>
  </si>
  <si>
    <t>FunderMax GmbH 
(AT)</t>
  </si>
  <si>
    <t xml:space="preserve">Max® Exterior fixations invisibles ME 01 FR </t>
  </si>
  <si>
    <t>Max® Exterior
Max® Universal
Ossature Bois ME 07 FR</t>
  </si>
  <si>
    <t>Trespa International BV
(NL)</t>
  </si>
  <si>
    <t>Trespa</t>
  </si>
  <si>
    <t>Resoplan Ossature Bois</t>
  </si>
  <si>
    <t>Resopal
(DE)</t>
  </si>
  <si>
    <t>MEG
Fixation visible</t>
  </si>
  <si>
    <t>Abet
(FR)</t>
  </si>
  <si>
    <t>Trespa Meteon TS 150 fixation par vis sur ossature bois</t>
  </si>
  <si>
    <t>Trespa Meteon
Système Modulaire TS 300</t>
  </si>
  <si>
    <t>2.2/12-1534_V1</t>
  </si>
  <si>
    <t xml:space="preserve">Trespa Meteon
Système Invisible
TS 200 </t>
  </si>
  <si>
    <t>2.2/13-1557_V1</t>
  </si>
  <si>
    <t>DATE REFERENCEMENT</t>
  </si>
  <si>
    <t xml:space="preserve"> -&gt; AT/DTA : Sur liste verte C2p (OUI/NON)
-&gt; ATex (Avis favorable / Avis défavorable)
-&gt; Autre : SO</t>
  </si>
  <si>
    <t>-</t>
  </si>
  <si>
    <t>TYPE BARDAGE_VETURE_VETAGE_ETICS</t>
  </si>
  <si>
    <t>Elément de remplissage de façade</t>
  </si>
  <si>
    <t>Façade légère respirante</t>
  </si>
  <si>
    <t>Façade légère à ossature bois</t>
  </si>
  <si>
    <t>Façade légère à ossature métallique</t>
  </si>
  <si>
    <t>Façade translucide organique</t>
  </si>
  <si>
    <t>Système Double Peau</t>
  </si>
  <si>
    <t>Bardage rapporté en composite</t>
  </si>
  <si>
    <t>Bardage rapporté en bois modifié</t>
  </si>
  <si>
    <t>Bardage rapporté en fibre-bois</t>
  </si>
  <si>
    <t>Bardage rapporté en fibres minérales</t>
  </si>
  <si>
    <t>Bardage rapporté en stratifié HPL</t>
  </si>
  <si>
    <t xml:space="preserve">Bardage rapporté - Système d’enduit sur plaque </t>
  </si>
  <si>
    <t>ArcelorMittal Construction FRANCE
(FR)</t>
  </si>
  <si>
    <t>PROMISTYL S</t>
  </si>
  <si>
    <t>ArcelorMittal Construction Belgique
(BE)+B26:B28</t>
  </si>
  <si>
    <t>2.1/13-1595_V1</t>
  </si>
  <si>
    <t>TRIMO Trebnje D.O.O
(SI)</t>
  </si>
  <si>
    <t>Trimoterm FTV</t>
  </si>
  <si>
    <t xml:space="preserve">PROMISTYL V </t>
  </si>
  <si>
    <t>2.1/13-1594_V1</t>
  </si>
  <si>
    <t>Bardage rapporté en céramique</t>
  </si>
  <si>
    <t>Bardage rapporté en fibre-ciment</t>
  </si>
  <si>
    <t>Vêture en terre-cuite</t>
  </si>
  <si>
    <t>Bardage rapporté en terre cuite</t>
  </si>
  <si>
    <t xml:space="preserve">Bardage rapporté en mortier de résine acrylique </t>
  </si>
  <si>
    <t>ASPECT</t>
  </si>
  <si>
    <t>TYPE ASPECT</t>
  </si>
  <si>
    <t>ETICS sur fibre de bois</t>
  </si>
  <si>
    <t>ETICS sur PSE</t>
  </si>
  <si>
    <t>ETICS sur laine de roche</t>
  </si>
  <si>
    <t>Enduit</t>
  </si>
  <si>
    <t>Façade vitrée à ossature bois</t>
  </si>
  <si>
    <t>Métallique</t>
  </si>
  <si>
    <t>Minéral (hors enduits)</t>
  </si>
  <si>
    <t>Verre</t>
  </si>
  <si>
    <t>Bardeaux</t>
  </si>
  <si>
    <t>Minéral</t>
  </si>
  <si>
    <t>Minéral - Brique</t>
  </si>
  <si>
    <t>Bardage rapporté en mortier de résine polyester</t>
  </si>
  <si>
    <t>Minéral - Bardeaux</t>
  </si>
  <si>
    <t>Panneaux</t>
  </si>
  <si>
    <t>Métallique - aluminium</t>
  </si>
  <si>
    <t>Lames</t>
  </si>
  <si>
    <t>Système de Vitrage Extérieur Attaché 
(VEA)</t>
  </si>
  <si>
    <t>AGC Glass
(FR)</t>
  </si>
  <si>
    <t>2.1/13-1574_V1</t>
  </si>
  <si>
    <t xml:space="preserve">Structura Duo </t>
  </si>
  <si>
    <t>StoVentec Glass Système à fixations invisibles</t>
  </si>
  <si>
    <t xml:space="preserve">Bardage rapporté en revêtement collé sur plaque </t>
  </si>
  <si>
    <t>2.2/10-1425_V3</t>
  </si>
  <si>
    <t>Structura Vision R</t>
  </si>
  <si>
    <t>AGC Glass</t>
  </si>
  <si>
    <t>2.1/13-1572_V2</t>
  </si>
  <si>
    <t>Bardage rapporté sur plateau métallique - Isolant</t>
  </si>
  <si>
    <t>Bardage rapporté en PVC</t>
  </si>
  <si>
    <t>Wienerberger</t>
  </si>
  <si>
    <t>Minéral - Panneaux</t>
  </si>
  <si>
    <t>Bois - Lames</t>
  </si>
  <si>
    <t xml:space="preserve">- Hors bâtiments d'habitation
- La hauteur maximale est définie en fonction du système de reprise du poids propre de la peau extérieure, elle est à priori de 15m. </t>
  </si>
  <si>
    <t>ROCKWOOL
(FR)</t>
  </si>
  <si>
    <t>2.2/14-1625_V2</t>
  </si>
  <si>
    <t>Plastique - Lames</t>
  </si>
  <si>
    <t xml:space="preserve">¤ Hors bâtiment d'habitation
¤ La hauteur des bâtiments est limitée à :
- 50 mètres dans le cas d’une pose verticale,
- 40 mètres dans le cas d’une pose horizontale,
- 20 mètres dans le cas des façades avec baies (ouvertures),
- 15 mètres dans le cas d’un joint de dilatation. </t>
  </si>
  <si>
    <t>DOMAINE D'EMPLOI VISE PAR L'EVALUATION (EXTRAIT)</t>
  </si>
  <si>
    <t>SUPPORT BOIS</t>
  </si>
  <si>
    <t>SYNTHESE PROCEDE</t>
  </si>
  <si>
    <t>I</t>
  </si>
  <si>
    <t>II</t>
  </si>
  <si>
    <t>III</t>
  </si>
  <si>
    <t>IV</t>
  </si>
  <si>
    <t>TC/TNC
dans le domaine d'emploi visé</t>
  </si>
  <si>
    <t>A2-s1,d0</t>
  </si>
  <si>
    <t xml:space="preserve">ROCKWOOL </t>
  </si>
  <si>
    <t>ROCKBARDAGE</t>
  </si>
  <si>
    <t xml:space="preserve">LITE POINT </t>
  </si>
  <si>
    <t xml:space="preserve">Saint Gobain Glass </t>
  </si>
  <si>
    <t xml:space="preserve">Bardage verrier </t>
  </si>
  <si>
    <t>Saint Gobain Glass
(FR)</t>
  </si>
  <si>
    <t>OUI (INDIRECTEMENT)</t>
  </si>
  <si>
    <r>
      <t xml:space="preserve">OUI </t>
    </r>
    <r>
      <rPr>
        <sz val="9"/>
        <rFont val="Calibri"/>
        <family val="2"/>
        <scheme val="minor"/>
      </rPr>
      <t>(INDIRECTEMENT)</t>
    </r>
  </si>
  <si>
    <t>Bardage rapporté en compound polyester HDC</t>
  </si>
  <si>
    <t xml:space="preserve">CAREA Emboitement BSO (Type V, Type G) </t>
  </si>
  <si>
    <t>2.2/11-1484_V2</t>
  </si>
  <si>
    <t>Fibre C concrete skin et öko skin</t>
  </si>
  <si>
    <t xml:space="preserve">
INTRODUCTION</t>
  </si>
  <si>
    <t>Knauf</t>
  </si>
  <si>
    <t>2.2/15-1666_V2</t>
  </si>
  <si>
    <r>
      <t xml:space="preserve">OUI </t>
    </r>
    <r>
      <rPr>
        <sz val="9"/>
        <color theme="1"/>
        <rFont val="Calibri"/>
        <family val="2"/>
        <scheme val="minor"/>
      </rPr>
      <t>(INDIRECTEMENT)</t>
    </r>
  </si>
  <si>
    <t>ZONE SISMIQUE MAX POUR SUPPORT BOIS VISE PAR CATEGORIE DE BATIMENT
(1 à 4)</t>
  </si>
  <si>
    <t>INDICE</t>
  </si>
  <si>
    <t>DATE</t>
  </si>
  <si>
    <t>PAR</t>
  </si>
  <si>
    <t>Pemiere édition</t>
  </si>
  <si>
    <t>OBSERVATION</t>
  </si>
  <si>
    <t>SD</t>
  </si>
  <si>
    <t>B,s2-d0</t>
  </si>
  <si>
    <t>Alucoil SA 
(SP)
Aliberico
(FR)</t>
  </si>
  <si>
    <t>2.2/13-1542_V2</t>
  </si>
  <si>
    <t>Labelfaçade
(FR)</t>
  </si>
  <si>
    <t>Bardage rapporté en éléments fixés mécaniquement par patte-agrafe à clips ou griff</t>
  </si>
  <si>
    <t>OBSERVATIONS SUR EVALUATION TECHNIQUE</t>
  </si>
  <si>
    <t>2.1/13-1597_V1</t>
  </si>
  <si>
    <t>Système Structal 100</t>
  </si>
  <si>
    <t>RINALDI STRUCTAL</t>
  </si>
  <si>
    <t xml:space="preserve">Façade légère en Vitrage Extérieur Collé (VEC) </t>
  </si>
  <si>
    <t>RINALDI STRUCTAL
(FR)</t>
  </si>
  <si>
    <t>MECANO VEC</t>
  </si>
  <si>
    <t>HYDRO BUILDING SYSTEMS</t>
  </si>
  <si>
    <t>HYDRO BUILDING SYSTEMS
(FR)</t>
  </si>
  <si>
    <t>2.1/13-1576_V1</t>
  </si>
  <si>
    <t>WICTEC 50 VEC</t>
  </si>
  <si>
    <t>2.1/13-1575_V1</t>
  </si>
  <si>
    <t>Façade Légère respirante</t>
  </si>
  <si>
    <t>DB 3.0</t>
  </si>
  <si>
    <t>PAQUET FONTAINE
(FR)</t>
  </si>
  <si>
    <t>REYNAERS ALUMINIUM</t>
  </si>
  <si>
    <t>REYNAERS ALUMINIUM
(FR)</t>
  </si>
  <si>
    <t xml:space="preserve">SFC 85 Type A et B </t>
  </si>
  <si>
    <t xml:space="preserve"> SCHÜCO
(FR)</t>
  </si>
  <si>
    <t xml:space="preserve"> Isosystems
(BE)
(Distributeur : Terreal)</t>
  </si>
  <si>
    <t xml:space="preserve">GEODE à serreurs
ponctuels 2 </t>
  </si>
  <si>
    <t>2.1/14-1653_V1</t>
  </si>
  <si>
    <t>GEODE Italienne Trame
Verticale</t>
  </si>
  <si>
    <t>2.1/14-1651_V1</t>
  </si>
  <si>
    <t>Mecano Italienne Trame Verticale</t>
  </si>
  <si>
    <t>MECANO à serreurs ponctuels 2</t>
  </si>
  <si>
    <t>2.1/14-1654_V1</t>
  </si>
  <si>
    <t>2.1/14-1652_V1</t>
  </si>
  <si>
    <t>Pare-soleil</t>
  </si>
  <si>
    <t xml:space="preserve">CW 86 </t>
  </si>
  <si>
    <t>KWP
(CA)
(Distributeur : Kaycan International)</t>
  </si>
  <si>
    <t>2.2/16-1729_V1</t>
  </si>
  <si>
    <t>2.2/15-1710_V2</t>
  </si>
  <si>
    <t>2.2/17-1787_V2</t>
  </si>
  <si>
    <t>VETAbric+, VETApier+ Bardage</t>
  </si>
  <si>
    <t>2.2/14-1643_V3</t>
  </si>
  <si>
    <t xml:space="preserve">Système céramique FV PORCELANOSA GROUPE Fixation Visible </t>
  </si>
  <si>
    <t>Porcelanosa Groupe</t>
  </si>
  <si>
    <t>2.2/20-1806_V1</t>
  </si>
  <si>
    <t>2.2/20-1807_V1</t>
  </si>
  <si>
    <t>Techni-Process</t>
  </si>
  <si>
    <t>Mur Double</t>
  </si>
  <si>
    <t>BLOCSTAR</t>
  </si>
  <si>
    <t>ISOSYSTEMS</t>
  </si>
  <si>
    <t>GEBRIK®JM</t>
  </si>
  <si>
    <r>
      <rPr>
        <b/>
        <sz val="11"/>
        <color theme="1"/>
        <rFont val="Calibri"/>
        <family val="2"/>
        <scheme val="minor"/>
      </rPr>
      <t>ONGLET FACADE</t>
    </r>
    <r>
      <rPr>
        <sz val="11"/>
        <color theme="1"/>
        <rFont val="Calibri"/>
        <family val="2"/>
        <scheme val="minor"/>
      </rPr>
      <t xml:space="preserve">
</t>
    </r>
    <r>
      <rPr>
        <sz val="11"/>
        <color theme="1"/>
        <rFont val="Calibri"/>
        <family val="2"/>
        <scheme val="minor"/>
      </rPr>
      <t xml:space="preserve">• </t>
    </r>
    <r>
      <rPr>
        <u/>
        <sz val="11"/>
        <color theme="1"/>
        <rFont val="Calibri"/>
        <family val="2"/>
        <scheme val="minor"/>
      </rPr>
      <t>Ajout de :</t>
    </r>
    <r>
      <rPr>
        <sz val="11"/>
        <color theme="1"/>
        <rFont val="Calibri"/>
        <family val="2"/>
        <scheme val="minor"/>
      </rPr>
      <t xml:space="preserve">
    - DTA 2.1/14-1653_V1 GEODE à serreurs ponctuels 2 (Hydro)
    - DTA 2.1/14-1651_V1 GEODE Italienne Trame Verticale (Hydro)
    - DTA 2.1/14-1654_V1 MECANO à serreurs ponctuels 2 (Hydro)
    - DTA 2.1/14-1652_V1 Mecano Italienne Trame Verticale (Hydro)
    - DTA 2.1/20-1809_V1 CW 86 (Reynaers)
    - AT 2.2/17-1783_V2 ALTIVO® - ALTIVOLITE®
    - AT 2.2/20-1806_V1 du procédé Système céramique FV PORCELANOSA GROUPE Fixation Visible
    - AT 2.2/20-1807_V1 du procédé Système céramique FV PORCELANOSA GROUPE Fixation invisible
    - ATEx cas a 2864_V1 du procédé Bloc star
    - ATEx cas a 2836_V1 du procédé Gebrik JM
    - ATEx cas a 2697_V1 du procédé MINERAL-COLOR-ELITE-CHROMATIQUE
    - ATEx cas a 2597 du procédé ELYTE BARDAGE TYPE 0
</t>
    </r>
    <r>
      <rPr>
        <b/>
        <sz val="11"/>
        <color theme="1"/>
        <rFont val="Calibri"/>
        <family val="2"/>
        <scheme val="minor"/>
      </rPr>
      <t>ONGLET ACCESSOIRE DE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PRECWOOD 1400
    - AT 2.1/20-1807_V1 : Brise-soleil TERREAL</t>
    </r>
  </si>
  <si>
    <t xml:space="preserve">2.2/16-1752_V1 </t>
  </si>
  <si>
    <t>Vêture Kess Isolierklinker</t>
  </si>
  <si>
    <t>Kess Isolierklinker GmbH
(distributeurs : Montis Construct Sarl  / Wienerberger )</t>
  </si>
  <si>
    <t>Kess Isolierklinker GmbH
(DE)
(distributeurs : Montis Construct Sarl  / Wienerberger )</t>
  </si>
  <si>
    <t>2.2/15-1709_V3</t>
  </si>
  <si>
    <t>Stone Performance Process</t>
  </si>
  <si>
    <t>Barro®</t>
  </si>
  <si>
    <t>WIENERBERGER</t>
  </si>
  <si>
    <t>2.1/16-1713_V1</t>
  </si>
  <si>
    <t>ELEGANCE 52-85 SG</t>
  </si>
  <si>
    <t>2.1/14-1637_V1</t>
  </si>
  <si>
    <t xml:space="preserve">Ouvrants intégrés dans FW 50+ /  FW 50+ H – OI </t>
  </si>
  <si>
    <t xml:space="preserve">Brise-soleil TERREAL </t>
  </si>
  <si>
    <t>WICTEC 50 SG – WICLINE 90 SG</t>
  </si>
  <si>
    <t>2.1/13-1596_V2</t>
  </si>
  <si>
    <t>2.2/16-1751_V2</t>
  </si>
  <si>
    <t xml:space="preserve">Panneaux M32 – M62 Pose en vêture-vêtage </t>
  </si>
  <si>
    <t>MYRAL</t>
  </si>
  <si>
    <t xml:space="preserve">Vêture - vêtage en aluminium </t>
  </si>
  <si>
    <t>2.2/14-1634_V3</t>
  </si>
  <si>
    <t>FunderMax</t>
  </si>
  <si>
    <t>2.2/14-1623_V1</t>
  </si>
  <si>
    <t>Bardage rapporté avec clips</t>
  </si>
  <si>
    <t xml:space="preserve">LAMINAM 5+ CLIP DE FIXATION </t>
  </si>
  <si>
    <t xml:space="preserve">Bardage rapporté en céramique </t>
  </si>
  <si>
    <t>Minéral - Plaque</t>
  </si>
  <si>
    <t>LAMINAM Spa</t>
  </si>
  <si>
    <t>2.2/21-1808_V1</t>
  </si>
  <si>
    <t>2.2/13-1566_V3</t>
  </si>
  <si>
    <t>Bardage rapporté en Béton Fibré à hautes Performances (BFUP)</t>
  </si>
  <si>
    <t>Plaque</t>
  </si>
  <si>
    <t>Bardage Ductal® F Clad® fixation invisible</t>
  </si>
  <si>
    <r>
      <t>LafargeHolcim Distribution</t>
    </r>
    <r>
      <rPr>
        <b/>
        <sz val="11"/>
        <color theme="1"/>
        <rFont val="Calibri"/>
        <family val="2"/>
        <scheme val="minor"/>
      </rPr>
      <t/>
    </r>
  </si>
  <si>
    <t>2.2/20-1809_V1</t>
  </si>
  <si>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2.2/20-1809_V1 du Bardage Ductal® F Clad® fixation invisible
    - AT 2/16-1731_V1 du Alucobond Riveté / Vissé
    - AT 2.2/19-1803_V2-E1 du PREFABOND
    - AT 2.2/21-1808_V1 du LAMINAM Spa
    - AT 2.2/13-1566_V3 du Effix Architecture
    - AT 2.2/16-1730_V1 du Alucobond Système Cassettes
    - AT 2.2/14-1633_V2 du Vetisol Veticlip
    - AT 2.2/14-1623_V1 du Système ME03 FR Scaléo Clins Max Exterior/ Max Universal
    - AT 2.2/14-1634_V3 du Panneaux M32 – M62 Pose en vêture-vêtage 
    - AT 2.2/16-1751_V2 du FibreC - concrete skin Fixation non visible 
    - AT 2.2/15-1709_V3 du Vêture Kess Isolierklinker
    - AT 2.1/13-1596_V2 du WICTEC 50 SG – WICLINE 90 SG
    - AT 2.1/16-1713_V1 du Barro®
    - AT 2.2/13-1567_V4  du Stone Performance Process
    - AT 2.2/21-1809_V1 du Max Exterior fixations invisibles système ME05 FR MODULO
    - DTA 2.1/12-1503_V2 du Ouvrants intégrés dans FW 50+ /  FW 50+ H – OI 
    - AT 2.1/20-1807_V2 du Brise-soleil TERREAL 
    - DTA 2.1/14-1637_V1 du ELEGANCE 52-85 SG
    - AT 2.2/19-1797_V3 du CLAD 4, CLAD 14 et SMART 2, SMART 4, SMART 9 
 </t>
    </r>
  </si>
  <si>
    <t>Appréciation Technique de Transition</t>
  </si>
  <si>
    <t>COPANEL Ossature Bois et Métal</t>
  </si>
  <si>
    <t>CONNAN
(FR)</t>
  </si>
  <si>
    <t>KRONOART
Fixation apparentes sur ossature bois avec vis</t>
  </si>
  <si>
    <t>KRONOSPAN HPL
(PL)</t>
  </si>
  <si>
    <t>Bardage rapporté en stratifié HPL (fixations traversantes)</t>
  </si>
  <si>
    <t>HardiePanel®</t>
  </si>
  <si>
    <t>Bardage rapporté en fibres-ciment (fixations traversantes)</t>
  </si>
  <si>
    <t>James Hardie Bâtiment</t>
  </si>
  <si>
    <t>James Hardie Europe B.V.</t>
  </si>
  <si>
    <t>CEMBRIT® PATINA
Ossatures Bois et Métal</t>
  </si>
  <si>
    <t>Cembrit</t>
  </si>
  <si>
    <t>Cembrit Holding A/S
(DK)</t>
  </si>
  <si>
    <t>CW 50 FV</t>
  </si>
  <si>
    <t>PORCELANOSA KRION LUX® fixation
C-BOLT®</t>
  </si>
  <si>
    <t>Butech Building Technology S.A. 
(distributeur : PORCELANOSA)
(ES)</t>
  </si>
  <si>
    <t>2.2/21-1814_V1</t>
  </si>
  <si>
    <t>Baguettes MOEDING</t>
  </si>
  <si>
    <t>Moeding</t>
  </si>
  <si>
    <t>2.1/21-1816_V1</t>
  </si>
  <si>
    <t xml:space="preserve">Façade légère respirante </t>
  </si>
  <si>
    <t>MECANO RESPIRANT</t>
  </si>
  <si>
    <t>2.1/14-1608_V3</t>
  </si>
  <si>
    <t>CEDRAL CLICK</t>
  </si>
  <si>
    <t>2.1/15-1667_V3</t>
  </si>
  <si>
    <t>Lames ST EVOLUTION</t>
  </si>
  <si>
    <t>ArcelorMittal Construction France</t>
  </si>
  <si>
    <t>2.2/21-1813_V1</t>
  </si>
  <si>
    <t>Acier - Lames</t>
  </si>
  <si>
    <t>2.2/16-1749_V1</t>
  </si>
  <si>
    <t>2.2/21-1826_V1</t>
  </si>
  <si>
    <t xml:space="preserve">CW 50-SC </t>
  </si>
  <si>
    <t>2.1/17-1790_V3</t>
  </si>
  <si>
    <t xml:space="preserve">FunderMax France
+
Atelier des Façadiers
+
SFS Group SAS
</t>
  </si>
  <si>
    <t>MAX EXTERIOR ECLIP'S</t>
  </si>
  <si>
    <t>- Limitation du domaine d'emploi à une pression à l’Etat limite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</si>
  <si>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</si>
  <si>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la mises en œuvre dans des conditions d’exposition pour lesquelles l’action résultante correspondant à la pression normale est inférieure ou égale à 1200Pa,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</si>
  <si>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normale est inférieure ou égale à 1200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</si>
  <si>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normale ou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</si>
  <si>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l’Etat limite de Service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</si>
  <si>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normale est inférieure ou égale à 1200Pa et la dépression normale est inférieure ou égale à 900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</si>
  <si>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à conditions d’exposition pour lesquelles l'action résultante correspondant à la pression à l’Etat limite de Service est inférieure ou égale à 2000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</si>
  <si>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 Limitation du domaine d'emploi à une pression de vent normal est inférieure ou égale à 1200 Pa sauf justification apportée conformément au NF DTU 33.1 avec
justification selon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</si>
  <si>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REF ApL</t>
  </si>
  <si>
    <r>
      <t xml:space="preserve">APPRECIATION DE LABORATOIRE
</t>
    </r>
    <r>
      <rPr>
        <b/>
        <sz val="11"/>
        <rFont val="Calibri"/>
        <family val="2"/>
        <scheme val="minor"/>
      </rPr>
      <t>Associée a l'évaluation technique
et portant sur le risque de propagation du feu par les façades et la chute d'objet</t>
    </r>
  </si>
  <si>
    <t>Laboratoire ayant réalisé l'Appréciation de laboratoire</t>
  </si>
  <si>
    <t>OBSERVATIONS SUR L'ApL</t>
  </si>
  <si>
    <t>Efectis</t>
  </si>
  <si>
    <r>
      <t xml:space="preserve">• </t>
    </r>
    <r>
      <rPr>
        <u/>
        <sz val="11"/>
        <color theme="1"/>
        <rFont val="Calibri"/>
        <family val="2"/>
        <scheme val="minor"/>
      </rPr>
      <t>Ajout de :</t>
    </r>
    <r>
      <rPr>
        <sz val="11"/>
        <color theme="1"/>
        <rFont val="Calibri"/>
        <family val="2"/>
        <scheme val="minor"/>
      </rPr>
      <t xml:space="preserve">
    - l'ATT-21/027_V1 du COPANEL Ossature Bois et Métal
    - l'ATT-20/007_V1 du KRONOART
    - l'ATT-20/021_V1 du HardiePanel®
    - l'ATT-21/033_V1 du CEMBRIT® PATINA
    - DTA 2.1/13-1599_V2 du  CW 50 FV
    - AT 2.2/21-1814_V1 du PORCELANOSA KRION LUX® fixation C-BOLT®
    - AT 2.1/21-1816_V1 des Baguettes MOEDING
    - DTA 2.1/14-1608_V3 du MECANO RESPIRANT
    - AT 2.2/21-1813_V1 des Lames ST EVOLUTION (AMCF)
    - AT 2.2/21-1823_V1 
    - AT 2.1/17-1790_V3 du CW 50-SC 
    - AT 2.2/16-1728_V1 de l'Argelite
    - 
    - </t>
    </r>
    <r>
      <rPr>
        <u/>
        <sz val="11"/>
        <color theme="1"/>
        <rFont val="Calibri"/>
        <family val="2"/>
        <scheme val="minor"/>
      </rPr>
      <t xml:space="preserve">
</t>
    </r>
    <r>
      <rPr>
        <sz val="11"/>
        <color theme="1"/>
        <rFont val="Calibri"/>
        <family val="2"/>
        <scheme val="minor"/>
      </rPr>
      <t xml:space="preserve">• </t>
    </r>
    <r>
      <rPr>
        <u/>
        <sz val="11"/>
        <color theme="1"/>
        <rFont val="Calibri"/>
        <family val="2"/>
        <scheme val="minor"/>
      </rPr>
      <t>Suppression de :</t>
    </r>
    <r>
      <rPr>
        <sz val="11"/>
        <color theme="1"/>
        <rFont val="Calibri"/>
        <family val="2"/>
        <scheme val="minor"/>
      </rPr>
      <t xml:space="preserve">
    - INDUSWALL-PROMISTYL Feu B/HB AT 2/13-1594_V1
    - Parklex Facade Ossature Bois AT 2.2/11-1473_V2
    - Piterak AT 2/14-1658
    - Reynobond® Système Riveté / Système Vissé AT 2.2/16-1733_V1
    - Reynobond Système Cassettes AT 2.2/11-1440_V1
    - 
</t>
    </r>
  </si>
  <si>
    <r>
      <t xml:space="preserve">•  </t>
    </r>
    <r>
      <rPr>
        <u/>
        <sz val="11"/>
        <color theme="1"/>
        <rFont val="Calibri"/>
        <family val="2"/>
        <scheme val="minor"/>
      </rPr>
      <t>Passage sur liste verte de la C2p de :</t>
    </r>
    <r>
      <rPr>
        <sz val="11"/>
        <color theme="1"/>
        <rFont val="Calibri"/>
        <family val="2"/>
        <scheme val="minor"/>
      </rPr>
      <t xml:space="preserve">
    - AT 2.2/16-1742_V1 du procédé</t>
    </r>
  </si>
  <si>
    <t>•  Modifications de tous les procédés de façades légères vitrées pour introduire les limites de pression de vent donénes par le domaine d'emploi en fct de la hauteur du bâtiment et de sa situation.
La mention "- La limitation donnée ci-contre a été déterminée selon les pressions à l'ELS données dans la fiche technique 45 de la COPREC et en considérant la pression limite susnommée." a été ajoutée en précision.
• ajout des colonnes ApL</t>
  </si>
  <si>
    <r>
      <rPr>
        <b/>
        <u/>
        <sz val="11"/>
        <color theme="1"/>
        <rFont val="Calibri"/>
        <family val="2"/>
        <scheme val="minor"/>
      </rPr>
      <t>ONGLET ACCESSOIRES DE FACADE</t>
    </r>
    <r>
      <rPr>
        <sz val="11"/>
        <color theme="1"/>
        <rFont val="Calibri"/>
        <family val="2"/>
        <scheme val="minor"/>
      </rPr>
      <t xml:space="preserve">
suppression des pares soleil</t>
    </r>
  </si>
  <si>
    <t>Etex France Exteriors
+
SFS Group SAS</t>
  </si>
  <si>
    <t>EQUITONE Fixation invisible Tergo Design</t>
  </si>
  <si>
    <t>2.2/21-1822_V1</t>
  </si>
  <si>
    <r>
      <t xml:space="preserve">Pura </t>
    </r>
    <r>
      <rPr>
        <sz val="11"/>
        <color theme="1"/>
        <rFont val="Calibri"/>
        <family val="2"/>
      </rPr>
      <t xml:space="preserve">® </t>
    </r>
    <r>
      <rPr>
        <vertAlign val="superscript"/>
        <sz val="11"/>
        <color theme="1"/>
        <rFont val="Calibri"/>
        <family val="2"/>
        <scheme val="minor"/>
      </rPr>
      <t>NFC</t>
    </r>
  </si>
  <si>
    <t>Trespa International BV</t>
  </si>
  <si>
    <t>2.2/18-1791_V2</t>
  </si>
  <si>
    <t>Composites - Clins</t>
  </si>
  <si>
    <t>Mitsubishi Polyester Film GmbH</t>
  </si>
  <si>
    <t>2.2/17-1786_V3</t>
  </si>
  <si>
    <t>ALPOLIC - SYSTÈME CASSETTES</t>
  </si>
  <si>
    <t>2.2/14-1611_V1</t>
  </si>
  <si>
    <t>Steni a.s.</t>
  </si>
  <si>
    <t>STENI NATURE, STENI COLOUR et STENI VISION Ossature Bois</t>
  </si>
  <si>
    <t>Bardage rapporté en stratifié de résine</t>
  </si>
  <si>
    <r>
      <rPr>
        <b/>
        <sz val="11"/>
        <color theme="1"/>
        <rFont val="Calibri"/>
        <family val="2"/>
        <scheme val="minor"/>
      </rPr>
      <t>ONGLET FACADE</t>
    </r>
    <r>
      <rPr>
        <sz val="11"/>
        <color theme="1"/>
        <rFont val="Calibri"/>
        <family val="2"/>
        <scheme val="minor"/>
      </rPr>
      <t xml:space="preserve">
• </t>
    </r>
    <r>
      <rPr>
        <u/>
        <sz val="11"/>
        <color theme="1"/>
        <rFont val="Calibri"/>
        <family val="2"/>
        <scheme val="minor"/>
      </rPr>
      <t>Ajout de :</t>
    </r>
    <r>
      <rPr>
        <sz val="11"/>
        <color theme="1"/>
        <rFont val="Calibri"/>
        <family val="2"/>
        <scheme val="minor"/>
      </rPr>
      <t xml:space="preserve">
    - AT 2.2/14-1611_V1 STENI NATURE, STENI COLOUR et STENI VISION Ossature Bois
    - AT 2.2/17-1786_V3 ALPOLIC - SYSTÈME CASSETTES
    - AT 2.2/18-1791_V2 Pura ® NFC
    - AT 2.2/21-1822_V1 EQUITONE Fixation invisible Tergo Design
</t>
    </r>
    <r>
      <rPr>
        <b/>
        <sz val="11"/>
        <color theme="1"/>
        <rFont val="Calibri"/>
        <family val="2"/>
        <scheme val="minor"/>
      </rPr>
      <t xml:space="preserve">NB :
</t>
    </r>
    <r>
      <rPr>
        <sz val="11"/>
        <color theme="1"/>
        <rFont val="Calibri"/>
        <family val="2"/>
        <scheme val="minor"/>
      </rPr>
      <t xml:space="preserve">    - l'AT 2.2/14-1660_V2 Swish Roofline n'a pas été ajouté car c'est un accessoire de sous-toiture pas façade à proprement parler</t>
    </r>
  </si>
  <si>
    <t xml:space="preserve">Bardage rapporté en stratifié HPL </t>
  </si>
  <si>
    <t>EFR 18-LP 004390</t>
  </si>
  <si>
    <t>FunderMax France
+
Atelier des Façadiers
+
SFS Group SAS</t>
  </si>
  <si>
    <t>Façade légère en Vitrage Extérieur Collé (VEC)</t>
  </si>
  <si>
    <t>Bardage rapporté en revêtement collé sur plaque en nid d'abeille</t>
  </si>
  <si>
    <t>modification mise en page suite à la demande d'Emilie FERCHAUD</t>
  </si>
  <si>
    <t>2.2/21-1829_V1</t>
  </si>
  <si>
    <t>DL</t>
  </si>
  <si>
    <t>Société James Hardie Bâtiment</t>
  </si>
  <si>
    <t>HardiePlank VL®</t>
  </si>
  <si>
    <t>Rockpanel Durable Ossature Bois sur support bois</t>
  </si>
  <si>
    <t>Rockwool France SAS – ROCKPANEL Group</t>
  </si>
  <si>
    <t>2.2/21-1818_V2</t>
  </si>
  <si>
    <t>2.2/21-1816_V2</t>
  </si>
  <si>
    <t>CAREA FAÇADE</t>
  </si>
  <si>
    <t>CAREA Rainuré Bardage Vertical sur support COB/CLT</t>
  </si>
  <si>
    <t>Moeding Keramikfassaden GmbH</t>
  </si>
  <si>
    <t>2.2/21-1811_V2</t>
  </si>
  <si>
    <t>2.2/14-1662_V3</t>
  </si>
  <si>
    <t>Vétisol S.A.</t>
  </si>
  <si>
    <t>Vétisol S.A.,</t>
  </si>
  <si>
    <t>MINERAL-COLOR-ELITE Vêture et MINERAL-COLOR-ELITE Vêture TYPE 0</t>
  </si>
  <si>
    <t>2.2/16-1727_V1</t>
  </si>
  <si>
    <t>REBETON</t>
  </si>
  <si>
    <t>Bardage rapporté en résine acrylique chargé</t>
  </si>
  <si>
    <t>ACRYTHERM R</t>
  </si>
  <si>
    <t>2.2/14-1642_V2</t>
  </si>
  <si>
    <t>Rieder Faserbeton Elemente GmbH</t>
  </si>
  <si>
    <t>2.2/13-1547_V3</t>
  </si>
  <si>
    <t>ACRYTHERM D</t>
  </si>
  <si>
    <t>2.2/21-1832_V1</t>
  </si>
  <si>
    <t>Vétisol SA</t>
  </si>
  <si>
    <t>ELITE Bardage Type 1 sur support bois</t>
  </si>
  <si>
    <t>CAREA Emboitement Bardage sur support bois</t>
  </si>
  <si>
    <t>2.2/21-1833_V1</t>
  </si>
  <si>
    <t>2.2/21-1834_V1</t>
  </si>
  <si>
    <t>AQUAPANEL® Outdoor Bardage sur support bois</t>
  </si>
  <si>
    <t>Vetisol Veticlip sur support bois</t>
  </si>
  <si>
    <t>Vetisol SA</t>
  </si>
  <si>
    <t>2.2/17-1783_V3</t>
  </si>
  <si>
    <t>Wienerberger SAS</t>
  </si>
  <si>
    <t>Altivo ® -Altivolite®</t>
  </si>
  <si>
    <r>
      <rPr>
        <b/>
        <u/>
        <sz val="11"/>
        <rFont val="Calibri"/>
        <family val="2"/>
        <scheme val="minor"/>
      </rPr>
      <t>* Domaine d'emploi hauteur :</t>
    </r>
    <r>
      <rPr>
        <sz val="11"/>
        <rFont val="Calibri"/>
        <family val="2"/>
        <scheme val="minor"/>
      </rPr>
      <t xml:space="preserve">
o Panneaux concrete skin :
- Hauteur 10 m maximum (+ pointe de pignon) en zones de vent 1, 2 et 3 en situations a, b, c,
- Hauteur 6 m maximum (+ pointe de pignon) en zone de vent 4 et/ou en situation d,
o Panneaux Fibre C öko skin :
- Hauteur 6 m maximum (+ pointe de pignon) en zones de vent 1 à 4 et/ou en situations a, b, c et d,</t>
    </r>
  </si>
  <si>
    <t>4**</t>
  </si>
  <si>
    <r>
      <rPr>
        <b/>
        <u/>
        <sz val="11"/>
        <rFont val="Calibri"/>
        <family val="2"/>
        <scheme val="minor"/>
      </rPr>
      <t>** Domaine d'emploi sismique :</t>
    </r>
    <r>
      <rPr>
        <sz val="11"/>
        <rFont val="Calibri"/>
        <family val="2"/>
        <scheme val="minor"/>
      </rPr>
      <t xml:space="preserve">
Pose en zones sismiques pour la pose horizontale uniquement, pour les vêtures de 600 mm maxi de hauteur et avec une isolation préalable limitée à 80mm et sans les éléments TYPE 0</t>
    </r>
  </si>
  <si>
    <r>
      <rPr>
        <b/>
        <u/>
        <sz val="11"/>
        <rFont val="Calibri"/>
        <family val="2"/>
        <scheme val="minor"/>
      </rPr>
      <t>** Domaine d'emploi sismique :</t>
    </r>
    <r>
      <rPr>
        <sz val="11"/>
        <rFont val="Calibri"/>
        <family val="2"/>
        <scheme val="minor"/>
      </rPr>
      <t xml:space="preserve">
Pose du procédé en zones sismiques avec ossature aluminium</t>
    </r>
  </si>
  <si>
    <t>3**</t>
  </si>
  <si>
    <t>Bardage rapporté en béton fibré</t>
  </si>
  <si>
    <t>Vêture - vêtage en pierre naturelle et assimilés</t>
  </si>
  <si>
    <t>Bardage rapporté en compound de résine polyester</t>
  </si>
  <si>
    <r>
      <rPr>
        <b/>
        <u/>
        <sz val="11"/>
        <rFont val="Calibri"/>
        <family val="2"/>
        <scheme val="minor"/>
      </rPr>
      <t>** Domaine d'emploi sismique :</t>
    </r>
    <r>
      <rPr>
        <sz val="11"/>
        <rFont val="Calibri"/>
        <family val="2"/>
        <scheme val="minor"/>
      </rPr>
      <t xml:space="preserve">
Pose du procédé de bardage rapporté EQUITONE Fixation invisible Tergo Design pour des panneaux de hauteur maximale de 2555mm et une densité de fixation d’au moins 12 inserts par m² mis en œuvre sur COB/CLT selon les dispositions particulières</t>
    </r>
  </si>
  <si>
    <r>
      <rPr>
        <b/>
        <u/>
        <sz val="11"/>
        <rFont val="Calibri"/>
        <family val="2"/>
        <scheme val="minor"/>
      </rPr>
      <t xml:space="preserve">** Domaine d'emploi sismique : </t>
    </r>
    <r>
      <rPr>
        <sz val="11"/>
        <rFont val="Calibri"/>
        <family val="2"/>
        <scheme val="minor"/>
      </rPr>
      <t xml:space="preserve">
Pose horizontale avec baguettes maintenues par tube traversant et fixées par des platines rigides uniquement</t>
    </r>
  </si>
  <si>
    <t>2**</t>
  </si>
  <si>
    <r>
      <rPr>
        <b/>
        <u/>
        <sz val="11"/>
        <rFont val="Calibri"/>
        <family val="2"/>
        <scheme val="minor"/>
      </rPr>
      <t xml:space="preserve">** Domaine d'emploi sismique : 
</t>
    </r>
    <r>
      <rPr>
        <sz val="11"/>
        <rFont val="Calibri"/>
        <family val="2"/>
        <scheme val="minor"/>
      </rPr>
      <t>Pose du procédé de bardage rapporté PORCELANOSA KRION ® (avec ou sans collage) en zones sismiques pour les formats (largeur x hauteur) &lt; 1500 x 3000 mm</t>
    </r>
  </si>
  <si>
    <r>
      <rPr>
        <b/>
        <u/>
        <sz val="11"/>
        <rFont val="Calibri"/>
        <family val="2"/>
        <scheme val="minor"/>
      </rPr>
      <t>** Domaine d'emploi sismique :</t>
    </r>
    <r>
      <rPr>
        <sz val="11"/>
        <rFont val="Calibri"/>
        <family val="2"/>
        <scheme val="minor"/>
      </rPr>
      <t xml:space="preserve">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</si>
  <si>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</si>
  <si>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Domaine d'emploi hauteur :</t>
    </r>
    <r>
      <rPr>
        <sz val="11"/>
        <rFont val="Calibri"/>
        <family val="2"/>
        <scheme val="minor"/>
      </rPr>
      <t xml:space="preserve">
Cas d’un habillage de baie réalisé avec un retour de bardage en tableau :
- hauteur 10 m maximum (+ pointe de pignon) en zones de vent 1, 2 et 3 en situation a, b, c,
- hauteur 6 m maximum (+ pointe de pignon) en zone de vent 4 et/ou en situation d,
Cas d’un habillage de baie dont le calfeutrement entre les pièces d’encadrement et le pare-pluie de la paroi de COB
est directement exposé aux intempéries :
- hauteur 10 m maximum (+ pointe de pignon) en zones de vent 1 à 4 en situation a, b, c et d.
Pose à joints fermés :
- hauteur de 18 m maximum (+ pointe de pignon) en situation a, b et c,
- hauteur 10 m maximum (+ pointe de pignon)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</si>
  <si>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3 en situation a, b, c,
- hauteur 6 m maximum (+ pointe de pignon) en zone de vent 4 et/ou en situation d,
- En pose à joints fermés avec traitements spécifiques des retours d’étanchéité au droit des baies :
- hauteur de 18 m maximum (+ pointe de pignon) en situations a, b et c,
- hauteur 10 m maximum (+ pointe de pignon) en zone de vent 4 ou en situation d,</t>
    </r>
  </si>
  <si>
    <r>
      <rPr>
        <b/>
        <u/>
        <sz val="11"/>
        <rFont val="Calibri"/>
        <family val="2"/>
        <scheme val="minor"/>
      </rPr>
      <t xml:space="preserve">** Domaine d'emploi sismique :
</t>
    </r>
    <r>
      <rPr>
        <sz val="11"/>
        <rFont val="Calibri"/>
        <family val="2"/>
        <scheme val="minor"/>
      </rPr>
      <t>Ossature acier galvanisé – Pose horizontale (hauteur &lt; 1 m et de surface maximale 2 m²)</t>
    </r>
  </si>
  <si>
    <r>
      <rPr>
        <b/>
        <u/>
        <sz val="11"/>
        <rFont val="Calibri"/>
        <family val="2"/>
        <scheme val="minor"/>
      </rPr>
      <t xml:space="preserve">** Domaine d'emploi sismique :
</t>
    </r>
    <r>
      <rPr>
        <sz val="11"/>
        <rFont val="Calibri"/>
        <family val="2"/>
        <scheme val="minor"/>
      </rPr>
      <t>Pose pour les panneaux de format maximum 1600 x 3200 mm en bardage rapporté avec entraxe entre inserts limité à [HxV] :600x700 mm</t>
    </r>
  </si>
  <si>
    <r>
      <rPr>
        <b/>
        <u/>
        <sz val="11"/>
        <rFont val="Calibri"/>
        <family val="2"/>
        <scheme val="minor"/>
      </rPr>
      <t xml:space="preserve">** Domaine d'emploi sismique :
</t>
    </r>
    <r>
      <rPr>
        <sz val="11"/>
        <rFont val="Calibri"/>
        <family val="2"/>
        <scheme val="minor"/>
      </rPr>
      <t>Pose horizontale</t>
    </r>
  </si>
  <si>
    <r>
      <rPr>
        <b/>
        <u/>
        <sz val="11"/>
        <rFont val="Calibri"/>
        <family val="2"/>
        <scheme val="minor"/>
      </rPr>
      <t xml:space="preserve">** Domaine d'emploi sismique :
</t>
    </r>
    <r>
      <rPr>
        <sz val="11"/>
        <rFont val="Calibri"/>
        <family val="2"/>
        <scheme val="minor"/>
      </rPr>
      <t>Pose en zones sismiques du bardage FibreC - concrete skin Fixation non visible, pour des panneaux de format maximum 1200 x 3000 mm en bardage rapporté avec ossature NFT-SL, fixés sur 2 colonnes d’agrafes</t>
    </r>
  </si>
  <si>
    <t>2.1/20-1809_V2</t>
  </si>
  <si>
    <t>2.2/16-1742_V2</t>
  </si>
  <si>
    <r>
      <rPr>
        <b/>
        <u/>
        <sz val="11"/>
        <rFont val="Calibri"/>
        <family val="2"/>
        <scheme val="minor"/>
      </rPr>
      <t>** Domaine d'emploi sismique :</t>
    </r>
    <r>
      <rPr>
        <sz val="11"/>
        <rFont val="Calibri"/>
        <family val="2"/>
        <scheme val="minor"/>
      </rPr>
      <t xml:space="preserve">
Le procédé de bardage rapporté VETAbric+, VETApier+ peut être mis en œuvre, sur ossature bois, en zones de sismicité et bâtiments</t>
    </r>
  </si>
  <si>
    <t>2.1/14-1638_V2</t>
  </si>
  <si>
    <t>07/092022</t>
  </si>
  <si>
    <r>
      <rPr>
        <b/>
        <u/>
        <sz val="11"/>
        <rFont val="Calibri"/>
        <family val="2"/>
        <scheme val="minor"/>
      </rPr>
      <t>** Domaine d'emploi sismique :</t>
    </r>
    <r>
      <rPr>
        <sz val="11"/>
        <rFont val="Calibri"/>
        <family val="2"/>
        <scheme val="minor"/>
      </rPr>
      <t xml:space="preserve">
 Pose horizontale des clins Duracolor® en zones sismiques</t>
    </r>
  </si>
  <si>
    <r>
      <rPr>
        <b/>
        <u/>
        <sz val="11"/>
        <rFont val="Calibri"/>
        <family val="2"/>
        <scheme val="minor"/>
      </rPr>
      <t>** Domaine d'emploi sismique :</t>
    </r>
    <r>
      <rPr>
        <sz val="11"/>
        <rFont val="Calibri"/>
        <family val="2"/>
        <scheme val="minor"/>
      </rPr>
      <t xml:space="preserve">
Sur COB/CLT ou avec pattes-équerres en acier ou
aluminium conformes au § 3.4 sur béton</t>
    </r>
  </si>
  <si>
    <r>
      <rPr>
        <b/>
        <u/>
        <sz val="11"/>
        <rFont val="Calibri"/>
        <family val="2"/>
        <scheme val="minor"/>
      </rPr>
      <t>** Domaine d'emploi sismique :</t>
    </r>
    <r>
      <rPr>
        <sz val="11"/>
        <rFont val="Calibri"/>
        <family val="2"/>
        <scheme val="minor"/>
      </rPr>
      <t xml:space="preserve">
Avec pattes-équerres ISOLCO 3000 P C1 et ISOLALU LR 80 ET LR 150 d’Etanco ou Type B de SFS</t>
    </r>
  </si>
  <si>
    <r>
      <rPr>
        <b/>
        <u/>
        <sz val="11"/>
        <rFont val="Calibri"/>
        <family val="2"/>
        <scheme val="minor"/>
      </rPr>
      <t>** Domaine d'emploi sismique :</t>
    </r>
    <r>
      <rPr>
        <sz val="11"/>
        <rFont val="Calibri"/>
        <family val="2"/>
        <scheme val="minor"/>
      </rPr>
      <t xml:space="preserve">
Pose du procédé ALPHATON QF en zones sismiques en bardage rapporté de dimension maximale
400 x 1500 mm (H x L) avec rails horizontaux 06’75 sur ossature bois sur COB/CLT en double réseau</t>
    </r>
  </si>
  <si>
    <r>
      <rPr>
        <b/>
        <u/>
        <sz val="11"/>
        <color theme="1"/>
        <rFont val="Calibri"/>
        <family val="2"/>
        <scheme val="minor"/>
      </rPr>
      <t>* Domaine d'emploi hauteur :</t>
    </r>
    <r>
      <rPr>
        <sz val="11"/>
        <color theme="1"/>
        <rFont val="Calibri"/>
        <family val="2"/>
        <scheme val="minor"/>
      </rPr>
      <t xml:space="preserve">
Sans disposition particulière :
- hauteur 10 m maximum (+ pointe de pignon) en zones de vent 1, 2 et 3 en situation a, b, c,
- hauteur 6 m maximum (+ pointe de pignon) en zone de vent 4 et/ou en situation d,
Avec traitements spécifiques des retours d’étanchéité au droit des baies et profils métalliques au niveau des joints horizontaux :
- hauteur de 18 m maximum (+ pointe de pignon) en zones de vent 1 à 4 en situations a, b et c,
- hauteur 10 m maximum (+ pointe de pignon) en zone de vent 4 et/ou en situation d,</t>
    </r>
  </si>
  <si>
    <t>OBSERVATIONS SUR DOMAINE D'EMPLOI
Hauteur</t>
  </si>
  <si>
    <t>OBSERVATIONS SUR DOMAINE D'EMPLOI
Sismique</t>
  </si>
  <si>
    <t>OUI*</t>
  </si>
  <si>
    <r>
      <rPr>
        <b/>
        <u/>
        <sz val="11"/>
        <rFont val="Calibri"/>
        <family val="2"/>
        <scheme val="minor"/>
      </rPr>
      <t>** Domaine d'emploi sismique :</t>
    </r>
    <r>
      <rPr>
        <sz val="11"/>
        <rFont val="Calibri"/>
        <family val="2"/>
        <scheme val="minor"/>
      </rPr>
      <t xml:space="preserve">
Le procédé de bardage rapporté CAREA Emboitement peut être mis en œuvre sur ossature bois (à l’exception des dalles AQUILA 60x120) en zones de sismicité et bâtiments</t>
    </r>
  </si>
  <si>
    <r>
      <rPr>
        <b/>
        <u/>
        <sz val="11"/>
        <rFont val="Calibri"/>
        <family val="2"/>
        <scheme val="minor"/>
      </rPr>
      <t>* Domaine d'emploi hauteur :</t>
    </r>
    <r>
      <rPr>
        <sz val="11"/>
        <rFont val="Calibri"/>
        <family val="2"/>
        <scheme val="minor"/>
      </rPr>
      <t xml:space="preserve">
Sur simple réseau :
- Hauteur de 6 m maximum (+ pointe de pignon) en zone de vent 4 et/ou en situation d
Double réseau :
- Hauteur de 6 à 10 m maximum (+ pointe de pignon) en zone de vent 4 et/ou en situation d,
- Hauteur de 10 à 18 m maximum (+ pointe de pignon) en zones de vent 1 à 3 en situations a, b et c avec un traitement spécifique des retours d’étanchéité au droit des baies.</t>
    </r>
  </si>
  <si>
    <t>2.1/13-1599_V3</t>
  </si>
  <si>
    <r>
      <rPr>
        <b/>
        <u/>
        <sz val="11"/>
        <rFont val="Calibri"/>
        <family val="2"/>
        <scheme val="minor"/>
      </rPr>
      <t>** Domaine d'emploi sismique :</t>
    </r>
    <r>
      <rPr>
        <sz val="11"/>
        <rFont val="Calibri"/>
        <family val="2"/>
        <scheme val="minor"/>
      </rPr>
      <t xml:space="preserve">
Domaine d’emploi en zones sismiques CW 50-FV capot sur 4 côtés et trame horizontale</t>
    </r>
  </si>
  <si>
    <r>
      <rPr>
        <b/>
        <u/>
        <sz val="11"/>
        <rFont val="Calibri"/>
        <family val="2"/>
        <scheme val="minor"/>
      </rPr>
      <t>** Domaine d'emploi sismique :</t>
    </r>
    <r>
      <rPr>
        <sz val="11"/>
        <rFont val="Calibri"/>
        <family val="2"/>
        <scheme val="minor"/>
      </rPr>
      <t xml:space="preserve">
Plaques CEMBRIT® PATINA épaisseur 8 mm et plaques CEMBRIT® PATINA Inline épaisseur 9,5 / 8mm</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</si>
  <si>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</si>
  <si>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xml:space="preserve">** Domaine d'emploi sismique :
</t>
    </r>
    <r>
      <rPr>
        <sz val="11"/>
        <rFont val="Calibri"/>
        <family val="2"/>
        <scheme val="minor"/>
      </rPr>
      <t>Pose en zones sismiques – Ossature bois</t>
    </r>
  </si>
  <si>
    <r>
      <rPr>
        <b/>
        <u/>
        <sz val="11"/>
        <rFont val="Calibri"/>
        <family val="2"/>
        <scheme val="minor"/>
      </rPr>
      <t>** Domaine d'emploi sismique :</t>
    </r>
    <r>
      <rPr>
        <sz val="11"/>
        <rFont val="Calibri"/>
        <family val="2"/>
        <scheme val="minor"/>
      </rPr>
      <t xml:space="preserve">
Ossature bois (hors pose jointive)</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</si>
  <si>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ou en situation d,
En pose à joints fermés avec traitements spécifiques des retours d’étanchéité au droit des baies :
- hauteur de 18 m maximum (+ pointe de pignon) en zones de vent 1, 2 et 3 en situation a, b, c,
- hauteur 10 m maximum (+ pointe de pignon) en zone de vent 4 ou en situation d,</t>
    </r>
  </si>
  <si>
    <r>
      <rPr>
        <b/>
        <u/>
        <sz val="11"/>
        <rFont val="Calibri"/>
        <family val="2"/>
        <scheme val="minor"/>
      </rPr>
      <t xml:space="preserve">** Domaine d'emploi sismique :
</t>
    </r>
    <r>
      <rPr>
        <sz val="11"/>
        <rFont val="Calibri"/>
        <family val="2"/>
        <scheme val="minor"/>
      </rPr>
      <t>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t>
    </r>
  </si>
  <si>
    <t>2.1/12-1503_V3</t>
  </si>
  <si>
    <r>
      <rPr>
        <b/>
        <u/>
        <sz val="11"/>
        <rFont val="Calibri"/>
        <family val="2"/>
        <scheme val="minor"/>
      </rPr>
      <t>** Domaine d'emploi sismique :</t>
    </r>
    <r>
      <rPr>
        <sz val="11"/>
        <rFont val="Calibri"/>
        <family val="2"/>
        <scheme val="minor"/>
      </rPr>
      <t xml:space="preserve">
Le procédé de bardage rapporté ALPHATON® HF, de dimensions maximales 350x1500x30mm, sur ossature aluminium peut être mis en œuvre en zones de sismicité et bâtiments</t>
    </r>
  </si>
  <si>
    <r>
      <rPr>
        <b/>
        <u/>
        <sz val="11"/>
        <rFont val="Calibri"/>
        <family val="2"/>
        <scheme val="minor"/>
      </rPr>
      <t xml:space="preserve">** Domaine d'emploi sismique :
</t>
    </r>
    <r>
      <rPr>
        <sz val="11"/>
        <rFont val="Calibri"/>
        <family val="2"/>
        <scheme val="minor"/>
      </rPr>
      <t>Pose du procédé MAX  EXTERIOR ME 01 FR d’épaisseur 10 mm sur ossature bois et aluminium avec pattes-équerres (§ 2.11) ou sur ossature bois fixée directement sur le support béton ou COB (§ 2.12) en zones sismiques</t>
    </r>
  </si>
  <si>
    <r>
      <rPr>
        <b/>
        <u/>
        <sz val="11"/>
        <rFont val="Calibri"/>
        <family val="2"/>
        <scheme val="minor"/>
      </rPr>
      <t>* Domaine d'emploi hauteur :</t>
    </r>
    <r>
      <rPr>
        <sz val="11"/>
        <rFont val="Calibri"/>
        <family val="2"/>
        <scheme val="minor"/>
      </rPr>
      <t xml:space="preserve">
Cas n°1 : encadrement de baie réalisé avec un retour de bardage en tableau :
- hauteur 10 m maximum (+ pointe de pignon) en zones de vent 1, 2 et 3 en situation a, b, c,
- hauteur 6 m maximum (+ pointe de pignon) en zone de vent 4 et/ou en situation d,
Cas n°2 : encadrement de baie réalisé en tôles d’habillage (cf. §2.2.8 profilés d’habillage) :
- hauteur 10 m maximum (+ pointe de pignon) en zones de vent 1 à 4 en situation a, b, c et d</t>
    </r>
  </si>
  <si>
    <t>L'ATT-20/023_V1 annule l'Avis Technique n°2.2/15-1691_V2.</t>
  </si>
  <si>
    <t>L'ATT-20/022_V1 annule l'Avis Technique n°2.2/13-1564_V3.</t>
  </si>
  <si>
    <t>L'ATT-20/015_V1  annule et remplace l'Avis Technique n°2.2/11-1443_V2.</t>
  </si>
  <si>
    <t>L'ATT n°20/011_V1 annule et remplace l'Avis Technique n° 2.2/16-1741_V1.</t>
  </si>
  <si>
    <t>L'ATT n°21/032_V1  annule et remplace l'Avis Technique n°2.2/15-1690_V2.</t>
  </si>
  <si>
    <t>L'ATT n°20/019_V1 annule et remplace l'Avis Technique n°2.2/10-1396_V1.</t>
  </si>
  <si>
    <t>ISOPLI NG 36 VMZINC</t>
  </si>
  <si>
    <t>VM BUILDING SOLUTIONS</t>
  </si>
  <si>
    <r>
      <rPr>
        <b/>
        <u/>
        <sz val="11"/>
        <color theme="1"/>
        <rFont val="Calibri"/>
        <family val="2"/>
        <scheme val="minor"/>
      </rPr>
      <t>* Domaine d'emploi hauteur :</t>
    </r>
    <r>
      <rPr>
        <sz val="11"/>
        <color theme="1"/>
        <rFont val="Calibri"/>
        <family val="2"/>
        <scheme val="minor"/>
      </rPr>
      <t xml:space="preserve">
- hauteur 18 m maximum (+ pointe de pignon) en zones de vent 1, 2,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</si>
  <si>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 Les murs à ossature bois porteurs conformes au NF DTU 31.2 pour les bâtiments n’excédant pas R+2 ou 3 niveaux de surélévation ;
- Les façades à ossature bois non porteuses, filantes (avec appui unique en pied ou appuis multiples) ou interrompues, conformes au NF DTU 31.4 pour les supports admissibles décrits dans ce dernier, les façades avec appui unique en pied n’excédant pas 3 niveaux ;</t>
    </r>
  </si>
  <si>
    <t>Bardage rapporté en revêtement collé sur plaque sur support bois</t>
  </si>
  <si>
    <t>StoVentec S.C.M. revêtements collés sur support Bois</t>
  </si>
  <si>
    <r>
      <rPr>
        <b/>
        <u/>
        <sz val="11"/>
        <rFont val="Calibri"/>
        <family val="2"/>
        <scheme val="minor"/>
      </rPr>
      <t>** Domaine d'emploi sismique :</t>
    </r>
    <r>
      <rPr>
        <sz val="11"/>
        <rFont val="Calibri"/>
        <family val="2"/>
        <scheme val="minor"/>
      </rPr>
      <t xml:space="preserve">
Pose du procédé StoVentec S.C.M en zones sismiques des panneaux plans de masse surfacique ≤ 29 kg/m² (pose sur ossature bois) (645 sur COB ou 600 sur CLT)</t>
    </r>
  </si>
  <si>
    <t>bardage type
(XIII/XIV au sens du NF DTU 20,1)2</t>
  </si>
  <si>
    <t>OBSERVATIONS GENERALE</t>
  </si>
  <si>
    <t>EUROCLASSE du revêtement</t>
  </si>
  <si>
    <t>ONGLET</t>
  </si>
  <si>
    <t>ACTION</t>
  </si>
  <si>
    <t>ONGLET FACADE</t>
  </si>
  <si>
    <t>ALPOLIC AT 2,2/17-1786_V1 remplacé par 2,2/17-1786_V2</t>
  </si>
  <si>
    <t>SINIAT AQUABOARD AT 2.2/14-1632_V1 remplacé par 2.2/14-1632_V2</t>
  </si>
  <si>
    <t>MEG Fixation visible AT 2.2/10-1404_V2 remplacé par 2.2/10-1404_V3</t>
  </si>
  <si>
    <t>larson® Riveté / Vissé  AT 2.2/11-1469_V1 remplacé par 2.2/11-1469_V2</t>
  </si>
  <si>
    <t>Modification</t>
  </si>
  <si>
    <t>Sismicité pour catégorie importance IV pour AT 2.2/14-1624_V2</t>
  </si>
  <si>
    <t>Classe de réaction feu pour Avis Technique 2.2/13-1558_V2</t>
  </si>
  <si>
    <t>NOM procédé de l'Avis Technique 2.2/15-1663_V1</t>
  </si>
  <si>
    <t>Sismicité et réaction feu  AT 2.2/15-1709_V1+2.2/15-1709_V2</t>
  </si>
  <si>
    <t>Référence AT 1611 + sismicité + réaction feu</t>
  </si>
  <si>
    <t>Ajout</t>
  </si>
  <si>
    <t>ALPOLIC - SYSTÈME  FIXATION VISIBLE : Avis Technique 2.2/19-1803_V1</t>
  </si>
  <si>
    <t>ProdEX Fixations apparentes sur ossature métallique et bois AT 2.2/14-1646_V2</t>
  </si>
  <si>
    <t xml:space="preserve"> V-clip AT 2.2/13-1542_V2</t>
  </si>
  <si>
    <t>CEMBRIT® PATINA Ossatures Bois et Métal AT 2.2/19-1805_V1</t>
  </si>
  <si>
    <t>Equitone [Natura] /Equitone [Pictura] / Equitone [Textura] sur Ossature bois AT 2.2/13-1558_V2 remplacé par 2.2/13-1558_V3</t>
  </si>
  <si>
    <t>Effix Architecture 2.2/13-1566_V1 remplacé par 2.2/13-1566_V2</t>
  </si>
  <si>
    <t>JI VULCASTEEL WALL FC : DTA  2.1/18-1793_V2  remplacé par 2.1/18-1793_V2</t>
  </si>
  <si>
    <t>VULCASTEEL WALL FT : DTA 2.1/15-1675_V1 remplacé par 2.1/15-1675_V2</t>
  </si>
  <si>
    <t xml:space="preserve">CEDRAL LAP : </t>
  </si>
  <si>
    <t>Système Structal 100 AT 2.1/13-1597_V1</t>
  </si>
  <si>
    <t>MECANO VEC DTA 2.1/13-1576_V1</t>
  </si>
  <si>
    <t>WICTEC 50 VEC DTA 2.1/13-1575_V1</t>
  </si>
  <si>
    <t>KS 1000 SFF DTA 2.1/18-1793_V2-E1</t>
  </si>
  <si>
    <t>DB 3.0 AT 2.1/14-1638_V1</t>
  </si>
  <si>
    <t>GEODE MXm DTA 2.1/14-1650_V1</t>
  </si>
  <si>
    <t>Gamme CW 50-SC DTA 2.1/17-1790_V2</t>
  </si>
  <si>
    <t>CW 50-FV DTA 2.1/13-1599_V1</t>
  </si>
  <si>
    <t>FW50+ Export DTA 2.1/14-1607_V1</t>
  </si>
  <si>
    <t>WICTEC 50 SG – WICLINE 90 SG  DTA 2.1/13-1596_V1</t>
  </si>
  <si>
    <t>1204 Kadrille VEC DTA 2/16-1744</t>
  </si>
  <si>
    <t>1204 Kadrille VEC non bordé DTA 2/16-1743</t>
  </si>
  <si>
    <t>JC 84 VEC-S / JC 90 VEC-S DTA 2/16-1737</t>
  </si>
  <si>
    <t>Panneaux M32 – M62 EN BARDAGE</t>
  </si>
  <si>
    <t>ATex cas a 2510 de l'hypermob</t>
  </si>
  <si>
    <t>AT 2/14-1623 du ME03 FR Clins Max Exterior/ Max Universal  (FUNDERMAX)</t>
  </si>
  <si>
    <t>AT 2/14-1648 du Vivis x OB (FORMICA)</t>
  </si>
  <si>
    <t>AT 2/15-1681 du Equtone (Eternit)</t>
  </si>
  <si>
    <t>AT 2/15-1700 du FV PORCELANOSA</t>
  </si>
  <si>
    <t>AT 2/16-1739 du Agnios (Arcelor)</t>
  </si>
  <si>
    <t>AT 2/16-1723 du Taranos (Arcelor)</t>
  </si>
  <si>
    <t>AT 2/14-1633*V1 du Vetisol Veticlip (VETISOL)</t>
  </si>
  <si>
    <t xml:space="preserve">ATEx a WOOFEUM </t>
  </si>
  <si>
    <t>AT 2/16-1756 du Polyrey Facade (POLYREY)</t>
  </si>
  <si>
    <t>AT 2/16-1758 du VMZ composite (VM BUILDING)</t>
  </si>
  <si>
    <t>AT 2.2/16-1765_V1 du COPANEL OB et OM (COPANEL)</t>
  </si>
  <si>
    <t>AT 2.1/13-1596_V1 du WICTEC 50 SG (SAPA)</t>
  </si>
  <si>
    <t>AT 2.1/17-1780_V1 du Trimoterm FTV HL Power T (TRIMO)</t>
  </si>
  <si>
    <t>AT 2.2/16-1734_V1 du Reynobond (Arconic)</t>
  </si>
  <si>
    <t>AT 2/15-1708*V1 Hardie Panel (James Hardie)</t>
  </si>
  <si>
    <t>AT 2.1/13-1599_V1 CW 50-FV (REYNAERS)</t>
  </si>
  <si>
    <t>ATex cas a 2515 LAMINAM</t>
  </si>
  <si>
    <t>AT 2/13-1543 + 2/13-1543*Mod 1 du Vinytherm® (Vinylit)</t>
  </si>
  <si>
    <t>AT 2.1/17-1790_V2 du CW 50-SC (REYNAERS)</t>
  </si>
  <si>
    <t>AT 2.2/14-1634_V2 du Panneaux M32 – M62 (MYRAL)</t>
  </si>
  <si>
    <t>AT 2.2/15-1709_V1 + 2.2/15-1709_V2 du Vêture Kess Isolierklinker</t>
  </si>
  <si>
    <t>AT 2.2/14-1646_V2 du ProdEx (WILSON)</t>
  </si>
  <si>
    <t>DTA 2/15-1701 par AT 2.2/15-1701_V1 pour procédé Gebrik</t>
  </si>
  <si>
    <t>AT 2/16-1728 par AT 2/16-1728*01Mod (prorogation durée validité) pour procédé Argeton</t>
  </si>
  <si>
    <t>AT 2.2/17-1786_V2 par AT 2.2/17-1786_V2.1 (prorogation durée validité) pour procédé ALPOLIC CASSETTE</t>
  </si>
  <si>
    <t>AT 2.2/19-1803_V1 par AT 2.2/19-1803_V2 du procédé ALPOLIC - SYSTÈME FIXATION VISIBLE</t>
  </si>
  <si>
    <t>AT 2.2/16-1752 par AT 2.2/16-1752_V1  du procédé Naturetech</t>
  </si>
  <si>
    <t>DTA 2.1/15-1707_V1 par 2.1/15-1707_V2 du procédé Trimoterm FTV</t>
  </si>
  <si>
    <t xml:space="preserve">AT 2/12-1729 par l'AT 2.2/16-1729_V1 du procédé Alphaton HF </t>
  </si>
  <si>
    <t>AT 2.2/16-1751 par l'AT 2.2/16-1751_V1 du procédé FibreC - concrete skin - Fixation non visible</t>
  </si>
  <si>
    <t>AT 2/16-1742 par l'AT 2/16-1742*01 Mod du procédé DuPont Corian® EC - Système de fixations invisibles</t>
  </si>
  <si>
    <t>AT 2.2/11-1469_V2 par l'AT 2.2/11-1469_V3 du procédé larson® Riveté / Vissé</t>
  </si>
  <si>
    <t>AT 2.2/15-1710_V1 par l'AT 2.2/15-1710_V2 du procédé StoVentec Glass Système à fixations invisibles</t>
  </si>
  <si>
    <t>AT 2.2/17-1787_V1 par l'AT 2.2/17-1787_V2 du procédé VETAbric+, VETApier+ Bardage</t>
  </si>
  <si>
    <t>AT 2/14-1629 par AT 2/14-1629_V1 du procédé ArGeTon</t>
  </si>
  <si>
    <t>AT 2.2/12-1533_V2 par AT 2.2/12-1533_V3 du procédé CEDRAL LAP</t>
  </si>
  <si>
    <t>AT 2.2/14-1643_V2 par AT 2.2/14-1643_V3 du procédé larson® cassette</t>
  </si>
  <si>
    <t>Modification organisation du tableau</t>
  </si>
  <si>
    <t>Scindage de la colonne Observation en "Observation sur la limitation de hauteur" et "Observation Simsique"
Ajout d'une colonne avec les liens des évaluations techniques
Ajout de la colonne : Application des règles parasismiques PS-MI</t>
  </si>
  <si>
    <t>AT 2.2/21-1829_V1 HardiePlank VL®</t>
  </si>
  <si>
    <t>DTA 2.1/12-1503_V2 par DTA 2.1/12-1503_V3 Ouvrants intégrés dans FW 50+ /  FW 50+ H – OI</t>
  </si>
  <si>
    <t xml:space="preserve">DTA 2.1/13-1537_V1 par DTA 2.1/13-1537_V2 SFC 85 Type A et B </t>
  </si>
  <si>
    <t>DTA 2.1/13-1599_V2 par DTA 2.1/13-1599_V3 CW 50 FV</t>
  </si>
  <si>
    <t>AT 2.1/14-1638_V1 par AT 2.1/14-1638_V2 DB 3.0</t>
  </si>
  <si>
    <t>DTA 2.1/15-1707_V2 par DTA 2.1/15-1707_V3 Trimoterm FTV</t>
  </si>
  <si>
    <t>AT 2.1/19-1800_V1 par AT 2.1/19-1800_V1.1  AOC 50 TI / AOC 60 TI</t>
  </si>
  <si>
    <t xml:space="preserve">DTA 2.1/20-1809_V1 par DTA 2.1/20-1809_V2 CW 86 </t>
  </si>
  <si>
    <t>AT 2.2/13-1547_V2 par AT 2.2/13-1547_V3 ACRYTHERM D</t>
  </si>
  <si>
    <t>AT 2.2/21-1810_V1 par 2.2/22-1835_V1 STOVENTEC SCM</t>
  </si>
  <si>
    <t>AT 2.2/16-1742_V1 par AT 2.2/16-1742_V2 DuPont Corian® EC -Système de fixations invisibles</t>
  </si>
  <si>
    <t>ATEx 2864_V1 par ATEx 2864_V2 BLOC STAR</t>
  </si>
  <si>
    <t>AT 2/16-1776 par AT 2.2/21-1818_V2 Rockpanel Durable Ossature Bois sur support bois</t>
  </si>
  <si>
    <t>AT 2.2/10-1419_V1par AT 2.2/21-1832_V1 ELITE Bardage Type 1 sur support bois</t>
  </si>
  <si>
    <t>AT 2.2/11-1483_V3 par AT 2.2/21-1833_V1 CAREA Emboitement Bardage sur support bois</t>
  </si>
  <si>
    <t>AT 2.2/12-1529_V2 par AT 2.2/21-1834_V1 AQUAPANEL® Outdoor Bardage sur support bois</t>
  </si>
  <si>
    <t>AT 2.2/14-1633_V2 par AT 2.2/21-1835_V1 Vetisol Veticlip sur support bois</t>
  </si>
  <si>
    <t>DTA 2.1/13-1562_V4 KS 1170 TFF</t>
  </si>
  <si>
    <t>AT 2.1/13-1571_V2 Spider Glass® Systems (A date du 28/11/2022 Référencé encore sur C2p)</t>
  </si>
  <si>
    <t xml:space="preserve">DTA 2.1/13-1573_V1 STABALUX H/ZL – Façade bois </t>
  </si>
  <si>
    <t>DTA  2.1/14-1622_V1 ISOFIRE WALL</t>
  </si>
  <si>
    <t>AT 2.1/14-1636_V1.1 Façade PANOBLOC®</t>
  </si>
  <si>
    <t xml:space="preserve">DTA 2.1/15-1675_V2 JI VULCASTEEL WALL FT </t>
  </si>
  <si>
    <t>AT 2.2/10-1419_V1 ELITE Bardage Type 1</t>
  </si>
  <si>
    <t xml:space="preserve">AT 2.2/11-1483_V3 CAREA Emboitement Bardage </t>
  </si>
  <si>
    <t>AT 2.2/12-1507_V1  Granitech-GHV</t>
  </si>
  <si>
    <t>AT 2.2/12-1529_V1 AQUAPANEL® Outdoor Bardage</t>
  </si>
  <si>
    <t xml:space="preserve">AT 2.2/14-1624_V2 PORCELANOSA KRION® LUX </t>
  </si>
  <si>
    <t>AT 2.2/14-1628_V1 Granitech-GHS</t>
  </si>
  <si>
    <t xml:space="preserve">AT 2.2/14-1633_V2 Vetisol Veticlip </t>
  </si>
  <si>
    <t>AT 2.2/15-1686_V1 V-URBAN OB et OM</t>
  </si>
  <si>
    <t>AT 2.2/15-1701_V1 Gebrik</t>
  </si>
  <si>
    <t>AT 2.2/17-1784_V1  VETAbric vêtage</t>
  </si>
  <si>
    <t xml:space="preserve">AT 2.2/19-1803_V2 ALPOLIC - SYSTÈME FIXATION VISIBLE </t>
  </si>
  <si>
    <t>AT 2.2/19-1803_V2-E1 PREFABOND</t>
  </si>
  <si>
    <t xml:space="preserve">AT 2.2/21-1819_V1 CLAD 4, CLAD 14 et SMART 2, SMART 4, SMART 9 sur support bois </t>
  </si>
  <si>
    <t xml:space="preserve">AT 2.2/21-1820_V1 larson® Riveté / Vissé </t>
  </si>
  <si>
    <t xml:space="preserve">AT 2.2/21-1824_V1 VETAbric bardage sur support bois </t>
  </si>
  <si>
    <t xml:space="preserve">AT 2.2/21-1827_V1 COVER 6, COVER 14 et COVER 30 sur support bois </t>
  </si>
  <si>
    <t>AT 2/15-1679 CAREA Insert : ARTEMA</t>
  </si>
  <si>
    <t>AT 2/15/1699 CANEXEL</t>
  </si>
  <si>
    <t>DTA 2/16-1737 JC 84 VEC-S / JC 90 VEC-S  (A date du 28/11/2022 Référencé encore sur C2p)</t>
  </si>
  <si>
    <t xml:space="preserve">DTA 2/16-1743 1204 Kadrille VEC non bordé </t>
  </si>
  <si>
    <t>DTA 2/16-1744 1204 Kadrille VEC</t>
  </si>
  <si>
    <t xml:space="preserve">DTA 2/16-1759 </t>
  </si>
  <si>
    <t>ATT 20/017_V1 Equitone [Natura] /Equitone [Pictura] / Equitone [Textura] sur Ossature bois</t>
  </si>
  <si>
    <t>ATEx cas a 2697_V1 MINERAL-COLOR-ELITE-CHROMATIQUE</t>
  </si>
  <si>
    <t>LIMITATION HAUTEUR DE FACADE
 / ZONE DE VENT</t>
  </si>
  <si>
    <t>Lien pour aller sur le site Evaluation CSTB</t>
  </si>
  <si>
    <t>Appréciation Technique d'Expérimentation (ATEx cas a)</t>
  </si>
  <si>
    <t>Texte pour aller sur le site Evaluation CSTB2</t>
  </si>
  <si>
    <t>2978_v1</t>
  </si>
  <si>
    <t>2864_v2</t>
  </si>
  <si>
    <t>2.2/21-1835_v1</t>
  </si>
  <si>
    <t>2952_v1</t>
  </si>
  <si>
    <t>21/033_v1</t>
  </si>
  <si>
    <t>20/007_v1</t>
  </si>
  <si>
    <t>20/010_v1</t>
  </si>
  <si>
    <t>20/011_v1</t>
  </si>
  <si>
    <t>20/019_v1</t>
  </si>
  <si>
    <t>20/021_v1</t>
  </si>
  <si>
    <t>20/022_v1</t>
  </si>
  <si>
    <t>20/023_v1</t>
  </si>
  <si>
    <t>21/027_v1</t>
  </si>
  <si>
    <t>https://evaluation.cstb.fr/fr/avis-technique/detail/2.1-12-1503_V3/</t>
  </si>
  <si>
    <t>https://evaluation.cstb.fr/fr/avis-technique/detail/2.1-13-1599_V3/</t>
  </si>
  <si>
    <t>https://evaluation.cstb.fr/fr/avis-technique/detail/2.1-14-1638_V2/</t>
  </si>
  <si>
    <t>https://evaluation.cstb.fr/fr/avis-technique/detail/2.1-20-1809_V2/</t>
  </si>
  <si>
    <t>https://evaluation.cstb.fr/fr/avis-technique/detail/2.2-13-1547_V3/</t>
  </si>
  <si>
    <t>https://evaluation.cstb.fr/fr/avis-technique/detail/2.2-14-1642_V2/</t>
  </si>
  <si>
    <t>https://evaluation.cstb.fr/fr/avis-technique/detail/2.2-14-1662_V3/</t>
  </si>
  <si>
    <t>https://evaluation.cstb.fr/fr/avis-technique/detail/2.2-16-1727_V1/</t>
  </si>
  <si>
    <t>https://evaluation.cstb.fr/fr/avis-technique/detail/2.2-16-1742_V2/</t>
  </si>
  <si>
    <t>https://evaluation.cstb.fr/fr/avis-technique/detail/2.2-17-1783_V3/</t>
  </si>
  <si>
    <t>https://evaluation.cstb.fr/fr/avis-technique/detail/2.2-21-1811_V2/</t>
  </si>
  <si>
    <t>https://evaluation.cstb.fr/fr/avis-technique/detail/2.2-21-1816_V2/</t>
  </si>
  <si>
    <t>https://evaluation.cstb.fr/fr/avis-technique/detail/2.2-21-1818_V2/</t>
  </si>
  <si>
    <t>https://evaluation.cstb.fr/fr/avis-technique/detail/2.2-21-1829_V1/</t>
  </si>
  <si>
    <t>https://evaluation.cstb.fr/fr/avis-technique/detail/2.2-21-1832_V1/</t>
  </si>
  <si>
    <t>https://evaluation.cstb.fr/fr/avis-technique/detail/2.2-21-1833_V1/</t>
  </si>
  <si>
    <t>https://evaluation.cstb.fr/fr/avis-technique/detail/2.2-21-1834_V1/</t>
  </si>
  <si>
    <t>https://evaluation.cstb.fr/fr/avis-technique/detail/2.2-21-1835_v1/</t>
  </si>
  <si>
    <t>https://evaluation.cstb.fr/fr/appreciation-technique-expertise-atex/detail/2864-v2/</t>
  </si>
  <si>
    <t>https://evaluation.cstb.fr/fr/appreciation-technique-expertise-atex/detail/2978-v1/</t>
  </si>
  <si>
    <t>https://evaluation.cstb.fr/fr/avis-technique/detail/2.2-14-1611_V1/</t>
  </si>
  <si>
    <t>https://evaluation.cstb.fr/fr/avis-technique/detail/2.2-17-1786_V3/</t>
  </si>
  <si>
    <t>https://evaluation.cstb.fr/fr/avis-technique/detail/2.2-18-1791_V2/</t>
  </si>
  <si>
    <t>https://evaluation.cstb.fr/fr/avis-technique/detail/2.2-21-1822_V1/</t>
  </si>
  <si>
    <t>https://evaluation.cstb.fr/fr/avis-technique/detail/2.1-14-1608_V3/</t>
  </si>
  <si>
    <t>https://evaluation.cstb.fr/fr/avis-technique/detail/2.1-17-1790_V3/</t>
  </si>
  <si>
    <t>https://evaluation.cstb.fr/fr/avis-technique/detail/2.1-21-1816_V1/</t>
  </si>
  <si>
    <t>https://evaluation.cstb.fr/fr/avis-technique/detail/2.2-21-1813_V1/</t>
  </si>
  <si>
    <t>https://evaluation.cstb.fr/fr/avis-technique/detail/2.2-21-1814_V1/</t>
  </si>
  <si>
    <t>https://evaluation.cstb.fr/fr/appreciation-technique-transition-att/download/att-21-033-v1/</t>
  </si>
  <si>
    <t>https://evaluation.cstb.fr/fr/appreciation-technique-expertise-atex/detail/2952-v1/</t>
  </si>
  <si>
    <t>https://evaluation.cstb.fr/fr/appreciation-technique-transition-att/download/att-20-007-v1/</t>
  </si>
  <si>
    <t>https://evaluation.cstb.fr/fr/appreciation-technique-transition-att/download/att-20-010-v1/</t>
  </si>
  <si>
    <t>https://evaluation.cstb.fr/fr/appreciation-technique-transition-att/download/att-20-011-v1/</t>
  </si>
  <si>
    <t>https://evaluation.cstb.fr/fr/appreciation-technique-transition-att/download/att-20-019-v1/</t>
  </si>
  <si>
    <t>https://evaluation.cstb.fr/fr/appreciation-technique-transition-att/download/att-20-021-v1/</t>
  </si>
  <si>
    <t>https://evaluation.cstb.fr/fr/appreciation-technique-transition-att/download/att-20-022-v1/</t>
  </si>
  <si>
    <t>https://evaluation.cstb.fr/fr/appreciation-technique-transition-att/download/att-20-023-v1/</t>
  </si>
  <si>
    <t>https://evaluation.cstb.fr/fr/appreciation-technique-transition-att/download/att-21-027-v1/</t>
  </si>
  <si>
    <t>https://evaluation.cstb.fr/fr/avis-technique/detail/2.2-13-1566_V3/</t>
  </si>
  <si>
    <t>https://evaluation.cstb.fr/fr/avis-technique/detail/2.2-20-1809_V1/</t>
  </si>
  <si>
    <t>https://evaluation.cstb.fr/fr/avis-technique/detail/2.1-13-1596_V2/</t>
  </si>
  <si>
    <t>https://evaluation.cstb.fr/fr/avis-technique/detail/2.1-14-1637_V1/</t>
  </si>
  <si>
    <t>https://evaluation.cstb.fr/fr/avis-technique/detail/2.1-16-1713_V1/</t>
  </si>
  <si>
    <t>https://evaluation.cstb.fr/fr/avis-technique/detail/2.2-14-1634_V3/</t>
  </si>
  <si>
    <t>https://evaluation.cstb.fr/fr/avis-technique/detail/2.2-15-1709_V3/</t>
  </si>
  <si>
    <t>https://evaluation.cstb.fr/fr/avis-technique/detail/2.2-16-1751_V2/</t>
  </si>
  <si>
    <t>https://evaluation.cstb.fr/fr/avis-technique/detail/2.1-14-1651_V1/</t>
  </si>
  <si>
    <t>https://evaluation.cstb.fr/fr/avis-technique/detail/2.1-14-1652_V1/</t>
  </si>
  <si>
    <t>https://evaluation.cstb.fr/fr/avis-technique/detail/2.1-14-1653_V1/</t>
  </si>
  <si>
    <t>https://evaluation.cstb.fr/fr/avis-technique/detail/2.1-14-1654_V1/</t>
  </si>
  <si>
    <t>https://evaluation.cstb.fr/fr/avis-technique/detail/2.2-14-1643_V3/</t>
  </si>
  <si>
    <t>https://evaluation.cstb.fr/fr/avis-technique/detail/2.2-15-1710_V2/</t>
  </si>
  <si>
    <t>https://evaluation.cstb.fr/fr/avis-technique/detail/2.2-16-1729_V1/</t>
  </si>
  <si>
    <t>https://evaluation.cstb.fr/fr/avis-technique/detail/2.2-16-1752_V1 /</t>
  </si>
  <si>
    <t>https://evaluation.cstb.fr/fr/avis-technique/detail/2.2-17-1787_V2/</t>
  </si>
  <si>
    <t>https://evaluation.cstb.fr/fr/avis-technique/detail/2.2-20-1806_V1/</t>
  </si>
  <si>
    <t>https://evaluation.cstb.fr/fr/avis-technique/detail/2.2-20-1807_V1/</t>
  </si>
  <si>
    <t>https://evaluation.cstb.fr/fr/avis-technique/detail/2.1-13-1575_V1/</t>
  </si>
  <si>
    <t>https://evaluation.cstb.fr/fr/avis-technique/detail/2.1-13-1576_V1/</t>
  </si>
  <si>
    <t>https://evaluation.cstb.fr/fr/avis-technique/detail/2.1-13-1597_V1/</t>
  </si>
  <si>
    <t>https://evaluation.cstb.fr/fr/avis-technique/detail/2.2-11-1484_V2/</t>
  </si>
  <si>
    <t>https://evaluation.cstb.fr/fr/avis-technique/detail/2.1-15-1667_V3/</t>
  </si>
  <si>
    <t>https://evaluation.cstb.fr/fr/avis-technique/detail/2.1-13-1572_V2/</t>
  </si>
  <si>
    <t>https://evaluation.cstb.fr/fr/avis-technique/detail/2.2-10-1425_V3/</t>
  </si>
  <si>
    <t>https://evaluation.cstb.fr/fr/avis-technique/detail/2.1-13-1574_V1/</t>
  </si>
  <si>
    <t>https://evaluation.cstb.fr/fr/avis-technique/detail/2.2-12-1534_V1/</t>
  </si>
  <si>
    <t>https://evaluation.cstb.fr/fr/avis-technique/detail/2.2-13-1557_V1/</t>
  </si>
  <si>
    <t>https://evaluation.cstb.fr/fr/avis-technique/detail/2.2-16-1749_V1/</t>
  </si>
  <si>
    <t>https://evaluation.cstb.fr/fr/avis-technique/detail/2.2-21-1826_V1/</t>
  </si>
  <si>
    <t>https://evaluation.cstb.fr/fr/avis-technique/detail/2.1-13-1594_V1/</t>
  </si>
  <si>
    <t>https://evaluation.cstb.fr/fr/avis-technique/detail/2.1-13-1595_V1/</t>
  </si>
  <si>
    <t>2.1/13-1537_V3</t>
  </si>
  <si>
    <t>AT 2.1/19-1800_V1.1 AOC 50 TI / AOC 60 TI</t>
  </si>
  <si>
    <t>AT 2.2/21-1823_V1 HardiePlank® sur support bois</t>
  </si>
  <si>
    <t xml:space="preserve">AT 2.1/20-1807_V2 par AT 2.1/20-1807_V3 Brise-soleil TERREAL </t>
  </si>
  <si>
    <t xml:space="preserve">AT 2.2/14-1635_V1 ThermoChoc </t>
  </si>
  <si>
    <t>2.1/20-1807_V3</t>
  </si>
  <si>
    <t>2.2/13-1567_V5</t>
  </si>
  <si>
    <t>2.1/15-1696_V2</t>
  </si>
  <si>
    <t>AT 2/16-1745 Therm+ 50, 56, 76 HI</t>
  </si>
  <si>
    <t xml:space="preserve">DTA 2.1/13-1537_V2 par DTA 2.1/13-1537_V3 SFC 85 Type A et B </t>
  </si>
  <si>
    <t>VETAbric, VETApier, VETAcime Bardage sur support Bois</t>
  </si>
  <si>
    <t>2.2/21-1824_V2</t>
  </si>
  <si>
    <t>ELITE bardage TYPE 0 / ELITE COLOR bardage TYPE 0</t>
  </si>
  <si>
    <t>2.2/22-1839_V1</t>
  </si>
  <si>
    <t>Façade PANOBLOC</t>
  </si>
  <si>
    <t>TECHNIWOOD SAS</t>
  </si>
  <si>
    <t>2.1/14-1636_V2</t>
  </si>
  <si>
    <t>CANEXEL</t>
  </si>
  <si>
    <t>Bardage rapporté en bois-plastique sur support bois</t>
  </si>
  <si>
    <t>CLAD / SMART sur Support Bois</t>
  </si>
  <si>
    <t>NEOLIFE</t>
  </si>
  <si>
    <t>2.2/21-1819_V2</t>
  </si>
  <si>
    <t>Sto S.A.S</t>
  </si>
  <si>
    <t>2.2/22-1835_V2</t>
  </si>
  <si>
    <t>VISIOMIXTE MéO</t>
  </si>
  <si>
    <t>MéO</t>
  </si>
  <si>
    <t>DURACOLOR DURALAP</t>
  </si>
  <si>
    <t>2.2/12-1512_V2</t>
  </si>
  <si>
    <t>Système PORCELANOSA KRION® LUX Fixation K-FIX®</t>
  </si>
  <si>
    <t>Butech Building Technology S.A.U</t>
  </si>
  <si>
    <t>2.2/14-1624_V3</t>
  </si>
  <si>
    <t>Piterak Slim sur support bois</t>
  </si>
  <si>
    <t>2.2/21-1825_V2</t>
  </si>
  <si>
    <t>Granitech GHV</t>
  </si>
  <si>
    <t>GranitiFiandre Spa</t>
  </si>
  <si>
    <t>2.2/12-1507_V2</t>
  </si>
  <si>
    <t>Bardage rapporté - Système d’enduit sur plaque sur support bois</t>
  </si>
  <si>
    <t>StoVentec R Enduits sur support bois</t>
  </si>
  <si>
    <t>2.2/22-1840_V1</t>
  </si>
  <si>
    <t>2.2/21-1808_V2</t>
  </si>
  <si>
    <t>Bardage rapporté en terre cuite sur support bois</t>
  </si>
  <si>
    <t>Argelite sur support bois</t>
  </si>
  <si>
    <t>2.2/22-1842_V1</t>
  </si>
  <si>
    <t>ArGeTon sur support COB/CLT</t>
  </si>
  <si>
    <t>2.2/22-1841_V1</t>
  </si>
  <si>
    <t>Vêture - vêtage en terre-cuite</t>
  </si>
  <si>
    <t>VETAbric, VETApier, VETAcime vêtage</t>
  </si>
  <si>
    <t>VETA France</t>
  </si>
  <si>
    <t>2.2/17-1784_V2</t>
  </si>
  <si>
    <t>Bardage rapporté en bois-plastique</t>
  </si>
  <si>
    <t>COVER 6, COVER 14, COVER 30_COB</t>
  </si>
  <si>
    <t>2.2/21-1827_V2</t>
  </si>
  <si>
    <t>Piterak XS</t>
  </si>
  <si>
    <t>2.2/18-1793_V2</t>
  </si>
  <si>
    <t>V-URBAN OB et OM</t>
  </si>
  <si>
    <t>VIROC Portugal S.A.</t>
  </si>
  <si>
    <t>2.2/15-1686_V2</t>
  </si>
  <si>
    <t>MALO</t>
  </si>
  <si>
    <t>SYLNEO</t>
  </si>
  <si>
    <t>2.2/22-1836_V1</t>
  </si>
  <si>
    <t>https://evaluation.cstb.fr/fr/avis-technique/detail/2.1-13-1537_V3/</t>
  </si>
  <si>
    <t>https://evaluation.cstb.fr/fr/avis-technique/detail/2.2-14-1624_V3/</t>
  </si>
  <si>
    <t>https://evaluation.cstb.fr/fr/avis-technique/detail/2.2-21-1824_V2/</t>
  </si>
  <si>
    <t>https://evaluation.cstb.fr/fr/avis-technique/detail/2.2-12-1512_V2/</t>
  </si>
  <si>
    <t>https://evaluation.cstb.fr/fr/avis-technique/detail/2.1-14-1636_V2/</t>
  </si>
  <si>
    <t>https://evaluation.cstb.fr/fr/avis-technique/detail/2.2-21-1819_V2/</t>
  </si>
  <si>
    <t>https://evaluation.cstb.fr/fr/avis-technique/detail/2.2-22-1835_V2/</t>
  </si>
  <si>
    <t>https://evaluation.cstb.fr/fr/avis-technique/detail/2.1-15-1696_V2/</t>
  </si>
  <si>
    <t>https://evaluation.cstb.fr/fr/avis-technique/detail/2.2-22-1840_V1/</t>
  </si>
  <si>
    <t>https://evaluation.cstb.fr/fr/avis-technique/detail/2.2-22-1839_V1/</t>
  </si>
  <si>
    <t>https://evaluation.cstb.fr/fr/avis-technique/detail/2.1-20-1807_V3/</t>
  </si>
  <si>
    <t>https://evaluation.cstb.fr/fr/avis-technique/detail/2.2-13-1567_V5/</t>
  </si>
  <si>
    <t>https://evaluation.cstb.fr/fr/avis-technique/detail/2.2-21-1808_V2/</t>
  </si>
  <si>
    <t>https://evaluation.cstb.fr/fr/avis-technique/detail/2.2-21-1825_V2/</t>
  </si>
  <si>
    <t>https://evaluation.cstb.fr/fr/avis-technique/detail/2.2-22-1842_V1/</t>
  </si>
  <si>
    <t>https://evaluation.cstb.fr/fr/avis-technique/detail/2.2-22-1841_V1/</t>
  </si>
  <si>
    <t>https://evaluation.cstb.fr/fr/avis-technique/detail/2.2-12-1507_V2/</t>
  </si>
  <si>
    <t>https://evaluation.cstb.fr/fr/avis-technique/detail/2.2-21-1827_V2/</t>
  </si>
  <si>
    <t>https://evaluation.cstb.fr/fr/avis-technique/detail/2.2-18-1793_V2/</t>
  </si>
  <si>
    <t>https://evaluation.cstb.fr/fr/avis-technique/detail/2.2-17-1784_V2/</t>
  </si>
  <si>
    <t>https://evaluation.cstb.fr/fr/avis-technique/detail/2.2-15-1686_V2/</t>
  </si>
  <si>
    <t>https://evaluation.cstb.fr/fr/avis-technique/detail/2.2-22-1836_V1/</t>
  </si>
  <si>
    <t>Etex France Exteriors
(FR)</t>
  </si>
  <si>
    <t xml:space="preserve">2.2/13-1556_V2 </t>
  </si>
  <si>
    <r>
      <rPr>
        <b/>
        <u/>
        <sz val="11"/>
        <rFont val="Calibri"/>
        <family val="2"/>
        <scheme val="minor"/>
      </rPr>
      <t>** Domaine d'emploi sismique :</t>
    </r>
    <r>
      <rPr>
        <sz val="11"/>
        <rFont val="Calibri"/>
        <family val="2"/>
        <scheme val="minor"/>
      </rPr>
      <t xml:space="preserve">
Pose en zones sismiques du bardage Cedral Click en pose directe sans isolant</t>
    </r>
  </si>
  <si>
    <t>RAS</t>
  </si>
  <si>
    <t>XIII (Béton, maçonnés)</t>
  </si>
  <si>
    <t>AL14-146 Version 3</t>
  </si>
  <si>
    <t>CSTB</t>
  </si>
  <si>
    <t>Selon revêtement</t>
  </si>
  <si>
    <r>
      <rPr>
        <b/>
        <u/>
        <sz val="11"/>
        <rFont val="Calibri"/>
        <family val="2"/>
        <scheme val="minor"/>
      </rPr>
      <t>* Domaine d'emploi hauteur :</t>
    </r>
    <r>
      <rPr>
        <sz val="11"/>
        <rFont val="Calibri"/>
        <family val="2"/>
        <scheme val="minor"/>
      </rPr>
      <t xml:space="preserve">
Toutefois le procédé de bardage extérieur pourra limiter les hauteurs admissibles des bâtiments visés.</t>
    </r>
  </si>
  <si>
    <t>Selonn revêtement</t>
  </si>
  <si>
    <t>2.3/15-1707_V3</t>
  </si>
  <si>
    <t>https://evaluation.cstb.fr/fr/avis-technique/detail/2.3-15-1707_V3/</t>
  </si>
  <si>
    <t>A2-s1,d0* (VETIRAIL CRISTO 14-20-30)</t>
  </si>
  <si>
    <t>XIII ou XIV (Béton, maçonnés)</t>
  </si>
  <si>
    <t>B-s1,d0 (TRESPA METEON FR)</t>
  </si>
  <si>
    <t>2.2/22-1838_V1</t>
  </si>
  <si>
    <t>V-Clip® sur support Bois</t>
  </si>
  <si>
    <t>https://evaluation.cstb.fr/fr/avis-technique/detail/2.2-22-1838_V1/</t>
  </si>
  <si>
    <r>
      <rPr>
        <b/>
        <u/>
        <sz val="11"/>
        <rFont val="Calibri"/>
        <family val="2"/>
        <scheme val="minor"/>
      </rPr>
      <t>** Domaine d'emploi sismique :</t>
    </r>
    <r>
      <rPr>
        <sz val="11"/>
        <rFont val="Calibri"/>
        <family val="2"/>
        <scheme val="minor"/>
      </rPr>
      <t xml:space="preserve">
Le procédé V-Clip® dans sa variante Pierraclip</t>
    </r>
  </si>
  <si>
    <r>
      <rPr>
        <b/>
        <u/>
        <sz val="11"/>
        <rFont val="Calibri"/>
        <family val="2"/>
        <scheme val="minor"/>
      </rPr>
      <t>* Domaine d'emploi hauteur :</t>
    </r>
    <r>
      <rPr>
        <sz val="11"/>
        <rFont val="Calibri"/>
        <family val="2"/>
        <scheme val="minor"/>
      </rPr>
      <t xml:space="preserve">
 En pose à joints ouverts :
- hauteur 10 m maximum (+ pointe de pignon) en zones de vent 1, 2, 3 en situations a, b et c,
- hauteur 6 m maximum (+ pointe de pignon) en zone de vent 4 et/ou en situation d,
 En pose avec le pare pluie DELTA-FASSADE de DOERKEN sous ATEx A et traitements spécifiques au niveau des baies :
- hauteur de 18 m maximum (+ pointe de pignon) en zones de vent 1, 2, 3 en situations a, b et c,
- hauteur 10 m maximum (+ pointe de pignon) en zone de vent 4 et/ou en situation d</t>
    </r>
  </si>
  <si>
    <t>B-s1, d0 (Parement SPP)</t>
  </si>
  <si>
    <t>A2-s1,d0 (STENI NATURE F)</t>
  </si>
  <si>
    <t>2.2/23-1851_V1</t>
  </si>
  <si>
    <t>https://evaluation.cstb.fr/fr/avis-technique/detail/2.2-23-1851_V1/</t>
  </si>
  <si>
    <t>Système ME03 FR Scaléo Clins Max Exterior/ Max Universal sur support bois</t>
  </si>
  <si>
    <t>C-s3,d0</t>
  </si>
  <si>
    <r>
      <rPr>
        <b/>
        <u/>
        <sz val="11"/>
        <rFont val="Calibri"/>
        <family val="2"/>
        <scheme val="minor"/>
      </rPr>
      <t>** Domaine d'emploi sismique :</t>
    </r>
    <r>
      <rPr>
        <sz val="11"/>
        <rFont val="Calibri"/>
        <family val="2"/>
        <scheme val="minor"/>
      </rPr>
      <t xml:space="preserve">
Pattes-équerres Butech de longueur 180 mm, d’épaisseur 5 mm</t>
    </r>
  </si>
  <si>
    <t>B-s1,d0</t>
  </si>
  <si>
    <t>2.2/14-1625_V3</t>
  </si>
  <si>
    <t>https://evaluation.cstb.fr/fr/avis-technique/detail/2.2-14-1625_V3/</t>
  </si>
  <si>
    <t>D-s3,d0</t>
  </si>
  <si>
    <t>A1</t>
  </si>
  <si>
    <t>A2-s1,d0 (LARSON A2)</t>
  </si>
  <si>
    <r>
      <rPr>
        <b/>
        <u/>
        <sz val="11"/>
        <rFont val="Calibri"/>
        <family val="2"/>
        <scheme val="minor"/>
      </rPr>
      <t>* Domaine d'emploi hauteur :</t>
    </r>
    <r>
      <rPr>
        <sz val="11"/>
        <rFont val="Calibri"/>
        <family val="2"/>
        <scheme val="minor"/>
      </rPr>
      <t xml:space="preserve">
- hauteur 10 m maximum (+ pointe de pignon) en zones de vent 1, 2, 3 en situations a, b et c,
- hauteur 6 m maximum (+ pointe de pignon) en zone de vent 4 et/ou en situation d,
 Avec traitements spécifiques au niveau des baies :
- hauteur de 18 m maximum (+ pointe de pignon) en zones de vent 1, 2, 3 en situations a, b et c,
- hauteur 10 m maximum (+ pointe de pignon) en zone de vent 4 et/ou en situation d</t>
    </r>
  </si>
  <si>
    <t>A2-s1,d0 (MINERAL-COLOR-ELITE TYPE)</t>
  </si>
  <si>
    <t>Béton - Plaques</t>
  </si>
  <si>
    <t xml:space="preserve"> A1 (conventionnel)</t>
  </si>
  <si>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au niveau des baies : 
- hauteur de 18m maximum (+ pointe de pignon) en zones de vent 1 à 3 en situation a, b, c ;
- hauteur 10m maximum (+pointe de pignon) en zone de vent 4 et/ou en situation d,</t>
    </r>
  </si>
  <si>
    <t>B,s1,d0</t>
  </si>
  <si>
    <t>B-s2,d0</t>
  </si>
  <si>
    <t>E</t>
  </si>
  <si>
    <t>A1 (Conventionnel)</t>
  </si>
  <si>
    <t>EFR-19-004935</t>
  </si>
  <si>
    <t>AL14-138</t>
  </si>
  <si>
    <r>
      <rPr>
        <b/>
        <u/>
        <sz val="11"/>
        <rFont val="Calibri"/>
        <family val="2"/>
        <scheme val="minor"/>
      </rPr>
      <t>* Domaine d'emploi hauteur :</t>
    </r>
    <r>
      <rPr>
        <sz val="11"/>
        <rFont val="Calibri"/>
        <family val="2"/>
        <scheme val="minor"/>
      </rPr>
      <t xml:space="preserve">
Si le panneau extérieur de la paroi de COB est un panneau NF Extérieur CTB-X d'épaisseur 15 mm mini :
 hauteur 10 m maximum (+ pointe de pignon) en zones de vent 1, 2 et 3 en situation a, b, c,
 hauteur 6 m maximum (+ pointe de pignon) en zone de vent 4 et/ou en situation d,
o Si le panneau extérieur de la paroi de COB est un autre type de panneau prévu par le NF DTU 31.2 de 2019 d'épaisseur 15 mm mini :
 hauteur 6 m maximum (+ pointe de pignon),
 en respectant les prescriptions § 2.5 du Dossier Technique.
 Pose sur paroi inclinée vers l'extérieur ou paroi horizontale en sous face cf. §2.4.4
 Pose sur paroi courbe cf. §2.4.5</t>
    </r>
  </si>
  <si>
    <r>
      <rPr>
        <b/>
        <u/>
        <sz val="11"/>
        <rFont val="Calibri"/>
        <family val="2"/>
        <scheme val="minor"/>
      </rPr>
      <t>** Domaine d'emploi sismique :</t>
    </r>
    <r>
      <rPr>
        <sz val="11"/>
        <rFont val="Calibri"/>
        <family val="2"/>
        <scheme val="minor"/>
      </rPr>
      <t xml:space="preserve">
Paroi de COB avec isolation complémentaire d'épaisseur 80 mm maximum</t>
    </r>
  </si>
  <si>
    <t>A2-s1,d0 (Alpolic A2)</t>
  </si>
  <si>
    <t>3*</t>
  </si>
  <si>
    <r>
      <rPr>
        <b/>
        <u/>
        <sz val="11"/>
        <rFont val="Calibri"/>
        <family val="2"/>
        <scheme val="minor"/>
      </rPr>
      <t xml:space="preserve">** Domaine d'emploi sismique :
</t>
    </r>
    <r>
      <rPr>
        <sz val="11"/>
        <rFont val="Calibri"/>
        <family val="2"/>
        <scheme val="minor"/>
      </rPr>
      <t>Pose par oméga espacés tous les 1m</t>
    </r>
  </si>
  <si>
    <t>Système céramique FV PORCELANOSA GROUPE Fixation Invisible</t>
  </si>
  <si>
    <t>LafargeHolcim Distribution</t>
  </si>
  <si>
    <t>ALPHATON Q  sur support COB/CLT</t>
  </si>
  <si>
    <t>C-s2,d0</t>
  </si>
  <si>
    <t>A2,s1,d0 (ARDAL et ACANTHA)</t>
  </si>
  <si>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</si>
  <si>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t>C-s3,d0 (SMART 9, SMART 2, SMART 4, SMART 20)</t>
  </si>
  <si>
    <t>EFR-15-002424</t>
  </si>
  <si>
    <t>B-s21,d0</t>
  </si>
  <si>
    <r>
      <rPr>
        <b/>
        <u/>
        <sz val="11"/>
        <rFont val="Calibri"/>
        <family val="2"/>
        <scheme val="minor"/>
      </rPr>
      <t>** Domaine d'emploi sismique :</t>
    </r>
    <r>
      <rPr>
        <sz val="11"/>
        <rFont val="Calibri"/>
        <family val="2"/>
        <scheme val="minor"/>
      </rPr>
      <t xml:space="preserve">
Pose du procédé VETAbric, VETApier et VETAcime bardage sur support bois (COB/CLT) pour une masse surfacique maximale du système de 41 kg/m² avec ossature bois en pose sur contre ossature (45 x 80 mm) avec isolation supportée et en simple résea u sur CLT en zones sismiques</t>
    </r>
  </si>
  <si>
    <r>
      <rPr>
        <b/>
        <u/>
        <sz val="11"/>
        <rFont val="Calibri"/>
        <family val="2"/>
        <scheme val="minor"/>
      </rPr>
      <t>** Domaine d'emploi sismique :</t>
    </r>
    <r>
      <rPr>
        <sz val="11"/>
        <rFont val="Calibri"/>
        <family val="2"/>
        <scheme val="minor"/>
      </rPr>
      <t xml:space="preserve">
Le procédé de bardage rapporté PITERAK SLIM, de dimensions maximales (e x h x L) 30 x 600 x 1290 mm sur COB ou 30 x 600 x 1800 mm pour le CLT, peut être mis en œuvre sur ossature aluminium en pose directe </t>
    </r>
  </si>
  <si>
    <r>
      <rPr>
        <b/>
        <u/>
        <sz val="11"/>
        <color theme="1"/>
        <rFont val="Calibri"/>
        <family val="2"/>
        <scheme val="minor"/>
      </rPr>
      <t>* Domaine d'emploi hauteur :</t>
    </r>
    <r>
      <rPr>
        <sz val="11"/>
        <color theme="1"/>
        <rFont val="Calibri"/>
        <family val="2"/>
        <scheme val="minor"/>
      </rPr>
      <t xml:space="preserve">
Sans traitement spécifiques :
- hauteur 10 m maximum (+ pointe de pignon) en zones de vent 1, 2 et 3 en situation a, b, c,
- hauteur 6 m maximum (+ pointe de pignon) en zone de vent 4 et/ou en situation d.
Avec traitements spécifiques au niveau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</si>
  <si>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(3 mm maxi) :
- hauteur 10 m maximum (+ pointe de pignon) en zones de vent 1, 2 et 3 en situation a, b, c,
- hauteur 6 m maximum (+ pointe de pignon) en zone de vent 4 et/ou en situation d.
En pose à joints fermés et avec traitements spécifiques au niveau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</si>
  <si>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sans disposition particulière :
 hauteur 10 m maximum (+ pointe de pignon) en zones de vent 1, 2 et 3 en situations a, b et c,
 hauteur 6 m maximum (+ pointe de pignon) en zone de vent 4 et/ou en situation d,
o En pose avec traitements spécifiques des retours d'étanchéité au droit des baies :
 hauteur de 18 m maximum (+ pointe de pignon) en zones de vent 1, 2 et 3en situations a, b et c,
 hauteur 10 m maximum (+ pointe de pignon) en zone de vent 4 et/ou en situation d.</t>
    </r>
  </si>
  <si>
    <t>EFR-21-00186</t>
  </si>
  <si>
    <r>
      <rPr>
        <b/>
        <u/>
        <sz val="11"/>
        <rFont val="Calibri"/>
        <family val="2"/>
        <scheme val="minor"/>
      </rPr>
      <t>** Domaine d'emploi sismique :</t>
    </r>
    <r>
      <rPr>
        <sz val="11"/>
        <rFont val="Calibri"/>
        <family val="2"/>
        <scheme val="minor"/>
      </rPr>
      <t xml:space="preserve">
Pose du procédé COVER sur paroi plane verticale en COB/CLT</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</si>
  <si>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et avec traitements spécifiques des retours d’étanchéité au droit des baies :
- hauteur de 18 m maximum (+ pointe de pignon) en zones de vent 1 à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</si>
  <si>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Pose à joints verticaux décalés et avec traitements spécifiques des retours d’étanchéité au droit des baies:
- hauteur 18 m maximum (+ pointe de pignon) en zones de vent 1, 2 et 3 en situation a, b, c,
- hauteur 10 m maximum (+ pointe de pignon) en zone de vent 4 et/ou en situation d,
Pose à joints verticaux alignés :
- hauteur 10 m maximum (+ pointe de pignon) en zones de vent 1, 2 et 3 en situation a, b, c,
- hauteur 6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</si>
  <si>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ouverts avec membrane de protection DELTA FASSADE* et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</si>
  <si>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situation d,
En pose à joints fermés et avec traitements spécifiques des retours d’étanchéité au droit des baies :
- hauteur de 18 m maximum (+ pointe de pignon) en zones de vent 1 à 4 en situations a, b et c,
- hauteur 10 m maximum (+ pointe de pignon) en zone de vent 4 et/ou en situation d</t>
    </r>
  </si>
  <si>
    <r>
      <rPr>
        <b/>
        <u/>
        <sz val="11"/>
        <rFont val="Calibri"/>
        <family val="2"/>
        <scheme val="minor"/>
      </rPr>
      <t>** Domaine d'emploi sismique :</t>
    </r>
    <r>
      <rPr>
        <sz val="11"/>
        <rFont val="Calibri"/>
        <family val="2"/>
        <scheme val="minor"/>
      </rPr>
      <t xml:space="preserve">
Pose du procédé ELITE bardage TYPE 0 /ELITE COLOR bardage TYPE 0 sur ossature bois, acier ou en sous-face en zones sismiques</t>
    </r>
  </si>
  <si>
    <r>
      <rPr>
        <b/>
        <u/>
        <sz val="11"/>
        <rFont val="Calibri"/>
        <family val="2"/>
        <scheme val="minor"/>
      </rPr>
      <t>** Domaine d'emploi sismique :</t>
    </r>
    <r>
      <rPr>
        <sz val="11"/>
        <rFont val="Calibri"/>
        <family val="2"/>
        <scheme val="minor"/>
      </rPr>
      <t xml:space="preserve">
L’Annexe sismique ne s’applique pas pour des éléments de hauteur ≤ 3,50 m.</t>
    </r>
  </si>
  <si>
    <r>
      <rPr>
        <b/>
        <u/>
        <sz val="11"/>
        <rFont val="Calibri"/>
        <family val="2"/>
        <scheme val="minor"/>
      </rPr>
      <t>** Domaine d'emploi sismique :</t>
    </r>
    <r>
      <rPr>
        <sz val="11"/>
        <rFont val="Calibri"/>
        <family val="2"/>
        <scheme val="minor"/>
      </rPr>
      <t xml:space="preserve">
Pose du procédé ArGeTon en zones sismiques en bardage rapporté sur ossature bois sur COB/CLT simple réseau</t>
    </r>
  </si>
  <si>
    <r>
      <rPr>
        <b/>
        <u/>
        <sz val="11"/>
        <rFont val="Calibri"/>
        <family val="2"/>
        <scheme val="minor"/>
      </rPr>
      <t>** Domaine d'emploi sismique :</t>
    </r>
    <r>
      <rPr>
        <sz val="11"/>
        <rFont val="Calibri"/>
        <family val="2"/>
        <scheme val="minor"/>
      </rPr>
      <t xml:space="preserve">
Pose en zones sismique du bardage rapporté Argelite sur ossature bois pour des longueurs de
bardeau jusqu’à 800 mm</t>
    </r>
  </si>
  <si>
    <r>
      <rPr>
        <b/>
        <u/>
        <sz val="11"/>
        <rFont val="Calibri"/>
        <family val="2"/>
        <scheme val="minor"/>
      </rPr>
      <t>* Domaine d'emploi hauteur :</t>
    </r>
    <r>
      <rPr>
        <sz val="11"/>
        <rFont val="Calibri"/>
        <family val="2"/>
        <scheme val="minor"/>
      </rPr>
      <t xml:space="preserve">
Sans dispositions particulières :
- hauteur 10 m maximum (+ pointe de pignon) en zones de vent 1, 2 et 3 en situation a, b, c,
- hauteur 6 m maximum (+ pointe de pignon) en situation d,
Avec traitements spécifiques des retours d’étanchéité au droit des baies :
- hauteur de 18 m maximum (+ pointe de pignon) en zones de vent 1 à 4 en situations a, b et c,
- hauteur 10 m maximum (+ pointe de pignon) en zone de vent 4 et/ou en situation d</t>
    </r>
  </si>
  <si>
    <t>2.2/15-1699*01 Mod</t>
  </si>
  <si>
    <r>
      <rPr>
        <b/>
        <u/>
        <sz val="11"/>
        <rFont val="Calibri"/>
        <family val="2"/>
        <scheme val="minor"/>
      </rPr>
      <t>* Domaine d'emploi hauteur :</t>
    </r>
    <r>
      <rPr>
        <sz val="11"/>
        <rFont val="Calibri"/>
        <family val="2"/>
        <scheme val="minor"/>
      </rPr>
      <t xml:space="preserve">
Dépend de la disposition des clins et du type de réseau</t>
    </r>
  </si>
  <si>
    <t>2.2/16-1731_V1</t>
  </si>
  <si>
    <t>https://evaluation.cstb.fr/fr/avis-technique/detail/2.2-16-1731_V1/</t>
  </si>
  <si>
    <t>20/012_v1</t>
  </si>
  <si>
    <t>https://evaluation.cstb.fr/fr/appreciation-technique-transition-att/download/att-20-012-v1/</t>
  </si>
  <si>
    <t>20/013_v1</t>
  </si>
  <si>
    <t>https://evaluation.cstb.fr/fr/appreciation-technique-transition-att/download/att-20-013-v1/</t>
  </si>
  <si>
    <t>20/015_v1</t>
  </si>
  <si>
    <t>https://evaluation.cstb.fr/fr/appreciation-technique-transition-att/download/att-20-015-v1/</t>
  </si>
  <si>
    <t>https://evaluation.cstb.fr/fr/appreciation-technique-transition-att/download/att-21-032-v1/</t>
  </si>
  <si>
    <t>21/032_v1</t>
  </si>
  <si>
    <t>B-s1,do (EDF)</t>
  </si>
  <si>
    <r>
      <rPr>
        <b/>
        <u/>
        <sz val="11"/>
        <rFont val="Calibri"/>
        <family val="2"/>
        <scheme val="minor"/>
      </rPr>
      <t>* Domaine d'emploi hauteur :</t>
    </r>
    <r>
      <rPr>
        <sz val="11"/>
        <rFont val="Calibri"/>
        <family val="2"/>
        <scheme val="minor"/>
      </rPr>
      <t xml:space="preserve">
En pose à joints ouverts ou pour la pose cintrée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2 et 3 en situations a, b et c,
- hauteur 10 m maximum (+ pointe de pignon) en zone de vent 4 et/ou en situation d,</t>
    </r>
  </si>
  <si>
    <r>
      <rPr>
        <b/>
        <u/>
        <sz val="11"/>
        <color theme="1"/>
        <rFont val="Calibri"/>
        <family val="2"/>
        <scheme val="minor"/>
      </rPr>
      <t>* Domaine d'emploi hauteur :</t>
    </r>
    <r>
      <rPr>
        <sz val="11"/>
        <color theme="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</si>
  <si>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r>
      <rPr>
        <b/>
        <u/>
        <sz val="11"/>
        <rFont val="Calibri"/>
        <family val="2"/>
        <scheme val="minor"/>
      </rPr>
      <t>* Domaine d'emploi hauteur :</t>
    </r>
    <r>
      <rPr>
        <sz val="11"/>
        <rFont val="Calibri"/>
        <family val="2"/>
        <scheme val="minor"/>
      </rPr>
      <t xml:space="preserve">
En pose à joints ouverts :
- Hauteur 10 m maximum (+ pointe de pignon) en zones de vent 1, 2 et 3 en situation a, b, c,
- Hauteur 6 m maximum (+ pointe de pignon) en zone de vent 4 et/ou en situation d,
En pose à joints fermés avec traitements spécifiques des retours d’étanchéité au droit des baies :
- Hauteur de 18 m maximum (+ pointe de pignon) en zones de vent 1 à 3 en situations a, b et c,
- Hauteur 10 m maximum (+ pointe de pignon) en zone de vent 4 et/ou en situation d,</t>
    </r>
  </si>
  <si>
    <t>2836_v1</t>
  </si>
  <si>
    <t>https://evaluation.cstb.fr/fr/appreciation-technique-expertise-atex/detail/2836-v1/</t>
  </si>
  <si>
    <t>EFR-18-002364 Révision 1</t>
  </si>
  <si>
    <t>AL20-096</t>
  </si>
  <si>
    <t>AL20-285</t>
  </si>
  <si>
    <t>Colonne1</t>
  </si>
  <si>
    <t>ATec (Support béton) si Evaluation vis uniquement support bois</t>
  </si>
  <si>
    <t>Ancienne version</t>
  </si>
  <si>
    <t>2.1/13-1537_V2</t>
  </si>
  <si>
    <t>2.1/12-1503_V2</t>
  </si>
  <si>
    <t>2.2/13-1556_V1</t>
  </si>
  <si>
    <t>2/13-1572_V1</t>
  </si>
  <si>
    <t>2/13-1574</t>
  </si>
  <si>
    <t>2/13-1575</t>
  </si>
  <si>
    <t>2/13-1576</t>
  </si>
  <si>
    <t>2/13-1597</t>
  </si>
  <si>
    <t>2.1/13-1599_V2</t>
  </si>
  <si>
    <t>2/14-1651</t>
  </si>
  <si>
    <t>2/14-1652</t>
  </si>
  <si>
    <t>2/14-1653</t>
  </si>
  <si>
    <t>2/14-1654</t>
  </si>
  <si>
    <t>2.1/20-1809_V1</t>
  </si>
  <si>
    <t>2/13-1594</t>
  </si>
  <si>
    <t>2/13-1595</t>
  </si>
  <si>
    <t>2.1/14-1636_V1.1</t>
  </si>
  <si>
    <t>2.1/14-1638_V1</t>
  </si>
  <si>
    <t>2.1/15-1667_V2</t>
  </si>
  <si>
    <t>2.3/15-1707_V2</t>
  </si>
  <si>
    <t>2/16-1713</t>
  </si>
  <si>
    <t>2.1/20-1807_V2</t>
  </si>
  <si>
    <t>2.2/10-1425_V2</t>
  </si>
  <si>
    <t>2/11-1484_V2</t>
  </si>
  <si>
    <t>2.2/12-1507_V1</t>
  </si>
  <si>
    <t>2/06-1223</t>
  </si>
  <si>
    <t>2.2/13-1547_V2</t>
  </si>
  <si>
    <t>2/13-1557</t>
  </si>
  <si>
    <t>2.2/13-1566_V2</t>
  </si>
  <si>
    <t>2.2/13-1567_V4</t>
  </si>
  <si>
    <t xml:space="preserve"> 2/14-1611*01Mod</t>
  </si>
  <si>
    <t>2.2/14-1624_V2</t>
  </si>
  <si>
    <t>2.2/14-1634_V2</t>
  </si>
  <si>
    <t>2.2/14-1642_V1</t>
  </si>
  <si>
    <t>2.2/14-1643_V2</t>
  </si>
  <si>
    <t>2.2/14-1662_V2</t>
  </si>
  <si>
    <t>2.2/15-1686_V1</t>
  </si>
  <si>
    <t>2.2/15-1709_V2</t>
  </si>
  <si>
    <t>2.2/15-1710_V1</t>
  </si>
  <si>
    <t>2.2/16-1727</t>
  </si>
  <si>
    <t>2.2/16-1729</t>
  </si>
  <si>
    <t>2.2/16-1742_V1</t>
  </si>
  <si>
    <t>2.2/16-1749</t>
  </si>
  <si>
    <t>2.2/16-1751_V1</t>
  </si>
  <si>
    <t>2.2/16-1752</t>
  </si>
  <si>
    <t>2.2/17-1783_V2</t>
  </si>
  <si>
    <t>2.2/17-1784_V1</t>
  </si>
  <si>
    <t>2.2/17-1786_V2</t>
  </si>
  <si>
    <t>2.2/17-1787_V1</t>
  </si>
  <si>
    <t>2.2/18-1791_V1</t>
  </si>
  <si>
    <t>2.2/18-1793_V1.1</t>
  </si>
  <si>
    <t>2/15-1700</t>
  </si>
  <si>
    <t>2.2./16-1721_V1</t>
  </si>
  <si>
    <t>2.2/21-1816_V1</t>
  </si>
  <si>
    <t>2/16-1776</t>
  </si>
  <si>
    <t xml:space="preserve"> 2/16-1776</t>
  </si>
  <si>
    <t xml:space="preserve"> 2.2/21-1819_V1</t>
  </si>
  <si>
    <t>2.2/21-1824_V1</t>
  </si>
  <si>
    <t>2.2/12-1528_V1</t>
  </si>
  <si>
    <t>2.2/21-1825_V1</t>
  </si>
  <si>
    <t>2.2/13-1584_V1</t>
  </si>
  <si>
    <t xml:space="preserve"> 2/16-1774</t>
  </si>
  <si>
    <t>2.2/21-1827_V1</t>
  </si>
  <si>
    <t>2.2/19-1798_V3</t>
  </si>
  <si>
    <t>2.2/10-1419_V1.</t>
  </si>
  <si>
    <t>2.2/10-1419_V1</t>
  </si>
  <si>
    <t>2.2/11-1483_V3</t>
  </si>
  <si>
    <t>2.2/12-1529_V2</t>
  </si>
  <si>
    <t>2.2/14-1633_V2</t>
  </si>
  <si>
    <t>2.2./ 14-1627_V2</t>
  </si>
  <si>
    <t xml:space="preserve"> 2.2/21-1810_V1</t>
  </si>
  <si>
    <t xml:space="preserve"> 2/14-1629_V1</t>
  </si>
  <si>
    <t xml:space="preserve"> 2/16-1728</t>
  </si>
  <si>
    <t>2.2/15-1699</t>
  </si>
  <si>
    <t>2.2/16-1731</t>
  </si>
  <si>
    <t>L'Avis Technique n°2.2/13-1556_V2  annule et remplace l' Avis Technique n° 2.2/13-1556_V1
Sur liste verte de la C2p à la date du référencement</t>
  </si>
  <si>
    <t>L'Avis technique n°2.1/13-1572_V2 annule et remplace l' Avis technique n° 2/13-1572_V1
Sur liste verte de la C2p à la date du référencement</t>
  </si>
  <si>
    <t>L'Avis technique n°2.1/13-1574_V1 annule et remplace l' Avis technique n° 2/13-1574
Sur liste verte de la C2p à la date du référencement</t>
  </si>
  <si>
    <t xml:space="preserve"> Sur liste verte de la C2p à la date du référencement</t>
  </si>
  <si>
    <t>L'Avis Technique n°2.1/13-1597_V1 annule et remplace l' Avis Technique n° 2/13-1597
Sur liste verte de la C2p à la date du référencement</t>
  </si>
  <si>
    <t>L'Avis Technique n°2.1/14-1636_V2 annule et remplace l' Avis Technique n° 2.1/14-1636_V1.1</t>
  </si>
  <si>
    <t>L'Avis Technique n°2.1/14-1638_V2 annule et remplace l' Avis Technique n° 2.1/14-1638_V1
Sur liste verte de la C2p à la date du référencement</t>
  </si>
  <si>
    <t>L'Avis technique n°2.1/15-1667_V3 annule et remplace l' Avis technique n° 2.1/15-1667_V2
Sur liste verte de la C2p à la date du référencement</t>
  </si>
  <si>
    <t>L'Avis Technique n°2.1/16-1713_V1 annule et remplace l' Avis Technique n° 2/16-1713
Sur liste verte de la C2p à la date du référencement</t>
  </si>
  <si>
    <t>L'Avis Technique n°2.1/20-1807_V3 annule et remplace l' Avis Technique n° 2.1/20-1807_V2
Sur liste verte de la C2p à la date du référencement</t>
  </si>
  <si>
    <t>L'Avis Technique n°2.2/10-1425_V3 annule et remplace l' Avis Technique n° 2.2/10-1425_V2
Sur liste verte de la C2p à la date du référencement</t>
  </si>
  <si>
    <t>L'Avis Technique n°2.2/11-1484_V2 annule et remplace l' Avis Technique n° 2/11-1484_V2
Sur liste verte de la C2p à la date du référencement</t>
  </si>
  <si>
    <t>L'Avis Technique n°2.2/12-1507_V2 annule et remplace l' Avis Technique n° 2.2/12-1507_V1
Sur liste verte de la C2p à la date du référencement</t>
  </si>
  <si>
    <t>L'Avis Technique n°2.2/12-1512_V2 annule et remplace l' Avis Technique n° 2.2/12-1512_V1
Sur liste verte de la C2p à la date du référencement</t>
  </si>
  <si>
    <t>L'Avis Technique n°2.2/12-1534_V1 annule et remplace l' Avis Technique n° 2/06-1223
Sur liste verte de la C2p à la date du référencement</t>
  </si>
  <si>
    <t>L'Avis Technique n°2.2/22-1838_V1 annule et remplace l' Avis Technique n° 2.2/13-1542_V2
Sur liste verte de la C2p à la date du référencement</t>
  </si>
  <si>
    <t>L'Avis Technique n°2.2/13-1547_V3 annule et remplace l' Avis Technique n° 2.2/13-1547_V2
Sur liste verte de la C2p à la date du référencement</t>
  </si>
  <si>
    <t>L'Avis Technique n°2.2/13-1557_V1 annule et remplace l' Avis Technique n° 2/13-1557
Sur liste verte de la C2p à la date du référencement</t>
  </si>
  <si>
    <t>L'Avis Technique n°2.2/13-1566_V3 annule et remplace l' Avis Technique n° 2.2/13-1566_V2
Sur liste verte de la C2p à la date du référencement</t>
  </si>
  <si>
    <t>L'Avis Technique n°2.2/13-1567_V5 annule et remplace l' Avis Technique n° 2.2/13-1567_V4</t>
  </si>
  <si>
    <t>L'Avis Technique n°2.2/14-1611_V1 annule et remplace l' Avis Technique n°  2/14-1611*01Mod
Sur liste verte de la C2p à la date du référencement</t>
  </si>
  <si>
    <t>L'Avis Technique n°2.2/23-1851_V1 annule et remplace l' Avis Technique n° 2.2/14-1623_V1</t>
  </si>
  <si>
    <t>L'Avis Technique n°2.2/14-1624_V3 annule et remplace l' Avis Technique n° 2.2/14-1624_V2
Sur liste verte de la C2p à la date du référencement</t>
  </si>
  <si>
    <t>L'Avis Technique n°2.2/14-1625_V3 annule et remplace l' Avis Technique n° 2.2/14-1625_V2
Sur liste verte de la C2p à la date du référencement</t>
  </si>
  <si>
    <t>L'Avis Technique n°2.2/14-1634_V3 annule et remplace l' Avis Technique n° 2.2/14-1634_V2
Sur liste verte de la C2p à la date du référencement</t>
  </si>
  <si>
    <t>L'Avis Technique n°2.2/14-1642_V2 annule et remplace l' Avis Technique n° 2.2/14-1642_V1
Sur liste verte de la C2p à la date du référencement</t>
  </si>
  <si>
    <t>L'Avis Technique n°2.2/14-1643_V3 annule et remplace l' Avis Technique n° 2.2/14-1643_V2
Sur liste verte de la C2p à la date du référencement</t>
  </si>
  <si>
    <t>L'Avis Technique n°2.2/14-1662_V3 annule et remplace l' Avis Technique n° 2.2/14-1662_V2
Sur liste verte de la C2p à la date du référencement</t>
  </si>
  <si>
    <t>L'Avis Technique n°2.2/15-1686_V2 annule et remplace l' Avis Technique n° 2.2/15-1686_V1
Sur liste verte de la C2p à la date du référencement</t>
  </si>
  <si>
    <t>L'Avis Technique n°2.2/15-1709_V3 annule et remplace l' Avis Technique n° 2.2/15-1709_V2
Sur liste verte de la C2p à la date du référencement</t>
  </si>
  <si>
    <t>L'Avis technique n°2.2/15-1710_V2 annule et remplace l' Avis technique n° 2.2/15-1710_V1
Sur liste verte de la C2p à la date du référencement</t>
  </si>
  <si>
    <t>L'Avis Technique n°2.2/16-1727_V1 annule et remplace l' Avis Technique n° 2.2/16-1727
Sur liste verte de la C2p à la date du référencement</t>
  </si>
  <si>
    <t>L'Avis Technique n°2.2/16-1729_V1 annule et remplace l' Avis Technique n° 2.2/16-1729
Sur liste verte de la C2p à la date du référencement</t>
  </si>
  <si>
    <t>L'Avis Technique n°2.2/16-1742_V2 annule et remplace l' Avis Technique n° 2.2/16-1742_V1
Sur liste verte de la C2p à la date du référencement</t>
  </si>
  <si>
    <t>L'Avis Technique n°2.2/16-1749_V1 annule et remplace l' Avis Technique n° 2.2/16-1749
Sur liste verte de la C2p à la date du référencement</t>
  </si>
  <si>
    <t>L'Avis Technique n°2.2/16-1751_V2 annule et remplace l' Avis Technique n° 2.2/16-1751_V1
Sur liste verte de la C2p à la date du référencement</t>
  </si>
  <si>
    <t>L'Avis Technique n°2.2/16-1752_V1  annule et remplace l' Avis Technique n° 2.2/16-1752
Sur liste verte de la C2p à la date du référencement</t>
  </si>
  <si>
    <t>L'Avis Technique n°2.2/17-1783_V3 annule et remplace l' Avis Technique n° 2.2/17-1783_V2
Sur liste verte de la C2p à la date du référencement</t>
  </si>
  <si>
    <t>L'Avis Technique n°2.2/17-1784_V2 annule et remplace l' Avis Technique n° 2.2/17-1784_V1
Sur liste verte de la C2p à la date du référencement</t>
  </si>
  <si>
    <t>L'Avis Technique n°2.2/17-1786_V3 annule et remplace l' Avis Technique n° 2.2/17-1786_V2
Sur liste verte de la C2p à la date du référencement</t>
  </si>
  <si>
    <t>L'Avis Technique n°2.2/17-1787_V2 annule et remplace l' Avis Technique n° 2.2/17-1787_V1
Sur liste verte de la C2p à la date du référencement</t>
  </si>
  <si>
    <t>L'Avis Technique n°2.2/18-1791_V2 annule et remplace l' Avis Technique n° 2.2/18-1791_V1
Sur liste verte de la C2p à la date du référencement</t>
  </si>
  <si>
    <t>L'Avis Technique n°2.2/18-1793_V2 annule et remplace l' Avis Technique n° 2.2/18-1793_V1.1
Sur liste verte de la C2p à la date du référencement</t>
  </si>
  <si>
    <t>L'Avis Technique n°2.2/20-1806_V1 annule et remplace l' Avis Technique n° 2/15-1700
Sur liste verte de la C2p à la date du référencement</t>
  </si>
  <si>
    <t>L'Avis Technique n°2.2/20-1807_V1 annule et remplace l' Avis Technique n° 2/15-1700
Sur liste verte de la C2p à la date du référencement</t>
  </si>
  <si>
    <t>L'Avis Technique n°2.2/21-1808_V2 annule et remplace l' Avis Technique n° 2.2/21-1808_V1
Sur liste verte de la C2p à la date du référencement</t>
  </si>
  <si>
    <t>L'Avis Technique n°2.2/21-1811_V2 annule et remplace l' Avis Technique n° 2.2./16-1721_V1
Sur liste verte de la C2p à la date du référencement</t>
  </si>
  <si>
    <t>L'Avis Technique n°2.2/21-1816_V2 annule et remplace l' Avis Technique n° 2.2/21-1816_V1
Sur liste verte de la C2p à la date du référencement</t>
  </si>
  <si>
    <t>L'Avis Technique n°2.2/21-1818_V2 annule et remplace l' Avis Technique n° 2/16-1776
Sur liste verte de la C2p à la date du référencement</t>
  </si>
  <si>
    <t>L'Avis Technique n°2.2/21-1819_V2 annule et remplace l' Avis Technique n°  2.2/21-1819_V1</t>
  </si>
  <si>
    <t>L'Avis Technique n°2.2/21-1824_V2 annule et remplace l' Avis Technique n° 2.2/21-1824_V1</t>
  </si>
  <si>
    <t>L'Avis Technique n°2.2/21-1825_V2 annule et remplace l' Avis Technique n° 2.2/21-1825_V1
Sur liste verte de la C2p à la date du référencement</t>
  </si>
  <si>
    <t>L'Avis Technique n°2.2/21-1826_V1 annule et remplace l' Avis Technique n°  2/16-1774
Sur liste verte de la C2p à la date du référencement</t>
  </si>
  <si>
    <t>L'Avis Technique n°2.2/21-1827_V2 annule et remplace l' Avis Technique n° 2.2/21-1827_V1
Sur liste verte de la C2p à la date du référencement</t>
  </si>
  <si>
    <t>L'Avis Technique n°2.2/21-1832_V1 annule et remplace l' Avis Technique n° 2.2/10-1419_V1.
Sur liste verte de la C2p à la date du référencement</t>
  </si>
  <si>
    <t>L'Avis Technique n°2.2/21-1833_V1 annule et remplace l' Avis Technique n° 2.2/11-1483_V3
Sur liste verte de la C2p à la date du référencement</t>
  </si>
  <si>
    <t>L'Avis Technique n°2.2/21-1834_V1 annule et remplace l' Avis Technique n° 2.2/12-1529_V2
Sur liste verte de la C2p à la date du référencement</t>
  </si>
  <si>
    <t>L'Avis Technique n°2.2/21-1835_v1 annule et remplace l' Avis Technique n° 2.2/14-1633_V2
Sur liste verte de la C2p à la date du référencement</t>
  </si>
  <si>
    <t>L'Avis Technique n°2.2/22-1835_V2 annule et remplace l' Avis Technique n°  2.2/21-1810_V1
Sur liste verte de la C2p à la date du référencement</t>
  </si>
  <si>
    <t>L'Avis Technique n°2.2/22-1840_V1 annule et remplace l' Avis Technique n° 2.2/15-1666_V2
Sur liste verte de la C2p à la date du référencement</t>
  </si>
  <si>
    <t>L'Avis Technique n°2.2/22-1841_V1 annule et remplace l' Avis Technique n°  2/14-1629_V1
Sur liste verte de la C2p à la date du référencement</t>
  </si>
  <si>
    <t>L'Avis Technique n°2.2/22-1842_V1 annule et remplace l' Avis Technique n°  2/16-1728
Sur liste verte de la C2p à la date du référencement</t>
  </si>
  <si>
    <t>L'Avis Technique n°2.2/15-1699*01 Mod annule et remplace l' Avis Technique n° 2.2/15-1699
Sur liste verte de la C2p à la date du référencement</t>
  </si>
  <si>
    <t>L'Avis Technique n°2.2/16-1731_V1 annule et remplace l' Avis Technique n° 2.2/16-1731
Sur liste verte de la C2p à la date du référencement</t>
  </si>
  <si>
    <t>hauteur visée</t>
  </si>
  <si>
    <t>AVIS LIMITE AU / VALIDITE</t>
  </si>
  <si>
    <t>HAUTEUR DE FACADE</t>
  </si>
  <si>
    <t>SITUATION DU BATIMENT</t>
  </si>
  <si>
    <t>CATEGORIE DE BATIMENT</t>
  </si>
  <si>
    <t>ZONE SISMIQUE</t>
  </si>
  <si>
    <t>Synthèse support visés</t>
  </si>
  <si>
    <t>Support visé</t>
  </si>
  <si>
    <t>zone de simicité</t>
  </si>
  <si>
    <t>Eligibilité procédé</t>
  </si>
  <si>
    <t>a. constructions situées à l'intérieur des grands centres urbains (villes où la moitié au moins des bâtiments ont plus de quatre niveaux) ;</t>
  </si>
  <si>
    <t>b. constructions situées dans les villes petites et moyennes ou à la périphérie des grands centres urbains ;</t>
  </si>
  <si>
    <t>c. constructions isolées en rase campagne ;</t>
  </si>
  <si>
    <t>d. constructions isolées en bord de mer ou situées dans les villes côtières.</t>
  </si>
  <si>
    <t>(cocher les paramètres de recherches souhaités)</t>
  </si>
  <si>
    <t>Ordre</t>
  </si>
  <si>
    <t>≤ 6 m (situation a à c)</t>
  </si>
  <si>
    <t>≤ 9 m (situation a à c)</t>
  </si>
  <si>
    <t>≤ 10 m (situation a à c)</t>
  </si>
  <si>
    <t>≤ 18 m (situation a à c)</t>
  </si>
  <si>
    <t>≤ 50 m (situation a à c)</t>
  </si>
  <si>
    <t>≤ 28 m (situation a à c)</t>
  </si>
  <si>
    <t>situation a à c</t>
  </si>
  <si>
    <t>situation d</t>
  </si>
  <si>
    <t>≤ 40 m (situation a à c)</t>
  </si>
  <si>
    <t>≤ 6 m (situation d)</t>
  </si>
  <si>
    <t>≤ 9 m (situation d)</t>
  </si>
  <si>
    <t>≤ 10 m (situation d)</t>
  </si>
  <si>
    <t>≤ 18 m (situation d)</t>
  </si>
  <si>
    <t>≤ 28 m (situation d)</t>
  </si>
  <si>
    <t>≤ 40 m (situation d)</t>
  </si>
  <si>
    <t>≤ 50 m (situation d)</t>
  </si>
  <si>
    <t>SUPPORT</t>
  </si>
  <si>
    <t>Colonne support visé</t>
  </si>
  <si>
    <t>Colonne situation visé</t>
  </si>
  <si>
    <t>Colonne catégorie visée</t>
  </si>
  <si>
    <t>SUPPORT VISEE</t>
  </si>
  <si>
    <t>CATEGORIE DE BÂTIMENT</t>
  </si>
  <si>
    <t xml:space="preserve">HAUTEUR VISEE / </t>
  </si>
  <si>
    <t>SITUATION DU BÂTIMENT</t>
  </si>
  <si>
    <t>CRITERE</t>
  </si>
  <si>
    <t>OBSERVATIONS SUR DOMAINE D'EMPLOI Sismique</t>
  </si>
  <si>
    <t>OBSERVATIONS SUR DOMAINE D'EMPLOI Hauteur</t>
  </si>
  <si>
    <t>Colonne zone visée</t>
  </si>
  <si>
    <t>SYNTHESE DES 
SUPPORTS VISES</t>
  </si>
  <si>
    <t>(compléter la donnée recherchée selon les instructions de saisie qui apparaissent en cliquant sur la cellule à compléter)</t>
  </si>
  <si>
    <t>≤ 9 m (a à c)</t>
  </si>
  <si>
    <t>≤ 10 m (a à c)</t>
  </si>
  <si>
    <t>≤ 18 m (a à c)</t>
  </si>
  <si>
    <t>≤ 28 m (a à c)</t>
  </si>
  <si>
    <t>≤ 40 m (a à c)</t>
  </si>
  <si>
    <t>≤ 50 m (a à c)</t>
  </si>
  <si>
    <r>
      <rPr>
        <b/>
        <u/>
        <sz val="11"/>
        <rFont val="Calibri"/>
        <family val="2"/>
        <scheme val="minor"/>
      </rPr>
      <t>* Domaine d'emploi Hauteur :</t>
    </r>
    <r>
      <rPr>
        <sz val="11"/>
        <rFont val="Calibri"/>
        <family val="2"/>
        <scheme val="minor"/>
      </rPr>
      <t xml:space="preserve">
Hauteur + Point de pignon
En pose à joints ouverts</t>
    </r>
  </si>
  <si>
    <t>≤ 10 m (d)</t>
  </si>
  <si>
    <t>≤ 18 m (d)</t>
  </si>
  <si>
    <t>≤ 28 m (d)</t>
  </si>
  <si>
    <t>≤ 40 m (d)</t>
  </si>
  <si>
    <t>≤ 50 m (d)</t>
  </si>
  <si>
    <t>≤ 9 m (d)</t>
  </si>
  <si>
    <t>≤ 6 m (d)</t>
  </si>
  <si>
    <t>≤ 6 m (a à c)</t>
  </si>
  <si>
    <r>
      <rPr>
        <b/>
        <u/>
        <sz val="11"/>
        <rFont val="Calibri"/>
        <family val="2"/>
        <scheme val="minor"/>
      </rPr>
      <t>* Domaine d'emploi Hauteur :</t>
    </r>
    <r>
      <rPr>
        <sz val="11"/>
        <rFont val="Calibri"/>
        <family val="2"/>
        <scheme val="minor"/>
      </rPr>
      <t xml:space="preserve">
Hauteur + Point de pignon
En pose à joints fermés et avec traitements spécifiques au niveau des baies</t>
    </r>
  </si>
  <si>
    <r>
      <rPr>
        <b/>
        <u/>
        <sz val="11"/>
        <rFont val="Calibri"/>
        <family val="2"/>
        <scheme val="minor"/>
      </rPr>
      <t>* Domaine d'emploi Hauteur :</t>
    </r>
    <r>
      <rPr>
        <sz val="11"/>
        <rFont val="Calibri"/>
        <family val="2"/>
        <scheme val="minor"/>
      </rPr>
      <t xml:space="preserve">
Hauteur + Point de pignon
Simple réseau</t>
    </r>
  </si>
  <si>
    <r>
      <rPr>
        <b/>
        <u/>
        <sz val="11"/>
        <rFont val="Calibri"/>
        <family val="2"/>
        <scheme val="minor"/>
      </rPr>
      <t>* Domaine d'emploi Hauteur :</t>
    </r>
    <r>
      <rPr>
        <sz val="11"/>
        <rFont val="Calibri"/>
        <family val="2"/>
        <scheme val="minor"/>
      </rPr>
      <t xml:space="preserve">
Hauteur + Point de pignon
Double réseau et avec traitements spécifiques au niveau des baies</t>
    </r>
  </si>
  <si>
    <r>
      <rPr>
        <b/>
        <u/>
        <sz val="11"/>
        <rFont val="Calibri"/>
        <family val="2"/>
        <scheme val="minor"/>
      </rPr>
      <t>* Domaine d'emploi Hauteur :</t>
    </r>
    <r>
      <rPr>
        <sz val="11"/>
        <rFont val="Calibri"/>
        <family val="2"/>
        <scheme val="minor"/>
      </rPr>
      <t xml:space="preserve">
Hauteur + Point de pignon
Avec traitements spécifiques au niveau des baies</t>
    </r>
  </si>
  <si>
    <r>
      <rPr>
        <b/>
        <u/>
        <sz val="11"/>
        <rFont val="Calibri"/>
        <family val="2"/>
        <scheme val="minor"/>
      </rPr>
      <t>* Domaine d'emploi Hauteur :</t>
    </r>
    <r>
      <rPr>
        <sz val="11"/>
        <rFont val="Calibri"/>
        <family val="2"/>
        <scheme val="minor"/>
      </rPr>
      <t xml:space="preserve">
Hauteur + Point de pignon
En pose à joints verticaux décalés et avec traitements spécifiques au niveau des baies</t>
    </r>
  </si>
  <si>
    <r>
      <rPr>
        <b/>
        <u/>
        <sz val="11"/>
        <rFont val="Calibri"/>
        <family val="2"/>
        <scheme val="minor"/>
      </rPr>
      <t>* Domaine d'emploi Hauteur :</t>
    </r>
    <r>
      <rPr>
        <sz val="11"/>
        <rFont val="Calibri"/>
        <family val="2"/>
        <scheme val="minor"/>
      </rPr>
      <t xml:space="preserve">
Hauteur + Point de pignon
En pose à joints verticaux alignés</t>
    </r>
  </si>
  <si>
    <r>
      <rPr>
        <b/>
        <u/>
        <sz val="11"/>
        <rFont val="Calibri"/>
        <family val="2"/>
        <scheme val="minor"/>
      </rPr>
      <t>* Domaine d'emploi Hauteur :</t>
    </r>
    <r>
      <rPr>
        <sz val="11"/>
        <rFont val="Calibri"/>
        <family val="2"/>
        <scheme val="minor"/>
      </rPr>
      <t xml:space="preserve">
Hauteur + Point de pignon
En pose à joints ouverts (3mm maxi)</t>
    </r>
  </si>
  <si>
    <r>
      <rPr>
        <b/>
        <u/>
        <sz val="11"/>
        <rFont val="Calibri"/>
        <family val="2"/>
        <scheme val="minor"/>
      </rPr>
      <t>* Domaine d'emploi Hauteur :</t>
    </r>
    <r>
      <rPr>
        <sz val="11"/>
        <rFont val="Calibri"/>
        <family val="2"/>
        <scheme val="minor"/>
      </rPr>
      <t xml:space="preserve">
Hauteur + Point de pignon
Avec traitements spécifiques au niveau des baies et profils métalliques au niveau des joints horizontaux</t>
    </r>
  </si>
  <si>
    <r>
      <rPr>
        <b/>
        <u/>
        <sz val="11"/>
        <rFont val="Calibri"/>
        <family val="2"/>
        <scheme val="minor"/>
      </rPr>
      <t>* Domaine d'emploi Hauteur :</t>
    </r>
    <r>
      <rPr>
        <sz val="11"/>
        <rFont val="Calibri"/>
        <family val="2"/>
        <scheme val="minor"/>
      </rPr>
      <t xml:space="preserve">
Hauteur + Point de pignon
En pose à joints ouverts avec Delta Fassade* et avec traitements spécifiques au niveau des baies</t>
    </r>
  </si>
  <si>
    <r>
      <rPr>
        <b/>
        <u/>
        <sz val="11"/>
        <rFont val="Calibri"/>
        <family val="2"/>
        <scheme val="minor"/>
      </rPr>
      <t>* Domaine d'emploi Hauteur :</t>
    </r>
    <r>
      <rPr>
        <sz val="11"/>
        <rFont val="Calibri"/>
        <family val="2"/>
        <scheme val="minor"/>
      </rPr>
      <t xml:space="preserve">
Hauteur + Point de pignon
Panneaux Fibre C öko skin et Panneaux concrete skin</t>
    </r>
  </si>
  <si>
    <r>
      <rPr>
        <b/>
        <u/>
        <sz val="11"/>
        <rFont val="Calibri"/>
        <family val="2"/>
        <scheme val="minor"/>
      </rPr>
      <t>* Domaine d'emploi Hauteur :</t>
    </r>
    <r>
      <rPr>
        <sz val="11"/>
        <rFont val="Calibri"/>
        <family val="2"/>
        <scheme val="minor"/>
      </rPr>
      <t xml:space="preserve">
Hauteur + Point de pignon
Panneaux concrete skin</t>
    </r>
  </si>
  <si>
    <r>
      <rPr>
        <b/>
        <u/>
        <sz val="11"/>
        <rFont val="Calibri"/>
        <family val="2"/>
        <scheme val="minor"/>
      </rPr>
      <t>* Domaine d'emploi Hauteur :</t>
    </r>
    <r>
      <rPr>
        <sz val="11"/>
        <rFont val="Calibri"/>
        <family val="2"/>
        <scheme val="minor"/>
      </rPr>
      <t xml:space="preserve">
Hauteur + Point de pignon
Avec encadrement de baie réalisé en tôles d’habillage</t>
    </r>
  </si>
  <si>
    <r>
      <rPr>
        <b/>
        <u/>
        <sz val="11"/>
        <rFont val="Calibri"/>
        <family val="2"/>
        <scheme val="minor"/>
      </rPr>
      <t>* Domaine d'emploi Hauteur :</t>
    </r>
    <r>
      <rPr>
        <sz val="11"/>
        <rFont val="Calibri"/>
        <family val="2"/>
        <scheme val="minor"/>
      </rPr>
      <t xml:space="preserve">
Hauteur + Point de pignon
Avec encadrement de baie réalisé avec un retour de bardage en tableau</t>
    </r>
  </si>
  <si>
    <r>
      <rPr>
        <b/>
        <u/>
        <sz val="11"/>
        <rFont val="Calibri"/>
        <family val="2"/>
        <scheme val="minor"/>
      </rPr>
      <t>* Domaine d'emploi Hauteur :</t>
    </r>
    <r>
      <rPr>
        <sz val="11"/>
        <rFont val="Calibri"/>
        <family val="2"/>
        <scheme val="minor"/>
      </rPr>
      <t xml:space="preserve">
Hauteur + Point de pignon
Avec habillage de baie réalisé avec un retour de bardage en tableau
Ou
Habillage de baie dont le calfeutrement entre les pièces d’encadrement et le pare-pluie de la paroi de COB est directement exposé aux intempéries</t>
    </r>
  </si>
  <si>
    <r>
      <rPr>
        <b/>
        <u/>
        <sz val="11"/>
        <rFont val="Calibri"/>
        <family val="2"/>
        <scheme val="minor"/>
      </rPr>
      <t>* Domaine d'emploi Hauteur :</t>
    </r>
    <r>
      <rPr>
        <sz val="11"/>
        <rFont val="Calibri"/>
        <family val="2"/>
        <scheme val="minor"/>
      </rPr>
      <t xml:space="preserve">
Hauteur + Point de pignon
En pose à joints fermés</t>
    </r>
  </si>
  <si>
    <r>
      <rPr>
        <b/>
        <u/>
        <sz val="11"/>
        <rFont val="Calibri"/>
        <family val="2"/>
        <scheme val="minor"/>
      </rPr>
      <t>* Domaine d'emploi Hauteur :</t>
    </r>
    <r>
      <rPr>
        <sz val="11"/>
        <rFont val="Calibri"/>
        <family val="2"/>
        <scheme val="minor"/>
      </rPr>
      <t xml:space="preserve">
Hauteur + Point de pignon
En pose à joints fermés et habillage de baie dont le calfeutrement entre les pièces d’encadrement et le pare-pluie de la paroi de COB est directement exposé aux intempéries</t>
    </r>
  </si>
  <si>
    <r>
      <rPr>
        <b/>
        <u/>
        <sz val="11"/>
        <rFont val="Calibri"/>
        <family val="2"/>
        <scheme val="minor"/>
      </rPr>
      <t>* Domaine d'emploi Hauteur :</t>
    </r>
    <r>
      <rPr>
        <sz val="11"/>
        <rFont val="Calibri"/>
        <family val="2"/>
        <scheme val="minor"/>
      </rPr>
      <t xml:space="preserve">
Hauteur + Point de pignon
Panneau extérieur de la paroi de COB est un autre type de panneau prévu par le NF DTU 31.2 de 2019 d'épaisseur 15 mm mini </t>
    </r>
  </si>
  <si>
    <r>
      <rPr>
        <b/>
        <u/>
        <sz val="11"/>
        <rFont val="Calibri"/>
        <family val="2"/>
        <scheme val="minor"/>
      </rPr>
      <t>* Domaine d'emploi Hauteur :</t>
    </r>
    <r>
      <rPr>
        <sz val="11"/>
        <rFont val="Calibri"/>
        <family val="2"/>
        <scheme val="minor"/>
      </rPr>
      <t xml:space="preserve">
Hauteur + Point de pignon
Panneau extérieur de la paroi de COB est un panneau NF Extérieur CTB-X d'épaisseur 15 mm mini</t>
    </r>
  </si>
  <si>
    <t>Observation domaine d'emploi Hauteur</t>
  </si>
  <si>
    <t>- Limitation du domaine d'emploi à une pression normale ou de service inférieure ou égale à 1600 Pa, sauf justifications conformément à la norme NF EN 13830.
- La limitation donnée ci-contre a été déterminée selon les pressions à l'ELS données dans la fiche technique 45 de la COPREC et en considérant la pression limite susnommée.
- L'évaluation ne semble pas viser de support en particulier, ainsi, il n'y a priori pas de contre-indication pour une application sur une structure bois.</t>
  </si>
  <si>
    <t>LIMITATION HAUTEUR DE FACADE</t>
  </si>
  <si>
    <r>
      <rPr>
        <b/>
        <u/>
        <sz val="11"/>
        <rFont val="Calibri"/>
        <family val="2"/>
        <scheme val="minor"/>
      </rPr>
      <t>* Domaine d'emploi hauteur :</t>
    </r>
    <r>
      <rPr>
        <sz val="11"/>
        <rFont val="Calibri"/>
        <family val="2"/>
        <scheme val="minor"/>
      </rPr>
      <t xml:space="preserve">
- Pression à l’ELS </t>
    </r>
    <r>
      <rPr>
        <sz val="11"/>
        <rFont val="Calibri"/>
        <family val="2"/>
      </rPr>
      <t>≤</t>
    </r>
    <r>
      <rPr>
        <sz val="11"/>
        <rFont val="Calibri"/>
        <family val="2"/>
        <scheme val="minor"/>
      </rPr>
      <t xml:space="preserve"> à 1200 Pa, sauf justifications conformément à la norme NF EN 13830.</t>
    </r>
  </si>
  <si>
    <r>
      <rPr>
        <b/>
        <u/>
        <sz val="11"/>
        <rFont val="Calibri"/>
        <family val="2"/>
        <scheme val="minor"/>
      </rPr>
      <t>* Domaine d'emploi hauteur :</t>
    </r>
    <r>
      <rPr>
        <sz val="11"/>
        <rFont val="Calibri"/>
        <family val="2"/>
        <scheme val="minor"/>
      </rPr>
      <t xml:space="preserve">
- Pression à l’ELS </t>
    </r>
    <r>
      <rPr>
        <sz val="11"/>
        <rFont val="Calibri"/>
        <family val="2"/>
      </rPr>
      <t>≤</t>
    </r>
    <r>
      <rPr>
        <sz val="11"/>
        <rFont val="Calibri"/>
        <family val="2"/>
        <scheme val="minor"/>
      </rPr>
      <t xml:space="preserve"> à 2000 Pa, sauf justifications conformément à la norme NF EN 13830.</t>
    </r>
  </si>
  <si>
    <r>
      <rPr>
        <b/>
        <u/>
        <sz val="11"/>
        <rFont val="Calibri"/>
        <family val="2"/>
        <scheme val="minor"/>
      </rPr>
      <t>* Domaine d'emploi hauteur :</t>
    </r>
    <r>
      <rPr>
        <sz val="11"/>
        <rFont val="Calibri"/>
        <family val="2"/>
        <scheme val="minor"/>
      </rPr>
      <t xml:space="preserve">
- Pression à l’ELS </t>
    </r>
    <r>
      <rPr>
        <sz val="11"/>
        <rFont val="Calibri"/>
        <family val="2"/>
      </rPr>
      <t>≤</t>
    </r>
    <r>
      <rPr>
        <sz val="11"/>
        <rFont val="Calibri"/>
        <family val="2"/>
        <scheme val="minor"/>
      </rPr>
      <t xml:space="preserve"> à 1600 Pa, sauf justifications conformément à la norme NF EN 13830.</t>
    </r>
  </si>
  <si>
    <t>Bardage rapporté à base de cassettes en zinc</t>
  </si>
  <si>
    <t>Bardage rapporté en composite 
(Panneau aliminium avec âme polyéthylène ou minérale)</t>
  </si>
  <si>
    <t>Bardage rapporté en stratifié HPL 
(fixation invisible)</t>
  </si>
  <si>
    <t>Nombre de procédés trouvés pour les paramètres de recherche saisis</t>
  </si>
  <si>
    <t>REFERENTIEL TECHNIQUE</t>
  </si>
  <si>
    <r>
      <rPr>
        <b/>
        <u/>
        <sz val="11"/>
        <rFont val="Calibri"/>
        <family val="2"/>
        <scheme val="minor"/>
      </rPr>
      <t>* Domaine d'emploi Hauteur :</t>
    </r>
    <r>
      <rPr>
        <sz val="11"/>
        <rFont val="Calibri"/>
        <family val="2"/>
        <scheme val="minor"/>
      </rPr>
      <t xml:space="preserve">
Hauteur + Point de pignon
En pose à joints ouverts ou fermés</t>
    </r>
  </si>
  <si>
    <t>nom feuille recherche</t>
  </si>
  <si>
    <t>N° PRODUIT</t>
  </si>
  <si>
    <t>TC/TNC
pour le domaine d'emploi visé</t>
  </si>
  <si>
    <r>
      <rPr>
        <b/>
        <u/>
        <sz val="11"/>
        <rFont val="Calibri"/>
        <family val="2"/>
        <scheme val="minor"/>
      </rPr>
      <t>* Domaine d'emploi Hauteur :</t>
    </r>
    <r>
      <rPr>
        <sz val="11"/>
        <rFont val="Calibri"/>
        <family val="2"/>
        <scheme val="minor"/>
      </rPr>
      <t xml:space="preserve">
Hors bardage à claire voie</t>
    </r>
  </si>
  <si>
    <r>
      <rPr>
        <b/>
        <u/>
        <sz val="11"/>
        <rFont val="Calibri"/>
        <family val="2"/>
        <scheme val="minor"/>
      </rPr>
      <t>* Domaine d'emploi Hauteur :</t>
    </r>
    <r>
      <rPr>
        <sz val="11"/>
        <rFont val="Calibri"/>
        <family val="2"/>
        <scheme val="minor"/>
      </rPr>
      <t xml:space="preserve">
Hors bardage à claire voie
Avec traitement spécifique de l'encadrement de baie (voir le DTU)</t>
    </r>
  </si>
  <si>
    <t>NC</t>
  </si>
  <si>
    <t>NF DTU</t>
  </si>
  <si>
    <t>41.2</t>
  </si>
  <si>
    <t>SO
(DTU)</t>
  </si>
  <si>
    <t>XIV
(hors claire-voie)</t>
  </si>
  <si>
    <t>AL - Bois construction et propagation du feu par les façades
V3.1 du 07/12/2020</t>
  </si>
  <si>
    <t>CSTB - FCBA</t>
  </si>
  <si>
    <t>APPRECIATION DE LABORATOIRE
Portant sur le risque de propagation du feu par les façades et la chute d'objet</t>
  </si>
  <si>
    <t>EVALUATION REGLEMENTAIRE INCENDIE</t>
  </si>
  <si>
    <t>PARAMETRES DE RECHERCHE</t>
  </si>
  <si>
    <t>Bardage bois en lame</t>
  </si>
  <si>
    <t>Bois - Panneaux</t>
  </si>
  <si>
    <t>Bardage rapporté en tuile de terre cuite</t>
  </si>
  <si>
    <t>Minéral - Tuile</t>
  </si>
  <si>
    <t>Règles professionnelles</t>
  </si>
  <si>
    <t>Bardage rapporté de tuiles terre cuite sur construction à ossature bois et panneaux CLT</t>
  </si>
  <si>
    <t>Recommandations professionnelles RAGE</t>
  </si>
  <si>
    <t>BARDAGES EN ACIER PROTÉGÉ ET EN ACIER INOXYDABLE - NEUF ET RÉNOVATION</t>
  </si>
  <si>
    <t>Bardage simple ou double peau (acier protégé ou acier inoxydable)</t>
  </si>
  <si>
    <t>AL18-239</t>
  </si>
  <si>
    <t>-&gt; cocher la case paramètre recherché pour afficher la cellule de recherche si souhaité</t>
  </si>
  <si>
    <t>Bardage rapporté réalisé par plaques nervurées ou ondulées (acier protégé ou acier inoxydable) (Hors cassettes, clins, lames)</t>
  </si>
  <si>
    <t>SISMIQUE</t>
  </si>
  <si>
    <t>SUPPORT VISE</t>
  </si>
  <si>
    <t>NC
(M0)</t>
  </si>
  <si>
    <t>NC
(M1)</t>
  </si>
  <si>
    <t>NC
(M2)</t>
  </si>
  <si>
    <t>Selon produit</t>
  </si>
  <si>
    <t>COB (NF DTU 31.2)</t>
  </si>
  <si>
    <t>FOB (NF DTU 31.4)</t>
  </si>
  <si>
    <t>CLT (Sous AT/DTA)</t>
  </si>
  <si>
    <t>HAUTEUR VISEE</t>
  </si>
  <si>
    <t>2886_v2</t>
  </si>
  <si>
    <t>3107_v1</t>
  </si>
  <si>
    <t>3096_v1</t>
  </si>
  <si>
    <t>StoTherm Minéral COB</t>
  </si>
  <si>
    <t>webertherm XM FdB COB</t>
  </si>
  <si>
    <t>Saint Gobaint Weber
(FR)</t>
  </si>
  <si>
    <t>Chabiso Panneaux Bois</t>
  </si>
  <si>
    <t>Chabaud</t>
  </si>
  <si>
    <t>Stotherm Mineral COB sur support COB / CLT</t>
  </si>
  <si>
    <t xml:space="preserve">Armaterm Bois Poudre WF </t>
  </si>
  <si>
    <t>Zolpan S.A.S</t>
  </si>
  <si>
    <t xml:space="preserve">PARA-THERM MOB Wood Tradi </t>
  </si>
  <si>
    <t>Cromology Services (Marque PLASDOX)
Soprema</t>
  </si>
  <si>
    <t xml:space="preserve">Pariso MOB FB - M </t>
  </si>
  <si>
    <t>ParexGroup S.A</t>
  </si>
  <si>
    <t>TOLL-O-THERM MOB WP</t>
  </si>
  <si>
    <t>Cromology Services (Marque TOLLENS)
Soprema</t>
  </si>
  <si>
    <t>ETICS sur liège expansé</t>
  </si>
  <si>
    <t>webertherm XM natura COB</t>
  </si>
  <si>
    <t>Société Saint-Gobain Weber France S.A.S</t>
  </si>
  <si>
    <t>Système ETICS sur CLT</t>
  </si>
  <si>
    <t>WOODEUM</t>
  </si>
  <si>
    <t>Revithermono Initex COB</t>
  </si>
  <si>
    <t>PPG AC</t>
  </si>
  <si>
    <t>oui</t>
  </si>
  <si>
    <r>
      <t>OUI</t>
    </r>
    <r>
      <rPr>
        <sz val="9"/>
        <color theme="1"/>
        <rFont val="Calibri"/>
        <family val="2"/>
        <scheme val="minor"/>
      </rPr>
      <t xml:space="preserve"> (INDIRECTEMENT)</t>
    </r>
  </si>
  <si>
    <t>Armaterm Bois Poudre PSE</t>
  </si>
  <si>
    <t>Zolpan
(FR)</t>
  </si>
  <si>
    <t>Baumit StarSystem Wood</t>
  </si>
  <si>
    <t>Baumit Beteiligungen
(AT)</t>
  </si>
  <si>
    <t xml:space="preserve">EDIL-Therm PSE COB </t>
  </si>
  <si>
    <t>EDILTECO
(FR)</t>
  </si>
  <si>
    <t>PARA-THERM MOB TRADI</t>
  </si>
  <si>
    <t xml:space="preserve">CROMOLOGY SERVICES, Marque PLASDOX </t>
  </si>
  <si>
    <t>Pariso MOB PSE - M</t>
  </si>
  <si>
    <t>ParexGroup
(FR)</t>
  </si>
  <si>
    <t xml:space="preserve">PRB THERMOLOOK EMI MOB </t>
  </si>
  <si>
    <t>PRB
(FR)</t>
  </si>
  <si>
    <t>TOLL-O-THERM MOB CP</t>
  </si>
  <si>
    <t>CROMOLOGY SERVICES - TOLLENS
(FR)</t>
  </si>
  <si>
    <t xml:space="preserve">webertherm XM PSE COB </t>
  </si>
  <si>
    <t>Pariso MOB LR - M</t>
  </si>
  <si>
    <t>webertherm XM roche COB</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</si>
  <si>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20 kg/m².</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</si>
  <si>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du système avec finition EHI GM ou EHI G et hors configurations avec un système de masse surfacique supérieure ou égale à 20 kg/m².</t>
    </r>
  </si>
  <si>
    <r>
      <rPr>
        <b/>
        <u/>
        <sz val="9"/>
        <color theme="1"/>
        <rFont val="Calibri"/>
        <family val="2"/>
        <scheme val="minor"/>
      </rPr>
      <t>** Domaine d'emploi sismique :</t>
    </r>
    <r>
      <rPr>
        <sz val="9"/>
        <color theme="1"/>
        <rFont val="Calibri"/>
        <family val="2"/>
        <scheme val="minor"/>
      </rPr>
      <t xml:space="preserve">
Hors configurations avec un système de masse surfacique supérieure ou égale à 20 kg/m².</t>
    </r>
  </si>
  <si>
    <t>A2- s1, d0
(sans pare-pluie interposé entre le support et le système d'ETICS)
B- s1, d0
(avec pare-pluie interposé entre le support et le système d'ETICS)</t>
  </si>
  <si>
    <t>Sto
(DE)</t>
  </si>
  <si>
    <t>7/18-1747_V2</t>
  </si>
  <si>
    <t>/</t>
  </si>
  <si>
    <t>3022_v2</t>
  </si>
  <si>
    <t>Document Technique d'Application (DTA)</t>
  </si>
  <si>
    <t>7/21-1786_V1</t>
  </si>
  <si>
    <t>Chabaud S.A.S.</t>
  </si>
  <si>
    <t>7/16-1651_V1</t>
  </si>
  <si>
    <t>Sto + ICADE</t>
  </si>
  <si>
    <t>2948_v1</t>
  </si>
  <si>
    <t>7/17-1687_V2</t>
  </si>
  <si>
    <t>7/19-1759_V2</t>
  </si>
  <si>
    <t>ParexGroup S.A
(FR)</t>
  </si>
  <si>
    <t>7/17-1694_V2</t>
  </si>
  <si>
    <t>7/19-1758_V2</t>
  </si>
  <si>
    <t>7/20-1778_V1</t>
  </si>
  <si>
    <t xml:space="preserve"> WOODEUM</t>
  </si>
  <si>
    <t>2773-v3</t>
  </si>
  <si>
    <t>PPG AC
(FR)</t>
  </si>
  <si>
    <t>7/19-1769_V1</t>
  </si>
  <si>
    <t>7/18-1740_V1</t>
  </si>
  <si>
    <t>7/18-1750_V1</t>
  </si>
  <si>
    <t>7/19-1752_V1</t>
  </si>
  <si>
    <t xml:space="preserve">Société CROMOLOGY SERVICES, Marque PLASDOX </t>
  </si>
  <si>
    <t>7/19-1757_V1</t>
  </si>
  <si>
    <t>7/18-1744_V1</t>
  </si>
  <si>
    <t>7/18-1717_V1</t>
  </si>
  <si>
    <t>7/19-1756_V1</t>
  </si>
  <si>
    <t>7/18-1727_V1</t>
  </si>
  <si>
    <t>7/18-1745_V1</t>
  </si>
  <si>
    <t>7/18-1742_V1</t>
  </si>
  <si>
    <t>AL16-186_v3</t>
  </si>
  <si>
    <t>Le StoTherm Mineral COB peut, grâce à cette Appréciation de Laboratoire, assurer à lui seul la fonction d'écran thermique assurant la performance Eo-&gt;i</t>
  </si>
  <si>
    <t>EFR-19-002695-Révision 1</t>
  </si>
  <si>
    <t>AL16-186_v2</t>
  </si>
  <si>
    <t>AL16-188 version 3.a</t>
  </si>
  <si>
    <t>AL16-188 version 3.b</t>
  </si>
  <si>
    <t>AL16-188 version 3.d</t>
  </si>
  <si>
    <r>
      <rPr>
        <b/>
        <u/>
        <sz val="11"/>
        <color theme="1"/>
        <rFont val="Calibri"/>
        <family val="2"/>
        <scheme val="minor"/>
      </rPr>
      <t>Domaine d'emploi hauteur :</t>
    </r>
    <r>
      <rPr>
        <sz val="11"/>
        <color theme="1"/>
        <rFont val="Calibri"/>
        <family val="2"/>
        <scheme val="minor"/>
      </rPr>
      <t xml:space="preserve">
- Les zones de vent sont limitées de 1 à 3
- hauteur limitée à une pression à 2000 Pa à l’ELS pour des calculs selon l’Eurocode 1
- Au-delà de 9m, mise en œuvre d'un pare-pluie et précadre acier</t>
    </r>
  </si>
  <si>
    <r>
      <rPr>
        <b/>
        <u/>
        <sz val="11"/>
        <rFont val="Calibri"/>
        <family val="2"/>
        <scheme val="minor"/>
      </rPr>
      <t>* Domaine d'emploi Hauteur :</t>
    </r>
    <r>
      <rPr>
        <sz val="11"/>
        <rFont val="Calibri"/>
        <family val="2"/>
        <scheme val="minor"/>
      </rPr>
      <t xml:space="preserve">
Hors zone de vent 4</t>
    </r>
  </si>
  <si>
    <r>
      <rPr>
        <b/>
        <u/>
        <sz val="11"/>
        <rFont val="Calibri"/>
        <family val="2"/>
        <scheme val="minor"/>
      </rPr>
      <t>* Domaine d'emploi Hauteur :</t>
    </r>
    <r>
      <rPr>
        <sz val="11"/>
        <rFont val="Calibri"/>
        <family val="2"/>
        <scheme val="minor"/>
      </rPr>
      <t xml:space="preserve">
Uniquement en habitat</t>
    </r>
  </si>
  <si>
    <r>
      <rPr>
        <b/>
        <u/>
        <sz val="11"/>
        <color theme="1"/>
        <rFont val="Calibri"/>
        <family val="2"/>
        <scheme val="minor"/>
      </rPr>
      <t>* Domaine d'emploi hauteur :</t>
    </r>
    <r>
      <rPr>
        <sz val="11"/>
        <color theme="1"/>
        <rFont val="Calibri"/>
        <family val="2"/>
        <scheme val="minor"/>
      </rPr>
      <t xml:space="preserve">
R+4 avec un maximum de 15 m (hors pointe de pignon), en situation « a », « b », « c » et « d » au sens du NF DTU 20.1 P3 dans le cas d’une mise en œuvre associant pare-pluie et précadres</t>
    </r>
  </si>
  <si>
    <r>
      <rPr>
        <b/>
        <u/>
        <sz val="11"/>
        <color theme="1"/>
        <rFont val="Calibri"/>
        <family val="2"/>
        <scheme val="minor"/>
      </rPr>
      <t>* Domaine d'emploi hauteur :</t>
    </r>
    <r>
      <rPr>
        <sz val="11"/>
        <color theme="1"/>
        <rFont val="Calibri"/>
        <family val="2"/>
        <scheme val="minor"/>
      </rPr>
      <t xml:space="preserve">
hauteur limitée à une pression de vent telle que 1.5 x Cpe x Qp ≤ 1 800 Pa
- Au-delà de 9m, mise en œuvre d'un pare-pluie et précadre acier</t>
    </r>
  </si>
  <si>
    <t>Procédé de pierres attachées sur paroi CLT</t>
  </si>
  <si>
    <t>Procédé de bardage Artésys® Smart-Up</t>
  </si>
  <si>
    <t xml:space="preserve"> VICAT</t>
  </si>
  <si>
    <r>
      <rPr>
        <b/>
        <u/>
        <sz val="11"/>
        <rFont val="Calibri"/>
        <family val="2"/>
        <scheme val="minor"/>
      </rPr>
      <t>* Domaine d'emploi Hauteur :</t>
    </r>
    <r>
      <rPr>
        <sz val="11"/>
        <rFont val="Calibri"/>
        <family val="2"/>
        <scheme val="minor"/>
      </rPr>
      <t xml:space="preserve">
Charge admissible sous vent normal de 1033 Pa
</t>
    </r>
  </si>
  <si>
    <r>
      <rPr>
        <b/>
        <u/>
        <sz val="11"/>
        <rFont val="Calibri"/>
        <family val="2"/>
        <scheme val="minor"/>
      </rPr>
      <t>** Domaine d'emploi sismique :</t>
    </r>
    <r>
      <rPr>
        <sz val="11"/>
        <rFont val="Calibri"/>
        <family val="2"/>
        <scheme val="minor"/>
      </rPr>
      <t xml:space="preserve">
Entraxe entre inserts limité à [HxV] : 800 x 725 mm.</t>
    </r>
  </si>
  <si>
    <t>Alucoil S.A.U.</t>
  </si>
  <si>
    <t>larcore® A2 - HideTech® PRO</t>
  </si>
  <si>
    <t>• Joint horizontaux (cf. fig.11 &amp; 27) : Dans le cas où la largeur des joints horizontaux est &gt;8 mm sur supports béton ou éléments maçonnés revêtus et également sur support COB au-delà d’une altimétrie de l’ouvrage de 10 m, peu importe la largeur du joint.
o Tôle d’aluminium épaisseur 1 à 2 mm, oxydée anodiquement ou pré-laquée, épaisseur et nature du revêtement selon cahier du CSTB 3812 ;
• Joint verticaux (cf. fig. 29) : Dans le cas d’une mise en œuvre sur COB uniquement, au-delà d’une altimétrie de l’ouvrage de 10 m, pour les joints verticaux.
o Tôle d’aluminium épaisseur 1 à 2 mm, oxydée anodiquement ou pré-laquée, épaisseur et nature du revêtement selon cahier du CSTB 3812 ;
o Longueur maximale de fabrication : 3.63 m
o L’aboutage de ce profil est réalisé en ménageant un recouvrement de 30 mm.</t>
  </si>
  <si>
    <t>https://evaluation.cstb.fr/fr/avis-technique/detail/7-18-1747_V2/</t>
  </si>
  <si>
    <t>https://evaluation.cstb.fr/fr/avis-technique/detail/7-16-1651_V1/</t>
  </si>
  <si>
    <t>https://evaluation.cstb.fr/fr/avis-technique/detail/7-17-1687_V2/</t>
  </si>
  <si>
    <t>https://evaluation.cstb.fr/fr/avis-technique/detail/7-19-1759_V2/</t>
  </si>
  <si>
    <t>https://evaluation.cstb.fr/fr/avis-technique/detail/7-17-1694_V2/</t>
  </si>
  <si>
    <t>https://evaluation.cstb.fr/fr/avis-technique/detail/7-19-1758_V2/</t>
  </si>
  <si>
    <t>https://evaluation.cstb.fr/fr/avis-technique/detail/7-20-1778_V1/</t>
  </si>
  <si>
    <t>https://evaluation.cstb.fr/fr/avis-technique/detail/7-19-1769_V1/</t>
  </si>
  <si>
    <t>https://evaluation.cstb.fr/fr/avis-technique/detail/7-18-1740_V1/</t>
  </si>
  <si>
    <t>https://evaluation.cstb.fr/fr/avis-technique/detail/7-18-1750_V1/</t>
  </si>
  <si>
    <t>https://evaluation.cstb.fr/fr/avis-technique/detail/7-19-1752_V1/</t>
  </si>
  <si>
    <t>https://evaluation.cstb.fr/fr/avis-technique/detail/7-19-1757_V1/</t>
  </si>
  <si>
    <t>https://evaluation.cstb.fr/fr/avis-technique/detail/7-18-1744_V1/</t>
  </si>
  <si>
    <t>https://evaluation.cstb.fr/fr/avis-technique/detail/7-18-1717_V1/</t>
  </si>
  <si>
    <t>https://evaluation.cstb.fr/fr/avis-technique/detail/7-19-1756_V1/</t>
  </si>
  <si>
    <t>https://evaluation.cstb.fr/fr/avis-technique/detail/7-18-1727_V1/</t>
  </si>
  <si>
    <t>https://evaluation.cstb.fr/fr/avis-technique/detail/7-18-1745_V1/</t>
  </si>
  <si>
    <t>https://evaluation.cstb.fr/fr/avis-technique/detail/7-18-1742_V1/</t>
  </si>
  <si>
    <t>https://evaluation.cstb.fr/fr/appreciation-technique-expertise-atex/detail/3022-v2/</t>
  </si>
  <si>
    <t>https://evaluation.cstb.fr/fr/appreciation-technique-expertise-atex/detail/2948-v1/</t>
  </si>
  <si>
    <t>3022_v1</t>
  </si>
  <si>
    <t>ICADE PROMOTION
et
STO SAS</t>
  </si>
  <si>
    <t>Procédé ETICS StoTherm Mineral COB sur parois FOB</t>
  </si>
  <si>
    <r>
      <rPr>
        <b/>
        <u/>
        <sz val="11"/>
        <color theme="1"/>
        <rFont val="Calibri"/>
        <family val="2"/>
        <scheme val="minor"/>
      </rPr>
      <t>Domaine d'emploi hauteur :</t>
    </r>
    <r>
      <rPr>
        <sz val="11"/>
        <color theme="1"/>
        <rFont val="Calibri"/>
        <family val="2"/>
        <scheme val="minor"/>
      </rPr>
      <t xml:space="preserve">
- Les zones de vent sont limitées de 1 à 3
- hauteur limitée à une pression à 3600 Pa à l’ELU pour des calculs selon l’Eurocode 1
- Au-delà de 9m, mise en œuvre d'un pare-pluie et précadre acier</t>
    </r>
  </si>
  <si>
    <t>7/16-1651</t>
  </si>
  <si>
    <t>https://evaluation.cstb.fr/fr/avis-technique/detail/2.2-13-1556_V2 /</t>
  </si>
  <si>
    <t>https://evaluation.cstb.fr/fr/avis-technique/detail/2.2-15-1699*01 Mod/</t>
  </si>
  <si>
    <t>https://evaluation.cstb.fr/fr/appreciation-technique-expertise-atex/detail/2773-v3/</t>
  </si>
  <si>
    <t>https://evaluation.cstb.fr/fr/appreciation-technique-expertise-atex/detail/2886-v2/</t>
  </si>
  <si>
    <t>https://evaluation.cstb.fr/fr/appreciation-technique-expertise-atex/detail/3096-v1/</t>
  </si>
  <si>
    <t>https://evaluation.cstb.fr/fr/appreciation-technique-expertise-atex/detail/3107-v1/</t>
  </si>
  <si>
    <t>https://evaluation.cstb.fr/fr/avis-technique/detail/7-21-1786_V1/</t>
  </si>
  <si>
    <t>2.1/13-1596_V1</t>
  </si>
  <si>
    <t>2.1/14-1608_V2</t>
  </si>
  <si>
    <t>2/14-1637</t>
  </si>
  <si>
    <t>2.1/15-1696_V1</t>
  </si>
  <si>
    <t>2.1/17-1790_V2</t>
  </si>
  <si>
    <t>L'ATT n°20/013_V1  annule et remplace l'Avis Technique n°2/16-1753.</t>
  </si>
  <si>
    <t>L'ATT n°20/012_V1 annule et remplace l'Avis Technique n°2.2/10-1404_V3.</t>
  </si>
  <si>
    <t xml:space="preserve"> L'ATT n°20/010_V1 annule et remplace l'Avis Technique n°2.2/14-1645_V2.</t>
  </si>
  <si>
    <t xml:space="preserve">L'ATEx de cas a n°2773-v3 annule et remplace l'ATEx n°2773-v2. </t>
  </si>
  <si>
    <t>7/16-1662</t>
  </si>
  <si>
    <t>7/16-1661</t>
  </si>
  <si>
    <t>7/19-1758_V1</t>
  </si>
  <si>
    <t>7/19-1759_V1</t>
  </si>
  <si>
    <t>L'Avis Technique n°7/16-1651_V1 annule et remplace l' Avis Technique n° 7/16-1651
Sur liste verte de la C2p à la date du référencement</t>
  </si>
  <si>
    <t>L'Avis Technique n°7/17-1687_V2 annule et remplace l' Avis Technique n° 7/17-1687_V2
Sur liste verte de la C2p à la date du référencement</t>
  </si>
  <si>
    <t>L'Avis Technique n°7/17-1694_V2 annule et remplace l' Avis Technique n° 7/17-1694_V2
Sur liste verte de la C2p à la date du référencement</t>
  </si>
  <si>
    <t>L'Avis Technique n°7/18-1717_V1 annule et remplace l' Avis Technique n° 7/18-1717_V1
Sur liste verte de la C2p à la date du référencement</t>
  </si>
  <si>
    <t>L'Avis Technique n°7/18-1727_V1 annule et remplace l' Avis Technique n° 7/18-1727_V1
Sur liste verte de la C2p à la date du référencement</t>
  </si>
  <si>
    <t>L'Avis Technique n°7/18-1740_V1 annule et remplace l' Avis Technique n° 7/18-1740_V1
Sur liste verte de la C2p à la date du référencement</t>
  </si>
  <si>
    <t>L'Avis Technique n°7/18-1742_V1 annule et remplace l' Avis Technique n° 7/18-1742_V1
Sur liste verte de la C2p à la date du référencement</t>
  </si>
  <si>
    <t>L'Avis Technique n°7/18-1744_V1 annule et remplace l' Avis Technique n° 7/18-1744_V1
Sur liste verte de la C2p à la date du référencement</t>
  </si>
  <si>
    <t>L'Avis Technique n°7/18-1745_V1 annule et remplace l' Avis Technique n° 7/18-1745_V1
Sur liste verte de la C2p à la date du référencement</t>
  </si>
  <si>
    <t>L'Avis Technique n°7/18-1747_V2 annule et remplace l' Avis Technique n° 7/18-1747_V2
Sur liste verte de la C2p à la date du référencement</t>
  </si>
  <si>
    <t>L'Avis Technique n°7/18-1750_V1 annule et remplace l' Avis Technique n° 7/18-1750_V1
Sur liste verte de la C2p à la date du référencement</t>
  </si>
  <si>
    <t>L'Avis Technique n°7/19-1756_V1 annule et remplace l' Avis Technique n° 7/16-1662
Sur liste verte de la C2p à la date du référencement</t>
  </si>
  <si>
    <t>L'Avis Technique n°7/19-1757_V1 annule et remplace l' Avis Technique n° 7/16-1661
Sur liste verte de la C2p à la date du référencement</t>
  </si>
  <si>
    <t>L'Avis Technique n°7/19-1758_V2 annule et remplace l' Avis Technique n° 7/19-1758_V1
Sur liste verte de la C2p à la date du référencement</t>
  </si>
  <si>
    <t>L'Avis Technique n°7/19-1759_V2 annule et remplace l' Avis Technique n° 7/19-1759_V1
Sur liste verte de la C2p à la date du référencement</t>
  </si>
  <si>
    <t>Le Document Technique d'Application (DTA) n°2.1/12-1503_V3 annule et remplace le Document Technique d'Application (DTA) n° 2.1/12-1503_V2
Sur liste verte de la C2p à la date du référencement</t>
  </si>
  <si>
    <t>Le Document Technique d'Application (DTA) n°2.1/13-1537_V3 annule et remplace le Document Technique d'Application (DTA) n° 2.1/13-1537_V2
Sur liste verte de la C2p à la date du référencement</t>
  </si>
  <si>
    <t>Le Document Technique d'Application (DTA) n°2.1/13-1575_V1 annule et remplace le Document Technique d'Application (DTA) n° 2/13-1575
Sur liste verte de la C2p à la date du référencement</t>
  </si>
  <si>
    <t>Le Document Technique d'Application (DTA) n°2.1/13-1576_V1 annule et remplace le Document Technique d'Application (DTA) n° 2/13-1576
Sur liste verte de la C2p à la date du référencement</t>
  </si>
  <si>
    <t>Le Document Technique d'Application (DTA) n°2.1/13-1594_V1 annule et remplace le Document Technique d'Application (DTA) n° 2/13-1594</t>
  </si>
  <si>
    <t>Le Document Technique d'Application (DTA) n°2.1/13-1595_V1 annule et remplace le Document Technique d'Application (DTA) n° 2/13-1595
Sur liste verte de la C2p à la date du référencement</t>
  </si>
  <si>
    <t>Le Document Technique d'Application (DTA) n°2.1/13-1596_V2 annule et remplace le Document Technique d'Application (DTA) n° 2.1/13-1596_V1
Sur liste verte de la C2p à la date du référencement</t>
  </si>
  <si>
    <t>Le Document Technique d'Application (DTA) n°2.1/13-1599_V3 annule et remplace le Document Technique d'Application (DTA) n° 2.1/13-1599_V2
Sur liste verte de la C2p à la date du référencement</t>
  </si>
  <si>
    <t>Le Document Technique d'Application (DTA) n°2.1/14-1608_V3 annule et remplace le Document Technique d'Application (DTA) n° 2.1/14-1608_V2
Sur liste verte de la C2p à la date du référencement</t>
  </si>
  <si>
    <t>Le Document Technique d'Application (DTA) n°2.1/14-1637_V1 annule et remplace le Document Technique d'Application (DTA) n° 2/14-1637
Sur liste verte de la C2p à la date du référencement</t>
  </si>
  <si>
    <t>Le Document Technique d'Application (DTA) n°2.1/14-1651_V1 annule et remplace le Document Technique d'Application (DTA) n° 2/14-1651
Sur liste verte de la C2p à la date du référencement</t>
  </si>
  <si>
    <t>Le Document Technique d'Application (DTA) n°2.1/14-1652_V1 annule et remplace le Document Technique d'Application (DTA) n° 2/14-1652
Sur liste verte de la C2p à la date du référencement</t>
  </si>
  <si>
    <t>Le Document Technique d'Application (DTA) n°2.1/14-1653_V1 annule et remplace le Document Technique d'Application (DTA) n° 2/14-1653
Sur liste verte de la C2p à la date du référencement</t>
  </si>
  <si>
    <t>Le Document Technique d'Application (DTA) n°2.1/14-1654_V1 annule et remplace le Document Technique d'Application (DTA) n° 2/14-1654
Sur liste verte de la C2p à la date du référencement</t>
  </si>
  <si>
    <t>Le Document Technique d'Application (DTA) n°2.1/15-1696_V2 annule et remplace le Document Technique d'Application (DTA) n° 2.1/15-1696_V1
Sur liste verte de la C2p à la date du référencement</t>
  </si>
  <si>
    <t>Le Document Technique d'Application (DTA) n°2.1/17-1790_V3 annule et remplace le Document Technique d'Application (DTA) n° 2.1/17-1790_V2
Sur liste verte de la C2p à la date du référencement</t>
  </si>
  <si>
    <t>Le Document Technique d'Application (DTA) n°2.1/20-1809_V2 annule et remplace le Document Technique d'Application (DTA) n° 2.1/20-1809_V1
Sur liste verte de la C2p à la date du référencement</t>
  </si>
  <si>
    <t>Le Document Technique d'Application (DTA) n°2.3/15-1707_V3 annule et remplace le Document Technique d'Application (DTA) n° 2.3/15-1707_V2
Sur liste verte de la C2p à la date du référencement</t>
  </si>
  <si>
    <t>SO 
(RP)</t>
  </si>
  <si>
    <t>SO 
(RECO -RAGE)</t>
  </si>
  <si>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75 kg/m².
Entraxe de fixation de l'ossature = 1000mm
Entraxe de l'ossature 645mm</t>
    </r>
  </si>
  <si>
    <r>
      <rPr>
        <b/>
        <u/>
        <sz val="9"/>
        <color theme="1"/>
        <rFont val="Calibri"/>
        <family val="2"/>
        <scheme val="minor"/>
      </rPr>
      <t>** Domaine d'emploi sismique :</t>
    </r>
    <r>
      <rPr>
        <b/>
        <sz val="9"/>
        <color theme="1"/>
        <rFont val="Calibri"/>
        <family val="2"/>
        <scheme val="minor"/>
      </rPr>
      <t xml:space="preserve">
</t>
    </r>
    <r>
      <rPr>
        <sz val="9"/>
        <color theme="1"/>
        <rFont val="Calibri"/>
        <family val="2"/>
        <scheme val="minor"/>
      </rPr>
      <t>Hors configurations avec un système de masse surfacique supérieure ou égale à 25 kg/m².
Hors configurations avec une hauteur d'élément supérieure ou égale à 3,5m.</t>
    </r>
  </si>
  <si>
    <t>Murs préfabriqués biosourcés</t>
  </si>
  <si>
    <t>Panneaux de façade FP2 et FP3 en béton de bois (TimberRoc)</t>
  </si>
  <si>
    <t>CCB GREENTECH</t>
  </si>
  <si>
    <t>3152_v1</t>
  </si>
  <si>
    <t>https://evaluation.cstb.fr/fr/appreciation-technique-expertise-atex/detail/3152-v1/</t>
  </si>
  <si>
    <r>
      <rPr>
        <b/>
        <u/>
        <sz val="11"/>
        <rFont val="Calibri"/>
        <family val="2"/>
        <scheme val="minor"/>
      </rPr>
      <t>** Domaine d'emploi sismique :</t>
    </r>
    <r>
      <rPr>
        <sz val="11"/>
        <rFont val="Calibri"/>
        <family val="2"/>
        <scheme val="minor"/>
      </rPr>
      <t xml:space="preserve">
Uniquement pour la façade (FP3)</t>
    </r>
  </si>
  <si>
    <t>Date du dernier référencement : 09/06/2023</t>
  </si>
  <si>
    <t>Suppression et remplacement</t>
  </si>
  <si>
    <t>DTA 2.1/15-1696_V1 par DTA 2.1/15-1696_V2 VISIOMIXTE MéO</t>
  </si>
  <si>
    <t>AT 2.2/12-1512_V1 par AT 2.2/12-1512_V2 DURACOLOR DURALAP</t>
  </si>
  <si>
    <t>AT 2.2/13-1556_V2 par AT 2.2/13-1556_V2  CEDRAL CLICK</t>
  </si>
  <si>
    <t>AT 2.2/13-1567_V4  par AT 2.2/13-1567_V5 Stone Performance Process</t>
  </si>
  <si>
    <t>AT 2.2/14-1625_V2 par AT 2.2/14-1625_V3 ROCKBARDAGE</t>
  </si>
  <si>
    <t>AT 2.2/17-1786_V3 par AT 2.2/17-1784_V2 VETAbric, VETApier, VETAcime vêtage</t>
  </si>
  <si>
    <t>AT 2.2/18-1793_V1.1 par AT 2.2/18-1793_V2 Piterak XS</t>
  </si>
  <si>
    <t xml:space="preserve">AT 2.2/21-1808_V1 par AT 2.2/21-1808_V2 LAMINAM 5+ CLIP DE FIXATION </t>
  </si>
  <si>
    <t>AT 2.2/22-1835_V1 par AT 2.2/22-1835_V2 StoVentec S.C.M. revêtements collés sur support Bois</t>
  </si>
  <si>
    <t>Suppression (du fait d'une fin de durée de validité</t>
  </si>
  <si>
    <t>Suppression (du fait d'une fin de durée de validitéà de</t>
  </si>
  <si>
    <t>ONGLET FACADE
• Suppression (du fait d'une fin de durée de validitéà de :
    - AT 2/15-1678 du Zephir / Zephir Evolution
    - AT 2/15-1687 du Maestral 4 
    - AT 2/16-1728*01Mod du Argelite
    - AT 2.2/13-1591_V1 du RF.Ceram fixations invisibles
    - DTA 2.1/14-1607_V1 du FW50+ Export
    - AT 2.2/13-1556_V1 du Cedral Click
    - ATEx cas a 2579 du ELITE bardage TYPE 0 / ELITE COLOR bardage TYPE 0
    - ATEx cas a 2580 du MINERAL / COLOR / ELITE
    - AT 2.2/16-1721_V1 du Alphaton QF
    - AT 2/14-1611  +2/14-1611*01 Mod  du Steni Nature / Steni Colour Ossature bois 
    - AT 2.2/17-1783_V2 du ALTIVO® - ALTIVOLITE®</t>
  </si>
  <si>
    <t>ONGLET FACADE
• Suppression et remplacement de :
    - AT 2.2/19-1797_V2 par AT 2.2/19-1797_V3 du CLAD 4, CLAD 14 et SMART 2, SMART 4, SMART 9 
    - AT 2.2/13-1565_V1 par AT 2.2/21-1809_V1 du Max Exterior fixations invisibles système ME05 FR MODULO sur support COB/CLT
    - AT 2.2/16-1751_V1 par 2.2/16-1751_V2 du FibreC - concrete skin Fixation non visible 
    - AT 2/16-1731 par 2/16-1731_V1
    - AT 2.2/13-1566_V2 par 2.2/13-1566_V3 du Effix Architecture</t>
  </si>
  <si>
    <t>ONGLET FACADE :
• Suppression et remplacement de :
    - AT 2.2/19-1805_V1 annulé le 01/01/2021
    - AT 2.2/16-1741_V1 du COLORMAT par l'ATT-20/011_V1 
    - AT 2.2/14-1645_V2 du Ornimat, Decoboard, Puro Plus par l'ATT- ATT-20/010_V1
    - AT 2.2/13-1558_V2 du Equitone [natura] - Equitone [pictura] - Equitone [textura] - Ossature bois par l'ATT-20/017_V1 
    - AT 2.2/15-1691_V2 du Cembrit® Planatural par l'ATT-20/023_V1
    - AT 2.2/13-1564_V3 du Cembrit® Cover et Cembrit® Solid par l'ATT-20/022_V1
    - AT 2.2/14-1642_V1 du Fibre C concrete skin et öko skin par l'ATT-21/026_V1
    - AT 2.2/15-1690_V2 du SWISSPEARL® FIBER-CEMENT PANEL SYSTEM par l'ATT-21/032_V1 
    - AT 2/16-1753 du Max® Exterior Max® Universal - Ossature Bois ME 07 FR  par l'ATT-20/013_V1 
    - AT 2.2/10-1404_V3 du MEG Fixation visible par l'ATT-20/012_V1 
    - AT 2.2/11-1443_V2 du Resoplan Ossature Bois  par l'ATT-20/015_V1 
    - AT 2.2/10-1396_V1 du Trespa® Meteon® TS150 Fixation par vis sur ossature bois par l'ATT-20/019_V1 
    - AT 2/16-1742*01 Mod du « DuPont Corian® EC -Système de fixations invisibles » par l’AT  2.2/16-1742_V1
    - AT 2.2/12-1528_V1 Du « VETAbric bardage sur support bois » par l’AT 2.2/21-1824_V1
    - AT 2.2/16-1776_V1 du "Rockpanel Durable Ossature Bois" par AT 2.2/21-1818_V1
    - AT 2.2/11-1469_V3 du larson® Riveté / Vissé  par l'AT  2.2/21-1820_V1
    - AT 2.2/13-1556_V1 du cedral click par l'AT AT 2.2/13-1556_V2
    - AT 2.1/15-1667_V2 du LITE POINT par l'AT 2.1/15-1667_V3
    - AT  2.2/14-1632_V2 de l'Aquaboard par l'AT 2.2/21-1817_V1
    - AT 2.2/19-1797_V3  par l'L'Avis Technique 2.2/21-1819_V1
    - AT 2.1/14-1636_V1 du panobloc par l'AT 2.1/14-1636_V1.1
    - AT 2.2/16-1749 du Max® Exterior fixations invisibles ME 01 FR  par l'AT 2.2/16-1749
    - AT 2.2/21-1825_V1 du piterak slim par AT 2.2/21-1825_V1
    - AT 2.2/16-1774_V1 du caréa rainuré horizontal AT 2.2/21-1826_V1
    - AT 2.2/19-1798_V2 cover 6 par l'AT 2.2/21-1827_V1
    - AT 2.2/12-1507_V1 du granitech GHV par l'AT 2.2/12-1507_V1.1
    - AT 2.2/14-1659_V1  Carea Rainuré Bardage Vertical  par l'AT 2.2/21-1816_V1
    - ATEx 2952_V1 du max exterior eclips</t>
  </si>
  <si>
    <t>ONGLET FACADE
• Suppression (du fait d'une fin de durée de validité à de :
    - AT 2.2/21-1810_V1 StoVentec S.C.M. revêtements collés sur support Bois
    - AT 2.2/16-1730_V1 Alucobond Système Cassettes
    - AT 2.2/21-1809_V1 Max Exterior fixations invisibles système ME05 FR MODULO
    - AT 2.1/18-1793_V2 JI VULCASTEEL WALL FC
    - DTA 2.1/18-1793_V2-E1 KS 1000 SFF
    - AT 2.2/15-1663_V1 Colorpan Types Selekta, 155, Heritage-Selekta
    - AT 2.2/18-1796_V1 Weathertex Vgroove 150 et 300, Weathertex Ecogroove 150, Weathertex Millwood (Parnasia) Otawa/Otawa XL (FP Bois) Weathertex bardage fibres de bois Texwood (ISB France)
    - AT 2/16-1727 Acrytherm R
    - DTA 2.1/14-1650_V1 GEODE MXm (Tjr sur C2P à date )
    - AT 2.2/18-1790_V1 Trespa Pura NFC® Lap – à recouvrement ! (Tjr sur C2P à date )
    - AT 2.2/18-1791_V1 Trespa Pura NFC® Flush – à emboîtement (Tjr sur C2P à date )
    - AT 2.2/18-1792_V1 Précibric / Précidal (Tjr sur C2P à date )
    - AT 2.2/14-1662_V2 MINERAL-COLORELITE line Vêture / MINERAL-COLORELITE Vêture TYPE 0 
    - AT 2.2/21-1818_V1 Rockpanel Durable Ossature Bois
    - AT 2.2/21-1817_V1 SINIAT AQUABOARD (Tjr sur C2P à date )
    - AT 2.2/21-1816_V1 Carea Rainuré Bardage Vertical
    - AT 2.2/17-1786_V2.1 ALPOLIC - SYSTÈME CASSETTES – TF1</t>
  </si>
  <si>
    <t>ONGLET FACADE
• Suppression et remplacement de :
    - AT 2.2/14-1611_V1 annule et remplace AT 2/14-1611*01Mod
    - AT 2.2/17-1786_V3 annule et remplace AT 2.2/17-1786_V2
    - AT 2.2/14-1660_V2 annule et remplace AT 2.2/14-1660_V1
    - AT 2.2/18-1791_V2 annule et remplace AT 2.2/18-1791_V1
    - AT 2.2/16-1742_V1 par le AT  2.2/21-1830_V1 du CEDRAL LAP
    - AT 2.3/13-1562_V4 annule et remplace l'AT 2.3/13-1562_V3 du KS 1170 TFF
• Suppression de :
    - AT 2.2/13-1584_V1 plus admis sur FOB COB CLT</t>
  </si>
  <si>
    <t>ONGLET FACADE
• Suppression de  :
    - ATEx a 2382_V1 DELTA FASSADE</t>
  </si>
  <si>
    <t>Suppression et remplacement (Cause scission des AT)</t>
  </si>
  <si>
    <t>Intégration d'un module de recherche simplifié</t>
  </si>
  <si>
    <t>Intégration des procédé d'ETICS</t>
  </si>
  <si>
    <t>Onglet Facade est devenu BDD_Revetements _Exterieurs</t>
  </si>
  <si>
    <t>ONGLET BDD_REVETEMENTS EXT</t>
  </si>
  <si>
    <t>AT 2.2/13-1542_V2 V-Clip®</t>
  </si>
  <si>
    <t>AT 2.2/14-1623_V1 Système ME03 FR Scaléo Clins Max Exterior/ Max Universal</t>
  </si>
  <si>
    <t xml:space="preserve">AT 2.2/15-1666_V2 StoVentec R Enduits </t>
  </si>
  <si>
    <t>AT 2.2/15-1688_V1 EQUITONE [Natura],
[Textura], [Pictura]
Fixation invisible
TERGO</t>
  </si>
  <si>
    <t>AT 2.2/16-1728_V1 Argelite</t>
  </si>
  <si>
    <t xml:space="preserve">AT 2.2/21-1830_V1 CEDRAL LAP </t>
  </si>
  <si>
    <t>AT 2/14-1629_V1 ArGeTon</t>
  </si>
  <si>
    <t>AT 2.2/13-1542_V2 par AT 2.2/22-1838_V1 V-Clip® sur support Bois</t>
  </si>
  <si>
    <t>AT 2.2/15-1666_V2 par AT 2.2/22-1840_V1 StoVentec R Enduits sur support bois</t>
  </si>
  <si>
    <t>AT 2/14-1629_V1 par AT 2.2/22-1841_V1 ArGeTon sur support COB/CLT</t>
  </si>
  <si>
    <t>AT 2/16-1728 par AT 2.2/22-1842_V1 Argelite sur support bois</t>
  </si>
  <si>
    <t>AT 2.2/14-1623_V1 par AT 2.2/23-1851_V1 Système ME03 FR Scaléo Clins Max Exterior/ Max Universal sur support bois</t>
  </si>
  <si>
    <t>ATEx de cas a 21/026_V1 Fibre C concrete skin et öko skin</t>
  </si>
  <si>
    <t>ATEx de cas a 2773-V2 par ATEx de cas a 2773-v3 Système ETICS sur CLT</t>
  </si>
  <si>
    <t>AT 7/17-1703_V1 PRB THERMOLOOK GF/GM MOB</t>
  </si>
  <si>
    <t>AT 7/18-1747_V1 par AT 7/18-1747_V2 StoTherm Minéral COB</t>
  </si>
  <si>
    <t>2886_v1</t>
  </si>
  <si>
    <t>AL20-284_V1</t>
  </si>
  <si>
    <t>Bardage rapporté en pierre mince attachée</t>
  </si>
  <si>
    <t>Façade à ossature bois non porteuse perspirante</t>
  </si>
  <si>
    <t>SYbois</t>
  </si>
  <si>
    <t>2944_v1</t>
  </si>
  <si>
    <t>EFR 14-001488
EFR 18-004504</t>
  </si>
  <si>
    <r>
      <rPr>
        <b/>
        <u/>
        <sz val="11"/>
        <color theme="1"/>
        <rFont val="Calibri"/>
        <family val="2"/>
        <scheme val="minor"/>
      </rPr>
      <t>* Domaine d'emploi hauteur :</t>
    </r>
    <r>
      <rPr>
        <sz val="11"/>
        <color theme="1"/>
        <rFont val="Calibri"/>
        <family val="2"/>
        <scheme val="minor"/>
      </rPr>
      <t xml:space="preserve">
- Toutefois le procédé de bardage extérieur pourra limiter les hauteurs admissibles des bâtiments visés.
- Limitation du domaine d'emploi à une pression à l’Etat limite de Service inférieure ou égale à 1200 Pa, avec précadre industriel Acier conformément à l'ATEx.
- Limitation du domaine d'emploi à une pression à l’Etat limite de Service inférieure ou égale à 2400 Pa, avec précadre SYbois FEU conformément à l'ATEx </t>
    </r>
  </si>
  <si>
    <r>
      <rPr>
        <b/>
        <u/>
        <sz val="11"/>
        <rFont val="Calibri"/>
        <family val="2"/>
        <scheme val="minor"/>
      </rPr>
      <t>* Domaine d'emploi hauteur :</t>
    </r>
    <r>
      <rPr>
        <sz val="11"/>
        <rFont val="Calibri"/>
        <family val="2"/>
        <scheme val="minor"/>
      </rPr>
      <t xml:space="preserve">
- Toutefois le procédé de bardage extérieur et le type de précadre retenu conformément à l'ATEx pourront limiter les hauteurs admissibles des bâtiments visés.</t>
    </r>
  </si>
  <si>
    <t>https://evaluation.cstb.fr/fr/appreciation-technique-expertise-atex/detail/2944-v1/</t>
  </si>
  <si>
    <r>
      <rPr>
        <b/>
        <u/>
        <sz val="11"/>
        <rFont val="Calibri"/>
        <family val="2"/>
        <scheme val="minor"/>
      </rPr>
      <t>** Domaine d'emploi sismique :</t>
    </r>
    <r>
      <rPr>
        <sz val="11"/>
        <rFont val="Calibri"/>
        <family val="2"/>
        <scheme val="minor"/>
      </rPr>
      <t xml:space="preserve">
Toutefois le procédé de bardage extérieur pourra limiter les zones de sismicité des bâtiments visés.</t>
    </r>
  </si>
  <si>
    <t>VERIFIER ET BON</t>
  </si>
  <si>
    <t>CLT</t>
  </si>
  <si>
    <t>Charpente bois (NF DTU 31.1)</t>
  </si>
  <si>
    <t>Charpente</t>
  </si>
  <si>
    <t>COB</t>
  </si>
  <si>
    <t>FOB</t>
  </si>
  <si>
    <t>Hauteur</t>
  </si>
  <si>
    <t>SITUATION</t>
  </si>
  <si>
    <t>a,b,c,d</t>
  </si>
  <si>
    <t>ZONE DE SISMICITE</t>
  </si>
  <si>
    <t>CATEGORIE</t>
  </si>
  <si>
    <t>I /II / III / IV</t>
  </si>
  <si>
    <t>Aplication d'un enduit sur l'isolation en béton de chanve</t>
  </si>
  <si>
    <t>Aplication d'un enduit sur l'isolation en bottes de paille</t>
  </si>
  <si>
    <r>
      <rPr>
        <b/>
        <u/>
        <sz val="11"/>
        <color theme="1"/>
        <rFont val="Calibri"/>
        <family val="2"/>
        <scheme val="minor"/>
      </rPr>
      <t>* Domaine d'emploi hauteur :</t>
    </r>
    <r>
      <rPr>
        <sz val="11"/>
        <color theme="1"/>
        <rFont val="Calibri"/>
        <family val="2"/>
        <scheme val="minor"/>
      </rPr>
      <t xml:space="preserve">
- Il faut que le risque de mouillage des façades reste moyen c’est-à-dire que la durée de mouillage doit être inférieure à 10 jour/an afin de mettre un enduit à la chaux.</t>
    </r>
  </si>
  <si>
    <r>
      <rPr>
        <b/>
        <u/>
        <sz val="11"/>
        <rFont val="Calibri"/>
        <family val="2"/>
        <scheme val="minor"/>
      </rPr>
      <t>* Domaine d'emploi hauteur :</t>
    </r>
    <r>
      <rPr>
        <sz val="11"/>
        <rFont val="Calibri"/>
        <family val="2"/>
        <scheme val="minor"/>
      </rPr>
      <t xml:space="preserve">
- Il faut que le risque de mouillage des façades reste moyen c’est-à-dire que la durée de mouillage doit être inférieure à 10 jour/an afin de mettre un enduit à la chaux.</t>
    </r>
  </si>
  <si>
    <t>Association Construire en Chanvre</t>
  </si>
  <si>
    <t>Execution d'ouvrages en bétons de chanvre: Mur en béton de chanvre, isolation de sol en béton de chanvre, isolation de toiture en béton de chanvre, enduits en mortier de chanvre</t>
  </si>
  <si>
    <t>OUI AVEC UN SUIVI DU RETOUR D'EXPERIENCE</t>
  </si>
  <si>
    <t>RFCP</t>
  </si>
  <si>
    <t>Construction en paille, remplissage isolant et support d'enduit</t>
  </si>
  <si>
    <t>Les règles professionnelles sont acceptées par la C2p à la date du référencement avec un suivi du retour d'expérience</t>
  </si>
  <si>
    <t>Les règles professionnelles sont acceptées par la C2p à la date du référencement</t>
  </si>
  <si>
    <t>https://www.programmepacte.fr/bardages-en-acier-protege-et-en-acier-inoxydable-neuf-et-renovation</t>
  </si>
  <si>
    <t>http://www.ctmnc.fr/images/gallerie/Regles_professionnelles_Bardage_rapporte_de_tuiles_terre_cuite_sur_ossature_bois_et_panneaux_CLT_mai_2021.pdf</t>
  </si>
  <si>
    <t>REPRESENTATION GRAPHIQUE DE LA LIMITATION HAUTEUR DE FACADE MAX</t>
  </si>
  <si>
    <t>Saint-Gobain Weber France S.A.S</t>
  </si>
  <si>
    <t>Système Ouvert</t>
  </si>
  <si>
    <t>DEFINITION DU MODULE DE RECHERCHE</t>
  </si>
  <si>
    <t>DEFINITION DU CRITERE DU SUPPORT VISE</t>
  </si>
  <si>
    <t>DEFINITION DU CRITERE DE LA SITUATION VISEE</t>
  </si>
  <si>
    <t>DEFINITION DU CRITERE DE LA SISMICITE</t>
  </si>
  <si>
    <t>RESULTAT DE LA RECHERCHE</t>
  </si>
  <si>
    <t>L'objectif de la présente Notice est de donner une démarche permettant de faciliter la première utilisation du module de recherche pour les procédés de revêtements extérieurs et façades sur support bois. La figure ci-dessous présente un aperçu général du module de recherche</t>
  </si>
  <si>
    <t>LISTE TRI</t>
  </si>
  <si>
    <t>LIMITATION DE HAUTEUR DE FACADE</t>
  </si>
  <si>
    <t>TRIER LES RESULTATS PAR :</t>
  </si>
  <si>
    <t>TYPE DE PROCEDE</t>
  </si>
  <si>
    <t>NOM COMMERCIAL DU PROCEDE</t>
  </si>
  <si>
    <t>TYPE DE DOCUMENT DE REFERENCE</t>
  </si>
  <si>
    <r>
      <t>d / Cliquer sur le support recherché entre :
          - Charpente bois conforme au NF DTU 31.1 (</t>
    </r>
    <r>
      <rPr>
        <i/>
        <sz val="11"/>
        <rFont val="Calibri"/>
        <family val="2"/>
        <scheme val="minor"/>
      </rPr>
      <t>Charpente bois (NF DTU 31.1)</t>
    </r>
    <r>
      <rPr>
        <sz val="11"/>
        <rFont val="Calibri"/>
        <family val="2"/>
        <scheme val="minor"/>
      </rPr>
      <t>)
          - Construction ossature bois conforme au NF DTU 31.2 (</t>
    </r>
    <r>
      <rPr>
        <i/>
        <sz val="11"/>
        <rFont val="Calibri"/>
        <family val="2"/>
        <scheme val="minor"/>
      </rPr>
      <t>COB (NF DTU 31.2)</t>
    </r>
    <r>
      <rPr>
        <sz val="11"/>
        <rFont val="Calibri"/>
        <family val="2"/>
        <scheme val="minor"/>
      </rPr>
      <t>)
          - Façade ossature bois conforme au NF DTU 31.4 (</t>
    </r>
    <r>
      <rPr>
        <i/>
        <sz val="11"/>
        <rFont val="Calibri"/>
        <family val="2"/>
        <scheme val="minor"/>
      </rPr>
      <t>FOB (NF DTU 31.4)</t>
    </r>
    <r>
      <rPr>
        <sz val="11"/>
        <rFont val="Calibri"/>
        <family val="2"/>
        <scheme val="minor"/>
      </rPr>
      <t>)
          - Panneau CLT sous Avis Technique ou Document Technique d'Application (</t>
    </r>
    <r>
      <rPr>
        <i/>
        <sz val="11"/>
        <rFont val="Calibri"/>
        <family val="2"/>
        <scheme val="minor"/>
      </rPr>
      <t>CLT (Sous AT/DTA)</t>
    </r>
    <r>
      <rPr>
        <sz val="11"/>
        <rFont val="Calibri"/>
        <family val="2"/>
        <scheme val="minor"/>
      </rPr>
      <t xml:space="preserve">)
</t>
    </r>
    <r>
      <rPr>
        <b/>
        <i/>
        <sz val="11"/>
        <rFont val="Calibri"/>
        <family val="2"/>
        <scheme val="minor"/>
      </rPr>
      <t xml:space="preserve">       A titre d'exemple, la figure ci-dessous donne le CLT comme support visé.</t>
    </r>
  </si>
  <si>
    <t>Pour faire une recherche prenant en compte le support visé :
a / Si elle n'est pas déjà cochée, cocher la case du critère support comme expliqué précédemment ;
b / Cliquer sur la cellule verte correspondante (voir exemple ci-dessous)</t>
  </si>
  <si>
    <t>Bardage bois en panneaux de contreplaqué</t>
  </si>
  <si>
    <t>N°LIGNE CORRESPONDANT DE L'ENTREE DU TABLEAU DE SORTIE</t>
  </si>
  <si>
    <t>TRIAGE</t>
  </si>
  <si>
    <t>N°LIGNE CORRESPONDANT DE L'ENTREE DE LA BASE</t>
  </si>
  <si>
    <t>LIMITATION DE HAUTEUR DE FACADE3</t>
  </si>
  <si>
    <t>CROISSANT</t>
  </si>
  <si>
    <t>ORDRE</t>
  </si>
  <si>
    <t>c / Cliquer sur la petite flèche qui s'affiche en bas à droite de la cellule pour afficher la liste déroulante.</t>
  </si>
  <si>
    <t>Le tableau des résultats de recherche affiche alors les procédés obtenus pour ce critère (et les autres si d'autres ont été sélectionnés).</t>
  </si>
  <si>
    <r>
      <t xml:space="preserve">Pour faire une recherche prenant en compte la situation visée :
a / Si elle n'est pas déjà cochée, cocher la case du critère "SITUATION" comme expliqué précédemment ;
b / i - Pour la hauteur visée : sélectionner la cellule et saisir directement la valeur de la hauteur de façade recherchée
      ii - Pour la situation du bâtiment, sélectionner la case verte à côté de la cellule "SITUATION DU BÂTIMENT" et procéder au choix avec la liste déroulante.
</t>
    </r>
    <r>
      <rPr>
        <b/>
        <i/>
        <sz val="11"/>
        <color theme="1"/>
        <rFont val="Calibri"/>
        <family val="2"/>
        <scheme val="minor"/>
      </rPr>
      <t>A titre d'exemple, la figure ci-dessous présente un exemple avec une hauteur de façade de 22,1 m pour une situation du bâtiment a.</t>
    </r>
  </si>
  <si>
    <r>
      <t xml:space="preserve">Pour faire une recherche prenant en compte le critère sismique visé :
a / Si elle n'est pas déjà cochée, cocher la case du critère "SISMIQUE" comme expliqué précédemment ;
b / i - Pour la zone de sismicitée visée,  sélectionner la case verte à côté de la cellule "ZONE SISMIQUE" et procéder au choix avec la liste déroulante (choix possible entre 1 / 2 / 3 / 4, il est possible également de taper exactement la valeur).
      ii - Pour la catégorie d'importance du bâtiment :  sélectionner la case verte à côté de la cellule "CATEGORIE D'IMPORTANCE" et procéder au choix avec la liste déroulante (choix possible entre I / II / III / IV, il est possible également de taper exactement la valeur)
</t>
    </r>
    <r>
      <rPr>
        <b/>
        <i/>
        <sz val="11"/>
        <color theme="1"/>
        <rFont val="Calibri"/>
        <family val="2"/>
        <scheme val="minor"/>
      </rPr>
      <t>A titre d'exemple, la Figure ci-dessous présente un exemple avec une zone de sismique à 2 et une catégorie de bâtiment à IV.</t>
    </r>
  </si>
  <si>
    <t>(https://catalogue-bois-construction.fr/referentiels-techniques/boisref/)</t>
  </si>
  <si>
    <t xml:space="preserve">(https://evaluation.cstb.fr/fr/rechercher/) </t>
  </si>
  <si>
    <t>(https://www.programmepacte.fr/)</t>
  </si>
  <si>
    <t xml:space="preserve">       - du corpus des ATEx de cas a, Avis Techniques et Documents Techniques d'Application. Documents librement accessibles sur le site du CSTB ou directement sur les pages internet des tenants de système qui en font la publication.</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</si>
  <si>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 ou de référencement il est possible de s'adresser à l'adresse e-mail ci-dessous.</t>
  </si>
  <si>
    <t xml:space="preserve">leclubdesindustriels@ingeneco.eu </t>
  </si>
  <si>
    <r>
      <rPr>
        <b/>
        <u/>
        <sz val="11"/>
        <rFont val="Calibri"/>
        <family val="2"/>
        <scheme val="minor"/>
      </rPr>
      <t>** Domaine d'emploi sismique :</t>
    </r>
    <r>
      <rPr>
        <sz val="11"/>
        <rFont val="Calibri"/>
        <family val="2"/>
        <scheme val="minor"/>
      </rPr>
      <t xml:space="preserve">
Les dispositions de la présente évaluation technique doivent être adoptées.</t>
    </r>
  </si>
  <si>
    <t>ZONE DE SISMICITE MAXIMALE POUR LA CATEGORIE DE BATIMENT VISEE</t>
  </si>
  <si>
    <t>CATEGORIE MAXIMALE DE BATIMENT POUR LA ZONE DE SISMICITE VISEE</t>
  </si>
  <si>
    <t>Application lorsque les règles parasismiques ne s'appliquent pas.</t>
  </si>
  <si>
    <r>
      <t xml:space="preserve">LIEN URL D'ACCES AU REFERENTIEL TECHNIQUE
</t>
    </r>
    <r>
      <rPr>
        <b/>
        <sz val="11"/>
        <color rgb="FFFF0000"/>
        <rFont val="Calibri"/>
        <family val="2"/>
        <scheme val="minor"/>
      </rPr>
      <t xml:space="preserve">(CELLULE A COPIER (sans rentrer dans la cellule) PUIS COLLER SUR LE NAVIGATEUR)
</t>
    </r>
  </si>
  <si>
    <t>Le référencement représentant la base de donnée du module de recherche est basé sur les données jugées comme différenciantes selon les domaines d'emploi et informations générales des référentiels techniques :
       - du corpus des DTUs ;
       - du corpus des  Recommandations Professionnelles RAGE ;</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</si>
  <si>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</si>
  <si>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t>https://www.boutique.afnor.org/fr-fr/norme/nf-dtu-412/travaux-de-batiment-revetements-exterieurs-en-bois-partie-11-cahier-des-cla/fa185763/1510</t>
  </si>
  <si>
    <t>https://www.construire-en-chanvre.fr/documentation#regles_professionnelles</t>
  </si>
  <si>
    <t>https://www.rfcp.fr/les-regles-professionnelles/</t>
  </si>
  <si>
    <r>
      <t xml:space="preserve">NOTES :
• Le présent document est établi sur la base d'informations données dans les référentiels techniques applicables à la date du référencement.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
</t>
    </r>
    <r>
      <rPr>
        <sz val="12"/>
        <color theme="1"/>
        <rFont val="Calibri"/>
        <family val="2"/>
        <scheme val="minor"/>
      </rPr>
      <t xml:space="preserve">• Les informations données sont issues de simplifications, aussi elles ne permettent pas de se dispenser de prendre connaissance du référentiel technique en question ;
• L'extrait du domaine d'emploi retenu dans la présentation n'intègre pas toutes les limitations notamment celles liées au respect de la réglementation de sécurité incendie ;
• L’indication TC/TNC donnée dans le domaine d'emploi visé est donné en guise d'information, pour que la reconnaissance en TC soit a priori valable, il est nécessaire que l'ensemble du référentiel technique soit respecté.
</t>
    </r>
    <r>
      <rPr>
        <b/>
        <sz val="12"/>
        <color rgb="FFFF0000"/>
        <rFont val="Calibri"/>
        <family val="2"/>
        <scheme val="minor"/>
      </rPr>
      <t>• Les hauteurs visées sont issues de l'aspect technique dudit procédé. Les hauteurs n'intègrent pas l'aspect réglementation incendie. Pour ce faire, il faudra se référer l'Appréciation de Laboratoire dudit procédé.</t>
    </r>
    <r>
      <rPr>
        <b/>
        <sz val="12"/>
        <color theme="1"/>
        <rFont val="Calibri"/>
        <family val="2"/>
        <scheme val="minor"/>
      </rPr>
      <t xml:space="preserve">
</t>
    </r>
    <r>
      <rPr>
        <sz val="12"/>
        <color theme="1"/>
        <rFont val="Calibri"/>
        <family val="2"/>
        <scheme val="minor"/>
      </rPr>
      <t>• Pour toute demande de renseignement ou de référencement il est possible de s'adresser à l'adresse e-mail ci-dessous.</t>
    </r>
  </si>
  <si>
    <r>
      <t xml:space="preserve">Le module de recherche va permettre de prendre en considération jusqu'à trois critères principaux pour définir le domaine d'emploi du procédé de revêtements extérieurs et façades extérieures :
- Le support recevant le procédé de façade (dit SUPPORT)
- La hauteur du bâtiment indissociable de la situation du bâtiment (dit SITUATION)
- La zone de sismicité indissociable de la catégorie du bâtiment (dit SISMICITE)
Si l'utilisateur souhaite prendre en compte un critère dans le module de recherche, il suffit de cocher la case du critère considéré en cliquant dessus.
        Nb : Le message "cocher la case paramètre recherché pour afficher la cellule de recherche si souhaité" disparaît alors.
Si au contraire, l'utilisateur souhaite retirer un critère de sa recherche, il lui suffit de décocher la case.
        Nb : Le message "cocher la case paramètre recherché pour afficher la cellule de recherche si souhaité" réapparaît alors.
</t>
    </r>
    <r>
      <rPr>
        <b/>
        <i/>
        <sz val="11"/>
        <rFont val="Calibri"/>
        <family val="2"/>
        <scheme val="minor"/>
      </rPr>
      <t xml:space="preserve">       A titre d'exemple, la figure ci-dessous présente le module de recherche avec le critère "SUPPORT" coché uniquement.</t>
    </r>
  </si>
  <si>
    <t>NB : Pour la suite du document, cette démarche sera appelée "Choix avec la liste déroulante"</t>
  </si>
  <si>
    <r>
      <t xml:space="preserve">Une fois les critères de recherche définis, le critère de tri et l'ordre de tri souhaité doivent être définis.
a / Pour le critère de tri, sélectionner la case verte à côté de la cellule "TRIER LES RESULTATS PAR :" et procéder au choix avec la liste déroulante.
Les choix possibles pour ce tri sont : 
 - Aspect
 - Type de procédé
 - Nom commercial du procédé
 - Fabricant
 - Type de document de référence
 - Avis limite au / validité
 - Limitation de hauteur de façade
b / Pour l'ordre, sélectionner la case verte à côté de la cellule "ORDRE : " et procéder au choix avec la liste déroulante.
Les choix possibles pour ce tri sont : 
 - Croissant (Trier de A à Z)
 - Décroissant (Trier de Z à A)
</t>
    </r>
    <r>
      <rPr>
        <b/>
        <i/>
        <sz val="11"/>
        <color theme="1"/>
        <rFont val="Calibri"/>
        <family val="2"/>
        <scheme val="minor"/>
      </rPr>
      <t>A titre d'exemple, la Figure ci-dessous présente un exemple avec un tri sur le nom commerciale du procédé et par ordre croissant.</t>
    </r>
  </si>
  <si>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L'évaluation du procédé au regard de la réglementation incendie si existante
                 * Le lien URL du procédé 
A titre d'exemple, la figure ci-dessous présente le résultat de la recherche avec les trois critères définis précédemment. 
Pour rappel :
       - SUPPORT : CLT
       - SITUATION : Hauteur de façade : 22,1 m / Situation du bâtiment : a
       - SISMIQUE : Zone de sismique : 2 / Catégorie de bâtiment : IV
Le nombre de procédés répondant à l'ensemble de ces critères sont au nombre de 5.</t>
  </si>
  <si>
    <t>L'emploi de ce procédé est exclusivement destiné à des projets pour lesquels la MOA est Woodeum ou WO2</t>
  </si>
  <si>
    <r>
      <rPr>
        <b/>
        <u/>
        <sz val="11"/>
        <color theme="1"/>
        <rFont val="Calibri"/>
        <family val="2"/>
        <scheme val="minor"/>
      </rPr>
      <t>* Domaine d'emploi hauteur :</t>
    </r>
    <r>
      <rPr>
        <sz val="11"/>
        <color theme="1"/>
        <rFont val="Calibri"/>
        <family val="2"/>
        <scheme val="minor"/>
      </rPr>
      <t xml:space="preserve">
hauteur limitée à une pression de vent telle que 1.5 x Cpe x Qp ≤ 1 800 Pa
- Au-delà de 9m, mise en œuvre d'un pare-pluie et précadre acier</t>
    </r>
    <r>
      <rPr>
        <sz val="11"/>
        <rFont val="Calibri"/>
        <family val="2"/>
        <scheme val="minor"/>
      </rPr>
      <t xml:space="preserve">
L'emploi de ce procédé est exclusivement destiné à des projets pour lesquels la MOA est Woodeum ou WO2</t>
    </r>
  </si>
  <si>
    <t>L'emploi de ce procédé est exclusivement destiné à des projets pour lesquels la MOA est Woodeum ou WO3</t>
  </si>
  <si>
    <t>L'emploi de ce procédé est exclusivement destiné à des projets pour lesquels la MOA est Woodeum ou WO4</t>
  </si>
  <si>
    <t>L'emploi de ce procédé est exclusivement destiné à des projets pour lesquels la MOA est Woodeum ou WO5</t>
  </si>
  <si>
    <t>L'emploi de ce procédé est exclusivement destiné à des projets pour lesquels la MOA est Woodeum ou WO6</t>
  </si>
  <si>
    <t>L'emploi de ce procédé est exclusivement destiné à des projets pour lesquels la MOA est Woodeum ou WO7</t>
  </si>
  <si>
    <t>L'emploi de ce procédé est exclusivement destiné à des projets pour lesquels la MOA est Woodeum ou WO8</t>
  </si>
  <si>
    <t>L'emploi de ce procédé est exclusivement destiné à des projets pour lesquels la MOA est Woodeum ou WO9</t>
  </si>
  <si>
    <t>L'emploi de ce procédé est exclusivement destiné à des projets pour lesquels la MOA est Woodeum ou WO10</t>
  </si>
  <si>
    <t>L'emploi de ce procédé est exclusivement destiné à des projets pour lesquels la MOA est Woodeum ou WO11</t>
  </si>
  <si>
    <t>L'emploi de ce procédé est exclusivement destiné à des projets pour lesquels la MOA est Woodeum ou WO12</t>
  </si>
  <si>
    <t>CROISSANT (de A à Z)</t>
  </si>
  <si>
    <t>- ACCUEUIL -</t>
  </si>
  <si>
    <t>- NOTICE D'ACCOMPAGNEMENT A L'UTILISATION -</t>
  </si>
  <si>
    <t>MODULE DE RECHERCHE SIMPLIFIEE 
DE PROCEDES DE FACADE EXTERIEURE SUR SUPPORT BOIS</t>
  </si>
  <si>
    <t>Version 00 du 30/06/2023</t>
  </si>
  <si>
    <t>Création INGENECO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</si>
</sst>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8"/>
      <name val="Calibri"/>
      <family val="2"/>
      <scheme val="minor"/>
    </font>
    <font>
      <b/>
      <sz val="18"/>
      <name val="Calibri"/>
      <family val="2"/>
      <scheme val="minor"/>
    </font>
    <font>
      <b/>
      <sz val="16"/>
      <color theme="1"/>
      <name val="Calibri"/>
      <family val="2"/>
      <scheme val="minor"/>
    </font>
    <font>
      <sz val="16"/>
      <color theme="1"/>
      <name val="Calibri"/>
      <family val="2"/>
      <scheme val="minor"/>
    </font>
    <font>
      <sz val="9"/>
      <name val="Calibri"/>
      <family val="2"/>
      <scheme val="minor"/>
    </font>
    <font>
      <b/>
      <sz val="11"/>
      <color rgb="FFBC9937"/>
      <name val="Calibri"/>
      <family val="2"/>
      <scheme val="minor"/>
    </font>
    <font>
      <u/>
      <sz val="11"/>
      <color theme="1"/>
      <name val="Calibri"/>
      <family val="2"/>
      <scheme val="minor"/>
    </font>
    <font>
      <b/>
      <sz val="26"/>
      <color rgb="FFBC9937"/>
      <name val="Calibri"/>
      <family val="2"/>
      <scheme val="minor"/>
    </font>
    <font>
      <b/>
      <sz val="16"/>
      <name val="Calibri"/>
      <family val="2"/>
      <scheme val="minor"/>
    </font>
    <font>
      <sz val="9"/>
      <color theme="1"/>
      <name val="Calibri"/>
      <family val="2"/>
      <scheme val="minor"/>
    </font>
    <font>
      <b/>
      <u/>
      <sz val="11"/>
      <color theme="1"/>
      <name val="Calibri"/>
      <family val="2"/>
      <scheme val="minor"/>
    </font>
    <font>
      <sz val="11"/>
      <color theme="1"/>
      <name val="Calibri"/>
      <family val="2"/>
    </font>
    <font>
      <vertAlign val="superscript"/>
      <sz val="11"/>
      <color theme="1"/>
      <name val="Calibri"/>
      <family val="2"/>
      <scheme val="minor"/>
    </font>
    <font>
      <sz val="11"/>
      <color theme="1"/>
      <name val="Arial"/>
      <family val="2"/>
    </font>
    <font>
      <b/>
      <u/>
      <sz val="11"/>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b/>
      <i/>
      <sz val="11"/>
      <name val="Calibri"/>
      <family val="2"/>
      <scheme val="minor"/>
    </font>
    <font>
      <sz val="11"/>
      <name val="Calibri"/>
      <family val="2"/>
    </font>
    <font>
      <b/>
      <sz val="11"/>
      <color theme="0"/>
      <name val="Calibri"/>
      <family val="2"/>
      <scheme val="minor"/>
    </font>
    <font>
      <b/>
      <sz val="16"/>
      <color rgb="FFFF0000"/>
      <name val="Calibri"/>
      <family val="2"/>
      <scheme val="minor"/>
    </font>
    <font>
      <b/>
      <sz val="12"/>
      <color theme="1"/>
      <name val="Calibri"/>
      <family val="2"/>
      <scheme val="minor"/>
    </font>
    <font>
      <sz val="12"/>
      <color theme="1"/>
      <name val="Calibri"/>
      <family val="2"/>
      <scheme val="minor"/>
    </font>
    <font>
      <b/>
      <sz val="28"/>
      <color rgb="FFBC9937"/>
      <name val="Calibri"/>
      <family val="2"/>
      <scheme val="minor"/>
    </font>
    <font>
      <b/>
      <i/>
      <sz val="18"/>
      <color theme="0" tint="-0.499984740745262"/>
      <name val="Calibri"/>
      <family val="2"/>
      <scheme val="minor"/>
    </font>
    <font>
      <sz val="11"/>
      <color rgb="FFFF0000"/>
      <name val="Calibri"/>
      <family val="2"/>
      <scheme val="minor"/>
    </font>
    <font>
      <b/>
      <u/>
      <sz val="9"/>
      <color theme="1"/>
      <name val="Calibri"/>
      <family val="2"/>
      <scheme val="minor"/>
    </font>
    <font>
      <b/>
      <sz val="9"/>
      <color theme="1"/>
      <name val="Calibri"/>
      <family val="2"/>
      <scheme val="minor"/>
    </font>
    <font>
      <b/>
      <sz val="12"/>
      <color rgb="FFFF0000"/>
      <name val="Calibri"/>
      <family val="2"/>
      <scheme val="minor"/>
    </font>
    <font>
      <b/>
      <sz val="20"/>
      <color theme="1"/>
      <name val="Calibri"/>
      <family val="2"/>
      <scheme val="minor"/>
    </font>
    <font>
      <b/>
      <u/>
      <sz val="16"/>
      <color theme="1"/>
      <name val="Calibri"/>
      <family val="2"/>
      <scheme val="minor"/>
    </font>
    <font>
      <b/>
      <sz val="20"/>
      <color rgb="FFBC9937"/>
      <name val="Calibri"/>
      <family val="2"/>
      <scheme val="minor"/>
    </font>
    <font>
      <b/>
      <i/>
      <sz val="11"/>
      <color theme="1"/>
      <name val="Calibri"/>
      <family val="2"/>
      <scheme val="minor"/>
    </font>
    <font>
      <i/>
      <sz val="11"/>
      <name val="Calibri"/>
      <family val="2"/>
      <scheme val="minor"/>
    </font>
    <font>
      <i/>
      <sz val="11"/>
      <color theme="1"/>
      <name val="Calibri"/>
      <family val="2"/>
      <scheme val="minor"/>
    </font>
    <font>
      <b/>
      <i/>
      <sz val="14"/>
      <color rgb="FFBC9937"/>
      <name val="Calibri"/>
      <family val="2"/>
      <scheme val="minor"/>
    </font>
    <font>
      <b/>
      <i/>
      <sz val="18"/>
      <color rgb="FFBC9937"/>
      <name val="Calibri"/>
      <family val="2"/>
      <scheme val="minor"/>
    </font>
    <font>
      <sz val="11"/>
      <color theme="1" tint="0.49998474074526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E1C675"/>
        <bgColor indexed="64"/>
      </patternFill>
    </fill>
    <fill>
      <patternFill patternType="solid">
        <fgColor rgb="FFF7EFD9"/>
        <bgColor indexed="64"/>
      </patternFill>
    </fill>
    <fill>
      <patternFill patternType="solid">
        <fgColor rgb="FFFFFF99"/>
        <bgColor indexed="64"/>
      </patternFill>
    </fill>
    <fill>
      <patternFill patternType="solid">
        <fgColor theme="4"/>
        <bgColor indexed="64"/>
      </patternFill>
    </fill>
    <fill>
      <patternFill patternType="solid">
        <fgColor theme="9" tint="0.59999389629810485"/>
        <bgColor indexed="64"/>
      </patternFill>
    </fill>
    <fill>
      <patternFill patternType="solid">
        <fgColor rgb="FF7030A0"/>
        <bgColor indexed="64"/>
      </patternFill>
    </fill>
    <fill>
      <patternFill patternType="solid">
        <fgColor rgb="FFEDE2F6"/>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xf numFmtId="0" fontId="25" fillId="0" borderId="0"/>
  </cellStyleXfs>
  <cellXfs count="347">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wrapText="1"/>
    </xf>
    <xf numFmtId="0" fontId="2" fillId="4" borderId="1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14" fontId="0" fillId="0" borderId="0" xfId="0" applyNumberForma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1" fillId="0" borderId="0" xfId="0" applyFont="1" applyAlignment="1">
      <alignment horizontal="center" wrapText="1"/>
    </xf>
    <xf numFmtId="0" fontId="8" fillId="0" borderId="0" xfId="0" applyFont="1" applyAlignment="1">
      <alignment vertical="center" wrapText="1"/>
    </xf>
    <xf numFmtId="0" fontId="0" fillId="0" borderId="0" xfId="0" applyAlignment="1">
      <alignment horizontal="left"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0" fillId="0" borderId="0" xfId="0" applyAlignment="1">
      <alignment vertical="center" wrapText="1"/>
    </xf>
    <xf numFmtId="0" fontId="2" fillId="4" borderId="14"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left" vertical="center"/>
    </xf>
    <xf numFmtId="16" fontId="0" fillId="0" borderId="0" xfId="0" applyNumberFormat="1" applyAlignment="1">
      <alignment horizontal="center" vertical="center"/>
    </xf>
    <xf numFmtId="16" fontId="0" fillId="0" borderId="0" xfId="0" applyNumberFormat="1" applyAlignment="1">
      <alignment horizontal="center" vertical="center" wrapText="1"/>
    </xf>
    <xf numFmtId="0" fontId="20" fillId="0" borderId="0" xfId="0" applyFont="1" applyAlignment="1">
      <alignment horizontal="left" vertical="center" wrapText="1"/>
    </xf>
    <xf numFmtId="0" fontId="2" fillId="4" borderId="3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quotePrefix="1"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4" xfId="0" quotePrefix="1" applyNumberFormat="1"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quotePrefix="1" applyNumberFormat="1" applyFont="1" applyBorder="1" applyAlignment="1">
      <alignment horizontal="center" vertical="center" wrapText="1"/>
    </xf>
    <xf numFmtId="0" fontId="0" fillId="0" borderId="8" xfId="0" quotePrefix="1" applyBorder="1" applyAlignment="1">
      <alignment horizontal="center" vertical="center" wrapText="1"/>
    </xf>
    <xf numFmtId="14" fontId="0" fillId="0" borderId="1" xfId="0" quotePrefix="1" applyNumberFormat="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14" fontId="3" fillId="0" borderId="7" xfId="0" applyNumberFormat="1" applyFont="1" applyBorder="1" applyAlignment="1">
      <alignment horizontal="center" vertical="center" wrapText="1"/>
    </xf>
    <xf numFmtId="14" fontId="0" fillId="0" borderId="7" xfId="0" applyNumberFormat="1" applyBorder="1" applyAlignment="1">
      <alignment horizontal="center" vertical="center" wrapText="1"/>
    </xf>
    <xf numFmtId="20" fontId="0" fillId="0" borderId="8" xfId="0" applyNumberFormat="1" applyBorder="1" applyAlignment="1">
      <alignment horizontal="center" vertical="center" wrapText="1"/>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49" fontId="3" fillId="0" borderId="40" xfId="0" applyNumberFormat="1" applyFont="1" applyBorder="1" applyAlignment="1">
      <alignment horizontal="left" vertical="center" wrapText="1"/>
    </xf>
    <xf numFmtId="49" fontId="3" fillId="0" borderId="40" xfId="0" quotePrefix="1" applyNumberFormat="1" applyFont="1" applyBorder="1" applyAlignment="1">
      <alignment horizontal="left" vertical="center" wrapText="1"/>
    </xf>
    <xf numFmtId="0" fontId="0" fillId="0" borderId="40" xfId="0" applyBorder="1" applyAlignment="1">
      <alignment horizontal="left"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6" xfId="0" applyNumberForma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0" fillId="0" borderId="17" xfId="0" applyNumberForma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3" fillId="0" borderId="19" xfId="0" applyNumberFormat="1" applyFont="1" applyBorder="1" applyAlignment="1">
      <alignment horizontal="center" vertical="center" wrapText="1"/>
    </xf>
    <xf numFmtId="49" fontId="0" fillId="0" borderId="18"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3" fillId="0" borderId="36" xfId="0" applyNumberFormat="1" applyFont="1" applyBorder="1" applyAlignment="1">
      <alignment horizontal="center" vertical="center" wrapText="1"/>
    </xf>
    <xf numFmtId="0" fontId="0" fillId="0" borderId="50" xfId="0" applyBorder="1" applyAlignment="1">
      <alignment horizontal="left" vertical="center" wrapText="1"/>
    </xf>
    <xf numFmtId="49" fontId="3" fillId="0" borderId="50" xfId="0" applyNumberFormat="1" applyFont="1" applyBorder="1" applyAlignment="1">
      <alignment horizontal="left" vertical="center" wrapText="1"/>
    </xf>
    <xf numFmtId="49" fontId="3" fillId="0" borderId="50" xfId="0" quotePrefix="1" applyNumberFormat="1" applyFont="1" applyBorder="1" applyAlignment="1">
      <alignment horizontal="left" vertical="center" wrapText="1"/>
    </xf>
    <xf numFmtId="0" fontId="0" fillId="0" borderId="45" xfId="0" applyBorder="1" applyAlignment="1">
      <alignment horizontal="left"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28" fillId="8" borderId="2" xfId="0" applyFont="1" applyFill="1" applyBorder="1" applyAlignment="1">
      <alignment horizontal="center" vertical="center" wrapText="1"/>
    </xf>
    <xf numFmtId="0" fontId="28" fillId="8" borderId="51" xfId="0" applyFont="1" applyFill="1" applyBorder="1" applyAlignment="1">
      <alignment horizontal="center" vertical="center" wrapText="1"/>
    </xf>
    <xf numFmtId="0" fontId="21" fillId="9" borderId="0" xfId="1" applyFill="1" applyAlignment="1">
      <alignment horizontal="center" vertical="center" wrapText="1"/>
    </xf>
    <xf numFmtId="0" fontId="0" fillId="9" borderId="0" xfId="1" applyFont="1" applyFill="1" applyAlignment="1">
      <alignment horizontal="center" vertical="center" wrapText="1"/>
    </xf>
    <xf numFmtId="0" fontId="0" fillId="9" borderId="0" xfId="0" applyFill="1" applyAlignment="1">
      <alignment horizontal="center" vertical="center" wrapText="1"/>
    </xf>
    <xf numFmtId="0" fontId="22" fillId="9" borderId="0" xfId="1" applyFont="1" applyFill="1" applyAlignment="1">
      <alignment horizontal="center" vertical="center" wrapText="1"/>
    </xf>
    <xf numFmtId="0" fontId="0" fillId="9" borderId="0" xfId="0" quotePrefix="1" applyFill="1" applyAlignment="1">
      <alignment horizontal="center" vertical="center" wrapText="1"/>
    </xf>
    <xf numFmtId="0" fontId="18" fillId="9" borderId="0" xfId="0" applyFont="1" applyFill="1" applyAlignment="1">
      <alignment horizontal="center" vertical="center"/>
    </xf>
    <xf numFmtId="0" fontId="28" fillId="8" borderId="45" xfId="0" applyFont="1" applyFill="1" applyBorder="1" applyAlignment="1">
      <alignment horizontal="center" vertical="center" wrapText="1"/>
    </xf>
    <xf numFmtId="0" fontId="0" fillId="0" borderId="45" xfId="0" applyBorder="1" applyAlignment="1">
      <alignment horizontal="center" vertical="center"/>
    </xf>
    <xf numFmtId="49" fontId="0" fillId="0" borderId="47" xfId="0" applyNumberFormat="1" applyBorder="1" applyAlignment="1">
      <alignment horizontal="center" vertical="center" wrapText="1"/>
    </xf>
    <xf numFmtId="49" fontId="0" fillId="0" borderId="45" xfId="0" applyNumberFormat="1" applyBorder="1" applyAlignment="1">
      <alignment horizontal="center" vertical="center" wrapText="1"/>
    </xf>
    <xf numFmtId="49" fontId="0" fillId="0" borderId="48" xfId="0" applyNumberFormat="1" applyBorder="1" applyAlignment="1">
      <alignment horizontal="center" vertical="center" wrapText="1"/>
    </xf>
    <xf numFmtId="49" fontId="0" fillId="0" borderId="46" xfId="0" applyNumberFormat="1" applyBorder="1" applyAlignment="1">
      <alignment horizontal="center" vertical="center" wrapText="1"/>
    </xf>
    <xf numFmtId="0" fontId="0" fillId="0" borderId="46" xfId="0" applyBorder="1" applyAlignment="1">
      <alignment horizontal="left" vertical="center" wrapText="1"/>
    </xf>
    <xf numFmtId="14" fontId="0" fillId="0" borderId="21" xfId="0" applyNumberFormat="1"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left" vertical="center" wrapText="1"/>
    </xf>
    <xf numFmtId="49" fontId="3" fillId="0" borderId="3" xfId="0" applyNumberFormat="1" applyFont="1" applyBorder="1" applyAlignment="1">
      <alignment horizontal="left" vertical="center" wrapText="1"/>
    </xf>
    <xf numFmtId="14" fontId="0" fillId="0" borderId="22" xfId="0" applyNumberFormat="1" applyBorder="1" applyAlignment="1">
      <alignment horizontal="center" vertical="center" wrapText="1"/>
    </xf>
    <xf numFmtId="0" fontId="21" fillId="9" borderId="0" xfId="1" applyFill="1" applyBorder="1" applyAlignment="1">
      <alignment horizontal="center" vertical="center" wrapText="1"/>
    </xf>
    <xf numFmtId="0" fontId="0" fillId="9" borderId="34" xfId="0" applyFill="1" applyBorder="1" applyAlignment="1">
      <alignment horizontal="center" vertical="center" wrapText="1"/>
    </xf>
    <xf numFmtId="0" fontId="3" fillId="9" borderId="34" xfId="0" applyFont="1" applyFill="1" applyBorder="1" applyAlignment="1">
      <alignment horizontal="center" vertical="center" wrapText="1"/>
    </xf>
    <xf numFmtId="49" fontId="3" fillId="9" borderId="34" xfId="0" applyNumberFormat="1" applyFont="1" applyFill="1" applyBorder="1" applyAlignment="1">
      <alignment horizontal="center" vertical="center" wrapText="1"/>
    </xf>
    <xf numFmtId="0" fontId="0" fillId="9" borderId="55" xfId="0" applyFill="1" applyBorder="1" applyAlignment="1">
      <alignment horizontal="center" vertical="center" wrapText="1"/>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49" fontId="3" fillId="0" borderId="55"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18" xfId="0" applyBorder="1" applyAlignment="1">
      <alignment horizontal="center" vertical="center" wrapText="1"/>
    </xf>
    <xf numFmtId="49" fontId="3" fillId="0" borderId="4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49" fontId="3" fillId="0" borderId="61" xfId="0" applyNumberFormat="1" applyFont="1" applyBorder="1" applyAlignment="1">
      <alignment horizontal="left" vertical="center" wrapText="1"/>
    </xf>
    <xf numFmtId="0" fontId="0" fillId="0" borderId="61" xfId="0" applyBorder="1" applyAlignment="1">
      <alignment horizontal="left" vertical="center" wrapText="1"/>
    </xf>
    <xf numFmtId="49" fontId="3" fillId="0" borderId="18" xfId="0" applyNumberFormat="1" applyFont="1" applyBorder="1" applyAlignment="1">
      <alignment horizontal="left" vertical="center" wrapText="1"/>
    </xf>
    <xf numFmtId="14" fontId="3" fillId="0" borderId="51" xfId="0" applyNumberFormat="1" applyFont="1" applyBorder="1" applyAlignment="1">
      <alignment horizontal="center" vertical="center" wrapText="1"/>
    </xf>
    <xf numFmtId="0" fontId="0" fillId="0" borderId="63" xfId="0"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xf>
    <xf numFmtId="0" fontId="3" fillId="0" borderId="21"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14" fontId="0" fillId="0" borderId="7" xfId="0" applyNumberFormat="1" applyBorder="1" applyAlignment="1">
      <alignment horizontal="center" vertical="center"/>
    </xf>
    <xf numFmtId="14" fontId="3" fillId="0" borderId="21" xfId="0" applyNumberFormat="1" applyFont="1" applyBorder="1" applyAlignment="1">
      <alignment horizontal="center" vertical="center" wrapText="1"/>
    </xf>
    <xf numFmtId="0" fontId="0" fillId="0" borderId="8" xfId="0" applyBorder="1" applyAlignment="1">
      <alignment horizontal="center" vertical="center"/>
    </xf>
    <xf numFmtId="49" fontId="3" fillId="0" borderId="21"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 xfId="0" applyBorder="1" applyAlignment="1">
      <alignment horizontal="center" vertical="center" wrapText="1"/>
    </xf>
    <xf numFmtId="49" fontId="14" fillId="0" borderId="8"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0" fontId="0" fillId="0" borderId="34" xfId="0" applyBorder="1" applyAlignment="1">
      <alignment horizontal="center" vertical="center"/>
    </xf>
    <xf numFmtId="49" fontId="3" fillId="0" borderId="64" xfId="0" applyNumberFormat="1" applyFont="1" applyBorder="1" applyAlignment="1">
      <alignment horizontal="center" vertical="center" wrapText="1"/>
    </xf>
    <xf numFmtId="0" fontId="0" fillId="0" borderId="7" xfId="0" applyBorder="1" applyAlignment="1">
      <alignment horizontal="center" vertical="center"/>
    </xf>
    <xf numFmtId="14" fontId="0" fillId="0" borderId="23" xfId="0" applyNumberFormat="1" applyBorder="1" applyAlignment="1">
      <alignment horizontal="center" vertical="center" wrapText="1"/>
    </xf>
    <xf numFmtId="14" fontId="0" fillId="0" borderId="51" xfId="0" applyNumberFormat="1" applyBorder="1" applyAlignment="1">
      <alignment horizontal="center" vertical="center" wrapText="1"/>
    </xf>
    <xf numFmtId="14" fontId="0" fillId="0" borderId="1" xfId="0" applyNumberFormat="1" applyBorder="1" applyAlignment="1">
      <alignment horizontal="center" vertical="center"/>
    </xf>
    <xf numFmtId="0" fontId="0" fillId="9" borderId="36" xfId="0" applyFill="1" applyBorder="1" applyAlignment="1">
      <alignment horizontal="center" vertical="center" wrapText="1"/>
    </xf>
    <xf numFmtId="0" fontId="0" fillId="9" borderId="62" xfId="0" applyFill="1" applyBorder="1" applyAlignment="1">
      <alignment horizontal="center" vertical="center" wrapText="1"/>
    </xf>
    <xf numFmtId="49" fontId="3" fillId="0" borderId="60" xfId="0" applyNumberFormat="1" applyFont="1" applyBorder="1" applyAlignment="1">
      <alignment horizontal="left" vertical="center" wrapText="1"/>
    </xf>
    <xf numFmtId="49" fontId="3" fillId="0" borderId="65" xfId="0" applyNumberFormat="1" applyFont="1" applyBorder="1" applyAlignment="1">
      <alignment horizontal="left" vertical="center" wrapText="1"/>
    </xf>
    <xf numFmtId="49" fontId="3" fillId="0" borderId="62" xfId="0" applyNumberFormat="1" applyFont="1" applyBorder="1" applyAlignment="1">
      <alignment horizontal="center" vertical="center" wrapText="1"/>
    </xf>
    <xf numFmtId="0" fontId="21" fillId="0" borderId="0" xfId="1" applyFill="1" applyAlignment="1">
      <alignment horizontal="center" vertical="center" wrapText="1"/>
    </xf>
    <xf numFmtId="0" fontId="3" fillId="0" borderId="0" xfId="0" applyFont="1" applyAlignment="1">
      <alignment horizontal="center" vertical="center" wrapText="1"/>
    </xf>
    <xf numFmtId="0" fontId="3" fillId="0" borderId="0" xfId="1" applyFont="1" applyFill="1" applyAlignment="1">
      <alignment horizontal="center" vertical="center" wrapText="1"/>
    </xf>
    <xf numFmtId="0" fontId="3" fillId="0" borderId="0" xfId="0" applyFont="1" applyAlignment="1">
      <alignment wrapText="1"/>
    </xf>
    <xf numFmtId="0" fontId="7" fillId="0" borderId="0" xfId="0" applyFont="1" applyAlignment="1">
      <alignment horizontal="center" vertical="center" wrapText="1"/>
    </xf>
    <xf numFmtId="0" fontId="26" fillId="4" borderId="20" xfId="0" applyFont="1" applyFill="1" applyBorder="1" applyAlignment="1">
      <alignment horizontal="center" vertical="center" wrapText="1"/>
    </xf>
    <xf numFmtId="0" fontId="26" fillId="4" borderId="44" xfId="0" applyFont="1" applyFill="1" applyBorder="1" applyAlignment="1">
      <alignment horizontal="center" vertical="center" wrapText="1"/>
    </xf>
    <xf numFmtId="14" fontId="0" fillId="0" borderId="0" xfId="0" applyNumberFormat="1" applyAlignment="1">
      <alignment wrapText="1"/>
    </xf>
    <xf numFmtId="0" fontId="1" fillId="0" borderId="44" xfId="0" applyFont="1" applyBorder="1" applyAlignment="1">
      <alignment vertical="center" wrapText="1"/>
    </xf>
    <xf numFmtId="0" fontId="1" fillId="0" borderId="44" xfId="0" applyFont="1" applyBorder="1" applyAlignment="1">
      <alignment horizontal="center" vertical="center" wrapText="1"/>
    </xf>
    <xf numFmtId="0" fontId="29" fillId="0" borderId="9" xfId="0" quotePrefix="1" applyFont="1" applyBorder="1" applyAlignment="1">
      <alignment horizontal="left" vertical="center"/>
    </xf>
    <xf numFmtId="0" fontId="29" fillId="0" borderId="0" xfId="0" applyFont="1" applyAlignment="1">
      <alignment vertical="center" wrapText="1"/>
    </xf>
    <xf numFmtId="0" fontId="29" fillId="0" borderId="0" xfId="0" quotePrefix="1" applyFont="1" applyAlignment="1">
      <alignment vertical="center" wrapText="1"/>
    </xf>
    <xf numFmtId="0" fontId="2" fillId="4" borderId="54"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0" fillId="0" borderId="0" xfId="0" applyAlignment="1" applyProtection="1">
      <alignment horizontal="center" vertical="center" wrapText="1"/>
      <protection locked="0" hidden="1"/>
    </xf>
    <xf numFmtId="0" fontId="3" fillId="0" borderId="4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 xfId="0" applyFont="1" applyBorder="1" applyAlignment="1">
      <alignment horizontal="left" vertical="center" wrapText="1"/>
    </xf>
    <xf numFmtId="49" fontId="0" fillId="0" borderId="50" xfId="0" applyNumberFormat="1" applyBorder="1" applyAlignment="1">
      <alignment horizontal="left" vertical="center" wrapText="1"/>
    </xf>
    <xf numFmtId="0" fontId="0" fillId="0" borderId="3" xfId="0" applyBorder="1" applyAlignment="1">
      <alignment horizontal="left" vertical="center" wrapText="1"/>
    </xf>
    <xf numFmtId="49" fontId="3" fillId="0" borderId="49" xfId="0" applyNumberFormat="1" applyFont="1" applyBorder="1" applyAlignment="1">
      <alignment horizontal="left" vertical="center" wrapText="1"/>
    </xf>
    <xf numFmtId="0" fontId="3" fillId="0" borderId="55" xfId="0" applyFont="1" applyBorder="1" applyAlignment="1">
      <alignment horizontal="center" vertical="center" wrapText="1"/>
    </xf>
    <xf numFmtId="0" fontId="3" fillId="9" borderId="55" xfId="0" applyFont="1" applyFill="1" applyBorder="1" applyAlignment="1">
      <alignment horizontal="center" vertical="center" wrapText="1"/>
    </xf>
    <xf numFmtId="0" fontId="0" fillId="0" borderId="0" xfId="0" applyAlignment="1">
      <alignment vertical="center"/>
    </xf>
    <xf numFmtId="14" fontId="0" fillId="0" borderId="30" xfId="0" applyNumberFormat="1" applyBorder="1" applyAlignment="1">
      <alignment horizontal="center" vertical="center" wrapText="1"/>
    </xf>
    <xf numFmtId="14" fontId="3" fillId="0" borderId="4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3" xfId="0" applyFont="1" applyBorder="1" applyAlignment="1">
      <alignment horizontal="center" vertical="center" wrapText="1"/>
    </xf>
    <xf numFmtId="49" fontId="0" fillId="0" borderId="64" xfId="0" applyNumberFormat="1" applyBorder="1" applyAlignment="1">
      <alignment horizontal="center" vertical="center" wrapText="1"/>
    </xf>
    <xf numFmtId="49" fontId="0" fillId="0" borderId="51" xfId="0" applyNumberFormat="1" applyBorder="1" applyAlignment="1">
      <alignment horizontal="center" vertical="center" wrapText="1"/>
    </xf>
    <xf numFmtId="49" fontId="3" fillId="0" borderId="45" xfId="0" applyNumberFormat="1" applyFont="1" applyBorder="1" applyAlignment="1">
      <alignment horizontal="center" vertical="center" wrapText="1"/>
    </xf>
    <xf numFmtId="0" fontId="0" fillId="0" borderId="39" xfId="0" applyBorder="1" applyAlignment="1">
      <alignment horizontal="left" vertical="center" wrapText="1"/>
    </xf>
    <xf numFmtId="49" fontId="3" fillId="0" borderId="19" xfId="0" quotePrefix="1" applyNumberFormat="1" applyFont="1" applyBorder="1" applyAlignment="1">
      <alignment horizontal="left" vertical="center" wrapText="1"/>
    </xf>
    <xf numFmtId="49" fontId="3" fillId="0" borderId="3" xfId="0" quotePrefix="1" applyNumberFormat="1" applyFont="1" applyBorder="1" applyAlignment="1">
      <alignment horizontal="left" vertical="center" wrapText="1"/>
    </xf>
    <xf numFmtId="49" fontId="3" fillId="0" borderId="45" xfId="0" applyNumberFormat="1" applyFont="1" applyBorder="1" applyAlignment="1">
      <alignment horizontal="left" vertical="center" wrapText="1"/>
    </xf>
    <xf numFmtId="49" fontId="3" fillId="0" borderId="46" xfId="0" quotePrefix="1" applyNumberFormat="1" applyFont="1" applyBorder="1" applyAlignment="1">
      <alignment horizontal="left" vertical="center" wrapText="1"/>
    </xf>
    <xf numFmtId="49" fontId="3" fillId="0" borderId="46" xfId="0" applyNumberFormat="1" applyFont="1" applyBorder="1" applyAlignment="1">
      <alignment horizontal="left" vertical="center" wrapText="1"/>
    </xf>
    <xf numFmtId="0" fontId="3" fillId="0" borderId="9" xfId="0" applyFont="1" applyBorder="1" applyAlignment="1">
      <alignment horizontal="center" vertical="center" wrapText="1"/>
    </xf>
    <xf numFmtId="14" fontId="0" fillId="0" borderId="1" xfId="0" quotePrefix="1" applyNumberFormat="1" applyBorder="1" applyAlignment="1">
      <alignment horizontal="center" vertical="center"/>
    </xf>
    <xf numFmtId="0" fontId="3" fillId="0" borderId="10" xfId="0" applyFont="1" applyBorder="1" applyAlignment="1">
      <alignment horizontal="center" vertical="center" wrapText="1"/>
    </xf>
    <xf numFmtId="0" fontId="0" fillId="5" borderId="9" xfId="0" applyFill="1" applyBorder="1" applyAlignment="1">
      <alignment horizontal="center" vertical="center" wrapText="1"/>
    </xf>
    <xf numFmtId="49" fontId="3" fillId="9" borderId="55" xfId="0" applyNumberFormat="1" applyFont="1" applyFill="1" applyBorder="1" applyAlignment="1">
      <alignment horizontal="center" vertical="center" wrapText="1"/>
    </xf>
    <xf numFmtId="0" fontId="3" fillId="9" borderId="62" xfId="0" applyFont="1" applyFill="1" applyBorder="1" applyAlignment="1">
      <alignment horizontal="center" vertical="center" wrapText="1"/>
    </xf>
    <xf numFmtId="0" fontId="21" fillId="9" borderId="9" xfId="1" applyFill="1" applyBorder="1" applyAlignment="1">
      <alignment horizontal="center" vertical="center" wrapText="1"/>
    </xf>
    <xf numFmtId="49" fontId="3" fillId="0" borderId="55" xfId="0" quotePrefix="1" applyNumberFormat="1" applyFont="1" applyBorder="1" applyAlignment="1">
      <alignment horizontal="center" vertical="center" wrapText="1"/>
    </xf>
    <xf numFmtId="14" fontId="0" fillId="0" borderId="59" xfId="0" applyNumberFormat="1" applyBorder="1" applyAlignment="1">
      <alignment horizontal="center" vertical="center" wrapText="1"/>
    </xf>
    <xf numFmtId="0" fontId="0" fillId="0" borderId="5" xfId="0" applyBorder="1" applyAlignment="1">
      <alignment horizontal="center" vertical="center" wrapText="1"/>
    </xf>
    <xf numFmtId="1" fontId="34" fillId="0" borderId="51" xfId="0" applyNumberFormat="1" applyFont="1" applyBorder="1" applyAlignment="1">
      <alignment horizontal="center" vertical="center" wrapText="1"/>
    </xf>
    <xf numFmtId="0" fontId="3" fillId="0" borderId="0" xfId="0" applyFont="1" applyAlignment="1">
      <alignment horizontal="left" vertical="center" wrapText="1"/>
    </xf>
    <xf numFmtId="14" fontId="3" fillId="0" borderId="59"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8" xfId="0" quotePrefix="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62" xfId="0" quotePrefix="1" applyNumberFormat="1" applyFont="1" applyBorder="1" applyAlignment="1">
      <alignment horizontal="center" vertical="center" wrapText="1"/>
    </xf>
    <xf numFmtId="0" fontId="27" fillId="0" borderId="7" xfId="0" applyFont="1" applyBorder="1" applyAlignment="1">
      <alignment horizontal="center" vertical="center" wrapText="1"/>
    </xf>
    <xf numFmtId="14" fontId="27" fillId="0" borderId="1" xfId="0" applyNumberFormat="1" applyFont="1" applyBorder="1" applyAlignment="1">
      <alignment horizontal="center" vertical="center" wrapText="1"/>
    </xf>
    <xf numFmtId="14" fontId="3" fillId="0" borderId="1" xfId="0" quotePrefix="1" applyNumberFormat="1" applyFont="1" applyBorder="1" applyAlignment="1">
      <alignment horizontal="center" vertical="center"/>
    </xf>
    <xf numFmtId="14" fontId="0" fillId="0" borderId="45" xfId="0" applyNumberFormat="1" applyBorder="1" applyAlignment="1">
      <alignment horizontal="center" vertical="center" wrapText="1"/>
    </xf>
    <xf numFmtId="14" fontId="27" fillId="0" borderId="1" xfId="0" quotePrefix="1" applyNumberFormat="1" applyFont="1" applyBorder="1" applyAlignment="1">
      <alignment horizontal="center" vertical="center"/>
    </xf>
    <xf numFmtId="14" fontId="3" fillId="0" borderId="1" xfId="0" applyNumberFormat="1" applyFont="1" applyBorder="1" applyAlignment="1">
      <alignment horizontal="center" vertical="center"/>
    </xf>
    <xf numFmtId="14" fontId="27" fillId="0" borderId="1" xfId="0" applyNumberFormat="1" applyFont="1" applyBorder="1" applyAlignment="1">
      <alignment horizontal="center" vertical="center"/>
    </xf>
    <xf numFmtId="0" fontId="27" fillId="0" borderId="8" xfId="0" applyFont="1" applyBorder="1" applyAlignment="1">
      <alignment horizontal="center" vertical="center" wrapText="1"/>
    </xf>
    <xf numFmtId="0" fontId="14" fillId="0" borderId="0" xfId="0" applyFont="1" applyAlignment="1">
      <alignment horizontal="left" vertical="center" wrapText="1"/>
    </xf>
    <xf numFmtId="0" fontId="38" fillId="0" borderId="44" xfId="0" applyFont="1" applyBorder="1" applyAlignment="1">
      <alignment horizontal="center" vertical="center"/>
    </xf>
    <xf numFmtId="0" fontId="13" fillId="0" borderId="0" xfId="0" applyFont="1" applyAlignment="1">
      <alignment horizontal="left" wrapText="1"/>
    </xf>
    <xf numFmtId="0" fontId="39" fillId="0" borderId="0" xfId="0" applyFont="1" applyAlignment="1">
      <alignment vertical="top" wrapText="1"/>
    </xf>
    <xf numFmtId="0" fontId="31" fillId="0" borderId="0" xfId="0" applyFont="1" applyAlignment="1">
      <alignment horizontal="left" vertical="top" wrapText="1" indent="1"/>
    </xf>
    <xf numFmtId="0" fontId="40" fillId="0" borderId="0" xfId="0" applyFont="1" applyAlignment="1">
      <alignment horizontal="center" vertical="center" wrapText="1"/>
    </xf>
    <xf numFmtId="0" fontId="0" fillId="0" borderId="0" xfId="0" applyAlignment="1">
      <alignment horizontal="left" vertical="top" wrapText="1" indent="1"/>
    </xf>
    <xf numFmtId="0" fontId="3" fillId="0" borderId="0" xfId="0" applyFont="1" applyAlignment="1">
      <alignment horizontal="left" vertical="top" wrapText="1" indent="1"/>
    </xf>
    <xf numFmtId="0" fontId="3" fillId="0" borderId="0" xfId="0" applyFont="1"/>
    <xf numFmtId="0" fontId="0" fillId="0" borderId="0" xfId="0" applyAlignment="1">
      <alignment horizontal="center" wrapText="1"/>
    </xf>
    <xf numFmtId="0" fontId="3" fillId="0" borderId="0" xfId="0" applyFont="1" applyAlignment="1">
      <alignment horizontal="left" wrapText="1" indent="1"/>
    </xf>
    <xf numFmtId="14"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0" fillId="0" borderId="51" xfId="0" applyBorder="1" applyAlignment="1">
      <alignment horizontal="center" vertical="center"/>
    </xf>
    <xf numFmtId="49" fontId="3" fillId="0" borderId="0" xfId="0" quotePrefix="1" applyNumberFormat="1" applyFont="1" applyAlignment="1">
      <alignment horizontal="left" vertical="center" wrapText="1"/>
    </xf>
    <xf numFmtId="14" fontId="3" fillId="0" borderId="0" xfId="0" quotePrefix="1" applyNumberFormat="1" applyFont="1" applyAlignment="1">
      <alignment horizontal="center" vertical="center" wrapText="1"/>
    </xf>
    <xf numFmtId="0" fontId="0" fillId="5" borderId="0" xfId="0" applyFill="1" applyAlignment="1">
      <alignment horizontal="center" vertical="center" wrapText="1"/>
    </xf>
    <xf numFmtId="49" fontId="14" fillId="0" borderId="18" xfId="0" applyNumberFormat="1" applyFont="1" applyBorder="1" applyAlignment="1">
      <alignment horizontal="left" vertical="center" wrapText="1"/>
    </xf>
    <xf numFmtId="0" fontId="28" fillId="8" borderId="67" xfId="0" applyFont="1" applyFill="1" applyBorder="1" applyAlignment="1">
      <alignment horizontal="center" vertical="center" wrapText="1"/>
    </xf>
    <xf numFmtId="0" fontId="28" fillId="8" borderId="0" xfId="0" applyFont="1" applyFill="1" applyAlignment="1">
      <alignment horizontal="center" vertical="center" wrapText="1"/>
    </xf>
    <xf numFmtId="0" fontId="12" fillId="0" borderId="0" xfId="0" applyFont="1" applyAlignment="1">
      <alignment horizontal="center" vertical="center" wrapText="1"/>
    </xf>
    <xf numFmtId="0" fontId="44"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wrapText="1" indent="1"/>
    </xf>
    <xf numFmtId="0" fontId="30" fillId="0" borderId="0" xfId="0" applyFont="1" applyAlignment="1">
      <alignment horizontal="left" vertical="top" wrapText="1"/>
    </xf>
    <xf numFmtId="0" fontId="40" fillId="0" borderId="0" xfId="0" quotePrefix="1" applyFont="1" applyAlignment="1">
      <alignment horizontal="center" vertical="center" wrapText="1"/>
    </xf>
    <xf numFmtId="0" fontId="45" fillId="0" borderId="0" xfId="0" quotePrefix="1" applyFont="1" applyAlignment="1">
      <alignment horizontal="center" vertical="center" wrapText="1"/>
    </xf>
    <xf numFmtId="0" fontId="43" fillId="0" borderId="0" xfId="0" applyFont="1" applyAlignment="1" applyProtection="1">
      <alignment horizontal="left" indent="6"/>
      <protection locked="0"/>
    </xf>
    <xf numFmtId="0" fontId="43" fillId="0" borderId="0" xfId="0" applyFont="1" applyAlignment="1">
      <alignment horizontal="center" wrapText="1"/>
    </xf>
    <xf numFmtId="0" fontId="46" fillId="0" borderId="0" xfId="0" applyFont="1" applyAlignment="1">
      <alignment horizontal="left" vertical="center" wrapText="1"/>
    </xf>
    <xf numFmtId="0" fontId="3" fillId="0" borderId="0" xfId="0" applyFont="1" applyAlignment="1">
      <alignment horizontal="left" vertical="top" wrapText="1" indent="1"/>
    </xf>
    <xf numFmtId="0" fontId="0" fillId="0" borderId="0" xfId="0" applyAlignment="1">
      <alignment horizontal="left" vertical="top" wrapText="1" indent="1"/>
    </xf>
    <xf numFmtId="0" fontId="3" fillId="0" borderId="0" xfId="0" applyFont="1" applyAlignment="1">
      <alignment horizontal="left" wrapText="1" inden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30" fillId="7" borderId="38" xfId="0" applyFont="1" applyFill="1" applyBorder="1" applyAlignment="1" applyProtection="1">
      <alignment horizontal="left" vertical="center" wrapText="1" indent="1"/>
      <protection locked="0" hidden="1"/>
    </xf>
    <xf numFmtId="0" fontId="30" fillId="7" borderId="41" xfId="0" applyFont="1" applyFill="1" applyBorder="1" applyAlignment="1" applyProtection="1">
      <alignment horizontal="left" vertical="center" wrapText="1" indent="1"/>
      <protection locked="0" hidden="1"/>
    </xf>
    <xf numFmtId="49" fontId="30" fillId="7" borderId="38" xfId="0" applyNumberFormat="1" applyFont="1" applyFill="1" applyBorder="1" applyAlignment="1" applyProtection="1">
      <alignment horizontal="left" vertical="center" wrapText="1" indent="1"/>
      <protection locked="0" hidden="1"/>
    </xf>
    <xf numFmtId="49" fontId="30" fillId="7" borderId="41" xfId="0" applyNumberFormat="1" applyFont="1" applyFill="1" applyBorder="1" applyAlignment="1" applyProtection="1">
      <alignment horizontal="left" vertical="center" wrapText="1" indent="1"/>
      <protection locked="0" hidden="1"/>
    </xf>
    <xf numFmtId="0" fontId="0" fillId="0" borderId="0" xfId="0" applyAlignment="1">
      <alignment horizontal="left" vertical="center" wrapText="1"/>
    </xf>
    <xf numFmtId="0" fontId="6" fillId="3" borderId="3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33" fillId="0" borderId="0" xfId="0" applyFont="1" applyAlignment="1">
      <alignment horizontal="right" textRotation="90" wrapText="1"/>
    </xf>
    <xf numFmtId="0" fontId="33" fillId="0" borderId="32" xfId="0" applyFont="1" applyBorder="1" applyAlignment="1">
      <alignment horizontal="right" textRotation="90" wrapText="1"/>
    </xf>
    <xf numFmtId="0" fontId="26" fillId="4" borderId="38" xfId="0" applyFont="1" applyFill="1" applyBorder="1" applyAlignment="1" applyProtection="1">
      <alignment horizontal="center" vertical="center" wrapText="1"/>
      <protection hidden="1"/>
    </xf>
    <xf numFmtId="0" fontId="26" fillId="4" borderId="41" xfId="0" applyFont="1" applyFill="1" applyBorder="1" applyAlignment="1" applyProtection="1">
      <alignment horizontal="center" vertical="center" wrapText="1"/>
      <protection hidden="1"/>
    </xf>
    <xf numFmtId="0" fontId="32" fillId="0" borderId="0" xfId="0" applyFont="1" applyAlignment="1">
      <alignment horizontal="center" vertical="center"/>
    </xf>
    <xf numFmtId="0" fontId="30" fillId="0" borderId="0" xfId="0" applyFont="1" applyAlignment="1">
      <alignment horizontal="left" vertical="top" wrapText="1"/>
    </xf>
    <xf numFmtId="0" fontId="44" fillId="0" borderId="0" xfId="0" applyFont="1" applyAlignment="1">
      <alignment horizontal="center" vertical="center" wrapText="1"/>
    </xf>
    <xf numFmtId="0" fontId="2" fillId="3" borderId="44" xfId="0" applyFont="1" applyFill="1" applyBorder="1" applyAlignment="1">
      <alignment horizontal="center" vertical="center" wrapText="1"/>
    </xf>
    <xf numFmtId="0" fontId="1" fillId="7" borderId="44" xfId="0" applyFont="1" applyFill="1" applyBorder="1" applyAlignment="1" applyProtection="1">
      <alignment horizontal="center" vertical="center"/>
      <protection locked="0" hidden="1"/>
    </xf>
    <xf numFmtId="0" fontId="2" fillId="7" borderId="44" xfId="0" applyFont="1" applyFill="1" applyBorder="1" applyAlignment="1" applyProtection="1">
      <alignment horizontal="center" vertical="center" wrapText="1"/>
      <protection locked="0" hidden="1"/>
    </xf>
    <xf numFmtId="0" fontId="0" fillId="0" borderId="0" xfId="0" applyAlignment="1">
      <alignment horizontal="center" vertical="center" wrapText="1"/>
    </xf>
    <xf numFmtId="0" fontId="13" fillId="3" borderId="56"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1" xfId="0" applyFont="1" applyFill="1" applyBorder="1" applyAlignment="1">
      <alignment horizontal="center" vertical="center" wrapText="1"/>
    </xf>
    <xf numFmtId="0" fontId="29" fillId="0" borderId="9" xfId="0" quotePrefix="1" applyFont="1" applyBorder="1" applyAlignment="1">
      <alignment horizontal="left" vertical="center"/>
    </xf>
    <xf numFmtId="0" fontId="29" fillId="0" borderId="0" xfId="0" quotePrefix="1" applyFont="1" applyAlignment="1">
      <alignment horizontal="left" vertical="center"/>
    </xf>
    <xf numFmtId="0" fontId="43" fillId="0" borderId="0" xfId="0" applyFont="1" applyAlignment="1" applyProtection="1">
      <alignment horizontal="left" vertical="center" indent="1"/>
      <protection locked="0"/>
    </xf>
    <xf numFmtId="0" fontId="1" fillId="2" borderId="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8" xfId="0" applyFont="1" applyFill="1" applyBorder="1" applyAlignment="1">
      <alignment horizontal="center" vertical="center" wrapText="1"/>
    </xf>
  </cellXfs>
  <cellStyles count="3">
    <cellStyle name="Lien hypertexte" xfId="1" builtinId="8"/>
    <cellStyle name="Normal" xfId="0" builtinId="0"/>
    <cellStyle name="Normal 2" xfId="2" xr:uid="{80547D04-A999-44AA-8DB5-C55B514C0FE8}"/>
  </cellStyles>
  <dxfs count="181">
    <dxf>
      <fill>
        <patternFill>
          <bgColor rgb="FFFFC000"/>
        </patternFill>
      </fill>
    </dxf>
    <dxf>
      <fill>
        <patternFill>
          <bgColor theme="4" tint="0.79998168889431442"/>
        </patternFill>
      </fill>
    </dxf>
    <dxf>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b/>
        <i val="0"/>
        <color rgb="FF002060"/>
      </font>
      <fill>
        <patternFill>
          <bgColor theme="4" tint="0.79998168889431442"/>
        </patternFill>
      </fill>
    </dxf>
    <dxf>
      <font>
        <b/>
        <i val="0"/>
        <color rgb="FF002060"/>
      </font>
      <fill>
        <patternFill>
          <bgColor theme="4" tint="0.79998168889431442"/>
        </patternFill>
      </fill>
    </dxf>
    <dxf>
      <font>
        <b/>
        <i val="0"/>
        <color rgb="FFFF0000"/>
      </font>
      <fill>
        <patternFill>
          <bgColor rgb="FFFFC000"/>
        </patternFill>
      </fill>
    </dxf>
    <dxf>
      <font>
        <b/>
        <i val="0"/>
        <color rgb="FFFF0000"/>
      </font>
      <fill>
        <patternFill>
          <bgColor rgb="FFFF9999"/>
        </patternFill>
      </fill>
    </dxf>
    <dxf>
      <font>
        <b/>
        <i val="0"/>
        <color rgb="FF002060"/>
      </font>
      <fill>
        <patternFill>
          <bgColor theme="4" tint="0.79998168889431442"/>
        </patternFill>
      </fill>
    </dxf>
    <dxf>
      <font>
        <b/>
        <i val="0"/>
        <color rgb="FF002060"/>
      </font>
      <fill>
        <patternFill>
          <bgColor theme="4" tint="0.39994506668294322"/>
        </patternFill>
      </fill>
    </dxf>
    <dxf>
      <font>
        <b/>
        <i val="0"/>
        <color rgb="FF002060"/>
      </font>
      <fill>
        <patternFill>
          <bgColor theme="4" tint="0.79998168889431442"/>
        </patternFill>
      </fill>
    </dxf>
    <dxf>
      <font>
        <b/>
        <i val="0"/>
        <color rgb="FFFF0000"/>
      </font>
      <fill>
        <patternFill>
          <bgColor rgb="FFFFC000"/>
        </patternFill>
      </fill>
    </dxf>
    <dxf>
      <font>
        <b/>
        <i val="0"/>
        <color rgb="FFFF0000"/>
      </font>
      <fill>
        <patternFill>
          <bgColor rgb="FFFF9999"/>
        </patternFill>
      </fill>
    </dxf>
    <dxf>
      <font>
        <b/>
        <i val="0"/>
        <color rgb="FF002060"/>
      </font>
      <fill>
        <patternFill>
          <bgColor theme="4" tint="0.39994506668294322"/>
        </patternFill>
      </fill>
    </dxf>
    <dxf>
      <font>
        <b/>
        <i val="0"/>
        <color rgb="FFFF0000"/>
      </font>
      <fill>
        <patternFill>
          <bgColor rgb="FFFFC000"/>
        </patternFill>
      </fill>
    </dxf>
    <dxf>
      <font>
        <b/>
        <i val="0"/>
        <color rgb="FFFF0000"/>
      </font>
      <fill>
        <patternFill>
          <bgColor rgb="FFFF9999"/>
        </patternFill>
      </fill>
    </dxf>
    <dxf>
      <font>
        <b/>
        <i val="0"/>
        <color rgb="FFFF0000"/>
      </font>
      <fill>
        <patternFill>
          <bgColor rgb="FFFFC000"/>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4" tint="0.79998168889431442"/>
      </font>
      <fill>
        <patternFill>
          <bgColor theme="4" tint="0.79998168889431442"/>
        </patternFill>
      </fill>
    </dxf>
    <dxf>
      <font>
        <color theme="9" tint="0.79998168889431442"/>
      </font>
      <fill>
        <patternFill>
          <bgColor theme="9" tint="0.79998168889431442"/>
        </patternFill>
      </fill>
    </dxf>
    <dxf>
      <font>
        <color theme="0" tint="-0.14996795556505021"/>
      </font>
      <fill>
        <patternFill>
          <bgColor theme="4" tint="0.39994506668294322"/>
        </patternFill>
      </fill>
    </dxf>
    <dxf>
      <fill>
        <patternFill>
          <bgColor theme="4" tint="0.79998168889431442"/>
        </patternFill>
      </fill>
    </dxf>
    <dxf>
      <font>
        <b/>
        <i val="0"/>
        <color rgb="FF002060"/>
      </font>
      <fill>
        <patternFill>
          <bgColor theme="4" tint="0.79998168889431442"/>
        </patternFill>
      </fill>
    </dxf>
    <dxf>
      <fill>
        <patternFill>
          <bgColor theme="9" tint="0.39994506668294322"/>
        </patternFill>
      </fill>
    </dxf>
    <dxf>
      <fill>
        <patternFill>
          <bgColor theme="4" tint="0.79998168889431442"/>
        </patternFill>
      </fill>
    </dxf>
    <dxf>
      <fill>
        <patternFill>
          <bgColor theme="4" tint="0.7999816888943144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39994506668294322"/>
        </patternFill>
      </fill>
    </dxf>
    <dxf>
      <fill>
        <patternFill>
          <bgColor theme="9" tint="0.79998168889431442"/>
        </patternFill>
      </fill>
    </dxf>
    <dxf>
      <fill>
        <patternFill>
          <bgColor theme="4" tint="0.39994506668294322"/>
        </patternFill>
      </fill>
    </dxf>
    <dxf>
      <alignment horizont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21" formatCode="dd\-mmm"/>
      <alignment horizontal="center" vertical="center" textRotation="0" wrapText="1" indent="0" justifyLastLine="0" shrinkToFit="0" readingOrder="0"/>
    </dxf>
    <dxf>
      <numFmt numFmtId="21" formatCode="dd\-mmm"/>
      <alignment horizontal="center" vertical="center" textRotation="0" wrapText="0" indent="0" justifyLastLine="0" shrinkToFit="0" readingOrder="0"/>
    </dxf>
    <dxf>
      <numFmt numFmtId="21" formatCode="dd\-mmm"/>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dxf>
    <dxf>
      <font>
        <strike val="0"/>
        <outline val="0"/>
        <shadow val="0"/>
        <u val="none"/>
        <vertAlign val="baseline"/>
        <sz val="11"/>
        <name val="Calibri"/>
        <family val="2"/>
        <scheme val="minor"/>
      </font>
      <numFmt numFmtId="0" formatCode="General"/>
      <fill>
        <patternFill patternType="solid">
          <fgColor indexed="64"/>
          <bgColor rgb="FFEDE2F6"/>
        </patternFill>
      </fill>
      <alignment horizontal="center" vertical="center" textRotation="0" wrapText="1" indent="0" justifyLastLine="0" shrinkToFit="0" readingOrder="0"/>
    </dxf>
    <dxf>
      <fill>
        <patternFill patternType="solid">
          <fgColor indexed="64"/>
          <bgColor rgb="FFEDE2F6"/>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EDE2F6"/>
        </patternFill>
      </fill>
      <alignment horizontal="center" vertical="center" textRotation="0" wrapText="1" indent="0" justifyLastLine="0" shrinkToFit="0" readingOrder="0"/>
      <border outline="0">
        <left style="medium">
          <color indexed="64"/>
        </left>
      </border>
    </dxf>
    <dxf>
      <font>
        <strike val="0"/>
        <outline val="0"/>
        <shadow val="0"/>
        <u val="none"/>
        <vertAlign val="baseline"/>
        <sz val="11"/>
        <name val="Calibri"/>
        <family val="2"/>
        <scheme val="minor"/>
      </font>
      <fill>
        <patternFill patternType="solid">
          <fgColor indexed="64"/>
          <bgColor rgb="FFEDE2F6"/>
        </patternFill>
      </fill>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color auto="1"/>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strike val="0"/>
        <outline val="0"/>
        <shadow val="0"/>
        <u val="none"/>
        <vertAlign val="baseline"/>
        <sz val="11"/>
        <name val="Calibri"/>
        <family val="2"/>
        <scheme val="minor"/>
      </font>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alignment horizontal="center" vertical="center" textRotation="0" wrapText="1" indent="0" justifyLastLine="0" shrinkToFit="0" readingOrder="0"/>
      <protection locked="0" hidden="1"/>
    </dxf>
    <dxf>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0" tint="-0.24994659260841701"/>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left style="thin">
          <color auto="1"/>
        </left>
        <right style="thin">
          <color auto="1"/>
        </right>
        <top style="thin">
          <color auto="1"/>
        </top>
        <bottom style="thin">
          <color auto="1"/>
        </bottom>
        <vertical/>
        <horizontal/>
      </border>
    </dxf>
    <dxf>
      <font>
        <color theme="0"/>
      </font>
    </dxf>
    <dxf>
      <fill>
        <patternFill>
          <bgColor theme="4" tint="0.59996337778862885"/>
        </patternFill>
      </fill>
    </dxf>
    <dxf>
      <fill>
        <patternFill>
          <bgColor theme="9" tint="0.59996337778862885"/>
        </patternFill>
      </fill>
    </dxf>
    <dxf>
      <fill>
        <patternFill>
          <bgColor theme="4" tint="0.59996337778862885"/>
        </patternFill>
      </fill>
    </dxf>
    <dxf>
      <fill>
        <patternFill>
          <bgColor theme="4"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Style de tableau 1" pivot="0" count="1" xr9:uid="{65019327-CF0D-41CB-8974-FB2B35B5B521}">
      <tableStyleElement type="wholeTable" dxfId="180"/>
    </tableStyle>
  </tableStyles>
  <colors>
    <mruColors>
      <color rgb="FF7030A0"/>
      <color rgb="FFED7D31"/>
      <color rgb="FFFFFF00"/>
      <color rgb="FFFF0000"/>
      <color rgb="FFC5E0B4"/>
      <color rgb="FFDAE3F3"/>
      <color rgb="FFEDE2F6"/>
      <color rgb="FFBC9937"/>
      <color rgb="FFE1C67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4" lockText="1" noThreeD="1"/>
</file>

<file path=xl/ctrlProps/ctrlProp3.xml><?xml version="1.0" encoding="utf-8"?>
<formControlPr xmlns="http://schemas.microsoft.com/office/spreadsheetml/2009/9/main" objectType="CheckBox" fmlaLink="'PR-tampon'!$B$5"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4.jpe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2.png"/><Relationship Id="rId5" Type="http://schemas.openxmlformats.org/officeDocument/2006/relationships/image" Target="../media/image9.png"/><Relationship Id="rId10" Type="http://schemas.openxmlformats.org/officeDocument/2006/relationships/image" Target="../media/image1.jpeg"/><Relationship Id="rId4" Type="http://schemas.openxmlformats.org/officeDocument/2006/relationships/image" Target="../media/image8.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5.png"/><Relationship Id="rId1" Type="http://schemas.openxmlformats.org/officeDocument/2006/relationships/image" Target="../media/image14.jp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0</xdr:col>
      <xdr:colOff>251012</xdr:colOff>
      <xdr:row>0</xdr:row>
      <xdr:rowOff>0</xdr:rowOff>
    </xdr:from>
    <xdr:to>
      <xdr:col>0</xdr:col>
      <xdr:colOff>2096675</xdr:colOff>
      <xdr:row>2</xdr:row>
      <xdr:rowOff>46756</xdr:rowOff>
    </xdr:to>
    <xdr:sp macro="" textlink="">
      <xdr:nvSpPr>
        <xdr:cNvPr id="4" name="ZoneTexte 3">
          <a:extLst>
            <a:ext uri="{FF2B5EF4-FFF2-40B4-BE49-F238E27FC236}">
              <a16:creationId xmlns:a16="http://schemas.microsoft.com/office/drawing/2014/main" id="{00000000-0008-0000-0000-000004000000}"/>
            </a:ext>
          </a:extLst>
        </xdr:cNvPr>
        <xdr:cNvSpPr txBox="1">
          <a:spLocks noChangeAspect="1"/>
        </xdr:cNvSpPr>
      </xdr:nvSpPr>
      <xdr:spPr>
        <a:xfrm>
          <a:off x="251012" y="0"/>
          <a:ext cx="1845663" cy="40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Cofinancé par :</a:t>
          </a:r>
        </a:p>
      </xdr:txBody>
    </xdr:sp>
    <xdr:clientData/>
  </xdr:twoCellAnchor>
  <xdr:twoCellAnchor editAs="oneCell">
    <xdr:from>
      <xdr:col>0</xdr:col>
      <xdr:colOff>409646</xdr:colOff>
      <xdr:row>1</xdr:row>
      <xdr:rowOff>121846</xdr:rowOff>
    </xdr:from>
    <xdr:to>
      <xdr:col>0</xdr:col>
      <xdr:colOff>2254737</xdr:colOff>
      <xdr:row>5</xdr:row>
      <xdr:rowOff>143697</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9646" y="301140"/>
          <a:ext cx="1845091" cy="739028"/>
        </a:xfrm>
        <a:prstGeom prst="rect">
          <a:avLst/>
        </a:prstGeom>
      </xdr:spPr>
    </xdr:pic>
    <xdr:clientData/>
  </xdr:twoCellAnchor>
  <xdr:twoCellAnchor editAs="oneCell">
    <xdr:from>
      <xdr:col>0</xdr:col>
      <xdr:colOff>2358433</xdr:colOff>
      <xdr:row>1</xdr:row>
      <xdr:rowOff>109903</xdr:rowOff>
    </xdr:from>
    <xdr:to>
      <xdr:col>0</xdr:col>
      <xdr:colOff>3540997</xdr:colOff>
      <xdr:row>5</xdr:row>
      <xdr:rowOff>158648</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358433" y="289197"/>
          <a:ext cx="1182564" cy="765922"/>
        </a:xfrm>
        <a:prstGeom prst="rect">
          <a:avLst/>
        </a:prstGeom>
      </xdr:spPr>
    </xdr:pic>
    <xdr:clientData/>
  </xdr:twoCellAnchor>
  <xdr:twoCellAnchor editAs="oneCell">
    <xdr:from>
      <xdr:col>0</xdr:col>
      <xdr:colOff>4490076</xdr:colOff>
      <xdr:row>1</xdr:row>
      <xdr:rowOff>149819</xdr:rowOff>
    </xdr:from>
    <xdr:to>
      <xdr:col>0</xdr:col>
      <xdr:colOff>5177990</xdr:colOff>
      <xdr:row>5</xdr:row>
      <xdr:rowOff>168084</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490076" y="329113"/>
          <a:ext cx="687914" cy="735442"/>
        </a:xfrm>
        <a:prstGeom prst="rect">
          <a:avLst/>
        </a:prstGeom>
      </xdr:spPr>
    </xdr:pic>
    <xdr:clientData/>
  </xdr:twoCellAnchor>
  <xdr:twoCellAnchor editAs="oneCell">
    <xdr:from>
      <xdr:col>0</xdr:col>
      <xdr:colOff>3753075</xdr:colOff>
      <xdr:row>0</xdr:row>
      <xdr:rowOff>0</xdr:rowOff>
    </xdr:from>
    <xdr:to>
      <xdr:col>0</xdr:col>
      <xdr:colOff>5309259</xdr:colOff>
      <xdr:row>2</xdr:row>
      <xdr:rowOff>46756</xdr:rowOff>
    </xdr:to>
    <xdr:sp macro="" textlink="">
      <xdr:nvSpPr>
        <xdr:cNvPr id="14" name="ZoneTexte 13">
          <a:extLst>
            <a:ext uri="{FF2B5EF4-FFF2-40B4-BE49-F238E27FC236}">
              <a16:creationId xmlns:a16="http://schemas.microsoft.com/office/drawing/2014/main" id="{00000000-0008-0000-0000-00000E000000}"/>
            </a:ext>
          </a:extLst>
        </xdr:cNvPr>
        <xdr:cNvSpPr txBox="1">
          <a:spLocks noChangeAspect="1"/>
        </xdr:cNvSpPr>
      </xdr:nvSpPr>
      <xdr:spPr>
        <a:xfrm>
          <a:off x="3753075" y="0"/>
          <a:ext cx="1556184" cy="40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Dans le cadre de :</a:t>
          </a:r>
        </a:p>
      </xdr:txBody>
    </xdr:sp>
    <xdr:clientData/>
  </xdr:twoCellAnchor>
  <xdr:twoCellAnchor editAs="oneCell">
    <xdr:from>
      <xdr:col>0</xdr:col>
      <xdr:colOff>5867805</xdr:colOff>
      <xdr:row>0</xdr:row>
      <xdr:rowOff>22860</xdr:rowOff>
    </xdr:from>
    <xdr:to>
      <xdr:col>0</xdr:col>
      <xdr:colOff>7691278</xdr:colOff>
      <xdr:row>1</xdr:row>
      <xdr:rowOff>171226</xdr:rowOff>
    </xdr:to>
    <xdr:sp macro="" textlink="">
      <xdr:nvSpPr>
        <xdr:cNvPr id="15" name="ZoneTexte 14">
          <a:extLst>
            <a:ext uri="{FF2B5EF4-FFF2-40B4-BE49-F238E27FC236}">
              <a16:creationId xmlns:a16="http://schemas.microsoft.com/office/drawing/2014/main" id="{00000000-0008-0000-0000-00000F000000}"/>
            </a:ext>
          </a:extLst>
        </xdr:cNvPr>
        <xdr:cNvSpPr txBox="1">
          <a:spLocks noChangeAspect="1"/>
        </xdr:cNvSpPr>
      </xdr:nvSpPr>
      <xdr:spPr>
        <a:xfrm>
          <a:off x="5867805" y="22860"/>
          <a:ext cx="1823473"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oneCell">
    <xdr:from>
      <xdr:col>0</xdr:col>
      <xdr:colOff>6282787</xdr:colOff>
      <xdr:row>2</xdr:row>
      <xdr:rowOff>14593</xdr:rowOff>
    </xdr:from>
    <xdr:to>
      <xdr:col>0</xdr:col>
      <xdr:colOff>8402749</xdr:colOff>
      <xdr:row>4</xdr:row>
      <xdr:rowOff>113223</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rot="5400000">
          <a:off x="7114159" y="-458191"/>
          <a:ext cx="457218" cy="2119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91107</xdr:colOff>
      <xdr:row>18</xdr:row>
      <xdr:rowOff>55013</xdr:rowOff>
    </xdr:from>
    <xdr:to>
      <xdr:col>1</xdr:col>
      <xdr:colOff>0</xdr:colOff>
      <xdr:row>32</xdr:row>
      <xdr:rowOff>99390</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107" y="4461361"/>
          <a:ext cx="7570937" cy="3042681"/>
        </a:xfrm>
        <a:prstGeom prst="rect">
          <a:avLst/>
        </a:prstGeom>
      </xdr:spPr>
    </xdr:pic>
    <xdr:clientData/>
  </xdr:twoCellAnchor>
  <xdr:twoCellAnchor editAs="oneCell">
    <xdr:from>
      <xdr:col>0</xdr:col>
      <xdr:colOff>443194</xdr:colOff>
      <xdr:row>99</xdr:row>
      <xdr:rowOff>133350</xdr:rowOff>
    </xdr:from>
    <xdr:to>
      <xdr:col>0</xdr:col>
      <xdr:colOff>5265738</xdr:colOff>
      <xdr:row>105</xdr:row>
      <xdr:rowOff>173481</xdr:rowOff>
    </xdr:to>
    <xdr:pic>
      <xdr:nvPicPr>
        <xdr:cNvPr id="88" name="Image 87">
          <a:extLst>
            <a:ext uri="{FF2B5EF4-FFF2-40B4-BE49-F238E27FC236}">
              <a16:creationId xmlns:a16="http://schemas.microsoft.com/office/drawing/2014/main" id="{00000000-0008-0000-0100-00005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26967"/>
        <a:stretch/>
      </xdr:blipFill>
      <xdr:spPr>
        <a:xfrm>
          <a:off x="443194" y="20402550"/>
          <a:ext cx="4822544" cy="1183131"/>
        </a:xfrm>
        <a:prstGeom prst="rect">
          <a:avLst/>
        </a:prstGeom>
      </xdr:spPr>
    </xdr:pic>
    <xdr:clientData/>
  </xdr:twoCellAnchor>
  <xdr:twoCellAnchor editAs="oneCell">
    <xdr:from>
      <xdr:col>0</xdr:col>
      <xdr:colOff>104192</xdr:colOff>
      <xdr:row>28</xdr:row>
      <xdr:rowOff>206552</xdr:rowOff>
    </xdr:from>
    <xdr:to>
      <xdr:col>1</xdr:col>
      <xdr:colOff>0</xdr:colOff>
      <xdr:row>32</xdr:row>
      <xdr:rowOff>135114</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04192" y="6683552"/>
          <a:ext cx="7567314" cy="856214"/>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0</xdr:col>
      <xdr:colOff>101202</xdr:colOff>
      <xdr:row>24</xdr:row>
      <xdr:rowOff>140804</xdr:rowOff>
    </xdr:from>
    <xdr:to>
      <xdr:col>0</xdr:col>
      <xdr:colOff>3240069</xdr:colOff>
      <xdr:row>28</xdr:row>
      <xdr:rowOff>168503</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01202" y="5690152"/>
          <a:ext cx="3138867" cy="955351"/>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1156054</xdr:colOff>
      <xdr:row>49</xdr:row>
      <xdr:rowOff>164341</xdr:rowOff>
    </xdr:from>
    <xdr:to>
      <xdr:col>0</xdr:col>
      <xdr:colOff>7511415</xdr:colOff>
      <xdr:row>60</xdr:row>
      <xdr:rowOff>123825</xdr:rowOff>
    </xdr:to>
    <xdr:grpSp>
      <xdr:nvGrpSpPr>
        <xdr:cNvPr id="13" name="Groupe 12">
          <a:extLst>
            <a:ext uri="{FF2B5EF4-FFF2-40B4-BE49-F238E27FC236}">
              <a16:creationId xmlns:a16="http://schemas.microsoft.com/office/drawing/2014/main" id="{00000000-0008-0000-0100-00000D000000}"/>
            </a:ext>
          </a:extLst>
        </xdr:cNvPr>
        <xdr:cNvGrpSpPr/>
      </xdr:nvGrpSpPr>
      <xdr:grpSpPr>
        <a:xfrm>
          <a:off x="1156054" y="11160001"/>
          <a:ext cx="6355361" cy="2100704"/>
          <a:chOff x="99103" y="10633050"/>
          <a:chExt cx="7175958" cy="2317616"/>
        </a:xfrm>
      </xdr:grpSpPr>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9103" y="10633050"/>
            <a:ext cx="7175958" cy="2317616"/>
          </a:xfrm>
          <a:prstGeom prst="rect">
            <a:avLst/>
          </a:prstGeom>
        </xdr:spPr>
      </xdr:pic>
      <xdr:sp macro="" textlink="">
        <xdr:nvSpPr>
          <xdr:cNvPr id="28" name="Rectangle 27">
            <a:extLst>
              <a:ext uri="{FF2B5EF4-FFF2-40B4-BE49-F238E27FC236}">
                <a16:creationId xmlns:a16="http://schemas.microsoft.com/office/drawing/2014/main" id="{00000000-0008-0000-0100-00001C000000}"/>
              </a:ext>
            </a:extLst>
          </xdr:cNvPr>
          <xdr:cNvSpPr/>
        </xdr:nvSpPr>
        <xdr:spPr>
          <a:xfrm>
            <a:off x="114300" y="11423407"/>
            <a:ext cx="3201618" cy="314325"/>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SUPPORT</a:t>
            </a:r>
            <a:endParaRPr lang="fr-FR" sz="1400">
              <a:solidFill>
                <a:schemeClr val="tx1"/>
              </a:solidFill>
            </a:endParaRPr>
          </a:p>
        </xdr:txBody>
      </xdr:sp>
      <xdr:sp macro="" textlink="">
        <xdr:nvSpPr>
          <xdr:cNvPr id="30" name="Rectangle 29">
            <a:extLst>
              <a:ext uri="{FF2B5EF4-FFF2-40B4-BE49-F238E27FC236}">
                <a16:creationId xmlns:a16="http://schemas.microsoft.com/office/drawing/2014/main" id="{00000000-0008-0000-0100-00001E000000}"/>
              </a:ext>
            </a:extLst>
          </xdr:cNvPr>
          <xdr:cNvSpPr/>
        </xdr:nvSpPr>
        <xdr:spPr>
          <a:xfrm>
            <a:off x="114301" y="11728207"/>
            <a:ext cx="3193714" cy="561975"/>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SITUATION</a:t>
            </a:r>
            <a:endParaRPr lang="fr-FR" sz="1400">
              <a:solidFill>
                <a:schemeClr val="tx1"/>
              </a:solidFill>
              <a:effectLst/>
            </a:endParaRPr>
          </a:p>
        </xdr:txBody>
      </xdr:sp>
      <xdr:sp macro="" textlink="">
        <xdr:nvSpPr>
          <xdr:cNvPr id="31" name="Rectangle 30">
            <a:extLst>
              <a:ext uri="{FF2B5EF4-FFF2-40B4-BE49-F238E27FC236}">
                <a16:creationId xmlns:a16="http://schemas.microsoft.com/office/drawing/2014/main" id="{00000000-0008-0000-0100-00001F000000}"/>
              </a:ext>
            </a:extLst>
          </xdr:cNvPr>
          <xdr:cNvSpPr/>
        </xdr:nvSpPr>
        <xdr:spPr>
          <a:xfrm>
            <a:off x="114301" y="12309232"/>
            <a:ext cx="3177906" cy="561975"/>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SISMICITE</a:t>
            </a:r>
            <a:endParaRPr lang="fr-FR" sz="1400">
              <a:solidFill>
                <a:schemeClr val="tx1"/>
              </a:solidFill>
              <a:effectLst/>
            </a:endParaRPr>
          </a:p>
        </xdr:txBody>
      </xdr:sp>
    </xdr:grpSp>
    <xdr:clientData/>
  </xdr:twoCellAnchor>
  <xdr:twoCellAnchor editAs="oneCell">
    <xdr:from>
      <xdr:col>0</xdr:col>
      <xdr:colOff>15309</xdr:colOff>
      <xdr:row>50</xdr:row>
      <xdr:rowOff>53069</xdr:rowOff>
    </xdr:from>
    <xdr:to>
      <xdr:col>0</xdr:col>
      <xdr:colOff>780727</xdr:colOff>
      <xdr:row>52</xdr:row>
      <xdr:rowOff>86051</xdr:rowOff>
    </xdr:to>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5309" y="10652489"/>
          <a:ext cx="765418" cy="452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a:t>
          </a:r>
        </a:p>
        <a:p>
          <a:pPr algn="ctr"/>
          <a:r>
            <a:rPr lang="fr-FR" sz="1100"/>
            <a:t>cochée</a:t>
          </a:r>
        </a:p>
      </xdr:txBody>
    </xdr:sp>
    <xdr:clientData/>
  </xdr:twoCellAnchor>
  <xdr:twoCellAnchor editAs="oneCell">
    <xdr:from>
      <xdr:col>0</xdr:col>
      <xdr:colOff>398019</xdr:colOff>
      <xdr:row>52</xdr:row>
      <xdr:rowOff>86050</xdr:rowOff>
    </xdr:from>
    <xdr:to>
      <xdr:col>0</xdr:col>
      <xdr:colOff>1408371</xdr:colOff>
      <xdr:row>54</xdr:row>
      <xdr:rowOff>27183</xdr:rowOff>
    </xdr:to>
    <xdr:cxnSp macro="">
      <xdr:nvCxnSpPr>
        <xdr:cNvPr id="27" name="Connecteur : en arc 26">
          <a:extLst>
            <a:ext uri="{FF2B5EF4-FFF2-40B4-BE49-F238E27FC236}">
              <a16:creationId xmlns:a16="http://schemas.microsoft.com/office/drawing/2014/main" id="{00000000-0008-0000-0100-00001B000000}"/>
            </a:ext>
          </a:extLst>
        </xdr:cNvPr>
        <xdr:cNvCxnSpPr>
          <a:stCxn id="24" idx="2"/>
        </xdr:cNvCxnSpPr>
      </xdr:nvCxnSpPr>
      <xdr:spPr>
        <a:xfrm rot="16200000" flipH="1">
          <a:off x="742128" y="10760461"/>
          <a:ext cx="322133" cy="1010352"/>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56</xdr:row>
      <xdr:rowOff>3570</xdr:rowOff>
    </xdr:from>
    <xdr:to>
      <xdr:col>0</xdr:col>
      <xdr:colOff>765418</xdr:colOff>
      <xdr:row>59</xdr:row>
      <xdr:rowOff>21340</xdr:rowOff>
    </xdr:to>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0" y="11784090"/>
          <a:ext cx="765418" cy="589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fr-FR" sz="1100"/>
            <a:t>cases non cochées</a:t>
          </a:r>
        </a:p>
      </xdr:txBody>
    </xdr:sp>
    <xdr:clientData/>
  </xdr:twoCellAnchor>
  <xdr:twoCellAnchor editAs="oneCell">
    <xdr:from>
      <xdr:col>0</xdr:col>
      <xdr:colOff>765418</xdr:colOff>
      <xdr:row>56</xdr:row>
      <xdr:rowOff>72816</xdr:rowOff>
    </xdr:from>
    <xdr:to>
      <xdr:col>0</xdr:col>
      <xdr:colOff>1431333</xdr:colOff>
      <xdr:row>57</xdr:row>
      <xdr:rowOff>107705</xdr:rowOff>
    </xdr:to>
    <xdr:cxnSp macro="">
      <xdr:nvCxnSpPr>
        <xdr:cNvPr id="32" name="Connecteur : en arc 31">
          <a:extLst>
            <a:ext uri="{FF2B5EF4-FFF2-40B4-BE49-F238E27FC236}">
              <a16:creationId xmlns:a16="http://schemas.microsoft.com/office/drawing/2014/main" id="{00000000-0008-0000-0100-000020000000}"/>
            </a:ext>
          </a:extLst>
        </xdr:cNvPr>
        <xdr:cNvCxnSpPr>
          <a:stCxn id="29" idx="3"/>
        </xdr:cNvCxnSpPr>
      </xdr:nvCxnSpPr>
      <xdr:spPr>
        <a:xfrm flipV="1">
          <a:off x="765418" y="11853336"/>
          <a:ext cx="665915" cy="225389"/>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765418</xdr:colOff>
      <xdr:row>57</xdr:row>
      <xdr:rowOff>107705</xdr:rowOff>
    </xdr:from>
    <xdr:to>
      <xdr:col>0</xdr:col>
      <xdr:colOff>1416028</xdr:colOff>
      <xdr:row>59</xdr:row>
      <xdr:rowOff>32593</xdr:rowOff>
    </xdr:to>
    <xdr:cxnSp macro="">
      <xdr:nvCxnSpPr>
        <xdr:cNvPr id="41" name="Connecteur : en arc 40">
          <a:extLst>
            <a:ext uri="{FF2B5EF4-FFF2-40B4-BE49-F238E27FC236}">
              <a16:creationId xmlns:a16="http://schemas.microsoft.com/office/drawing/2014/main" id="{00000000-0008-0000-0100-000029000000}"/>
            </a:ext>
          </a:extLst>
        </xdr:cNvPr>
        <xdr:cNvCxnSpPr>
          <a:stCxn id="29" idx="3"/>
        </xdr:cNvCxnSpPr>
      </xdr:nvCxnSpPr>
      <xdr:spPr>
        <a:xfrm>
          <a:off x="765418" y="12078725"/>
          <a:ext cx="650610" cy="305888"/>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481854</xdr:colOff>
      <xdr:row>64</xdr:row>
      <xdr:rowOff>44824</xdr:rowOff>
    </xdr:from>
    <xdr:to>
      <xdr:col>0</xdr:col>
      <xdr:colOff>6696075</xdr:colOff>
      <xdr:row>79</xdr:row>
      <xdr:rowOff>40821</xdr:rowOff>
    </xdr:to>
    <xdr:grpSp>
      <xdr:nvGrpSpPr>
        <xdr:cNvPr id="69" name="Groupe 68">
          <a:extLst>
            <a:ext uri="{FF2B5EF4-FFF2-40B4-BE49-F238E27FC236}">
              <a16:creationId xmlns:a16="http://schemas.microsoft.com/office/drawing/2014/main" id="{00000000-0008-0000-0100-000045000000}"/>
            </a:ext>
          </a:extLst>
        </xdr:cNvPr>
        <xdr:cNvGrpSpPr/>
      </xdr:nvGrpSpPr>
      <xdr:grpSpPr>
        <a:xfrm>
          <a:off x="481854" y="14378044"/>
          <a:ext cx="6214221" cy="2739197"/>
          <a:chOff x="481854" y="14119412"/>
          <a:chExt cx="6214221" cy="2853497"/>
        </a:xfrm>
      </xdr:grpSpPr>
      <xdr:pic>
        <xdr:nvPicPr>
          <xdr:cNvPr id="68" name="Image 67">
            <a:extLst>
              <a:ext uri="{FF2B5EF4-FFF2-40B4-BE49-F238E27FC236}">
                <a16:creationId xmlns:a16="http://schemas.microsoft.com/office/drawing/2014/main" id="{00000000-0008-0000-0100-000044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r="3271" b="2405"/>
          <a:stretch/>
        </xdr:blipFill>
        <xdr:spPr>
          <a:xfrm>
            <a:off x="481854" y="14119412"/>
            <a:ext cx="4919381" cy="2853497"/>
          </a:xfrm>
          <a:prstGeom prst="rect">
            <a:avLst/>
          </a:prstGeom>
        </xdr:spPr>
      </xdr:pic>
      <xdr:grpSp>
        <xdr:nvGrpSpPr>
          <xdr:cNvPr id="57" name="Groupe 56">
            <a:extLst>
              <a:ext uri="{FF2B5EF4-FFF2-40B4-BE49-F238E27FC236}">
                <a16:creationId xmlns:a16="http://schemas.microsoft.com/office/drawing/2014/main" id="{00000000-0008-0000-0100-000039000000}"/>
              </a:ext>
            </a:extLst>
          </xdr:cNvPr>
          <xdr:cNvGrpSpPr/>
        </xdr:nvGrpSpPr>
        <xdr:grpSpPr>
          <a:xfrm>
            <a:off x="2207560" y="15228795"/>
            <a:ext cx="4488515" cy="481853"/>
            <a:chOff x="2207560" y="15228795"/>
            <a:chExt cx="4488515" cy="481853"/>
          </a:xfrm>
        </xdr:grpSpPr>
        <xdr:sp macro="" textlink="">
          <xdr:nvSpPr>
            <xdr:cNvPr id="51" name="Rectangle 50">
              <a:extLst>
                <a:ext uri="{FF2B5EF4-FFF2-40B4-BE49-F238E27FC236}">
                  <a16:creationId xmlns:a16="http://schemas.microsoft.com/office/drawing/2014/main" id="{00000000-0008-0000-0100-000033000000}"/>
                </a:ext>
              </a:extLst>
            </xdr:cNvPr>
            <xdr:cNvSpPr/>
          </xdr:nvSpPr>
          <xdr:spPr>
            <a:xfrm>
              <a:off x="2207560" y="15262412"/>
              <a:ext cx="3115234" cy="44823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5726206" y="15228795"/>
              <a:ext cx="969869" cy="43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b /</a:t>
              </a:r>
              <a:r>
                <a:rPr lang="fr-FR" sz="1100" baseline="0"/>
                <a:t> </a:t>
              </a:r>
              <a:r>
                <a:rPr lang="fr-FR" sz="1100"/>
                <a:t>Cellule à sélectionner</a:t>
              </a:r>
            </a:p>
          </xdr:txBody>
        </xdr:sp>
        <xdr:cxnSp macro="">
          <xdr:nvCxnSpPr>
            <xdr:cNvPr id="55" name="Connecteur : en arc 54">
              <a:extLst>
                <a:ext uri="{FF2B5EF4-FFF2-40B4-BE49-F238E27FC236}">
                  <a16:creationId xmlns:a16="http://schemas.microsoft.com/office/drawing/2014/main" id="{00000000-0008-0000-0100-000037000000}"/>
                </a:ext>
              </a:extLst>
            </xdr:cNvPr>
            <xdr:cNvCxnSpPr>
              <a:stCxn id="53" idx="1"/>
            </xdr:cNvCxnSpPr>
          </xdr:nvCxnSpPr>
          <xdr:spPr>
            <a:xfrm rot="10800000" flipV="1">
              <a:off x="5345206" y="15447028"/>
              <a:ext cx="381000" cy="28287"/>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515470</xdr:colOff>
      <xdr:row>81</xdr:row>
      <xdr:rowOff>46133</xdr:rowOff>
    </xdr:from>
    <xdr:to>
      <xdr:col>0</xdr:col>
      <xdr:colOff>7306235</xdr:colOff>
      <xdr:row>84</xdr:row>
      <xdr:rowOff>176892</xdr:rowOff>
    </xdr:to>
    <xdr:grpSp>
      <xdr:nvGrpSpPr>
        <xdr:cNvPr id="77" name="Groupe 76">
          <a:extLst>
            <a:ext uri="{FF2B5EF4-FFF2-40B4-BE49-F238E27FC236}">
              <a16:creationId xmlns:a16="http://schemas.microsoft.com/office/drawing/2014/main" id="{00000000-0008-0000-0100-00004D000000}"/>
            </a:ext>
          </a:extLst>
        </xdr:cNvPr>
        <xdr:cNvGrpSpPr/>
      </xdr:nvGrpSpPr>
      <xdr:grpSpPr>
        <a:xfrm>
          <a:off x="515470" y="17488313"/>
          <a:ext cx="6790765" cy="679399"/>
          <a:chOff x="515470" y="18254891"/>
          <a:chExt cx="6790765" cy="702259"/>
        </a:xfrm>
      </xdr:grpSpPr>
      <xdr:pic>
        <xdr:nvPicPr>
          <xdr:cNvPr id="70" name="Image 69">
            <a:extLst>
              <a:ext uri="{FF2B5EF4-FFF2-40B4-BE49-F238E27FC236}">
                <a16:creationId xmlns:a16="http://schemas.microsoft.com/office/drawing/2014/main" id="{00000000-0008-0000-0100-000046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l="-1" t="39537" r="1067" b="44183"/>
          <a:stretch/>
        </xdr:blipFill>
        <xdr:spPr>
          <a:xfrm>
            <a:off x="515470" y="18480901"/>
            <a:ext cx="5031442" cy="476249"/>
          </a:xfrm>
          <a:prstGeom prst="rect">
            <a:avLst/>
          </a:prstGeom>
        </xdr:spPr>
      </xdr:pic>
      <xdr:grpSp>
        <xdr:nvGrpSpPr>
          <xdr:cNvPr id="61" name="Groupe 60">
            <a:extLst>
              <a:ext uri="{FF2B5EF4-FFF2-40B4-BE49-F238E27FC236}">
                <a16:creationId xmlns:a16="http://schemas.microsoft.com/office/drawing/2014/main" id="{00000000-0008-0000-0100-00003D000000}"/>
              </a:ext>
            </a:extLst>
          </xdr:cNvPr>
          <xdr:cNvGrpSpPr/>
        </xdr:nvGrpSpPr>
        <xdr:grpSpPr>
          <a:xfrm>
            <a:off x="5345205" y="18254891"/>
            <a:ext cx="1961030" cy="661508"/>
            <a:chOff x="5322794" y="15027089"/>
            <a:chExt cx="1961030" cy="661146"/>
          </a:xfrm>
        </xdr:grpSpPr>
        <xdr:sp macro="" textlink="">
          <xdr:nvSpPr>
            <xdr:cNvPr id="62" name="Rectangle 61">
              <a:extLst>
                <a:ext uri="{FF2B5EF4-FFF2-40B4-BE49-F238E27FC236}">
                  <a16:creationId xmlns:a16="http://schemas.microsoft.com/office/drawing/2014/main" id="{00000000-0008-0000-0100-00003E000000}"/>
                </a:ext>
              </a:extLst>
            </xdr:cNvPr>
            <xdr:cNvSpPr/>
          </xdr:nvSpPr>
          <xdr:spPr>
            <a:xfrm>
              <a:off x="5322794" y="15497734"/>
              <a:ext cx="190501" cy="19050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c /</a:t>
              </a:r>
              <a:r>
                <a:rPr lang="fr-FR" sz="1100" baseline="0"/>
                <a:t> Flèche sur laquelle cliquer</a:t>
              </a:r>
              <a:endParaRPr lang="fr-FR" sz="1100"/>
            </a:p>
          </xdr:txBody>
        </xdr:sp>
        <xdr:cxnSp macro="">
          <xdr:nvCxnSpPr>
            <xdr:cNvPr id="64" name="Connecteur : en arc 63">
              <a:extLst>
                <a:ext uri="{FF2B5EF4-FFF2-40B4-BE49-F238E27FC236}">
                  <a16:creationId xmlns:a16="http://schemas.microsoft.com/office/drawing/2014/main" id="{00000000-0008-0000-0100-000040000000}"/>
                </a:ext>
              </a:extLst>
            </xdr:cNvPr>
            <xdr:cNvCxnSpPr>
              <a:stCxn id="63" idx="1"/>
              <a:endCxn id="62" idx="0"/>
            </xdr:cNvCxnSpPr>
          </xdr:nvCxnSpPr>
          <xdr:spPr>
            <a:xfrm rot="10800000" flipV="1">
              <a:off x="5418046" y="15225088"/>
              <a:ext cx="308161" cy="272645"/>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448234</xdr:colOff>
      <xdr:row>93</xdr:row>
      <xdr:rowOff>48511</xdr:rowOff>
    </xdr:from>
    <xdr:to>
      <xdr:col>0</xdr:col>
      <xdr:colOff>7351059</xdr:colOff>
      <xdr:row>97</xdr:row>
      <xdr:rowOff>163915</xdr:rowOff>
    </xdr:to>
    <xdr:grpSp>
      <xdr:nvGrpSpPr>
        <xdr:cNvPr id="85" name="Groupe 84">
          <a:extLst>
            <a:ext uri="{FF2B5EF4-FFF2-40B4-BE49-F238E27FC236}">
              <a16:creationId xmlns:a16="http://schemas.microsoft.com/office/drawing/2014/main" id="{00000000-0008-0000-0100-000055000000}"/>
            </a:ext>
          </a:extLst>
        </xdr:cNvPr>
        <xdr:cNvGrpSpPr/>
      </xdr:nvGrpSpPr>
      <xdr:grpSpPr>
        <a:xfrm>
          <a:off x="448234" y="19685251"/>
          <a:ext cx="6902825" cy="846924"/>
          <a:chOff x="448234" y="21475273"/>
          <a:chExt cx="6902825" cy="877404"/>
        </a:xfrm>
      </xdr:grpSpPr>
      <xdr:pic>
        <xdr:nvPicPr>
          <xdr:cNvPr id="72" name="Image 71">
            <a:extLst>
              <a:ext uri="{FF2B5EF4-FFF2-40B4-BE49-F238E27FC236}">
                <a16:creationId xmlns:a16="http://schemas.microsoft.com/office/drawing/2014/main" id="{00000000-0008-0000-0100-000048000000}"/>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t="57150" r="1252"/>
          <a:stretch/>
        </xdr:blipFill>
        <xdr:spPr>
          <a:xfrm>
            <a:off x="448234" y="21475273"/>
            <a:ext cx="5031442" cy="877404"/>
          </a:xfrm>
          <a:prstGeom prst="rect">
            <a:avLst/>
          </a:prstGeom>
        </xdr:spPr>
      </xdr:pic>
      <xdr:grpSp>
        <xdr:nvGrpSpPr>
          <xdr:cNvPr id="73" name="Groupe 72">
            <a:extLst>
              <a:ext uri="{FF2B5EF4-FFF2-40B4-BE49-F238E27FC236}">
                <a16:creationId xmlns:a16="http://schemas.microsoft.com/office/drawing/2014/main" id="{00000000-0008-0000-0100-000049000000}"/>
              </a:ext>
            </a:extLst>
          </xdr:cNvPr>
          <xdr:cNvGrpSpPr/>
        </xdr:nvGrpSpPr>
        <xdr:grpSpPr>
          <a:xfrm>
            <a:off x="2173941" y="21571823"/>
            <a:ext cx="5177118" cy="739083"/>
            <a:chOff x="2106706" y="15027089"/>
            <a:chExt cx="5177118" cy="738679"/>
          </a:xfrm>
        </xdr:grpSpPr>
        <xdr:sp macro="" textlink="">
          <xdr:nvSpPr>
            <xdr:cNvPr id="74" name="Rectangle 73">
              <a:extLst>
                <a:ext uri="{FF2B5EF4-FFF2-40B4-BE49-F238E27FC236}">
                  <a16:creationId xmlns:a16="http://schemas.microsoft.com/office/drawing/2014/main" id="{00000000-0008-0000-0100-00004A000000}"/>
                </a:ext>
              </a:extLst>
            </xdr:cNvPr>
            <xdr:cNvSpPr/>
          </xdr:nvSpPr>
          <xdr:spPr>
            <a:xfrm>
              <a:off x="2106706" y="15665734"/>
              <a:ext cx="3283324" cy="10003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5" name="ZoneTexte 74">
              <a:extLst>
                <a:ext uri="{FF2B5EF4-FFF2-40B4-BE49-F238E27FC236}">
                  <a16:creationId xmlns:a16="http://schemas.microsoft.com/office/drawing/2014/main" id="{00000000-0008-0000-0100-00004B000000}"/>
                </a:ext>
              </a:extLst>
            </xdr:cNvPr>
            <xdr:cNvSpPr txBox="1"/>
          </xdr:nvSpPr>
          <xdr:spPr>
            <a:xfrm>
              <a:off x="5726206" y="15027089"/>
              <a:ext cx="1557618"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Support à selectionner (exemple)</a:t>
              </a:r>
              <a:endParaRPr lang="fr-FR" sz="1100"/>
            </a:p>
          </xdr:txBody>
        </xdr:sp>
        <xdr:cxnSp macro="">
          <xdr:nvCxnSpPr>
            <xdr:cNvPr id="76" name="Connecteur : en arc 75">
              <a:extLst>
                <a:ext uri="{FF2B5EF4-FFF2-40B4-BE49-F238E27FC236}">
                  <a16:creationId xmlns:a16="http://schemas.microsoft.com/office/drawing/2014/main" id="{00000000-0008-0000-0100-00004C000000}"/>
                </a:ext>
              </a:extLst>
            </xdr:cNvPr>
            <xdr:cNvCxnSpPr>
              <a:stCxn id="75" idx="1"/>
              <a:endCxn id="74" idx="3"/>
            </xdr:cNvCxnSpPr>
          </xdr:nvCxnSpPr>
          <xdr:spPr>
            <a:xfrm rot="10800000" flipV="1">
              <a:off x="5390030" y="15225090"/>
              <a:ext cx="336176" cy="490662"/>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2767853</xdr:colOff>
      <xdr:row>97</xdr:row>
      <xdr:rowOff>168407</xdr:rowOff>
    </xdr:from>
    <xdr:to>
      <xdr:col>0</xdr:col>
      <xdr:colOff>3171265</xdr:colOff>
      <xdr:row>99</xdr:row>
      <xdr:rowOff>111407</xdr:rowOff>
    </xdr:to>
    <xdr:sp macro="" textlink="">
      <xdr:nvSpPr>
        <xdr:cNvPr id="86" name="Flèche : bas 85">
          <a:extLst>
            <a:ext uri="{FF2B5EF4-FFF2-40B4-BE49-F238E27FC236}">
              <a16:creationId xmlns:a16="http://schemas.microsoft.com/office/drawing/2014/main" id="{00000000-0008-0000-0100-000056000000}"/>
            </a:ext>
          </a:extLst>
        </xdr:cNvPr>
        <xdr:cNvSpPr/>
      </xdr:nvSpPr>
      <xdr:spPr>
        <a:xfrm>
          <a:off x="2767853" y="20094707"/>
          <a:ext cx="403412" cy="324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573778</xdr:colOff>
      <xdr:row>138</xdr:row>
      <xdr:rowOff>28368</xdr:rowOff>
    </xdr:from>
    <xdr:to>
      <xdr:col>0</xdr:col>
      <xdr:colOff>5440445</xdr:colOff>
      <xdr:row>143</xdr:row>
      <xdr:rowOff>28249</xdr:rowOff>
    </xdr:to>
    <xdr:pic>
      <xdr:nvPicPr>
        <xdr:cNvPr id="90" name="Imag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stretch>
          <a:fillRect/>
        </a:stretch>
      </xdr:blipFill>
      <xdr:spPr>
        <a:xfrm>
          <a:off x="573778" y="27688968"/>
          <a:ext cx="4866667" cy="952381"/>
        </a:xfrm>
        <a:prstGeom prst="rect">
          <a:avLst/>
        </a:prstGeom>
      </xdr:spPr>
    </xdr:pic>
    <xdr:clientData/>
  </xdr:twoCellAnchor>
  <xdr:twoCellAnchor editAs="oneCell">
    <xdr:from>
      <xdr:col>0</xdr:col>
      <xdr:colOff>389283</xdr:colOff>
      <xdr:row>120</xdr:row>
      <xdr:rowOff>82826</xdr:rowOff>
    </xdr:from>
    <xdr:to>
      <xdr:col>0</xdr:col>
      <xdr:colOff>5313092</xdr:colOff>
      <xdr:row>125</xdr:row>
      <xdr:rowOff>73183</xdr:rowOff>
    </xdr:to>
    <xdr:pic>
      <xdr:nvPicPr>
        <xdr:cNvPr id="91" name="Imag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stretch>
          <a:fillRect/>
        </a:stretch>
      </xdr:blipFill>
      <xdr:spPr>
        <a:xfrm>
          <a:off x="389283" y="26993022"/>
          <a:ext cx="4923809" cy="942857"/>
        </a:xfrm>
        <a:prstGeom prst="rect">
          <a:avLst/>
        </a:prstGeom>
      </xdr:spPr>
    </xdr:pic>
    <xdr:clientData/>
  </xdr:twoCellAnchor>
  <xdr:twoCellAnchor editAs="oneCell">
    <xdr:from>
      <xdr:col>0</xdr:col>
      <xdr:colOff>83344</xdr:colOff>
      <xdr:row>183</xdr:row>
      <xdr:rowOff>1</xdr:rowOff>
    </xdr:from>
    <xdr:to>
      <xdr:col>0</xdr:col>
      <xdr:colOff>7514035</xdr:colOff>
      <xdr:row>192</xdr:row>
      <xdr:rowOff>137161</xdr:rowOff>
    </xdr:to>
    <xdr:pic>
      <xdr:nvPicPr>
        <xdr:cNvPr id="14" name="Image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b="30411"/>
        <a:stretch/>
      </xdr:blipFill>
      <xdr:spPr>
        <a:xfrm>
          <a:off x="83344" y="35996881"/>
          <a:ext cx="7459266" cy="1851660"/>
        </a:xfrm>
        <a:prstGeom prst="rect">
          <a:avLst/>
        </a:prstGeom>
      </xdr:spPr>
    </xdr:pic>
    <xdr:clientData/>
  </xdr:twoCellAnchor>
  <xdr:twoCellAnchor editAs="oneCell">
    <xdr:from>
      <xdr:col>0</xdr:col>
      <xdr:colOff>516628</xdr:colOff>
      <xdr:row>165</xdr:row>
      <xdr:rowOff>9525</xdr:rowOff>
    </xdr:from>
    <xdr:to>
      <xdr:col>0</xdr:col>
      <xdr:colOff>5537004</xdr:colOff>
      <xdr:row>166</xdr:row>
      <xdr:rowOff>142920</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516628" y="32889825"/>
          <a:ext cx="5020376" cy="323895"/>
        </a:xfrm>
        <a:prstGeom prst="rect">
          <a:avLst/>
        </a:prstGeom>
      </xdr:spPr>
    </xdr:pic>
    <xdr:clientData/>
  </xdr:twoCellAnchor>
  <xdr:twoCellAnchor editAs="absolute">
    <xdr:from>
      <xdr:col>0</xdr:col>
      <xdr:colOff>320040</xdr:colOff>
      <xdr:row>0</xdr:row>
      <xdr:rowOff>0</xdr:rowOff>
    </xdr:from>
    <xdr:to>
      <xdr:col>0</xdr:col>
      <xdr:colOff>2165703</xdr:colOff>
      <xdr:row>2</xdr:row>
      <xdr:rowOff>39584</xdr:rowOff>
    </xdr:to>
    <xdr:sp macro="" textlink="">
      <xdr:nvSpPr>
        <xdr:cNvPr id="2" name="ZoneTexte 1">
          <a:extLst>
            <a:ext uri="{FF2B5EF4-FFF2-40B4-BE49-F238E27FC236}">
              <a16:creationId xmlns:a16="http://schemas.microsoft.com/office/drawing/2014/main" id="{00000000-0008-0000-0100-000002000000}"/>
            </a:ext>
          </a:extLst>
        </xdr:cNvPr>
        <xdr:cNvSpPr txBox="1">
          <a:spLocks noChangeAspect="1"/>
        </xdr:cNvSpPr>
      </xdr:nvSpPr>
      <xdr:spPr>
        <a:xfrm>
          <a:off x="320040" y="0"/>
          <a:ext cx="1845663" cy="40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Cofinancé par :</a:t>
          </a:r>
        </a:p>
      </xdr:txBody>
    </xdr:sp>
    <xdr:clientData/>
  </xdr:twoCellAnchor>
  <xdr:twoCellAnchor editAs="absolute">
    <xdr:from>
      <xdr:col>0</xdr:col>
      <xdr:colOff>478674</xdr:colOff>
      <xdr:row>1</xdr:row>
      <xdr:rowOff>128569</xdr:rowOff>
    </xdr:from>
    <xdr:to>
      <xdr:col>0</xdr:col>
      <xdr:colOff>2323765</xdr:colOff>
      <xdr:row>5</xdr:row>
      <xdr:rowOff>136077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478674" y="311449"/>
          <a:ext cx="1845091" cy="739028"/>
        </a:xfrm>
        <a:prstGeom prst="rect">
          <a:avLst/>
        </a:prstGeom>
      </xdr:spPr>
    </xdr:pic>
    <xdr:clientData/>
  </xdr:twoCellAnchor>
  <xdr:twoCellAnchor editAs="absolute">
    <xdr:from>
      <xdr:col>0</xdr:col>
      <xdr:colOff>2427461</xdr:colOff>
      <xdr:row>1</xdr:row>
      <xdr:rowOff>116626</xdr:rowOff>
    </xdr:from>
    <xdr:to>
      <xdr:col>0</xdr:col>
      <xdr:colOff>3610025</xdr:colOff>
      <xdr:row>5</xdr:row>
      <xdr:rowOff>151028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427461" y="299506"/>
          <a:ext cx="1182564" cy="765922"/>
        </a:xfrm>
        <a:prstGeom prst="rect">
          <a:avLst/>
        </a:prstGeom>
      </xdr:spPr>
    </xdr:pic>
    <xdr:clientData/>
  </xdr:twoCellAnchor>
  <xdr:twoCellAnchor editAs="absolute">
    <xdr:from>
      <xdr:col>0</xdr:col>
      <xdr:colOff>4741984</xdr:colOff>
      <xdr:row>1</xdr:row>
      <xdr:rowOff>156542</xdr:rowOff>
    </xdr:from>
    <xdr:to>
      <xdr:col>0</xdr:col>
      <xdr:colOff>5429898</xdr:colOff>
      <xdr:row>5</xdr:row>
      <xdr:rowOff>160464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4741984" y="339422"/>
          <a:ext cx="687914" cy="735442"/>
        </a:xfrm>
        <a:prstGeom prst="rect">
          <a:avLst/>
        </a:prstGeom>
      </xdr:spPr>
    </xdr:pic>
    <xdr:clientData/>
  </xdr:twoCellAnchor>
  <xdr:twoCellAnchor editAs="absolute">
    <xdr:from>
      <xdr:col>0</xdr:col>
      <xdr:colOff>4004983</xdr:colOff>
      <xdr:row>0</xdr:row>
      <xdr:rowOff>0</xdr:rowOff>
    </xdr:from>
    <xdr:to>
      <xdr:col>0</xdr:col>
      <xdr:colOff>5561167</xdr:colOff>
      <xdr:row>2</xdr:row>
      <xdr:rowOff>39584</xdr:rowOff>
    </xdr:to>
    <xdr:sp macro="" textlink="">
      <xdr:nvSpPr>
        <xdr:cNvPr id="6" name="ZoneTexte 5">
          <a:extLst>
            <a:ext uri="{FF2B5EF4-FFF2-40B4-BE49-F238E27FC236}">
              <a16:creationId xmlns:a16="http://schemas.microsoft.com/office/drawing/2014/main" id="{00000000-0008-0000-0100-000006000000}"/>
            </a:ext>
          </a:extLst>
        </xdr:cNvPr>
        <xdr:cNvSpPr txBox="1">
          <a:spLocks noChangeAspect="1"/>
        </xdr:cNvSpPr>
      </xdr:nvSpPr>
      <xdr:spPr>
        <a:xfrm>
          <a:off x="4004983" y="0"/>
          <a:ext cx="1556184" cy="40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Dans le cadre de :</a:t>
          </a:r>
        </a:p>
      </xdr:txBody>
    </xdr:sp>
    <xdr:clientData/>
  </xdr:twoCellAnchor>
  <xdr:twoCellAnchor editAs="absolute">
    <xdr:from>
      <xdr:col>0</xdr:col>
      <xdr:colOff>2262201</xdr:colOff>
      <xdr:row>5</xdr:row>
      <xdr:rowOff>152707</xdr:rowOff>
    </xdr:from>
    <xdr:to>
      <xdr:col>0</xdr:col>
      <xdr:colOff>4085674</xdr:colOff>
      <xdr:row>8</xdr:row>
      <xdr:rowOff>156269</xdr:rowOff>
    </xdr:to>
    <xdr:sp macro="" textlink="">
      <xdr:nvSpPr>
        <xdr:cNvPr id="7" name="ZoneTexte 6">
          <a:extLst>
            <a:ext uri="{FF2B5EF4-FFF2-40B4-BE49-F238E27FC236}">
              <a16:creationId xmlns:a16="http://schemas.microsoft.com/office/drawing/2014/main" id="{00000000-0008-0000-0100-000007000000}"/>
            </a:ext>
          </a:extLst>
        </xdr:cNvPr>
        <xdr:cNvSpPr txBox="1">
          <a:spLocks noChangeAspect="1"/>
        </xdr:cNvSpPr>
      </xdr:nvSpPr>
      <xdr:spPr>
        <a:xfrm>
          <a:off x="2262201" y="1067107"/>
          <a:ext cx="1823473" cy="552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clientData/>
  </xdr:twoCellAnchor>
  <xdr:twoCellAnchor editAs="absolute">
    <xdr:from>
      <xdr:col>0</xdr:col>
      <xdr:colOff>2555263</xdr:colOff>
      <xdr:row>8</xdr:row>
      <xdr:rowOff>67933</xdr:rowOff>
    </xdr:from>
    <xdr:to>
      <xdr:col>0</xdr:col>
      <xdr:colOff>4675225</xdr:colOff>
      <xdr:row>11</xdr:row>
      <xdr:rowOff>136531</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rot="5400000">
          <a:off x="3306625" y="779611"/>
          <a:ext cx="617238" cy="2119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26</xdr:row>
          <xdr:rowOff>198120</xdr:rowOff>
        </xdr:from>
        <xdr:to>
          <xdr:col>1</xdr:col>
          <xdr:colOff>617220</xdr:colOff>
          <xdr:row>26</xdr:row>
          <xdr:rowOff>411480</xdr:rowOff>
        </xdr:to>
        <xdr:sp macro="" textlink="">
          <xdr:nvSpPr>
            <xdr:cNvPr id="2052" name="Check Box 4" descr="qsfqgsd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27</xdr:row>
          <xdr:rowOff>487680</xdr:rowOff>
        </xdr:from>
        <xdr:to>
          <xdr:col>1</xdr:col>
          <xdr:colOff>609600</xdr:colOff>
          <xdr:row>28</xdr:row>
          <xdr:rowOff>137160</xdr:rowOff>
        </xdr:to>
        <xdr:sp macro="" textlink="">
          <xdr:nvSpPr>
            <xdr:cNvPr id="2062" name="Check Box 14" descr="qsfqgsd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29</xdr:row>
          <xdr:rowOff>487680</xdr:rowOff>
        </xdr:from>
        <xdr:to>
          <xdr:col>1</xdr:col>
          <xdr:colOff>640080</xdr:colOff>
          <xdr:row>30</xdr:row>
          <xdr:rowOff>106680</xdr:rowOff>
        </xdr:to>
        <xdr:sp macro="" textlink="">
          <xdr:nvSpPr>
            <xdr:cNvPr id="2063" name="Check Box 15" descr="qsfqgsd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787400</xdr:colOff>
      <xdr:row>0</xdr:row>
      <xdr:rowOff>20259</xdr:rowOff>
    </xdr:from>
    <xdr:to>
      <xdr:col>13</xdr:col>
      <xdr:colOff>1630172</xdr:colOff>
      <xdr:row>9</xdr:row>
      <xdr:rowOff>119131</xdr:rowOff>
    </xdr:to>
    <xdr:grpSp>
      <xdr:nvGrpSpPr>
        <xdr:cNvPr id="7" name="Groupe 6">
          <a:extLst>
            <a:ext uri="{FF2B5EF4-FFF2-40B4-BE49-F238E27FC236}">
              <a16:creationId xmlns:a16="http://schemas.microsoft.com/office/drawing/2014/main" id="{00000000-0008-0000-0200-000007000000}"/>
            </a:ext>
          </a:extLst>
        </xdr:cNvPr>
        <xdr:cNvGrpSpPr/>
      </xdr:nvGrpSpPr>
      <xdr:grpSpPr>
        <a:xfrm>
          <a:off x="0" y="20259"/>
          <a:ext cx="20832572" cy="2052363"/>
          <a:chOff x="8932947" y="4716084"/>
          <a:chExt cx="16932000" cy="1813372"/>
        </a:xfrm>
      </xdr:grpSpPr>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006427" cy="1527928"/>
          </a:xfrm>
          <a:prstGeom prst="rect">
            <a:avLst/>
          </a:prstGeom>
        </xdr:spPr>
      </xdr:pic>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Cofinancé par :</a:t>
            </a:r>
          </a:p>
        </xdr:txBody>
      </xdr:sp>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2865755" y="4881743"/>
            <a:ext cx="1926893" cy="1527928"/>
          </a:xfrm>
          <a:prstGeom prst="rect">
            <a:avLst/>
          </a:prstGeom>
        </xdr:spPr>
      </xdr:pic>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17715946" y="5001528"/>
            <a:ext cx="1120901" cy="1527928"/>
          </a:xfrm>
          <a:prstGeom prst="rect">
            <a:avLst/>
          </a:prstGeom>
        </xdr:spPr>
      </xdr:pic>
      <xdr:sp macro="" textlink="">
        <xdr:nvSpPr>
          <xdr:cNvPr id="16" name="ZoneTexte 15">
            <a:extLst>
              <a:ext uri="{FF2B5EF4-FFF2-40B4-BE49-F238E27FC236}">
                <a16:creationId xmlns:a16="http://schemas.microsoft.com/office/drawing/2014/main" id="{00000000-0008-0000-0200-000010000000}"/>
              </a:ext>
            </a:extLst>
          </xdr:cNvPr>
          <xdr:cNvSpPr txBox="1"/>
        </xdr:nvSpPr>
        <xdr:spPr>
          <a:xfrm>
            <a:off x="15708964" y="48684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Dans le cadre de :</a:t>
            </a:r>
          </a:p>
        </xdr:txBody>
      </xdr:sp>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20174689" y="48684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a:t>
            </a:r>
          </a:p>
        </xdr:txBody>
      </xdr:sp>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rot="5400000">
            <a:off x="23396729" y="3614647"/>
            <a:ext cx="955176" cy="398126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868BE8-61DE-4517-AAE5-D3199C014FCF}" name="Tableau5" displayName="Tableau5" ref="B42:S596" totalsRowShown="0" headerRowDxfId="166" dataDxfId="164" headerRowBorderDxfId="165">
  <autoFilter ref="B42:S596" xr:uid="{C35354EB-5BE3-4EFB-8E8B-9977D1E24262}"/>
  <tableColumns count="18">
    <tableColumn id="1" xr3:uid="{415E99BA-4618-45AF-95F6-E30F1E45C2BC}" name="DATE REFERENCEMENT" dataDxfId="163">
      <calculatedColumnFormula>IF('PR-tampon'!B9="","",IF('PR-tampon'!B9=0,"",INDIRECT(NOM_FR_FACADE&amp;ADDRESS('PR-tampon'!$B9,COLUMN(REFERENCEMENT_FACADE[[#Headers],[DATE REFERENCEMENT]])))))</calculatedColumnFormula>
    </tableColumn>
    <tableColumn id="2" xr3:uid="{163524BD-4393-4861-B4DC-D71753191083}" name="ASPECT" dataDxfId="162">
      <calculatedColumnFormula>IF('PR-tampon'!B9="","",IF('PR-tampon'!B9=0,"",INDIRECT(NOM_FR_FACADE&amp;ADDRESS('PR-tampon'!$E9,COLUMN(REFERENCEMENT_FACADE[[#Headers],[ASPECT]])))))</calculatedColumnFormula>
    </tableColumn>
    <tableColumn id="3" xr3:uid="{1596DD29-4006-4114-ACCF-24CE92FE434A}" name="TYPE DE PROCEDE" dataDxfId="161">
      <calculatedColumnFormula>IF('PR-tampon'!B9="","",IF('PR-tampon'!B9=0,"",INDIRECT(NOM_FR_FACADE&amp;ADDRESS('PR-tampon'!$E9,COLUMN(REFERENCEMENT_FACADE[[#Headers],[TYPE DE PROCEDE]])))))</calculatedColumnFormula>
    </tableColumn>
    <tableColumn id="4" xr3:uid="{40837E4E-3B33-4A5B-97E0-98B7B7F5D119}" name="NOM COMMERCIAL DU PROCEDE" dataDxfId="160">
      <calculatedColumnFormula>IF('PR-tampon'!B9="","",IF('PR-tampon'!B9=0,"",INDIRECT(NOM_FR_FACADE&amp;ADDRESS('PR-tampon'!$E9,COLUMN(REFERENCEMENT_FACADE[[#Headers],[NOM COMMERCIAL DU PROCEDE]])))))</calculatedColumnFormula>
    </tableColumn>
    <tableColumn id="5" xr3:uid="{BD35CFCE-86F3-4A1A-8697-B6E436751D9D}" name="FABRICANT" dataDxfId="159">
      <calculatedColumnFormula>IF('PR-tampon'!B9="","",IF('PR-tampon'!B9=0,"",INDIRECT(NOM_FR_FACADE&amp;ADDRESS('PR-tampon'!$E9,COLUMN(REFERENCEMENT_FACADE[[#Headers],[FABRICANT]])))))</calculatedColumnFormula>
    </tableColumn>
    <tableColumn id="8" xr3:uid="{0C5D7EE5-E8E6-4F45-A6A0-1FCADBACC966}" name="TYPE DE DOCUMENT DE REFERENCE" dataDxfId="158">
      <calculatedColumnFormula>IF('PR-tampon'!B9="","",IF('PR-tampon'!B9=0,"",INDIRECT(NOM_FR_FACADE&amp;ADDRESS('PR-tampon'!$E9,COLUMN(REFERENCEMENT_FACADE[[#Headers],[TYPE DE DOCUMENT DE REFERENCE]])))))</calculatedColumnFormula>
    </tableColumn>
    <tableColumn id="9" xr3:uid="{F5E71920-F4B2-4AD8-BBF8-2B5FEA26D4FA}" name="REF" dataDxfId="157">
      <calculatedColumnFormula>IF('PR-tampon'!B9="","",IF('PR-tampon'!B9=0,"",INDIRECT(NOM_FR_FACADE&amp;ADDRESS('PR-tampon'!$E9,COLUMN(REFERENCEMENT_FACADE[[#Headers],[REF]])))))</calculatedColumnFormula>
    </tableColumn>
    <tableColumn id="10" xr3:uid="{133094BE-7DFC-4E53-AC65-44AD43A8576D}" name="AVIS LIMITE AU / VALIDITE" dataDxfId="156">
      <calculatedColumnFormula>IF('PR-tampon'!B9="","",IF('PR-tampon'!B9=0,"",INDIRECT(NOM_FR_FACADE&amp;ADDRESS('PR-tampon'!$E9,COLUMN(REFERENCEMENT_FACADE[[#Headers],[AVIS LIMITE AU / VALIDITE]])))))</calculatedColumnFormula>
    </tableColumn>
    <tableColumn id="12" xr3:uid="{546E9A0E-F381-47DF-8218-056E8DE9F9E1}" name="TC/TNC_x000a_pour le domaine d'emploi visé" dataDxfId="155">
      <calculatedColumnFormula>IF('PR-tampon'!B9="","",IF('PR-tampon'!B9=0,"",INDIRECT(NOM_FR_FACADE&amp;ADDRESS('PR-tampon'!$E9,COLUMN(REFERENCEMENT_FACADE[[#Headers],[TC/TNC
dans le domaine d''emploi visé]])))))</calculatedColumnFormula>
    </tableColumn>
    <tableColumn id="13" xr3:uid="{D8D67CE4-8C05-49A3-9405-D4BF722C6331}" name="SYNTHESE DES _x000a_SUPPORTS VISES" dataDxfId="154">
      <calculatedColumnFormula>IF('PR-tampon'!B9="","",IF('PR-tampon'!B9=0,"",INDIRECT(NOM_FR_FACADE&amp;ADDRESS('PR-tampon'!$E9,COLUMN(REFERENCEMENT_FACADE[[#Headers],[Synthèse support visés]])))))</calculatedColumnFormula>
    </tableColumn>
    <tableColumn id="6" xr3:uid="{2D62CCF9-C2FA-42AF-89A2-5BA5B29F62E4}" name="LIMITATION HAUTEUR DE FACADE" dataDxfId="153">
      <calculatedColumnFormula>IF('PR-tampon'!B9="","",IF('PR-tampon'!B9=0,"",INDIRECT(NOM_FR_FACADE&amp;ADDRESS('PR-tampon'!$E9,COLUMN(REFERENCEMENT_FACADE[[#Headers],[LIMITATION DE HAUTEUR DE FACADE3]])))))</calculatedColumnFormula>
    </tableColumn>
    <tableColumn id="17" xr3:uid="{B7D146EC-7A35-4836-B0CF-C71EAEE109D3}" name="REPRESENTATION GRAPHIQUE DE LA LIMITATION HAUTEUR DE FACADE MAX" dataDxfId="152">
      <calculatedColumnFormula>IF('PR-tampon'!B9="","",IF('PR-tampon'!B9=0,"",INDIRECT(NOM_FR_FACADE&amp;ADDRESS('PR-tampon'!$E9,COLUMN(REFERENCEMENT_FACADE[[#Headers],[LIMITATION DE HAUTEUR DE FACADE]])))))</calculatedColumnFormula>
    </tableColumn>
    <tableColumn id="15" xr3:uid="{D97E88E9-F065-4B36-89DD-706D0C09A65A}" name="OBSERVATIONS SUR DOMAINE D'EMPLOI_x000a_Hauteur" dataDxfId="151">
      <calculatedColumnFormula>IF('PR-tampon'!B9="","",IF('PR-tampon'!B9=0,"",IF(INDIRECT(NOM_FR_FACADE&amp;ADDRESS('PR-tampon'!$E9,COLUMN(REFERENCEMENT_FACADE[Observation domaine d''emploi Hauteur])))=0,"-",INDIRECT(NOM_FR_FACADE&amp;ADDRESS('PR-tampon'!$E9,COLUMN(REFERENCEMENT_FACADE[Observation domaine d''emploi Hauteur]))))))</calculatedColumnFormula>
    </tableColumn>
    <tableColumn id="14" xr3:uid="{24DAB26E-1971-4140-9163-847AE8798CDD}" name="ZONE DE SISMICITE MAXIMALE POUR LA CATEGORIE DE BATIMENT VISEE" dataDxfId="150">
      <calculatedColumnFormula>IF('PR-tampon'!B9="","",IF('PR-tampon'!B9=0,"",INDIRECT(NOM_FR_FACADE&amp;ADDRESS('PR-tampon'!$E9,COLUMN(REFERENCEMENT_FACADE[[#Headers],[Colonne zone visée]])))))</calculatedColumnFormula>
    </tableColumn>
    <tableColumn id="16" xr3:uid="{3FF826C9-9C34-45E2-A384-67FCAD319A55}" name="CATEGORIE MAXIMALE DE BATIMENT POUR LA ZONE DE SISMICITE VISEE" dataDxfId="149">
      <calculatedColumnFormula>IF('PR-tampon'!B9="","",IF('PR-tampon'!B9=0,"",INDIRECT(NOM_FR_FACADE&amp;ADDRESS('PR-tampon'!$E9,COLUMN(REFERENCEMENT_FACADE[[#Headers],[Colonne catégorie visée]])))))</calculatedColumnFormula>
    </tableColumn>
    <tableColumn id="7" xr3:uid="{91FCC58E-38F5-4C20-AAAF-B1A344219325}" name="OBSERVATIONS SUR DOMAINE D'EMPLOI_x000a_Sismique" dataDxfId="148">
      <calculatedColumnFormula>IF('PR-tampon'!B9="","",IF('PR-tampon'!B9=0,"",IF(INDIRECT(NOM_FR_FACADE&amp;ADDRESS('PR-tampon'!$E9,COLUMN(REFERENCEMENT_FACADE[OBSERVATIONS SUR DOMAINE D''EMPLOI Sismique])))="","-",(INDIRECT(NOM_FR_FACADE&amp;ADDRESS('PR-tampon'!$E9,COLUMN(REFERENCEMENT_FACADE[OBSERVATIONS SUR DOMAINE D''EMPLOI Sismique])))))))</calculatedColumnFormula>
    </tableColumn>
    <tableColumn id="11" xr3:uid="{DD5E82AE-2D40-4611-9EBD-0387B45C392D}" name="APPRECIATION DE LABORATOIRE_x000a_Portant sur le risque de propagation du feu par les façades et la chute d'objet" dataDxfId="147">
      <calculatedColumnFormula>IF('PR-tampon'!B9="","",IF('PR-tampon'!B9=0,"",IF(INDIRECT(NOM_FR_FACADE&amp;ADDRESS('PR-tampon'!$E9,COLUMN(REFERENCEMENT_FACADE[REF ApL])))=0,"",INDIRECT(NOM_FR_FACADE&amp;ADDRESS('PR-tampon'!$E9,COLUMN(REFERENCEMENT_FACADE[REF ApL]))))))</calculatedColumnFormula>
    </tableColumn>
    <tableColumn id="18" xr3:uid="{220AD00B-EFEA-4F79-A09C-1439CEC6FF04}" name="LIEN URL D'ACCES AU REFERENTIEL TECHNIQUE_x000a_(CELLULE A COPIER (sans rentrer dans la cellule) PUIS COLLER SUR LE NAVIGATEUR)_x000a_" dataDxfId="146">
      <calculatedColumnFormula>IF('PR-tampon'!B9="","",IF('PR-tampon'!B9=0,"",IF(INDIRECT(NOM_FR_FACADE&amp;ADDRESS('PR-tampon'!$E9,COLUMN(REFERENCEMENT_FACADE[Lien pour aller sur le site Evaluation CSTB])))=0,"",INDIRECT(NOM_FR_FACADE&amp;ADDRESS('PR-tampon'!$E9,COLUMN(REFERENCEMENT_FACADE[Lien pour aller sur le site Evaluation CSTB]))))))</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7779CF-5EE9-415D-BA60-1A6665542562}" name="REFERENCEMENT_FACADE" displayName="REFERENCEMENT_FACADE" ref="A5:BY145" totalsRowShown="0" headerRowDxfId="145" dataDxfId="143" headerRowBorderDxfId="144" tableBorderDxfId="142">
  <autoFilter ref="A5:BY145" xr:uid="{F2ECE701-CBD0-4D54-8156-77FD958B3804}"/>
  <sortState xmlns:xlrd2="http://schemas.microsoft.com/office/spreadsheetml/2017/richdata2" ref="A6:BY145">
    <sortCondition ref="C5:C145"/>
  </sortState>
  <tableColumns count="77">
    <tableColumn id="29" xr3:uid="{1E3DE8F4-25CD-42AD-98C5-46AE7AB267AD}" name="DATE REFERENCEMENT" dataDxfId="141"/>
    <tableColumn id="4" xr3:uid="{33743BC0-A176-4863-9880-304ADE50461A}" name="ASPECT" dataDxfId="140"/>
    <tableColumn id="3" xr3:uid="{2C2854E5-2D5F-4907-8C03-572BCBCA990A}" name="TYPE DE PROCEDE" dataDxfId="139"/>
    <tableColumn id="2" xr3:uid="{870BF0AA-68D0-4FC4-BCCA-A7F64330FDB0}" name="NOM COMMERCIAL DU PROCEDE" dataDxfId="138"/>
    <tableColumn id="1" xr3:uid="{F0B449BE-F469-44FD-ACC1-863CA37E446E}" name="FABRICANT" dataDxfId="137"/>
    <tableColumn id="26" xr3:uid="{284A5418-5BD0-4158-929E-A785B0C1EC0D}" name="Charpente bois (NF DTU 31.1)" dataDxfId="136"/>
    <tableColumn id="14" xr3:uid="{9B2AA922-6448-44B1-B2B0-C48C8D86EC47}" name="COB (NF DTU 31.2)" dataDxfId="135"/>
    <tableColumn id="37" xr3:uid="{DA79F352-B6BF-4B28-9B43-68A159FDDB1B}" name="FOB (NF DTU 31.4)" dataDxfId="134"/>
    <tableColumn id="15" xr3:uid="{9CACA62A-CADD-4157-BAF1-F6A9596A49B9}" name="CLT (Sous AT/DTA)" dataDxfId="133"/>
    <tableColumn id="16" xr3:uid="{BCF166DC-5ABE-432E-830D-C46C78ACD242}" name="≤ 6 m (situation a à c)" dataDxfId="132"/>
    <tableColumn id="17" xr3:uid="{7037B57C-4333-4513-B151-0733323177EB}" name="≤ 9 m (situation a à c)" dataDxfId="131"/>
    <tableColumn id="18" xr3:uid="{EE6CA369-0C10-4EE4-A0C8-BFBFC089606C}" name="≤ 10 m (situation a à c)" dataDxfId="130"/>
    <tableColumn id="20" xr3:uid="{4F496C54-07C9-461F-8D2D-6492B8A203B4}" name="≤ 18 m (situation a à c)" dataDxfId="129"/>
    <tableColumn id="22" xr3:uid="{D1C9B87E-82B5-4634-9209-A1C7899FB6E4}" name="≤ 28 m (situation a à c)" dataDxfId="128"/>
    <tableColumn id="38" xr3:uid="{9A6C89F8-3558-4F87-9B31-E5B88865BAF7}" name="≤ 40 m (situation a à c)" dataDxfId="127"/>
    <tableColumn id="24" xr3:uid="{BEE88288-6426-44CE-A55F-55C50EAA10B4}" name="≤ 50 m (situation a à c)" dataDxfId="126"/>
    <tableColumn id="27" xr3:uid="{1AFC18B5-F09F-4C10-B6AC-E8E3F5835253}" name="≤ 6 m (situation d)" dataDxfId="125"/>
    <tableColumn id="28" xr3:uid="{33D5DF19-3738-4EBC-8676-E8B39B3C0307}" name="≤ 9 m (situation d)" dataDxfId="124"/>
    <tableColumn id="19" xr3:uid="{35769D20-9E8C-446A-8314-485E6DA11639}" name="≤ 10 m (situation d)" dataDxfId="123"/>
    <tableColumn id="21" xr3:uid="{01DC77F3-E54A-49CA-B9F6-9FDF12C34715}" name="≤ 18 m (situation d)" dataDxfId="122"/>
    <tableColumn id="23" xr3:uid="{12321234-E62D-4D0F-ABE7-58E698D69085}" name="≤ 28 m (situation d)" dataDxfId="121"/>
    <tableColumn id="39" xr3:uid="{D842D8C3-FB1A-4EC1-BA64-0E53861E2361}" name="≤ 40 m (situation d)" dataDxfId="120"/>
    <tableColumn id="25" xr3:uid="{F46058FF-DFBC-4D73-A594-8FFC80D1E694}" name="≤ 50 m (situation d)" dataDxfId="119"/>
    <tableColumn id="44" xr3:uid="{43FF7CE6-E303-4422-AF45-D16282050721}" name="OBSERVATIONS SUR DOMAINE D'EMPLOI Hauteur" dataDxfId="118"/>
    <tableColumn id="75" xr3:uid="{5DF739A4-868C-4444-8ABF-E642C014FE8F}" name="≤ 6 m (a à c)" dataDxfId="117"/>
    <tableColumn id="72" xr3:uid="{F5A6F653-4EC0-47C3-8ACC-9F6258A48B24}" name="≤ 9 m (a à c)" dataDxfId="116"/>
    <tableColumn id="71" xr3:uid="{072BBF68-A90A-4626-86E6-FB122D860E3E}" name="≤ 10 m (a à c)" dataDxfId="115"/>
    <tableColumn id="70" xr3:uid="{89EC9A7B-AEF7-452A-AE3C-8C90C82E3AE0}" name="≤ 18 m (a à c)" dataDxfId="114"/>
    <tableColumn id="69" xr3:uid="{979CFCCE-DE40-466F-9443-F44ED8CD4BC3}" name="≤ 28 m (a à c)" dataDxfId="113"/>
    <tableColumn id="68" xr3:uid="{D2593D91-54C1-4A4C-ABDB-EDFEB5315A76}" name="≤ 40 m (a à c)" dataDxfId="112"/>
    <tableColumn id="67" xr3:uid="{1AD0F98C-09C4-4B8A-884F-197CE13AF090}" name="≤ 50 m (a à c)" dataDxfId="111"/>
    <tableColumn id="74" xr3:uid="{A0C43957-4601-4BED-BF31-1E8704461B76}" name="≤ 6 m (d)" dataDxfId="110"/>
    <tableColumn id="73" xr3:uid="{6A3B0203-8423-447F-BB7A-8C47352D2BC1}" name="≤ 9 m (d)" dataDxfId="109"/>
    <tableColumn id="66" xr3:uid="{6F2F9AD5-E78B-4A2D-9E03-C271AE108547}" name="≤ 10 m (d)" dataDxfId="108"/>
    <tableColumn id="65" xr3:uid="{93939553-B840-457B-B9C1-0FB014A7717C}" name="≤ 18 m (d)" dataDxfId="107"/>
    <tableColumn id="64" xr3:uid="{96EF884D-F703-4769-BAE7-E291A0C0D7C3}" name="≤ 28 m (d)" dataDxfId="106"/>
    <tableColumn id="63" xr3:uid="{EEDB90B8-7855-46B2-983B-62E3E509A47C}" name="≤ 40 m (d)" dataDxfId="105"/>
    <tableColumn id="62" xr3:uid="{EDC99764-F907-4A94-9220-245771CC9287}" name="≤ 50 m (d)" dataDxfId="104"/>
    <tableColumn id="34" xr3:uid="{C6A21A36-87EB-46C1-8E1B-0A4DC2CB25F0}" name="I" dataDxfId="103"/>
    <tableColumn id="33" xr3:uid="{E19E3C42-C857-4008-9A22-439E5ECA9275}" name="II" dataDxfId="102"/>
    <tableColumn id="35" xr3:uid="{83AC7A4F-F6B5-40C9-B939-EEC1B34F98FF}" name="III" dataDxfId="101"/>
    <tableColumn id="32" xr3:uid="{DC8CFA3B-7A7D-4BF7-9B87-77F722FC3F01}" name="IV" dataDxfId="100"/>
    <tableColumn id="45" xr3:uid="{2186B147-9F2F-4E3D-8FE8-13AC73D134D1}" name="OBSERVATIONS SUR DOMAINE D'EMPLOI Sismique" dataDxfId="99"/>
    <tableColumn id="46" xr3:uid="{40573EEB-DA52-4F2F-AB0F-3836483338C5}" name="EUROCLASSE du revêtement" dataDxfId="98"/>
    <tableColumn id="61" xr3:uid="{CF5EA82C-9FB6-44EE-B634-5962143E8E9A}" name="Système Ouvert" dataDxfId="97"/>
    <tableColumn id="5" xr3:uid="{3BE56C11-2B48-458B-A729-4AD17A0808D9}" name="TITULAIRE DE L'EVALUATION" dataDxfId="96"/>
    <tableColumn id="6" xr3:uid="{B856D4D7-EE43-4157-87A6-29C65A75FFB8}" name="TYPE DE DOCUMENT DE REFERENCE" dataDxfId="95"/>
    <tableColumn id="7" xr3:uid="{95D84057-24D1-459C-8C09-2598AA7A10A0}" name="REF" dataDxfId="94"/>
    <tableColumn id="8" xr3:uid="{01820F8E-B68C-40C9-9465-8D68BE05DDCC}" name="EXAMINE PAR LE GS/COMEX LE" dataDxfId="93"/>
    <tableColumn id="9" xr3:uid="{DB05C863-38C5-47CA-B26E-1D086D8BE86D}" name="PUBLIE LE" dataDxfId="92"/>
    <tableColumn id="10" xr3:uid="{611C987B-BBB9-4A4D-BE20-ED21894DA53E}" name="AVIS LIMITE AU / VALIDITE" dataDxfId="91"/>
    <tableColumn id="11" xr3:uid="{2C4CD28A-9FFC-4C5D-9272-056D5CC2FAAA}" name="VALIDITE" dataDxfId="90">
      <calculatedColumnFormula>+(REFERENCEMENT_FACADE[[#This Row],[AVIS LIMITE AU / VALIDITE]]&gt;=TODAY())*1</calculatedColumnFormula>
    </tableColumn>
    <tableColumn id="12" xr3:uid="{D297EA58-9F4E-49A5-8995-65F8ACB3EAD5}" name=" -&gt; AT/DTA : Sur liste verte C2p (OUI/NON)_x000a_-&gt; ATex (Avis favorable / Avis défavorable)_x000a_-&gt; Autre : SO" dataDxfId="89"/>
    <tableColumn id="31" xr3:uid="{72A874F5-31AC-4185-B079-1DE7ED60D6B5}" name="TC/TNC_x000a_dans le domaine d'emploi visé" dataDxfId="88">
      <calculatedColumnFormula>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calculatedColumnFormula>
    </tableColumn>
    <tableColumn id="36" xr3:uid="{DA650B24-E313-4D15-AB70-BC9470A17782}" name="OBSERVATIONS SUR EVALUATION TECHNIQUE" dataDxfId="87"/>
    <tableColumn id="40" xr3:uid="{9B996C7B-DD83-48BE-876A-9AC520D7500B}" name="REF ApL" dataDxfId="86"/>
    <tableColumn id="41" xr3:uid="{1BE75331-7789-4336-9E31-1D7CE417E2E0}" name="Laboratoire ayant réalisé l'Appréciation de laboratoire" dataDxfId="85"/>
    <tableColumn id="42" xr3:uid="{F24DC0D0-A060-4CEE-813B-0F37BAF9F043}" name="OBSERVATIONS SUR L'ApL" dataDxfId="84"/>
    <tableColumn id="43" xr3:uid="{5520D50B-4E27-4822-8E10-16F51FCE5A17}" name="bardage type_x000a_(XIII/XIV au sens du NF DTU 20,1)2" dataDxfId="83"/>
    <tableColumn id="50" xr3:uid="{A175FFA4-E7E7-4DF2-ADA1-FD989CF7204B}" name="Lien pour aller sur le site Evaluation CSTB" dataDxfId="82"/>
    <tableColumn id="13" xr3:uid="{E5D8AA32-980F-4D7B-AD41-0B5AD2D66834}" name="ATec (Support béton) si Evaluation vis uniquement support bois" dataDxfId="81" dataCellStyle="Lien hypertexte"/>
    <tableColumn id="30" xr3:uid="{6793B426-0576-4843-9B54-40C52D962E05}" name="Texte pour aller sur le site Evaluation CSTB2" dataDxfId="80">
      <calculatedColumnFormula>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calculatedColumnFormula>
    </tableColumn>
    <tableColumn id="47" xr3:uid="{0E50B19D-6C18-40C0-8C7C-4233C8F9C629}" name="Ancienne version" dataDxfId="79"/>
    <tableColumn id="48" xr3:uid="{D96C3E37-5789-4A09-A283-1B64A6224A5C}" name="Colonne1" dataDxfId="78">
      <calculatedColumnFormula>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calculatedColumnFormula>
    </tableColumn>
    <tableColumn id="51" xr3:uid="{2548B7F8-F3A3-4682-BBC4-0A4E3007EF63}" name="Colonne support visé" dataDxfId="77">
      <calculatedColumnFormula>IF((SUPP_VISE=LISTES!$Q$2),REFERENCEMENT_FACADE[[#This Row],[Charpente bois (NF DTU 31.1)]],
IF((SUPP_VISE=LISTES!$Q$3),REFERENCEMENT_FACADE[[#This Row],[COB (NF DTU 31.2)]],
IF((SUPP_VISE=LISTES!$Q$4),REFERENCEMENT_FACADE[[#This Row],[FOB (NF DTU 31.4)]],
IF((SUPP_VISE=LISTES!$Q$5),REFERENCEMENT_FACADE[[#This Row],[CLT (Sous AT/DTA)]],"ERREUR"))))</calculatedColumnFormula>
    </tableColumn>
    <tableColumn id="49" xr3:uid="{58ADF312-7000-4D4B-B4B6-D4E2E2BFD6CD}" name="Colonne situation visé" dataDxfId="76">
      <calculatedColumnFormula>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calculatedColumnFormula>
    </tableColumn>
    <tableColumn id="53" xr3:uid="{E76D4D5F-2984-4EEF-B6B7-917887390F3E}" name="Colonne zone visée" dataDxfId="75">
      <calculatedColumnFormula>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calculatedColumnFormula>
    </tableColumn>
    <tableColumn id="52" xr3:uid="{F87CDF6B-99EF-45AD-ADD1-8899B38B670D}" name="Colonne catégorie visée" dataDxfId="74">
      <calculatedColumnFormula>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calculatedColumnFormula>
    </tableColumn>
    <tableColumn id="54" xr3:uid="{0139F66B-AB4F-4454-9A50-39CDD0615462}" name="Synthèse support visés" dataDxfId="73">
      <calculatedColumnFormula>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calculatedColumnFormula>
    </tableColumn>
    <tableColumn id="60" xr3:uid="{E98040BA-5FCE-4A5B-94F6-FF59B2E8DF7E}" name="LIMITATION DE HAUTEUR DE FACADE3" dataDxfId="72">
      <calculatedColumnFormula>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calculatedColumnFormula>
    </tableColumn>
    <tableColumn id="77" xr3:uid="{78955F54-EDBD-4FF4-A342-E0AB1E778FB6}" name="LIMITATION DE HAUTEUR DE FACADE" dataDxfId="71">
      <calculatedColumnFormula>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calculatedColumnFormula>
    </tableColumn>
    <tableColumn id="76" xr3:uid="{256C23F1-686F-4A9D-BF0D-C8CC2D47E902}" name="Observation domaine d'emploi Hauteur" dataDxfId="70">
      <calculatedColumnFormula>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calculatedColumnFormula>
    </tableColumn>
    <tableColumn id="55" xr3:uid="{F1EE2E3B-FC6C-4F0B-B079-70DB66EF2A0F}" name="Support visé" dataDxfId="69">
      <calculatedColumnFormula>IF(RECH_SUPPORT=TRUE,IF(MID(REFERENCEMENT_FACADE[[#This Row],[Colonne support visé]],1,3)="OUI",1,IF(OR(MID(REFERENCEMENT_FACADE[[#This Row],[Colonne support visé]],1,3)="non",MID(REFERENCEMENT_FACADE[[#This Row],[Colonne support visé]],1,2)="SO"),0,0)),1)</calculatedColumnFormula>
    </tableColumn>
    <tableColumn id="56" xr3:uid="{4BBC7A76-7AF4-4874-BF11-C8446397374F}" name="hauteur visée" dataDxfId="68">
      <calculatedColumnFormula>IF(RECH_HAUTEUR=TRUE,IF(MID(REFERENCEMENT_FACADE[[#This Row],[Colonne situation visé]],1,3)="oui",1,IF(MID(REFERENCEMENT_FACADE[[#This Row],[Colonne situation visé]],1,3)="non",0,"ERREUR")),1)</calculatedColumnFormula>
    </tableColumn>
    <tableColumn id="57" xr3:uid="{F313886B-CFD7-4F2A-8F07-F7A930684258}" name="zone de simicité" dataDxfId="67">
      <calculatedColumnFormula>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calculatedColumnFormula>
    </tableColumn>
    <tableColumn id="59" xr3:uid="{AF6827F9-7F38-4A2C-8720-3FCA02F293EE}" name="Ordre" dataDxfId="66">
      <calculatedColumnFormula>IF(REFERENCEMENT_FACADE[[#This Row],[Eligibilité procédé]]&lt;&gt;0,COUNTIF(REFERENCEMENT_FACADE[Eligibilité procédé],"&lt;="&amp;REFERENCEMENT_FACADE[[#This Row],[Eligibilité procédé]])-COUNTIF(REFERENCEMENT_FACADE[Eligibilité procédé],"=0"),ROWS(REFERENCEMENT_FACADE[Ordre]))</calculatedColumnFormula>
    </tableColumn>
    <tableColumn id="58" xr3:uid="{33CADCCC-48BC-455D-93B9-8F9EBEB155ED}" name="Eligibilité procédé" dataDxfId="65">
      <calculatedColumnFormula>IF(COUNTIF((REFERENCEMENT_FACADE[[#This Row],[Support visé]:[zone de simicité]]),"&lt;&gt;"&amp;"")=SUM(REFERENCEMENT_FACADE[[#This Row],[Support visé]:[zone de simicité]]),ROW(REFERENCEMENT_FACADE[[#This Row],[zone de simicité]]),"")</calculatedColumnFormula>
    </tableColumn>
  </tableColumns>
  <tableStyleInfo name="Style de tableau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1A576A-2883-4B5D-B2F3-457E86C09D79}" name="Tableau3" displayName="Tableau3" ref="A1:F174" totalsRowShown="0" headerRowDxfId="64" headerRowBorderDxfId="63" tableBorderDxfId="62">
  <autoFilter ref="A1:F174" xr:uid="{8C5A8C02-3AEC-4F20-A6BC-4CD0E2D21701}"/>
  <tableColumns count="6">
    <tableColumn id="1" xr3:uid="{BD1EFDBB-5A2C-49AA-AF61-0678CA3D4684}" name="INDICE" dataDxfId="61"/>
    <tableColumn id="2" xr3:uid="{8228432C-F3F6-45BE-A598-BCA8CFA20023}" name="DATE" dataDxfId="60"/>
    <tableColumn id="3" xr3:uid="{F69EE1FF-67F4-4F4F-A699-887EA3248B2C}" name="ONGLET" dataDxfId="59"/>
    <tableColumn id="4" xr3:uid="{26771AB4-BC48-47AF-A062-85DF9C15E8F8}" name="ACTION" dataDxfId="58"/>
    <tableColumn id="5" xr3:uid="{B9C562AD-A348-41A3-B30D-902EE2900236}" name="OBSERVATION" dataDxfId="57"/>
    <tableColumn id="6" xr3:uid="{A7DCFA7F-DE31-4F93-84F8-29A739F8E5CC}" name="PAR"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71307B-1CCF-400C-977F-1671B9DA95CC}" name="Tableau2" displayName="Tableau2" ref="A1:F285" totalsRowShown="0" headerRowDxfId="55">
  <autoFilter ref="A1:F285" xr:uid="{6E8E2885-8120-42D8-A5E5-8064444E2134}"/>
  <tableColumns count="6">
    <tableColumn id="1" xr3:uid="{EECAC2DF-2DC9-46D1-9181-FE591DFE9CE1}" name="VERIFIER ET BON"/>
    <tableColumn id="2" xr3:uid="{90E544BC-94BE-48E3-84D6-40025D114710}" name="SUPPORT"/>
    <tableColumn id="3" xr3:uid="{75ED9152-7CAF-4481-99A2-A762075B410C}" name="Hauteur" dataDxfId="54"/>
    <tableColumn id="4" xr3:uid="{7751B59A-1669-425A-B167-64DB4D873AC7}" name="SITUATION"/>
    <tableColumn id="5" xr3:uid="{8979F9DC-098A-4E82-9740-B3D8DA293ED6}" name="ZONE DE SISMICITE" dataDxfId="53"/>
    <tableColumn id="6" xr3:uid="{2286E9EC-2C4C-4BBC-8893-9F36EF67CC54}" name="CATEGORI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6" Type="http://schemas.openxmlformats.org/officeDocument/2006/relationships/hyperlink" Target="https://evaluation.cstb.fr/fr/avis-technique/detail/2.2-15-1686_V2/" TargetMode="External"/><Relationship Id="rId117" Type="http://schemas.openxmlformats.org/officeDocument/2006/relationships/hyperlink" Target="https://evaluation.cstb.fr/fr/avis-technique/detail/2.1-14-1638_V2/" TargetMode="External"/><Relationship Id="rId21" Type="http://schemas.openxmlformats.org/officeDocument/2006/relationships/hyperlink" Target="https://evaluation.cstb.fr/fr/avis-technique/detail/2.2-21-1833_V1/" TargetMode="External"/><Relationship Id="rId42" Type="http://schemas.openxmlformats.org/officeDocument/2006/relationships/hyperlink" Target="https://evaluation.cstb.fr/fr/appreciation-technique-transition-att/download/att-20-007-v1/" TargetMode="External"/><Relationship Id="rId47" Type="http://schemas.openxmlformats.org/officeDocument/2006/relationships/hyperlink" Target="https://evaluation.cstb.fr/fr/avis-technique/detail/2.2-21-1826_V1/" TargetMode="External"/><Relationship Id="rId63" Type="http://schemas.openxmlformats.org/officeDocument/2006/relationships/hyperlink" Target="https://evaluation.cstb.fr/fr/avis-technique/detail/2.2-23-1851_V1/" TargetMode="External"/><Relationship Id="rId68" Type="http://schemas.openxmlformats.org/officeDocument/2006/relationships/hyperlink" Target="https://evaluation.cstb.fr/fr/appreciation-technique-transition-att/download/att-20-019-v1/" TargetMode="External"/><Relationship Id="rId84" Type="http://schemas.openxmlformats.org/officeDocument/2006/relationships/hyperlink" Target="https://evaluation.cstb.fr/fr/appreciation-technique-expertise-atex/detail/3022-v2/" TargetMode="External"/><Relationship Id="rId89" Type="http://schemas.openxmlformats.org/officeDocument/2006/relationships/hyperlink" Target="https://evaluation.cstb.fr/fr/avis-technique/detail/7-20-1778_V1/" TargetMode="External"/><Relationship Id="rId112" Type="http://schemas.openxmlformats.org/officeDocument/2006/relationships/hyperlink" Target="https://evaluation.cstb.fr/fr/avis-technique/detail/2.1-12-1503_V3/" TargetMode="External"/><Relationship Id="rId133" Type="http://schemas.openxmlformats.org/officeDocument/2006/relationships/hyperlink" Target="https://evaluation.cstb.fr/fr/avis-technique/detail/2.2-17-1787_V2/" TargetMode="External"/><Relationship Id="rId138" Type="http://schemas.openxmlformats.org/officeDocument/2006/relationships/hyperlink" Target="https://www.boutique.afnor.org/fr-fr/norme/nf-dtu-412/travaux-de-batiment-revetements-exterieurs-en-bois-partie-11-cahier-des-cla/fa185763/1510" TargetMode="External"/><Relationship Id="rId16" Type="http://schemas.openxmlformats.org/officeDocument/2006/relationships/hyperlink" Target="https://evaluation.cstb.fr/fr/avis-technique/detail/2.2-21-1808_V2/" TargetMode="External"/><Relationship Id="rId107" Type="http://schemas.openxmlformats.org/officeDocument/2006/relationships/hyperlink" Target="https://evaluation.cstb.fr/fr/avis-technique/detail/2.1-14-1653_V1/" TargetMode="External"/><Relationship Id="rId11" Type="http://schemas.openxmlformats.org/officeDocument/2006/relationships/hyperlink" Target="https://evaluation.cstb.fr/fr/avis-technique/detail/2.2-16-1729_V1/" TargetMode="External"/><Relationship Id="rId32" Type="http://schemas.openxmlformats.org/officeDocument/2006/relationships/hyperlink" Target="https://evaluation.cstb.fr/fr/avis-technique/detail/2.2-16-1751_V2/" TargetMode="External"/><Relationship Id="rId37" Type="http://schemas.openxmlformats.org/officeDocument/2006/relationships/hyperlink" Target="https://evaluation.cstb.fr/fr/appreciation-technique-transition-att/download/att-21-033-v1/" TargetMode="External"/><Relationship Id="rId53" Type="http://schemas.openxmlformats.org/officeDocument/2006/relationships/hyperlink" Target="https://evaluation.cstb.fr/fr/avis-technique/detail/2.2-15-1710_V2/" TargetMode="External"/><Relationship Id="rId58" Type="http://schemas.openxmlformats.org/officeDocument/2006/relationships/hyperlink" Target="https://evaluation.cstb.fr/fr/avis-technique/detail/2.2-14-1611_V1/" TargetMode="External"/><Relationship Id="rId74" Type="http://schemas.openxmlformats.org/officeDocument/2006/relationships/hyperlink" Target="https://evaluation.cstb.fr/fr/avis-technique/detail/2.2-21-1825_V2/" TargetMode="External"/><Relationship Id="rId79" Type="http://schemas.openxmlformats.org/officeDocument/2006/relationships/hyperlink" Target="https://evaluation.cstb.fr/fr/avis-technique/detail/7-19-1759_V2/" TargetMode="External"/><Relationship Id="rId102" Type="http://schemas.openxmlformats.org/officeDocument/2006/relationships/hyperlink" Target="https://evaluation.cstb.fr/fr/avis-technique/detail/2.1-15-1696_V2/" TargetMode="External"/><Relationship Id="rId123" Type="http://schemas.openxmlformats.org/officeDocument/2006/relationships/hyperlink" Target="https://evaluation.cstb.fr/fr/avis-technique/detail/2.3-15-1707_V3/" TargetMode="External"/><Relationship Id="rId128" Type="http://schemas.openxmlformats.org/officeDocument/2006/relationships/hyperlink" Target="https://evaluation.cstb.fr/fr/avis-technique/detail/2.1-13-1572_V2/" TargetMode="External"/><Relationship Id="rId144" Type="http://schemas.openxmlformats.org/officeDocument/2006/relationships/comments" Target="../comments1.xml"/><Relationship Id="rId5" Type="http://schemas.openxmlformats.org/officeDocument/2006/relationships/hyperlink" Target="https://evaluation.cstb.fr/fr/avis-technique/detail/2.2-21-1835_v1/" TargetMode="External"/><Relationship Id="rId90" Type="http://schemas.openxmlformats.org/officeDocument/2006/relationships/hyperlink" Target="https://evaluation.cstb.fr/fr/avis-technique/detail/7-18-1740_V1/" TargetMode="External"/><Relationship Id="rId95" Type="http://schemas.openxmlformats.org/officeDocument/2006/relationships/hyperlink" Target="https://evaluation.cstb.fr/fr/avis-technique/detail/7-18-1744_V1/" TargetMode="External"/><Relationship Id="rId22" Type="http://schemas.openxmlformats.org/officeDocument/2006/relationships/hyperlink" Target="https://evaluation.cstb.fr/fr/avis-technique/detail/2.2-11-1484_V2/" TargetMode="External"/><Relationship Id="rId27" Type="http://schemas.openxmlformats.org/officeDocument/2006/relationships/hyperlink" Target="https://evaluation.cstb.fr/fr/avis-technique/detail/2.2-13-1556_V2%20/" TargetMode="External"/><Relationship Id="rId43" Type="http://schemas.openxmlformats.org/officeDocument/2006/relationships/hyperlink" Target="https://evaluation.cstb.fr/fr/appreciation-technique-transition-att/download/att-20-010-v1/" TargetMode="External"/><Relationship Id="rId48" Type="http://schemas.openxmlformats.org/officeDocument/2006/relationships/hyperlink" Target="https://evaluation.cstb.fr/fr/avis-technique/detail/2.2-21-1816_V2/" TargetMode="External"/><Relationship Id="rId64" Type="http://schemas.openxmlformats.org/officeDocument/2006/relationships/hyperlink" Target="https://evaluation.cstb.fr/fr/appreciation-technique-expertise-atex/detail/2952-v1/" TargetMode="External"/><Relationship Id="rId69" Type="http://schemas.openxmlformats.org/officeDocument/2006/relationships/hyperlink" Target="https://evaluation.cstb.fr/fr/avis-technique/detail/2.2-17-1783_V3/" TargetMode="External"/><Relationship Id="rId113" Type="http://schemas.openxmlformats.org/officeDocument/2006/relationships/hyperlink" Target="https://evaluation.cstb.fr/fr/avis-technique/detail/2.1-13-1537_V3/" TargetMode="External"/><Relationship Id="rId118" Type="http://schemas.openxmlformats.org/officeDocument/2006/relationships/hyperlink" Target="https://evaluation.cstb.fr/fr/avis-technique/detail/2.1-14-1608_V3/" TargetMode="External"/><Relationship Id="rId134" Type="http://schemas.openxmlformats.org/officeDocument/2006/relationships/hyperlink" Target="https://evaluation.cstb.fr/fr/avis-technique/detail/2.2-15-1709_V3/" TargetMode="External"/><Relationship Id="rId139" Type="http://schemas.openxmlformats.org/officeDocument/2006/relationships/hyperlink" Target="https://www.construire-en-chanvre.fr/documentation" TargetMode="External"/><Relationship Id="rId8" Type="http://schemas.openxmlformats.org/officeDocument/2006/relationships/hyperlink" Target="https://evaluation.cstb.fr/fr/avis-technique/detail/2.2-21-1827_V2/" TargetMode="External"/><Relationship Id="rId51" Type="http://schemas.openxmlformats.org/officeDocument/2006/relationships/hyperlink" Target="https://evaluation.cstb.fr/fr/avis-technique/detail/2.2-16-1727_V1/" TargetMode="External"/><Relationship Id="rId72" Type="http://schemas.openxmlformats.org/officeDocument/2006/relationships/hyperlink" Target="https://evaluation.cstb.fr/fr/avis-technique/detail/2.2-22-1842_V1/" TargetMode="External"/><Relationship Id="rId80" Type="http://schemas.openxmlformats.org/officeDocument/2006/relationships/hyperlink" Target="https://evaluation.cstb.fr/fr/avis-technique/detail/7-17-1694_V2/" TargetMode="External"/><Relationship Id="rId85" Type="http://schemas.openxmlformats.org/officeDocument/2006/relationships/hyperlink" Target="https://evaluation.cstb.fr/fr/avis-technique/detail/7-18-1747_V2/" TargetMode="External"/><Relationship Id="rId93" Type="http://schemas.openxmlformats.org/officeDocument/2006/relationships/hyperlink" Target="https://evaluation.cstb.fr/fr/avis-technique/detail/7-19-1752_V1/" TargetMode="External"/><Relationship Id="rId98" Type="http://schemas.openxmlformats.org/officeDocument/2006/relationships/hyperlink" Target="https://evaluation.cstb.fr/fr/avis-technique/detail/7-19-1756_V1/" TargetMode="External"/><Relationship Id="rId121" Type="http://schemas.openxmlformats.org/officeDocument/2006/relationships/hyperlink" Target="https://evaluation.cstb.fr/fr/avis-technique/detail/2.1-13-1595_V1/" TargetMode="External"/><Relationship Id="rId142" Type="http://schemas.openxmlformats.org/officeDocument/2006/relationships/vmlDrawing" Target="../drawings/vmlDrawing2.vml"/><Relationship Id="rId3" Type="http://schemas.openxmlformats.org/officeDocument/2006/relationships/hyperlink" Target="https://evaluation.cstb.fr/fr/avis-technique/detail/2.2-22-1840_V1/" TargetMode="External"/><Relationship Id="rId12" Type="http://schemas.openxmlformats.org/officeDocument/2006/relationships/hyperlink" Target="https://evaluation.cstb.fr/fr/avis-technique/detail/2.2-12-1507_V2/" TargetMode="External"/><Relationship Id="rId17" Type="http://schemas.openxmlformats.org/officeDocument/2006/relationships/hyperlink" Target="https://evaluation.cstb.fr/fr/avis-technique/detail/2.2-17-1786_V3/" TargetMode="External"/><Relationship Id="rId25" Type="http://schemas.openxmlformats.org/officeDocument/2006/relationships/hyperlink" Target="https://evaluation.cstb.fr/fr/avis-technique/detail/2.2-16-1752_V1%20/" TargetMode="External"/><Relationship Id="rId33" Type="http://schemas.openxmlformats.org/officeDocument/2006/relationships/hyperlink" Target="https://evaluation.cstb.fr/fr/avis-technique/detail/2.2-21-1829_V1/" TargetMode="External"/><Relationship Id="rId38" Type="http://schemas.openxmlformats.org/officeDocument/2006/relationships/hyperlink" Target="https://evaluation.cstb.fr/fr/appreciation-technique-transition-att/download/att-20-023-v1/" TargetMode="External"/><Relationship Id="rId46" Type="http://schemas.openxmlformats.org/officeDocument/2006/relationships/hyperlink" Target="https://evaluation.cstb.fr/fr/avis-technique/detail/2.2-21-1814_V1/" TargetMode="External"/><Relationship Id="rId59" Type="http://schemas.openxmlformats.org/officeDocument/2006/relationships/hyperlink" Target="https://evaluation.cstb.fr/fr/avis-technique/detail/2.2-16-1749_V1/" TargetMode="External"/><Relationship Id="rId67" Type="http://schemas.openxmlformats.org/officeDocument/2006/relationships/hyperlink" Target="https://evaluation.cstb.fr/fr/appreciation-technique-transition-att/download/att-20-015-v1/" TargetMode="External"/><Relationship Id="rId103" Type="http://schemas.openxmlformats.org/officeDocument/2006/relationships/hyperlink" Target="https://evaluation.cstb.fr/fr/avis-technique/detail/2.1-17-1790_V3/" TargetMode="External"/><Relationship Id="rId108" Type="http://schemas.openxmlformats.org/officeDocument/2006/relationships/hyperlink" Target="https://evaluation.cstb.fr/fr/avis-technique/detail/2.1-14-1651_V1/" TargetMode="External"/><Relationship Id="rId116" Type="http://schemas.openxmlformats.org/officeDocument/2006/relationships/hyperlink" Target="https://evaluation.cstb.fr/fr/avis-technique/detail/2.1-13-1575_V1/" TargetMode="External"/><Relationship Id="rId124" Type="http://schemas.openxmlformats.org/officeDocument/2006/relationships/hyperlink" Target="https://evaluation.cstb.fr/fr/avis-technique/detail/2.1-21-1816_V1/" TargetMode="External"/><Relationship Id="rId129" Type="http://schemas.openxmlformats.org/officeDocument/2006/relationships/hyperlink" Target="https://evaluation.cstb.fr/fr/avis-technique/detail/2.2-14-1634_V3/" TargetMode="External"/><Relationship Id="rId137" Type="http://schemas.openxmlformats.org/officeDocument/2006/relationships/hyperlink" Target="https://www.programmepacte.fr/bardages-en-acier-protege-et-en-acier-inoxydable-neuf-et-renovation" TargetMode="External"/><Relationship Id="rId20" Type="http://schemas.openxmlformats.org/officeDocument/2006/relationships/hyperlink" Target="https://evaluation.cstb.fr/fr/avis-technique/detail/2.2-14-1643_V3/" TargetMode="External"/><Relationship Id="rId41" Type="http://schemas.openxmlformats.org/officeDocument/2006/relationships/hyperlink" Target="https://evaluation.cstb.fr/fr/appreciation-technique-transition-att/download/att-20-021-v1/" TargetMode="External"/><Relationship Id="rId54" Type="http://schemas.openxmlformats.org/officeDocument/2006/relationships/hyperlink" Target="https://evaluation.cstb.fr/fr/appreciation-technique-expertise-atex/detail/3096-v1/" TargetMode="External"/><Relationship Id="rId62" Type="http://schemas.openxmlformats.org/officeDocument/2006/relationships/hyperlink" Target="https://evaluation.cstb.fr/fr/avis-technique/detail/2.2-12-1534_V1/" TargetMode="External"/><Relationship Id="rId70" Type="http://schemas.openxmlformats.org/officeDocument/2006/relationships/hyperlink" Target="https://evaluation.cstb.fr/fr/avis-technique/detail/2.2-18-1793_V2/" TargetMode="External"/><Relationship Id="rId75" Type="http://schemas.openxmlformats.org/officeDocument/2006/relationships/hyperlink" Target="https://evaluation.cstb.fr/fr/avis-technique/detail/2.2-21-1824_V2/" TargetMode="External"/><Relationship Id="rId83" Type="http://schemas.openxmlformats.org/officeDocument/2006/relationships/hyperlink" Target="https://evaluation.cstb.fr/fr/avis-technique/detail/7-18-1745_V1/" TargetMode="External"/><Relationship Id="rId88" Type="http://schemas.openxmlformats.org/officeDocument/2006/relationships/hyperlink" Target="https://evaluation.cstb.fr/fr/avis-technique/detail/7-18-1742_V1/" TargetMode="External"/><Relationship Id="rId91" Type="http://schemas.openxmlformats.org/officeDocument/2006/relationships/hyperlink" Target="https://evaluation.cstb.fr/fr/avis-technique/detail/7-18-1750_V1/" TargetMode="External"/><Relationship Id="rId96" Type="http://schemas.openxmlformats.org/officeDocument/2006/relationships/hyperlink" Target="https://evaluation.cstb.fr/fr/avis-technique/detail/7-18-1717_V1/" TargetMode="External"/><Relationship Id="rId111" Type="http://schemas.openxmlformats.org/officeDocument/2006/relationships/hyperlink" Target="https://evaluation.cstb.fr/fr/avis-technique/detail/2.1-13-1576_V1/" TargetMode="External"/><Relationship Id="rId132" Type="http://schemas.openxmlformats.org/officeDocument/2006/relationships/hyperlink" Target="https://evaluation.cstb.fr/fr/avis-technique/detail/2.2-17-1784_V2/" TargetMode="External"/><Relationship Id="rId140" Type="http://schemas.openxmlformats.org/officeDocument/2006/relationships/hyperlink" Target="https://www.rfcp.fr/les-regles-professionnelles/" TargetMode="External"/><Relationship Id="rId1" Type="http://schemas.openxmlformats.org/officeDocument/2006/relationships/hyperlink" Target="https://www.boutique.afnor.org/fr-fr/norme/nf-dtu-412/travaux-de-batiment-revetements-exterieurs-en-bois-partie-11-cahier-des-cla/fa185763/1510" TargetMode="External"/><Relationship Id="rId6" Type="http://schemas.openxmlformats.org/officeDocument/2006/relationships/hyperlink" Target="https://evaluation.cstb.fr/fr/avis-technique/detail/2.2-14-1642_V2/" TargetMode="External"/><Relationship Id="rId15" Type="http://schemas.openxmlformats.org/officeDocument/2006/relationships/hyperlink" Target="https://evaluation.cstb.fr/fr/avis-technique/detail/2.2-10-1425_V3/" TargetMode="External"/><Relationship Id="rId23" Type="http://schemas.openxmlformats.org/officeDocument/2006/relationships/hyperlink" Target="https://evaluation.cstb.fr/fr/avis-technique/detail/2.2-22-1838_V1/" TargetMode="External"/><Relationship Id="rId28" Type="http://schemas.openxmlformats.org/officeDocument/2006/relationships/hyperlink" Target="https://evaluation.cstb.fr/fr/avis-technique/detail/2.2-12-1512_V2/" TargetMode="External"/><Relationship Id="rId36" Type="http://schemas.openxmlformats.org/officeDocument/2006/relationships/hyperlink" Target="https://evaluation.cstb.fr/fr/appreciation-technique-transition-att/download/att-20-022-v1/" TargetMode="External"/><Relationship Id="rId49" Type="http://schemas.openxmlformats.org/officeDocument/2006/relationships/hyperlink" Target="https://evaluation.cstb.fr/fr/appreciation-technique-expertise-atex/detail/2886-v2/" TargetMode="External"/><Relationship Id="rId57" Type="http://schemas.openxmlformats.org/officeDocument/2006/relationships/hyperlink" Target="https://evaluation.cstb.fr/fr/avis-technique/detail/2.2-21-1832_V1/" TargetMode="External"/><Relationship Id="rId106" Type="http://schemas.openxmlformats.org/officeDocument/2006/relationships/hyperlink" Target="https://evaluation.cstb.fr/fr/avis-technique/detail/2.1-14-1637_V1/" TargetMode="External"/><Relationship Id="rId114" Type="http://schemas.openxmlformats.org/officeDocument/2006/relationships/hyperlink" Target="https://evaluation.cstb.fr/fr/avis-technique/detail/2.1-13-1597_V1/" TargetMode="External"/><Relationship Id="rId119" Type="http://schemas.openxmlformats.org/officeDocument/2006/relationships/hyperlink" Target="https://evaluation.cstb.fr/fr/appreciation-technique-expertise-atex/detail/2864-v2/" TargetMode="External"/><Relationship Id="rId127" Type="http://schemas.openxmlformats.org/officeDocument/2006/relationships/hyperlink" Target="https://evaluation.cstb.fr/fr/avis-technique/detail/2.1-13-1574_V1/" TargetMode="External"/><Relationship Id="rId10" Type="http://schemas.openxmlformats.org/officeDocument/2006/relationships/hyperlink" Target="https://evaluation.cstb.fr/fr/avis-technique/detail/2.2-21-1819_V2/" TargetMode="External"/><Relationship Id="rId31" Type="http://schemas.openxmlformats.org/officeDocument/2006/relationships/hyperlink" Target="https://evaluation.cstb.fr/fr/avis-technique/detail/2.2-21-1822_V1/" TargetMode="External"/><Relationship Id="rId44" Type="http://schemas.openxmlformats.org/officeDocument/2006/relationships/hyperlink" Target="https://evaluation.cstb.fr/fr/appreciation-technique-transition-att/download/att-21-032-v1/" TargetMode="External"/><Relationship Id="rId52" Type="http://schemas.openxmlformats.org/officeDocument/2006/relationships/hyperlink" Target="https://evaluation.cstb.fr/fr/avis-technique/detail/2.2-14-1624_V3/" TargetMode="External"/><Relationship Id="rId60" Type="http://schemas.openxmlformats.org/officeDocument/2006/relationships/hyperlink" Target="https://evaluation.cstb.fr/fr/avis-technique/detail/2.2-18-1791_V2/" TargetMode="External"/><Relationship Id="rId65" Type="http://schemas.openxmlformats.org/officeDocument/2006/relationships/hyperlink" Target="https://evaluation.cstb.fr/fr/appreciation-technique-transition-att/download/att-20-013-v1/" TargetMode="External"/><Relationship Id="rId73" Type="http://schemas.openxmlformats.org/officeDocument/2006/relationships/hyperlink" Target="https://evaluation.cstb.fr/fr/avis-technique/detail/2.2-22-1841_V1/" TargetMode="External"/><Relationship Id="rId78" Type="http://schemas.openxmlformats.org/officeDocument/2006/relationships/hyperlink" Target="https://evaluation.cstb.fr/fr/avis-technique/detail/7-17-1687_V2/" TargetMode="External"/><Relationship Id="rId81" Type="http://schemas.openxmlformats.org/officeDocument/2006/relationships/hyperlink" Target="https://evaluation.cstb.fr/fr/avis-technique/detail/7-19-1758_V2/" TargetMode="External"/><Relationship Id="rId86" Type="http://schemas.openxmlformats.org/officeDocument/2006/relationships/hyperlink" Target="https://evaluation.cstb.fr/fr/appreciation-technique-expertise-atex/detail/2948-v1/" TargetMode="External"/><Relationship Id="rId94" Type="http://schemas.openxmlformats.org/officeDocument/2006/relationships/hyperlink" Target="https://evaluation.cstb.fr/fr/avis-technique/detail/7-19-1757_V1/" TargetMode="External"/><Relationship Id="rId99" Type="http://schemas.openxmlformats.org/officeDocument/2006/relationships/hyperlink" Target="https://evaluation.cstb.fr/fr/avis-technique/detail/7-18-1727_V1/" TargetMode="External"/><Relationship Id="rId101" Type="http://schemas.openxmlformats.org/officeDocument/2006/relationships/hyperlink" Target="https://evaluation.cstb.fr/fr/avis-technique/detail/2.1-14-1636_V2/" TargetMode="External"/><Relationship Id="rId122" Type="http://schemas.openxmlformats.org/officeDocument/2006/relationships/hyperlink" Target="https://evaluation.cstb.fr/fr/avis-technique/detail/2.1-13-1594_V1/" TargetMode="External"/><Relationship Id="rId130" Type="http://schemas.openxmlformats.org/officeDocument/2006/relationships/hyperlink" Target="https://evaluation.cstb.fr/fr/avis-technique/detail/2.2-14-1662_V3/" TargetMode="External"/><Relationship Id="rId135" Type="http://schemas.openxmlformats.org/officeDocument/2006/relationships/hyperlink" Target="http://www.ctmnc.fr/images/gallerie/Regles_professionnelles_Bardage_rapporte_de_tuiles_terre_cuite_sur_ossature_bois_et_panneaux_CLT_mai_2021.pdf" TargetMode="External"/><Relationship Id="rId143" Type="http://schemas.openxmlformats.org/officeDocument/2006/relationships/table" Target="../tables/table2.xml"/><Relationship Id="rId4" Type="http://schemas.openxmlformats.org/officeDocument/2006/relationships/hyperlink" Target="https://evaluation.cstb.fr/fr/appreciation-technique-expertise-atex/detail/2978-v1/" TargetMode="External"/><Relationship Id="rId9" Type="http://schemas.openxmlformats.org/officeDocument/2006/relationships/hyperlink" Target="https://evaluation.cstb.fr/fr/avis-technique/detail/2.2-22-1836_V1/" TargetMode="External"/><Relationship Id="rId13" Type="http://schemas.openxmlformats.org/officeDocument/2006/relationships/hyperlink" Target="https://evaluation.cstb.fr/fr/avis-technique/detail/2.2-20-1807_V1/" TargetMode="External"/><Relationship Id="rId18" Type="http://schemas.openxmlformats.org/officeDocument/2006/relationships/hyperlink" Target="https://evaluation.cstb.fr/fr/avis-technique/detail/2.2-21-1813_V1/" TargetMode="External"/><Relationship Id="rId39" Type="http://schemas.openxmlformats.org/officeDocument/2006/relationships/hyperlink" Target="https://evaluation.cstb.fr/fr/appreciation-technique-transition-att/download/att-20-011-v1/" TargetMode="External"/><Relationship Id="rId109" Type="http://schemas.openxmlformats.org/officeDocument/2006/relationships/hyperlink" Target="https://evaluation.cstb.fr/fr/avis-technique/detail/2.1-14-1654_V1/" TargetMode="External"/><Relationship Id="rId34" Type="http://schemas.openxmlformats.org/officeDocument/2006/relationships/hyperlink" Target="https://evaluation.cstb.fr/fr/appreciation-technique-expertise-atex/detail/3107-v1/" TargetMode="External"/><Relationship Id="rId50" Type="http://schemas.openxmlformats.org/officeDocument/2006/relationships/hyperlink" Target="https://evaluation.cstb.fr/fr/avis-technique/detail/2.2-13-1547_V3/" TargetMode="External"/><Relationship Id="rId55" Type="http://schemas.openxmlformats.org/officeDocument/2006/relationships/hyperlink" Target="https://evaluation.cstb.fr/fr/avis-technique/detail/2.2-13-1567_V5/" TargetMode="External"/><Relationship Id="rId76" Type="http://schemas.openxmlformats.org/officeDocument/2006/relationships/hyperlink" Target="https://evaluation.cstb.fr/fr/avis-technique/detail/2.2-14-1625_V3/" TargetMode="External"/><Relationship Id="rId97" Type="http://schemas.openxmlformats.org/officeDocument/2006/relationships/hyperlink" Target="https://evaluation.cstb.fr/fr/avis-technique/detail/7-19-1769_V1/" TargetMode="External"/><Relationship Id="rId104" Type="http://schemas.openxmlformats.org/officeDocument/2006/relationships/hyperlink" Target="https://evaluation.cstb.fr/fr/avis-technique/detail/2.1-13-1599_V3/" TargetMode="External"/><Relationship Id="rId120" Type="http://schemas.openxmlformats.org/officeDocument/2006/relationships/hyperlink" Target="https://evaluation.cstb.fr/fr/appreciation-technique-expertise-atex/detail/3152-v1/" TargetMode="External"/><Relationship Id="rId125" Type="http://schemas.openxmlformats.org/officeDocument/2006/relationships/hyperlink" Target="https://evaluation.cstb.fr/fr/avis-technique/detail/2.1-16-1713_V1/" TargetMode="External"/><Relationship Id="rId141" Type="http://schemas.openxmlformats.org/officeDocument/2006/relationships/printerSettings" Target="../printerSettings/printerSettings4.bin"/><Relationship Id="rId7" Type="http://schemas.openxmlformats.org/officeDocument/2006/relationships/hyperlink" Target="https://evaluation.cstb.fr/fr/avis-technique/detail/2.2-20-1809_V1/" TargetMode="External"/><Relationship Id="rId71" Type="http://schemas.openxmlformats.org/officeDocument/2006/relationships/hyperlink" Target="https://evaluation.cstb.fr/fr/avis-technique/detail/2.2-21-1811_V2/" TargetMode="External"/><Relationship Id="rId92" Type="http://schemas.openxmlformats.org/officeDocument/2006/relationships/hyperlink" Target="https://evaluation.cstb.fr/fr/avis-technique/detail/7-16-1651_V1/" TargetMode="External"/><Relationship Id="rId2" Type="http://schemas.openxmlformats.org/officeDocument/2006/relationships/hyperlink" Target="https://evaluation.cstb.fr/fr/avis-technique/detail/2.2-21-1834_V1/" TargetMode="External"/><Relationship Id="rId29" Type="http://schemas.openxmlformats.org/officeDocument/2006/relationships/hyperlink" Target="https://evaluation.cstb.fr/fr/avis-technique/detail/2.2-13-1566_V3/" TargetMode="External"/><Relationship Id="rId24" Type="http://schemas.openxmlformats.org/officeDocument/2006/relationships/hyperlink" Target="https://evaluation.cstb.fr/fr/avis-technique/detail/2.2-15-1699*01%20Mod/" TargetMode="External"/><Relationship Id="rId40" Type="http://schemas.openxmlformats.org/officeDocument/2006/relationships/hyperlink" Target="https://evaluation.cstb.fr/fr/appreciation-technique-transition-att/download/att-21-027-v1/" TargetMode="External"/><Relationship Id="rId45" Type="http://schemas.openxmlformats.org/officeDocument/2006/relationships/hyperlink" Target="https://evaluation.cstb.fr/fr/avis-technique/detail/2.2-16-1742_V2/" TargetMode="External"/><Relationship Id="rId66" Type="http://schemas.openxmlformats.org/officeDocument/2006/relationships/hyperlink" Target="https://evaluation.cstb.fr/fr/appreciation-technique-transition-att/download/att-20-012-v1/" TargetMode="External"/><Relationship Id="rId87" Type="http://schemas.openxmlformats.org/officeDocument/2006/relationships/hyperlink" Target="https://evaluation.cstb.fr/fr/appreciation-technique-expertise-atex/detail/2773-v3/" TargetMode="External"/><Relationship Id="rId110" Type="http://schemas.openxmlformats.org/officeDocument/2006/relationships/hyperlink" Target="https://evaluation.cstb.fr/fr/avis-technique/detail/2.1-14-1652_V1/" TargetMode="External"/><Relationship Id="rId115" Type="http://schemas.openxmlformats.org/officeDocument/2006/relationships/hyperlink" Target="https://evaluation.cstb.fr/fr/avis-technique/detail/2.1-13-1596_V2/" TargetMode="External"/><Relationship Id="rId131" Type="http://schemas.openxmlformats.org/officeDocument/2006/relationships/hyperlink" Target="https://evaluation.cstb.fr/fr/appreciation-technique-expertise-atex/detail/2836-v1/" TargetMode="External"/><Relationship Id="rId136" Type="http://schemas.openxmlformats.org/officeDocument/2006/relationships/hyperlink" Target="https://www.programmepacte.fr/bardages-en-acier-protege-et-en-acier-inoxydable-neuf-et-renovation" TargetMode="External"/><Relationship Id="rId61" Type="http://schemas.openxmlformats.org/officeDocument/2006/relationships/hyperlink" Target="https://evaluation.cstb.fr/fr/avis-technique/detail/2.2-13-1557_V1/" TargetMode="External"/><Relationship Id="rId82" Type="http://schemas.openxmlformats.org/officeDocument/2006/relationships/hyperlink" Target="https://evaluation.cstb.fr/fr/avis-technique/detail/7-21-1786_V1/" TargetMode="External"/><Relationship Id="rId19" Type="http://schemas.openxmlformats.org/officeDocument/2006/relationships/hyperlink" Target="https://evaluation.cstb.fr/fr/avis-technique/detail/2.2-16-1731_V1/" TargetMode="External"/><Relationship Id="rId14" Type="http://schemas.openxmlformats.org/officeDocument/2006/relationships/hyperlink" Target="https://evaluation.cstb.fr/fr/avis-technique/detail/2.2-20-1806_V1/" TargetMode="External"/><Relationship Id="rId30" Type="http://schemas.openxmlformats.org/officeDocument/2006/relationships/hyperlink" Target="https://evaluation.cstb.fr/fr/avis-technique/detail/2.2-22-1839_V1/" TargetMode="External"/><Relationship Id="rId35" Type="http://schemas.openxmlformats.org/officeDocument/2006/relationships/hyperlink" Target="https://evaluation.cstb.fr/fr/avis-technique/detail/2.2-21-1818_V2/" TargetMode="External"/><Relationship Id="rId56" Type="http://schemas.openxmlformats.org/officeDocument/2006/relationships/hyperlink" Target="https://evaluation.cstb.fr/fr/avis-technique/detail/2.2-22-1835_V2/" TargetMode="External"/><Relationship Id="rId77" Type="http://schemas.openxmlformats.org/officeDocument/2006/relationships/hyperlink" Target="https://evaluation.cstb.fr/fr/avis-technique/detail/2.1-15-1667_V3/" TargetMode="External"/><Relationship Id="rId100" Type="http://schemas.openxmlformats.org/officeDocument/2006/relationships/hyperlink" Target="https://evaluation.cstb.fr/fr/appreciation-technique-expertise-atex/detail/2944-v1/" TargetMode="External"/><Relationship Id="rId105" Type="http://schemas.openxmlformats.org/officeDocument/2006/relationships/hyperlink" Target="https://evaluation.cstb.fr/fr/avis-technique/detail/2.1-20-1809_V2/" TargetMode="External"/><Relationship Id="rId126" Type="http://schemas.openxmlformats.org/officeDocument/2006/relationships/hyperlink" Target="https://evaluation.cstb.fr/fr/avis-technique/detail/2.1-20-1807_V3/"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D68D-704E-42B6-A776-B4F42B82E31B}">
  <sheetPr codeName="Feuil2">
    <tabColor theme="4"/>
    <pageSetUpPr fitToPage="1"/>
  </sheetPr>
  <dimension ref="A1:AE60"/>
  <sheetViews>
    <sheetView showGridLines="0" tabSelected="1" zoomScaleNormal="100" zoomScaleSheetLayoutView="100" workbookViewId="0">
      <selection activeCell="A18" sqref="A18"/>
    </sheetView>
  </sheetViews>
  <sheetFormatPr baseColWidth="10" defaultColWidth="0" defaultRowHeight="14.4" zeroHeight="1" x14ac:dyDescent="0.3"/>
  <cols>
    <col min="1" max="1" width="140.6640625" customWidth="1"/>
    <col min="2" max="31" width="0" hidden="1" customWidth="1"/>
    <col min="32" max="16384" width="11.5546875" hidden="1"/>
  </cols>
  <sheetData>
    <row r="1" spans="1:31" x14ac:dyDescent="0.3">
      <c r="A1" s="20"/>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x14ac:dyDescent="0.3">
      <c r="A2" s="20"/>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x14ac:dyDescent="0.3">
      <c r="A3" s="20"/>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x14ac:dyDescent="0.3">
      <c r="A4" s="20"/>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x14ac:dyDescent="0.3">
      <c r="A5" s="20"/>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x14ac:dyDescent="0.3">
      <c r="A6" s="20"/>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x14ac:dyDescent="0.3">
      <c r="A7" s="20"/>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1:31" x14ac:dyDescent="0.3">
      <c r="A8" s="20"/>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row>
    <row r="9" spans="1:31" x14ac:dyDescent="0.3">
      <c r="A9" s="20"/>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row>
    <row r="10" spans="1:31" ht="85.2" customHeight="1" x14ac:dyDescent="0.3">
      <c r="A10" s="256" t="s">
        <v>1432</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ht="25.8" x14ac:dyDescent="0.3">
      <c r="A11" s="261" t="s">
        <v>1430</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1" ht="18" x14ac:dyDescent="0.3">
      <c r="A12" s="257" t="s">
        <v>1433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1" ht="18" x14ac:dyDescent="0.3">
      <c r="A13" s="257" t="s">
        <v>1292</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1" ht="42" x14ac:dyDescent="0.4">
      <c r="A14" s="238" t="s">
        <v>176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ht="168" x14ac:dyDescent="0.3">
      <c r="A15" s="259" t="s">
        <v>1408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x14ac:dyDescent="0.3">
      <c r="A16" s="263" t="s">
        <v>1396</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84" x14ac:dyDescent="0.3">
      <c r="A17" s="258" t="s">
        <v>1407</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1" x14ac:dyDescent="0.3">
      <c r="A18" s="263" t="s">
        <v>1398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63" x14ac:dyDescent="0.3">
      <c r="A19" s="258" t="s">
        <v>1399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x14ac:dyDescent="0.3">
      <c r="A20" s="263" t="s">
        <v>1397</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row>
    <row r="21" spans="1:31" ht="105" x14ac:dyDescent="0.3">
      <c r="A21" s="258" t="s">
        <v>1400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2" spans="1:31" x14ac:dyDescent="0.3">
      <c r="A22" s="263" t="s">
        <v>1401</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hidden="1"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row>
    <row r="24" spans="1:31" hidden="1"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row>
    <row r="25" spans="1:31" hidden="1" x14ac:dyDescent="0.3">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1:31" hidden="1" x14ac:dyDescent="0.3">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1:31" hidden="1" x14ac:dyDescent="0.3">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hidden="1" x14ac:dyDescent="0.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row r="29" spans="1:31" ht="21" hidden="1" x14ac:dyDescent="0.3">
      <c r="A29" s="2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8" hidden="1" customHeight="1" x14ac:dyDescent="0.3">
      <c r="A30" s="2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ht="18" hidden="1" customHeight="1" x14ac:dyDescent="0.3">
      <c r="A31" s="2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ht="18" hidden="1" customHeight="1" x14ac:dyDescent="0.3">
      <c r="A32" s="2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8" hidden="1" customHeight="1" x14ac:dyDescent="0.3">
      <c r="A33" s="2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8" hidden="1" customHeight="1" x14ac:dyDescent="0.3">
      <c r="A34" s="21"/>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ht="18" hidden="1" customHeight="1" x14ac:dyDescent="0.3">
      <c r="A35" s="21"/>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1:31" ht="18" hidden="1" customHeight="1" x14ac:dyDescent="0.3">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row>
    <row r="37" spans="1:31" ht="18" hidden="1" customHeight="1" x14ac:dyDescent="0.3">
      <c r="A37" s="2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1:31" ht="18" hidden="1" customHeight="1" x14ac:dyDescent="0.3">
      <c r="A38" s="2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1:31" ht="18" hidden="1" customHeight="1" x14ac:dyDescent="0.3">
      <c r="A39" s="2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row>
    <row r="40" spans="1:31" ht="18" hidden="1" customHeight="1" x14ac:dyDescent="0.3">
      <c r="A40" s="2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1:31" ht="18" hidden="1" customHeight="1" x14ac:dyDescent="0.3">
      <c r="A41" s="21"/>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1:31" ht="18" hidden="1" customHeight="1" x14ac:dyDescent="0.3">
      <c r="A42" s="21"/>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1:31" ht="18" hidden="1" customHeight="1" x14ac:dyDescent="0.3">
      <c r="A43" s="2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row>
    <row r="44" spans="1:31" ht="18" hidden="1" customHeight="1" x14ac:dyDescent="0.3">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row>
    <row r="45" spans="1:31" ht="18" hidden="1" customHeight="1" x14ac:dyDescent="0.3">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row>
    <row r="46" spans="1:31" ht="18" hidden="1" customHeight="1" x14ac:dyDescent="0.3">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7" spans="1:31" ht="18" hidden="1" customHeight="1" x14ac:dyDescent="0.3">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row>
    <row r="48" spans="1:31" ht="18" hidden="1" customHeight="1" x14ac:dyDescent="0.3">
      <c r="A48" s="19"/>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row>
    <row r="49" spans="1:31" ht="18" hidden="1" customHeight="1" x14ac:dyDescent="0.3">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row>
    <row r="50" spans="1:31" ht="18" hidden="1" customHeight="1" x14ac:dyDescent="0.3">
      <c r="A50" s="19"/>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row>
    <row r="51" spans="1:31" ht="18" hidden="1" customHeight="1" x14ac:dyDescent="0.3">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ht="18" hidden="1" customHeight="1" x14ac:dyDescent="0.3">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3" spans="1:31" ht="18" hidden="1" customHeight="1" x14ac:dyDescent="0.3">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row>
    <row r="54" spans="1:31" ht="18" hidden="1" customHeight="1" x14ac:dyDescent="0.3">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ht="18" hidden="1" customHeight="1" x14ac:dyDescent="0.3">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row>
    <row r="56" spans="1:31" ht="18" hidden="1" customHeight="1" x14ac:dyDescent="0.3">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ht="18" hidden="1" customHeight="1" x14ac:dyDescent="0.3">
      <c r="A57" s="1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row>
    <row r="58" spans="1:31" ht="18" hidden="1" customHeight="1" x14ac:dyDescent="0.3">
      <c r="A58" s="1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1:31" ht="18" hidden="1" customHeight="1" x14ac:dyDescent="0.3">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1:31" ht="18" hidden="1" customHeight="1" x14ac:dyDescent="0.3">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row>
  </sheetData>
  <sheetProtection algorithmName="SHA-512" hashValue="XoFAB9XVX4F1abMkytmJ+u2WjNg4mLQO2IwrWUKw9n5+nUByDkUaKjBEUb9WnO0zbiXfDZNVxutZlpplM5EuRA==" saltValue="rxWNKmv18Wg8Y9mAsPyd2Q==" spinCount="100000" sheet="1" objects="1" scenarios="1" selectLockedCells="1"/>
  <conditionalFormatting sqref="D1:F60">
    <cfRule type="cellIs" dxfId="52" priority="3" operator="equal">
      <formula>"NON"</formula>
    </cfRule>
    <cfRule type="cellIs" dxfId="51" priority="4" operator="equal">
      <formula>"OUI"</formula>
    </cfRule>
  </conditionalFormatting>
  <dataValidations count="1">
    <dataValidation allowBlank="1" showInputMessage="1" sqref="A1:A22" xr:uid="{693FBFB6-4F62-47A7-BE6F-1DF6F135D070}"/>
  </dataValidations>
  <printOptions horizontalCentered="1"/>
  <pageMargins left="0.70866141732283472" right="0.70866141732283472" top="0.74803149606299213" bottom="0.74803149606299213"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832-19B5-424B-8D1E-2568D640F633}">
  <sheetPr codeName="Feuil6">
    <tabColor theme="0" tint="-0.499984740745262"/>
    <pageSetUpPr fitToPage="1"/>
  </sheetPr>
  <dimension ref="A1:AE194"/>
  <sheetViews>
    <sheetView showGridLines="0" zoomScaleNormal="100" zoomScaleSheetLayoutView="100" zoomScalePageLayoutView="70" workbookViewId="0"/>
  </sheetViews>
  <sheetFormatPr baseColWidth="10" defaultColWidth="0" defaultRowHeight="15" customHeight="1" zeroHeight="1" x14ac:dyDescent="0.3"/>
  <cols>
    <col min="1" max="1" width="112.6640625" customWidth="1"/>
    <col min="2" max="2" width="1.6640625" hidden="1" customWidth="1"/>
    <col min="3" max="31" width="0" hidden="1" customWidth="1"/>
    <col min="32" max="16384" width="11.5546875" hidden="1"/>
  </cols>
  <sheetData>
    <row r="1" spans="1:31" ht="14.4" x14ac:dyDescent="0.3">
      <c r="A1" s="20"/>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4.4" x14ac:dyDescent="0.3">
      <c r="A2" s="20"/>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ht="14.4" x14ac:dyDescent="0.3">
      <c r="A3" s="20"/>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4.4" x14ac:dyDescent="0.3">
      <c r="A4" s="20"/>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4.4" x14ac:dyDescent="0.3">
      <c r="A5" s="20"/>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14.4" x14ac:dyDescent="0.3">
      <c r="A6" s="20"/>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14.4" x14ac:dyDescent="0.3">
      <c r="A7" s="20"/>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1:31" ht="14.4" x14ac:dyDescent="0.3">
      <c r="A8" s="20"/>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row>
    <row r="9" spans="1:31" ht="14.4" x14ac:dyDescent="0.3">
      <c r="A9" s="20"/>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row>
    <row r="10" spans="1:31" ht="14.4" x14ac:dyDescent="0.3">
      <c r="A10" s="20"/>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31" ht="14.4" x14ac:dyDescent="0.3">
      <c r="A11" s="20"/>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1" ht="14.4" x14ac:dyDescent="0.3">
      <c r="A12" s="20"/>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1" ht="14.4" x14ac:dyDescent="0.3">
      <c r="A13" s="20"/>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1" ht="51.6" x14ac:dyDescent="0.3">
      <c r="A14" s="241" t="str">
        <f>+ACCUEIL!A10</f>
        <v>MODULE DE RECHERCHE SIMPLIFIEE 
DE PROCEDES DE FACADE EXTERIEURE SUR SUPPORT BOIS</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ht="23.4" x14ac:dyDescent="0.3">
      <c r="A15" s="262" t="s">
        <v>1431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ht="18" x14ac:dyDescent="0.3">
      <c r="A16" s="257" t="str">
        <f>+ACCUEIL!A12</f>
        <v>Version 00 du 30/06/2023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1" ht="42" x14ac:dyDescent="0.4">
      <c r="A17" s="238" t="s">
        <v>176</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1" ht="43.2" x14ac:dyDescent="0.3">
      <c r="A18" s="242" t="s">
        <v>1376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14.4" x14ac:dyDescent="0.3">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ht="14.4" x14ac:dyDescent="0.3">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row>
    <row r="21" spans="1:31" ht="14.4" x14ac:dyDescent="0.3">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row>
    <row r="22" spans="1:31" ht="14.4" x14ac:dyDescent="0.3">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1:31" ht="14.4" x14ac:dyDescent="0.3">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row>
    <row r="24" spans="1:31" ht="14.4" x14ac:dyDescent="0.3">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row>
    <row r="25" spans="1:31" ht="18" customHeight="1" x14ac:dyDescent="0.3">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row>
    <row r="26" spans="1:31" ht="18" customHeight="1" x14ac:dyDescent="0.3">
      <c r="A26" s="2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1:31" ht="18" customHeight="1" x14ac:dyDescent="0.3">
      <c r="A27" s="2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row>
    <row r="28" spans="1:31" ht="18" customHeight="1" x14ac:dyDescent="0.3">
      <c r="A28" s="2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1" ht="18" customHeight="1" x14ac:dyDescent="0.3">
      <c r="A29" s="2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1" ht="18" customHeight="1" x14ac:dyDescent="0.3">
      <c r="A30" s="2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31" ht="18" customHeight="1" x14ac:dyDescent="0.3">
      <c r="A31" s="2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31" ht="18" customHeight="1" x14ac:dyDescent="0.3">
      <c r="A32" s="2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8" customHeight="1" x14ac:dyDescent="0.3">
      <c r="A33" s="2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8" customHeight="1" x14ac:dyDescent="0.3">
      <c r="A34" s="239" t="s">
        <v>1371</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s="240" customFormat="1" ht="15.6" x14ac:dyDescent="0.3">
      <c r="A35" s="266" t="s">
        <v>1413</v>
      </c>
    </row>
    <row r="36" spans="1:31" s="240" customFormat="1" ht="15.6" x14ac:dyDescent="0.3">
      <c r="A36" s="266"/>
    </row>
    <row r="37" spans="1:31" s="240" customFormat="1" ht="15.6" x14ac:dyDescent="0.3">
      <c r="A37" s="266"/>
    </row>
    <row r="38" spans="1:31" s="240" customFormat="1" ht="15.6" x14ac:dyDescent="0.3">
      <c r="A38" s="266"/>
    </row>
    <row r="39" spans="1:31" s="240" customFormat="1" ht="15.6" x14ac:dyDescent="0.3">
      <c r="A39" s="266"/>
    </row>
    <row r="40" spans="1:31" s="240" customFormat="1" ht="15.6" x14ac:dyDescent="0.3">
      <c r="A40" s="266"/>
    </row>
    <row r="41" spans="1:31" s="240" customFormat="1" ht="15.6" x14ac:dyDescent="0.3">
      <c r="A41" s="266"/>
    </row>
    <row r="42" spans="1:31" s="240" customFormat="1" ht="15.6" x14ac:dyDescent="0.3">
      <c r="A42" s="266"/>
    </row>
    <row r="43" spans="1:31" s="240" customFormat="1" ht="15.6" x14ac:dyDescent="0.3">
      <c r="A43" s="266"/>
    </row>
    <row r="44" spans="1:31" s="240" customFormat="1" ht="15.6" x14ac:dyDescent="0.3">
      <c r="A44" s="266"/>
    </row>
    <row r="45" spans="1:31" s="240" customFormat="1" ht="15.6" x14ac:dyDescent="0.3">
      <c r="A45" s="266"/>
    </row>
    <row r="46" spans="1:31" s="240" customFormat="1" ht="15.6" x14ac:dyDescent="0.3">
      <c r="A46" s="266"/>
    </row>
    <row r="47" spans="1:31" s="240" customFormat="1" ht="15.6" x14ac:dyDescent="0.3">
      <c r="A47" s="266"/>
    </row>
    <row r="48" spans="1:31" s="240" customFormat="1" ht="15.6" x14ac:dyDescent="0.3">
      <c r="A48" s="266"/>
    </row>
    <row r="49" spans="1:31" s="240" customFormat="1" ht="15.6" x14ac:dyDescent="0.3">
      <c r="A49" s="266"/>
    </row>
    <row r="50" spans="1:31" s="240" customFormat="1" ht="15.6" x14ac:dyDescent="0.3">
      <c r="A50" s="266"/>
    </row>
    <row r="51" spans="1:31" ht="18" customHeight="1" x14ac:dyDescent="0.3">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row>
    <row r="52" spans="1:31" ht="15" customHeight="1" x14ac:dyDescent="0.3"/>
    <row r="53" spans="1:31" ht="15" customHeight="1" x14ac:dyDescent="0.3"/>
    <row r="54" spans="1:31" ht="15" customHeight="1" x14ac:dyDescent="0.3"/>
    <row r="55" spans="1:31" ht="15" customHeight="1" x14ac:dyDescent="0.3"/>
    <row r="56" spans="1:31" ht="15" customHeight="1" x14ac:dyDescent="0.3"/>
    <row r="57" spans="1:31" ht="15" customHeight="1" x14ac:dyDescent="0.3"/>
    <row r="58" spans="1:31" ht="15" customHeight="1" x14ac:dyDescent="0.3"/>
    <row r="59" spans="1:31" ht="15" customHeight="1" x14ac:dyDescent="0.3"/>
    <row r="60" spans="1:31" ht="15" customHeight="1" x14ac:dyDescent="0.3"/>
    <row r="61" spans="1:31" ht="15" customHeight="1" x14ac:dyDescent="0.3"/>
    <row r="62" spans="1:31" ht="15" customHeight="1" x14ac:dyDescent="0.3"/>
    <row r="63" spans="1:31" ht="21" x14ac:dyDescent="0.3">
      <c r="A63" s="18" t="s">
        <v>1372</v>
      </c>
    </row>
    <row r="64" spans="1:31" ht="43.2" x14ac:dyDescent="0.3">
      <c r="A64" s="243" t="s">
        <v>1384</v>
      </c>
    </row>
    <row r="65" spans="1:1" ht="14.4" x14ac:dyDescent="0.3">
      <c r="A65" s="243"/>
    </row>
    <row r="66" spans="1:1" ht="14.4" x14ac:dyDescent="0.3">
      <c r="A66" s="243"/>
    </row>
    <row r="67" spans="1:1" ht="14.4" x14ac:dyDescent="0.3">
      <c r="A67" s="243"/>
    </row>
    <row r="68" spans="1:1" ht="14.4" x14ac:dyDescent="0.3">
      <c r="A68" s="243"/>
    </row>
    <row r="69" spans="1:1" ht="14.4" x14ac:dyDescent="0.3">
      <c r="A69" s="243"/>
    </row>
    <row r="70" spans="1:1" ht="14.4" x14ac:dyDescent="0.3">
      <c r="A70" s="243"/>
    </row>
    <row r="71" spans="1:1" ht="14.4" x14ac:dyDescent="0.3">
      <c r="A71" s="243"/>
    </row>
    <row r="72" spans="1:1" ht="14.4" x14ac:dyDescent="0.3">
      <c r="A72" s="243"/>
    </row>
    <row r="73" spans="1:1" ht="14.4" x14ac:dyDescent="0.3">
      <c r="A73" s="243"/>
    </row>
    <row r="74" spans="1:1" ht="14.4" x14ac:dyDescent="0.3">
      <c r="A74" s="243"/>
    </row>
    <row r="75" spans="1:1" ht="14.4" x14ac:dyDescent="0.3">
      <c r="A75" s="243"/>
    </row>
    <row r="76" spans="1:1" ht="14.4" x14ac:dyDescent="0.3">
      <c r="A76" s="243"/>
    </row>
    <row r="77" spans="1:1" ht="14.4" x14ac:dyDescent="0.3">
      <c r="A77" s="243"/>
    </row>
    <row r="78" spans="1:1" ht="14.4" x14ac:dyDescent="0.3">
      <c r="A78" s="243"/>
    </row>
    <row r="79" spans="1:1" ht="14.4" x14ac:dyDescent="0.3">
      <c r="A79" s="243"/>
    </row>
    <row r="80" spans="1:1" ht="14.4" x14ac:dyDescent="0.3">
      <c r="A80" s="243"/>
    </row>
    <row r="81" spans="1:1" ht="14.4" x14ac:dyDescent="0.3">
      <c r="A81" s="243" t="s">
        <v>1392</v>
      </c>
    </row>
    <row r="82" spans="1:1" ht="14.4" x14ac:dyDescent="0.3">
      <c r="A82" s="243"/>
    </row>
    <row r="83" spans="1:1" ht="14.4" x14ac:dyDescent="0.3">
      <c r="A83" s="243"/>
    </row>
    <row r="84" spans="1:1" ht="14.4" x14ac:dyDescent="0.3">
      <c r="A84" s="243"/>
    </row>
    <row r="85" spans="1:1" ht="14.4" x14ac:dyDescent="0.3">
      <c r="A85" s="243"/>
    </row>
    <row r="86" spans="1:1" ht="14.4" x14ac:dyDescent="0.3">
      <c r="A86" s="243"/>
    </row>
    <row r="87" spans="1:1" ht="14.4" x14ac:dyDescent="0.3">
      <c r="A87" s="266" t="s">
        <v>1383</v>
      </c>
    </row>
    <row r="88" spans="1:1" ht="14.4" x14ac:dyDescent="0.3">
      <c r="A88" s="266"/>
    </row>
    <row r="89" spans="1:1" ht="14.4" x14ac:dyDescent="0.3">
      <c r="A89" s="266"/>
    </row>
    <row r="90" spans="1:1" ht="14.4" x14ac:dyDescent="0.3">
      <c r="A90" s="266"/>
    </row>
    <row r="91" spans="1:1" ht="14.4" x14ac:dyDescent="0.3">
      <c r="A91" s="266"/>
    </row>
    <row r="92" spans="1:1" ht="14.4" x14ac:dyDescent="0.3">
      <c r="A92" s="266"/>
    </row>
    <row r="93" spans="1:1" ht="14.4" x14ac:dyDescent="0.3">
      <c r="A93" s="243"/>
    </row>
    <row r="94" spans="1:1" ht="14.4" x14ac:dyDescent="0.3">
      <c r="A94" s="244"/>
    </row>
    <row r="95" spans="1:1" ht="14.4" x14ac:dyDescent="0.3">
      <c r="A95" s="244"/>
    </row>
    <row r="96" spans="1:1" ht="14.4" x14ac:dyDescent="0.3">
      <c r="A96" s="244"/>
    </row>
    <row r="97" spans="1:1" ht="14.4" x14ac:dyDescent="0.3">
      <c r="A97" s="244"/>
    </row>
    <row r="98" spans="1:1" ht="14.4" x14ac:dyDescent="0.3">
      <c r="A98" s="244"/>
    </row>
    <row r="99" spans="1:1" ht="14.4" x14ac:dyDescent="0.3">
      <c r="A99" s="244"/>
    </row>
    <row r="100" spans="1:1" ht="14.4" x14ac:dyDescent="0.3">
      <c r="A100" s="244"/>
    </row>
    <row r="101" spans="1:1" ht="14.4" x14ac:dyDescent="0.3">
      <c r="A101" s="244"/>
    </row>
    <row r="102" spans="1:1" ht="14.4" x14ac:dyDescent="0.3">
      <c r="A102" s="244"/>
    </row>
    <row r="103" spans="1:1" ht="14.4" x14ac:dyDescent="0.3">
      <c r="A103" s="244"/>
    </row>
    <row r="104" spans="1:1" ht="14.4" x14ac:dyDescent="0.3">
      <c r="A104" s="244"/>
    </row>
    <row r="105" spans="1:1" ht="14.4" x14ac:dyDescent="0.3">
      <c r="A105" s="244"/>
    </row>
    <row r="106" spans="1:1" ht="14.4" x14ac:dyDescent="0.3">
      <c r="A106" s="244"/>
    </row>
    <row r="107" spans="1:1" ht="14.4" x14ac:dyDescent="0.3">
      <c r="A107" s="268" t="s">
        <v>1393</v>
      </c>
    </row>
    <row r="108" spans="1:1" ht="14.4" x14ac:dyDescent="0.3">
      <c r="A108" s="268"/>
    </row>
    <row r="109" spans="1:1" ht="14.4" x14ac:dyDescent="0.3">
      <c r="A109" s="246"/>
    </row>
    <row r="110" spans="1:1" ht="14.4" x14ac:dyDescent="0.3">
      <c r="A110" s="264" t="s">
        <v>1414</v>
      </c>
    </row>
    <row r="111" spans="1:1" ht="21" x14ac:dyDescent="0.3">
      <c r="A111" s="18" t="s">
        <v>1373</v>
      </c>
    </row>
    <row r="112" spans="1:1" ht="14.4" x14ac:dyDescent="0.3">
      <c r="A112" s="267" t="s">
        <v>1394</v>
      </c>
    </row>
    <row r="113" spans="1:1" ht="14.4" x14ac:dyDescent="0.3">
      <c r="A113" s="267"/>
    </row>
    <row r="114" spans="1:1" ht="14.4" x14ac:dyDescent="0.3">
      <c r="A114" s="267"/>
    </row>
    <row r="115" spans="1:1" ht="14.4" x14ac:dyDescent="0.3">
      <c r="A115" s="267"/>
    </row>
    <row r="116" spans="1:1" ht="14.4" x14ac:dyDescent="0.3">
      <c r="A116" s="267"/>
    </row>
    <row r="117" spans="1:1" ht="14.4" x14ac:dyDescent="0.3">
      <c r="A117" s="267"/>
    </row>
    <row r="118" spans="1:1" ht="14.4" x14ac:dyDescent="0.3">
      <c r="A118" s="267"/>
    </row>
    <row r="119" spans="1:1" ht="14.4" x14ac:dyDescent="0.3">
      <c r="A119" s="267"/>
    </row>
    <row r="120" spans="1:1" ht="14.4" x14ac:dyDescent="0.3">
      <c r="A120" s="267"/>
    </row>
    <row r="121" spans="1:1" ht="15" customHeight="1" x14ac:dyDescent="0.3"/>
    <row r="122" spans="1:1" ht="15" customHeight="1" x14ac:dyDescent="0.3"/>
    <row r="123" spans="1:1" ht="15" customHeight="1" x14ac:dyDescent="0.3"/>
    <row r="124" spans="1:1" ht="15" customHeight="1" x14ac:dyDescent="0.3"/>
    <row r="125" spans="1:1" ht="15" customHeight="1" x14ac:dyDescent="0.3"/>
    <row r="126" spans="1:1" ht="15" customHeight="1" x14ac:dyDescent="0.3"/>
    <row r="127" spans="1:1" ht="21" x14ac:dyDescent="0.3">
      <c r="A127" s="18" t="s">
        <v>1374</v>
      </c>
    </row>
    <row r="128" spans="1:1" ht="14.4" x14ac:dyDescent="0.3">
      <c r="A128" s="267" t="s">
        <v>1395</v>
      </c>
    </row>
    <row r="129" spans="1:1" ht="14.4" x14ac:dyDescent="0.3">
      <c r="A129" s="267"/>
    </row>
    <row r="130" spans="1:1" ht="14.4" x14ac:dyDescent="0.3">
      <c r="A130" s="267"/>
    </row>
    <row r="131" spans="1:1" ht="14.4" x14ac:dyDescent="0.3">
      <c r="A131" s="267"/>
    </row>
    <row r="132" spans="1:1" ht="14.4" x14ac:dyDescent="0.3">
      <c r="A132" s="267"/>
    </row>
    <row r="133" spans="1:1" ht="14.4" x14ac:dyDescent="0.3">
      <c r="A133" s="267"/>
    </row>
    <row r="134" spans="1:1" ht="14.4" x14ac:dyDescent="0.3">
      <c r="A134" s="267"/>
    </row>
    <row r="135" spans="1:1" ht="14.4" x14ac:dyDescent="0.3">
      <c r="A135" s="267"/>
    </row>
    <row r="136" spans="1:1" ht="14.4" x14ac:dyDescent="0.3">
      <c r="A136" s="267"/>
    </row>
    <row r="137" spans="1:1" ht="14.4" x14ac:dyDescent="0.3">
      <c r="A137" s="267"/>
    </row>
    <row r="138" spans="1:1" ht="14.4" x14ac:dyDescent="0.3">
      <c r="A138" s="267"/>
    </row>
    <row r="139" spans="1:1" ht="14.4" x14ac:dyDescent="0.3">
      <c r="A139" s="242"/>
    </row>
    <row r="140" spans="1:1" ht="14.4" x14ac:dyDescent="0.3">
      <c r="A140" s="242"/>
    </row>
    <row r="141" spans="1:1" ht="14.4" x14ac:dyDescent="0.3">
      <c r="A141" s="242"/>
    </row>
    <row r="142" spans="1:1" ht="15" customHeight="1" x14ac:dyDescent="0.3"/>
    <row r="143" spans="1:1" ht="15" customHeight="1" x14ac:dyDescent="0.3"/>
    <row r="144" spans="1:1" ht="15" customHeight="1" x14ac:dyDescent="0.3"/>
    <row r="145" spans="1:1" ht="21" x14ac:dyDescent="0.3">
      <c r="A145" s="18" t="s">
        <v>1375</v>
      </c>
    </row>
    <row r="146" spans="1:1" ht="15" customHeight="1" x14ac:dyDescent="0.3">
      <c r="A146" s="267" t="s">
        <v>1415</v>
      </c>
    </row>
    <row r="147" spans="1:1" ht="15" customHeight="1" x14ac:dyDescent="0.3">
      <c r="A147" s="267"/>
    </row>
    <row r="148" spans="1:1" ht="15" customHeight="1" x14ac:dyDescent="0.3">
      <c r="A148" s="267"/>
    </row>
    <row r="149" spans="1:1" ht="15" customHeight="1" x14ac:dyDescent="0.3">
      <c r="A149" s="267"/>
    </row>
    <row r="150" spans="1:1" ht="15" customHeight="1" x14ac:dyDescent="0.3">
      <c r="A150" s="267"/>
    </row>
    <row r="151" spans="1:1" ht="15" customHeight="1" x14ac:dyDescent="0.3">
      <c r="A151" s="267"/>
    </row>
    <row r="152" spans="1:1" ht="15" customHeight="1" x14ac:dyDescent="0.3">
      <c r="A152" s="267"/>
    </row>
    <row r="153" spans="1:1" ht="15" customHeight="1" x14ac:dyDescent="0.3">
      <c r="A153" s="267"/>
    </row>
    <row r="154" spans="1:1" ht="15" customHeight="1" x14ac:dyDescent="0.3">
      <c r="A154" s="267"/>
    </row>
    <row r="155" spans="1:1" ht="15" customHeight="1" x14ac:dyDescent="0.3">
      <c r="A155" s="267"/>
    </row>
    <row r="156" spans="1:1" ht="15" customHeight="1" x14ac:dyDescent="0.3">
      <c r="A156" s="267"/>
    </row>
    <row r="157" spans="1:1" ht="15" customHeight="1" x14ac:dyDescent="0.3">
      <c r="A157" s="267"/>
    </row>
    <row r="158" spans="1:1" ht="15" customHeight="1" x14ac:dyDescent="0.3">
      <c r="A158" s="267"/>
    </row>
    <row r="159" spans="1:1" ht="15" customHeight="1" x14ac:dyDescent="0.3">
      <c r="A159" s="267"/>
    </row>
    <row r="160" spans="1:1" ht="15" customHeight="1" x14ac:dyDescent="0.3">
      <c r="A160" s="267"/>
    </row>
    <row r="161" spans="1:1" ht="15" customHeight="1" x14ac:dyDescent="0.3">
      <c r="A161" s="267"/>
    </row>
    <row r="162" spans="1:1" ht="15" customHeight="1" x14ac:dyDescent="0.3">
      <c r="A162" s="267"/>
    </row>
    <row r="163" spans="1:1" ht="15" customHeight="1" x14ac:dyDescent="0.3">
      <c r="A163" s="267"/>
    </row>
    <row r="164" spans="1:1" ht="15" customHeight="1" x14ac:dyDescent="0.3">
      <c r="A164" s="267"/>
    </row>
    <row r="165" spans="1:1" ht="15" customHeight="1" x14ac:dyDescent="0.3">
      <c r="A165" s="242"/>
    </row>
    <row r="166" spans="1:1" ht="15" customHeight="1" x14ac:dyDescent="0.3">
      <c r="A166" s="242"/>
    </row>
    <row r="167" spans="1:1" ht="15" customHeight="1" x14ac:dyDescent="0.3">
      <c r="A167" s="242"/>
    </row>
    <row r="168" spans="1:1" ht="15" customHeight="1" x14ac:dyDescent="0.3">
      <c r="A168" s="267" t="s">
        <v>1416</v>
      </c>
    </row>
    <row r="169" spans="1:1" ht="14.4" x14ac:dyDescent="0.3">
      <c r="A169" s="267"/>
    </row>
    <row r="170" spans="1:1" ht="14.4" x14ac:dyDescent="0.3">
      <c r="A170" s="267"/>
    </row>
    <row r="171" spans="1:1" ht="14.4" x14ac:dyDescent="0.3">
      <c r="A171" s="267"/>
    </row>
    <row r="172" spans="1:1" ht="14.4" x14ac:dyDescent="0.3">
      <c r="A172" s="267"/>
    </row>
    <row r="173" spans="1:1" ht="14.4" x14ac:dyDescent="0.3">
      <c r="A173" s="267"/>
    </row>
    <row r="174" spans="1:1" ht="14.4" x14ac:dyDescent="0.3">
      <c r="A174" s="267"/>
    </row>
    <row r="175" spans="1:1" ht="14.4" x14ac:dyDescent="0.3">
      <c r="A175" s="267"/>
    </row>
    <row r="176" spans="1:1" ht="14.4" x14ac:dyDescent="0.3">
      <c r="A176" s="267"/>
    </row>
    <row r="177" spans="1:1" ht="14.4" x14ac:dyDescent="0.3">
      <c r="A177" s="267"/>
    </row>
    <row r="178" spans="1:1" ht="14.4" x14ac:dyDescent="0.3">
      <c r="A178" s="267"/>
    </row>
    <row r="179" spans="1:1" ht="14.4" x14ac:dyDescent="0.3">
      <c r="A179" s="267"/>
    </row>
    <row r="180" spans="1:1" ht="14.4" x14ac:dyDescent="0.3">
      <c r="A180" s="267"/>
    </row>
    <row r="181" spans="1:1" ht="14.4" x14ac:dyDescent="0.3">
      <c r="A181" s="267"/>
    </row>
    <row r="182" spans="1:1" ht="14.4" x14ac:dyDescent="0.3">
      <c r="A182" s="267"/>
    </row>
    <row r="183" spans="1:1" ht="14.4" x14ac:dyDescent="0.3">
      <c r="A183" s="267"/>
    </row>
    <row r="184" spans="1:1" ht="15" customHeight="1" x14ac:dyDescent="0.3"/>
    <row r="185" spans="1:1" ht="15" customHeight="1" x14ac:dyDescent="0.3"/>
    <row r="186" spans="1:1" ht="15" customHeight="1" x14ac:dyDescent="0.3"/>
    <row r="187" spans="1:1" ht="15" customHeight="1" x14ac:dyDescent="0.3"/>
    <row r="188" spans="1:1" ht="15" customHeight="1" x14ac:dyDescent="0.3"/>
    <row r="189" spans="1:1" ht="15" customHeight="1" x14ac:dyDescent="0.3"/>
    <row r="190" spans="1:1" ht="15" customHeight="1" x14ac:dyDescent="0.3"/>
    <row r="191" spans="1:1" ht="15" customHeight="1" x14ac:dyDescent="0.3"/>
    <row r="192" spans="1:1" ht="15" customHeight="1" x14ac:dyDescent="0.3"/>
    <row r="193" ht="15" customHeight="1" x14ac:dyDescent="0.3"/>
    <row r="194" ht="15" customHeight="1" x14ac:dyDescent="0.3"/>
  </sheetData>
  <sheetProtection algorithmName="SHA-512" hashValue="12Fr+YVb08i2ntq/8qjMKUeTghRqxBEbrK3XPqv1JvWJzoJV5WRr6VbuLOeRh/voOksx1hcqkDjNNz69UksYhQ==" saltValue="NTdyF/IJaRgot1wG+DOvrA==" spinCount="100000" sheet="1" objects="1" scenarios="1" selectLockedCells="1" selectUnlockedCells="1"/>
  <mergeCells count="7">
    <mergeCell ref="A35:A50"/>
    <mergeCell ref="A128:A138"/>
    <mergeCell ref="A112:A120"/>
    <mergeCell ref="A168:A183"/>
    <mergeCell ref="A146:A164"/>
    <mergeCell ref="A87:A92"/>
    <mergeCell ref="A107:A108"/>
  </mergeCells>
  <conditionalFormatting sqref="D1:F34 D51:F51">
    <cfRule type="cellIs" dxfId="50" priority="1" operator="equal">
      <formula>"NON"</formula>
    </cfRule>
    <cfRule type="cellIs" dxfId="49" priority="2" operator="equal">
      <formula>"OUI"</formula>
    </cfRule>
  </conditionalFormatting>
  <dataValidations count="1">
    <dataValidation allowBlank="1" showInputMessage="1" sqref="A35 B35:XFD50 A1:A18" xr:uid="{C4BD6C85-7A94-4987-AE4B-69E6B812BCAF}"/>
  </dataValidations>
  <printOptions horizontalCentered="1"/>
  <pageMargins left="0.70866141732283472" right="0.70866141732283472" top="0.78740157480314965" bottom="0.78740157480314965" header="0.31496062992125984" footer="0.31496062992125984"/>
  <pageSetup paperSize="9" scale="99" fitToHeight="0" orientation="portrait" r:id="rId1"/>
  <headerFooter scaleWithDoc="0">
    <oddHeader>&amp;C&amp;"-,Gras italique"&amp;K00-048&amp;F
- &amp;A -</oddHeader>
    <oddFooter>&amp;L&amp;"-,Gras italique"&amp;K00-048Création INGENECO Technologies &amp;RPage &amp;P sur &amp;N</oddFooter>
  </headerFooter>
  <rowBreaks count="4" manualBreakCount="4">
    <brk id="33" man="1"/>
    <brk id="62" man="1"/>
    <brk id="110" man="1"/>
    <brk id="14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3C3F-E94B-4962-B186-7A582D36D289}">
  <sheetPr codeName="Feuil1">
    <tabColor theme="4"/>
    <pageSetUpPr fitToPage="1"/>
  </sheetPr>
  <dimension ref="A1:T596"/>
  <sheetViews>
    <sheetView showGridLines="0" topLeftCell="B1" zoomScale="55" zoomScaleNormal="55" zoomScaleSheetLayoutView="55" workbookViewId="0">
      <selection activeCell="D27" sqref="D27:F27"/>
    </sheetView>
  </sheetViews>
  <sheetFormatPr baseColWidth="10" defaultColWidth="0" defaultRowHeight="14.4" x14ac:dyDescent="0.3"/>
  <cols>
    <col min="1" max="1" width="12.5546875" style="2" hidden="1" customWidth="1"/>
    <col min="2" max="2" width="15.6640625" style="2" customWidth="1"/>
    <col min="3" max="3" width="17.6640625" style="2" bestFit="1" customWidth="1"/>
    <col min="4" max="4" width="24.6640625" style="2" customWidth="1"/>
    <col min="5" max="7" width="20.6640625" style="2" customWidth="1"/>
    <col min="8" max="8" width="39" style="2" customWidth="1"/>
    <col min="9" max="9" width="15.6640625" style="2" customWidth="1"/>
    <col min="10" max="10" width="30.6640625" style="2" customWidth="1"/>
    <col min="11" max="11" width="15.6640625" style="2" customWidth="1"/>
    <col min="12" max="12" width="28.33203125" style="2" customWidth="1"/>
    <col min="13" max="13" width="30.6640625" style="2" customWidth="1"/>
    <col min="14" max="14" width="55.33203125" style="2" customWidth="1"/>
    <col min="15" max="15" width="19.109375" style="2" customWidth="1"/>
    <col min="16" max="16" width="19.5546875" style="2" customWidth="1"/>
    <col min="17" max="17" width="75.6640625" style="2" customWidth="1"/>
    <col min="18" max="18" width="39.88671875" style="2" customWidth="1"/>
    <col min="19" max="19" width="57.6640625" style="2" customWidth="1"/>
    <col min="20" max="20" width="11.5546875" style="2" customWidth="1"/>
    <col min="21" max="16384" width="11.5546875" style="2" hidden="1"/>
  </cols>
  <sheetData>
    <row r="1" spans="2:19" ht="40.5" customHeight="1" x14ac:dyDescent="0.3">
      <c r="B1" s="298"/>
      <c r="C1" s="298"/>
      <c r="D1" s="298"/>
      <c r="E1" s="298"/>
      <c r="F1" s="298"/>
      <c r="G1" s="298"/>
      <c r="H1" s="298"/>
      <c r="I1" s="298"/>
      <c r="J1" s="298"/>
      <c r="K1" s="298"/>
      <c r="L1" s="298"/>
      <c r="M1" s="298"/>
      <c r="N1" s="298"/>
      <c r="O1" s="298"/>
      <c r="P1" s="298"/>
      <c r="Q1" s="298"/>
      <c r="R1" s="298"/>
      <c r="S1" s="288" t="s">
        <v>1434</v>
      </c>
    </row>
    <row r="2" spans="2:19" x14ac:dyDescent="0.3">
      <c r="B2" s="298"/>
      <c r="C2" s="298"/>
      <c r="D2" s="298"/>
      <c r="E2" s="298"/>
      <c r="F2" s="298"/>
      <c r="G2" s="298"/>
      <c r="H2" s="298"/>
      <c r="I2" s="298"/>
      <c r="J2" s="298"/>
      <c r="K2" s="298"/>
      <c r="L2" s="298"/>
      <c r="M2" s="298"/>
      <c r="N2" s="298"/>
      <c r="O2" s="298"/>
      <c r="P2" s="298"/>
      <c r="Q2" s="298"/>
      <c r="R2" s="298"/>
      <c r="S2" s="288"/>
    </row>
    <row r="3" spans="2:19" x14ac:dyDescent="0.3">
      <c r="B3" s="298"/>
      <c r="C3" s="298"/>
      <c r="D3" s="298"/>
      <c r="E3" s="298"/>
      <c r="F3" s="298"/>
      <c r="G3" s="298"/>
      <c r="H3" s="298"/>
      <c r="I3" s="298"/>
      <c r="J3" s="298"/>
      <c r="K3" s="298"/>
      <c r="L3" s="298"/>
      <c r="M3" s="298"/>
      <c r="N3" s="298"/>
      <c r="O3" s="298"/>
      <c r="P3" s="298"/>
      <c r="Q3" s="298"/>
      <c r="R3" s="298"/>
      <c r="S3" s="288"/>
    </row>
    <row r="4" spans="2:19" x14ac:dyDescent="0.3">
      <c r="B4" s="298"/>
      <c r="C4" s="298"/>
      <c r="D4" s="298"/>
      <c r="E4" s="298"/>
      <c r="F4" s="298"/>
      <c r="G4" s="298"/>
      <c r="H4" s="298"/>
      <c r="I4" s="298"/>
      <c r="J4" s="298"/>
      <c r="K4" s="298"/>
      <c r="L4" s="298"/>
      <c r="M4" s="298"/>
      <c r="N4" s="298"/>
      <c r="O4" s="298"/>
      <c r="P4" s="298"/>
      <c r="Q4" s="298"/>
      <c r="R4" s="298"/>
      <c r="S4" s="288"/>
    </row>
    <row r="5" spans="2:19" x14ac:dyDescent="0.3">
      <c r="B5" s="298"/>
      <c r="C5" s="298"/>
      <c r="D5" s="298"/>
      <c r="E5" s="298"/>
      <c r="F5" s="298"/>
      <c r="G5" s="298"/>
      <c r="H5" s="298"/>
      <c r="I5" s="298"/>
      <c r="J5" s="298"/>
      <c r="K5" s="298"/>
      <c r="L5" s="298"/>
      <c r="M5" s="298"/>
      <c r="N5" s="298"/>
      <c r="O5" s="298"/>
      <c r="P5" s="298"/>
      <c r="Q5" s="298"/>
      <c r="R5" s="298"/>
      <c r="S5" s="288"/>
    </row>
    <row r="6" spans="2:19" x14ac:dyDescent="0.3">
      <c r="B6" s="298"/>
      <c r="C6" s="298"/>
      <c r="D6" s="298"/>
      <c r="E6" s="298"/>
      <c r="F6" s="298"/>
      <c r="G6" s="298"/>
      <c r="H6" s="298"/>
      <c r="I6" s="298"/>
      <c r="J6" s="298"/>
      <c r="K6" s="298"/>
      <c r="L6" s="298"/>
      <c r="M6" s="298"/>
      <c r="N6" s="298"/>
      <c r="O6" s="298"/>
      <c r="P6" s="298"/>
      <c r="Q6" s="298"/>
      <c r="R6" s="298"/>
      <c r="S6" s="288"/>
    </row>
    <row r="7" spans="2:19" x14ac:dyDescent="0.3">
      <c r="B7" s="298"/>
      <c r="C7" s="298"/>
      <c r="D7" s="298"/>
      <c r="E7" s="298"/>
      <c r="F7" s="298"/>
      <c r="G7" s="298"/>
      <c r="H7" s="298"/>
      <c r="I7" s="298"/>
      <c r="J7" s="298"/>
      <c r="K7" s="298"/>
      <c r="L7" s="298"/>
      <c r="M7" s="298"/>
      <c r="N7" s="298"/>
      <c r="O7" s="298"/>
      <c r="P7" s="298"/>
      <c r="Q7" s="298"/>
      <c r="R7" s="298"/>
      <c r="S7" s="288"/>
    </row>
    <row r="8" spans="2:19" x14ac:dyDescent="0.3">
      <c r="B8" s="298"/>
      <c r="C8" s="298"/>
      <c r="D8" s="298"/>
      <c r="E8" s="298"/>
      <c r="F8" s="298"/>
      <c r="G8" s="298"/>
      <c r="H8" s="298"/>
      <c r="I8" s="298"/>
      <c r="J8" s="298"/>
      <c r="K8" s="298"/>
      <c r="L8" s="298"/>
      <c r="M8" s="298"/>
      <c r="N8" s="298"/>
      <c r="O8" s="298"/>
      <c r="P8" s="298"/>
      <c r="Q8" s="298"/>
      <c r="R8" s="298"/>
      <c r="S8" s="288"/>
    </row>
    <row r="9" spans="2:19" x14ac:dyDescent="0.3">
      <c r="B9" s="298"/>
      <c r="C9" s="298"/>
      <c r="D9" s="298"/>
      <c r="E9" s="298"/>
      <c r="F9" s="298"/>
      <c r="G9" s="298"/>
      <c r="H9" s="298"/>
      <c r="I9" s="298"/>
      <c r="J9" s="298"/>
      <c r="K9" s="298"/>
      <c r="L9" s="298"/>
      <c r="M9" s="298"/>
      <c r="N9" s="298"/>
      <c r="O9" s="298"/>
      <c r="P9" s="298"/>
      <c r="Q9" s="298"/>
      <c r="R9" s="298"/>
      <c r="S9" s="288"/>
    </row>
    <row r="10" spans="2:19" x14ac:dyDescent="0.3">
      <c r="B10" s="298"/>
      <c r="C10" s="298"/>
      <c r="D10" s="298"/>
      <c r="E10" s="298"/>
      <c r="F10" s="298"/>
      <c r="G10" s="298"/>
      <c r="H10" s="298"/>
      <c r="I10" s="298"/>
      <c r="J10" s="298"/>
      <c r="K10" s="298"/>
      <c r="L10" s="298"/>
      <c r="M10" s="298"/>
      <c r="N10" s="298"/>
      <c r="O10" s="298"/>
      <c r="P10" s="298"/>
      <c r="Q10" s="298"/>
      <c r="R10" s="298"/>
      <c r="S10" s="288"/>
    </row>
    <row r="11" spans="2:19" s="5" customFormat="1" ht="18" customHeight="1" x14ac:dyDescent="0.3">
      <c r="B11" s="292" t="str">
        <f>+ACCUEIL!A10</f>
        <v>MODULE DE RECHERCHE SIMPLIFIEE 
DE PROCEDES DE FACADE EXTERIEURE SUR SUPPORT BOIS</v>
      </c>
      <c r="C11" s="292"/>
      <c r="D11" s="292"/>
      <c r="E11" s="292"/>
      <c r="F11" s="292"/>
      <c r="G11" s="292"/>
      <c r="H11" s="292"/>
      <c r="I11" s="292"/>
      <c r="J11" s="292"/>
      <c r="K11" s="292"/>
      <c r="L11" s="292"/>
      <c r="M11" s="292"/>
      <c r="N11" s="292"/>
      <c r="O11" s="292"/>
      <c r="P11" s="292"/>
      <c r="Q11" s="292"/>
      <c r="R11" s="292"/>
      <c r="S11" s="288"/>
    </row>
    <row r="12" spans="2:19" s="5" customFormat="1" ht="15" customHeight="1" x14ac:dyDescent="0.3">
      <c r="B12" s="292"/>
      <c r="C12" s="292"/>
      <c r="D12" s="292"/>
      <c r="E12" s="292"/>
      <c r="F12" s="292"/>
      <c r="G12" s="292"/>
      <c r="H12" s="292"/>
      <c r="I12" s="292"/>
      <c r="J12" s="292"/>
      <c r="K12" s="292"/>
      <c r="L12" s="292"/>
      <c r="M12" s="292"/>
      <c r="N12" s="292"/>
      <c r="O12" s="292"/>
      <c r="P12" s="292"/>
      <c r="Q12" s="292"/>
      <c r="R12" s="292"/>
      <c r="S12" s="288"/>
    </row>
    <row r="13" spans="2:19" s="5" customFormat="1" ht="15" customHeight="1" x14ac:dyDescent="0.3">
      <c r="B13" s="292"/>
      <c r="C13" s="292"/>
      <c r="D13" s="292"/>
      <c r="E13" s="292"/>
      <c r="F13" s="292"/>
      <c r="G13" s="292"/>
      <c r="H13" s="292"/>
      <c r="I13" s="292"/>
      <c r="J13" s="292"/>
      <c r="K13" s="292"/>
      <c r="L13" s="292"/>
      <c r="M13" s="292"/>
      <c r="N13" s="292"/>
      <c r="O13" s="292"/>
      <c r="P13" s="292"/>
      <c r="Q13" s="292"/>
      <c r="R13" s="292"/>
      <c r="S13" s="288"/>
    </row>
    <row r="14" spans="2:19" s="5" customFormat="1" ht="45" customHeight="1" x14ac:dyDescent="0.3">
      <c r="B14" s="294" t="str">
        <f>ACCUEIL!A12&amp;CHAR(10)&amp;ACCUEIL!A13</f>
        <v>Version 00 du 30/06/2023
Date du dernier référencement : 09/06/2023</v>
      </c>
      <c r="C14" s="294"/>
      <c r="D14" s="294"/>
      <c r="E14" s="294"/>
      <c r="F14" s="294"/>
      <c r="G14" s="294"/>
      <c r="H14" s="294"/>
      <c r="I14" s="294"/>
      <c r="J14" s="294"/>
      <c r="K14" s="294"/>
      <c r="L14" s="294"/>
      <c r="M14" s="294"/>
      <c r="N14" s="294"/>
      <c r="O14" s="294"/>
      <c r="P14" s="294"/>
      <c r="Q14" s="294"/>
      <c r="R14" s="294"/>
      <c r="S14" s="288"/>
    </row>
    <row r="15" spans="2:19" s="5" customFormat="1" ht="18" customHeight="1" x14ac:dyDescent="0.3">
      <c r="B15" s="293" t="s">
        <v>1412</v>
      </c>
      <c r="C15" s="293"/>
      <c r="D15" s="293"/>
      <c r="E15" s="293"/>
      <c r="F15" s="293"/>
      <c r="G15" s="293"/>
      <c r="H15" s="293"/>
      <c r="I15" s="293"/>
      <c r="J15" s="293"/>
      <c r="K15" s="293"/>
      <c r="L15" s="293"/>
      <c r="M15" s="293"/>
      <c r="N15" s="293"/>
      <c r="O15" s="293"/>
      <c r="P15" s="293"/>
      <c r="Q15" s="293"/>
      <c r="R15" s="293"/>
      <c r="S15" s="288"/>
    </row>
    <row r="16" spans="2:19" s="5" customFormat="1" ht="18" customHeight="1" x14ac:dyDescent="0.3">
      <c r="B16" s="293"/>
      <c r="C16" s="293"/>
      <c r="D16" s="293"/>
      <c r="E16" s="293"/>
      <c r="F16" s="293"/>
      <c r="G16" s="293"/>
      <c r="H16" s="293"/>
      <c r="I16" s="293"/>
      <c r="J16" s="293"/>
      <c r="K16" s="293"/>
      <c r="L16" s="293"/>
      <c r="M16" s="293"/>
      <c r="N16" s="293"/>
      <c r="O16" s="293"/>
      <c r="P16" s="293"/>
      <c r="Q16" s="293"/>
      <c r="R16" s="293"/>
      <c r="S16" s="288"/>
    </row>
    <row r="17" spans="2:20" s="5" customFormat="1" ht="18" customHeight="1" x14ac:dyDescent="0.3">
      <c r="B17" s="293"/>
      <c r="C17" s="293"/>
      <c r="D17" s="293"/>
      <c r="E17" s="293"/>
      <c r="F17" s="293"/>
      <c r="G17" s="293"/>
      <c r="H17" s="293"/>
      <c r="I17" s="293"/>
      <c r="J17" s="293"/>
      <c r="K17" s="293"/>
      <c r="L17" s="293"/>
      <c r="M17" s="293"/>
      <c r="N17" s="293"/>
      <c r="O17" s="293"/>
      <c r="P17" s="293"/>
      <c r="Q17" s="293"/>
      <c r="R17" s="293"/>
      <c r="S17" s="288"/>
    </row>
    <row r="18" spans="2:20" s="5" customFormat="1" ht="18" customHeight="1" x14ac:dyDescent="0.3">
      <c r="B18" s="293"/>
      <c r="C18" s="293"/>
      <c r="D18" s="293"/>
      <c r="E18" s="293"/>
      <c r="F18" s="293"/>
      <c r="G18" s="293"/>
      <c r="H18" s="293"/>
      <c r="I18" s="293"/>
      <c r="J18" s="293"/>
      <c r="K18" s="293"/>
      <c r="L18" s="293"/>
      <c r="M18" s="293"/>
      <c r="N18" s="293"/>
      <c r="O18" s="293"/>
      <c r="P18" s="293"/>
      <c r="Q18" s="293"/>
      <c r="R18" s="293"/>
      <c r="S18" s="288"/>
    </row>
    <row r="19" spans="2:20" s="5" customFormat="1" ht="18" customHeight="1" x14ac:dyDescent="0.3">
      <c r="B19" s="293"/>
      <c r="C19" s="293"/>
      <c r="D19" s="293"/>
      <c r="E19" s="293"/>
      <c r="F19" s="293"/>
      <c r="G19" s="293"/>
      <c r="H19" s="293"/>
      <c r="I19" s="293"/>
      <c r="J19" s="293"/>
      <c r="K19" s="293"/>
      <c r="L19" s="293"/>
      <c r="M19" s="293"/>
      <c r="N19" s="293"/>
      <c r="O19" s="293"/>
      <c r="P19" s="293"/>
      <c r="Q19" s="293"/>
      <c r="R19" s="293"/>
      <c r="S19" s="288"/>
    </row>
    <row r="20" spans="2:20" s="5" customFormat="1" ht="18" customHeight="1" x14ac:dyDescent="0.3">
      <c r="B20" s="293"/>
      <c r="C20" s="293"/>
      <c r="D20" s="293"/>
      <c r="E20" s="293"/>
      <c r="F20" s="293"/>
      <c r="G20" s="293"/>
      <c r="H20" s="293"/>
      <c r="I20" s="293"/>
      <c r="J20" s="293"/>
      <c r="K20" s="293"/>
      <c r="L20" s="293"/>
      <c r="M20" s="293"/>
      <c r="N20" s="293"/>
      <c r="O20" s="293"/>
      <c r="P20" s="293"/>
      <c r="Q20" s="293"/>
      <c r="R20" s="293"/>
      <c r="S20" s="288"/>
    </row>
    <row r="21" spans="2:20" s="5" customFormat="1" ht="18" customHeight="1" x14ac:dyDescent="0.3">
      <c r="B21" s="293"/>
      <c r="C21" s="293"/>
      <c r="D21" s="293"/>
      <c r="E21" s="293"/>
      <c r="F21" s="293"/>
      <c r="G21" s="293"/>
      <c r="H21" s="293"/>
      <c r="I21" s="293"/>
      <c r="J21" s="293"/>
      <c r="K21" s="293"/>
      <c r="L21" s="293"/>
      <c r="M21" s="293"/>
      <c r="N21" s="293"/>
      <c r="O21" s="293"/>
      <c r="P21" s="293"/>
      <c r="Q21" s="293"/>
      <c r="R21" s="293"/>
      <c r="S21" s="288"/>
    </row>
    <row r="22" spans="2:20" s="5" customFormat="1" ht="18" customHeight="1" x14ac:dyDescent="0.3">
      <c r="B22" s="322" t="s">
        <v>1401</v>
      </c>
      <c r="C22" s="322"/>
      <c r="D22" s="322"/>
      <c r="E22" s="322"/>
      <c r="F22" s="322"/>
      <c r="G22" s="260"/>
      <c r="H22" s="260"/>
      <c r="I22" s="260"/>
      <c r="J22" s="260"/>
      <c r="K22" s="260"/>
      <c r="L22" s="260"/>
      <c r="M22" s="260"/>
      <c r="N22" s="260"/>
      <c r="O22" s="260"/>
      <c r="P22" s="260"/>
      <c r="Q22" s="260"/>
      <c r="R22" s="260"/>
      <c r="S22" s="288"/>
    </row>
    <row r="23" spans="2:20" s="5" customFormat="1" ht="18" customHeight="1" thickBot="1" x14ac:dyDescent="0.35">
      <c r="B23" s="260"/>
      <c r="C23" s="260"/>
      <c r="D23" s="260"/>
      <c r="E23" s="260"/>
      <c r="F23" s="260"/>
      <c r="G23" s="260"/>
      <c r="H23" s="260"/>
      <c r="I23" s="260"/>
      <c r="J23" s="260"/>
      <c r="K23" s="260"/>
      <c r="L23" s="260"/>
      <c r="M23" s="260"/>
      <c r="N23" s="260"/>
      <c r="O23" s="260"/>
      <c r="P23" s="260"/>
      <c r="Q23" s="260"/>
      <c r="R23" s="260"/>
      <c r="S23" s="288"/>
    </row>
    <row r="24" spans="2:20" s="5" customFormat="1" ht="18" customHeight="1" x14ac:dyDescent="0.3">
      <c r="B24" s="302" t="s">
        <v>1083</v>
      </c>
      <c r="C24" s="303"/>
      <c r="D24" s="303"/>
      <c r="E24" s="303"/>
      <c r="F24" s="304"/>
      <c r="G24" s="176"/>
      <c r="H24" s="176"/>
      <c r="I24" s="176"/>
      <c r="J24" s="176"/>
      <c r="K24" s="176"/>
      <c r="L24" s="176"/>
      <c r="M24" s="176"/>
      <c r="N24" s="176"/>
      <c r="O24" s="176"/>
      <c r="P24" s="176"/>
      <c r="S24" s="288"/>
    </row>
    <row r="25" spans="2:20" s="5" customFormat="1" ht="24.75" customHeight="1" thickBot="1" x14ac:dyDescent="0.35">
      <c r="B25" s="305"/>
      <c r="C25" s="306"/>
      <c r="D25" s="306"/>
      <c r="E25" s="306"/>
      <c r="F25" s="307"/>
      <c r="G25" s="176"/>
      <c r="H25" s="176"/>
      <c r="I25" s="176"/>
      <c r="J25" s="176"/>
      <c r="K25" s="176"/>
      <c r="L25" s="176"/>
      <c r="M25" s="176"/>
      <c r="N25" s="176"/>
      <c r="O25" s="176"/>
      <c r="P25" s="176"/>
      <c r="S25" s="288"/>
    </row>
    <row r="26" spans="2:20" s="5" customFormat="1" ht="75" customHeight="1" thickBot="1" x14ac:dyDescent="0.35">
      <c r="B26" s="177" t="s">
        <v>992</v>
      </c>
      <c r="C26" s="178" t="s">
        <v>1018</v>
      </c>
      <c r="D26" s="290" t="s">
        <v>1023</v>
      </c>
      <c r="E26" s="290"/>
      <c r="F26" s="291"/>
      <c r="G26" s="176"/>
      <c r="H26" s="176"/>
      <c r="I26" s="176"/>
      <c r="J26" s="176"/>
      <c r="K26" s="176"/>
      <c r="L26" s="176"/>
      <c r="M26" s="176"/>
      <c r="N26" s="176"/>
      <c r="O26" s="176"/>
      <c r="P26" s="176"/>
      <c r="S26" s="288"/>
      <c r="T26" s="179"/>
    </row>
    <row r="27" spans="2:20" s="5" customFormat="1" ht="45.9" customHeight="1" thickBot="1" x14ac:dyDescent="0.35">
      <c r="B27" s="180"/>
      <c r="C27" s="181" t="s">
        <v>1097</v>
      </c>
      <c r="D27" s="272"/>
      <c r="E27" s="272"/>
      <c r="F27" s="273"/>
      <c r="G27" s="182" t="s">
        <v>1094</v>
      </c>
      <c r="H27" s="183"/>
      <c r="I27" s="183"/>
      <c r="J27" s="183"/>
      <c r="K27" s="176"/>
      <c r="L27" s="176"/>
      <c r="M27" s="176"/>
      <c r="N27" s="176"/>
      <c r="O27" s="176"/>
      <c r="P27" s="176"/>
      <c r="S27" s="288"/>
      <c r="T27" s="179"/>
    </row>
    <row r="28" spans="2:20" s="5" customFormat="1" ht="45.9" customHeight="1" thickBot="1" x14ac:dyDescent="0.35">
      <c r="B28" s="286"/>
      <c r="C28" s="181" t="s">
        <v>1105</v>
      </c>
      <c r="D28" s="272"/>
      <c r="E28" s="272"/>
      <c r="F28" s="273"/>
      <c r="G28" s="320" t="str">
        <f>+G27</f>
        <v>-&gt; cocher la case paramètre recherché pour afficher la cellule de recherche si souhaité</v>
      </c>
      <c r="H28" s="321"/>
      <c r="I28" s="321"/>
      <c r="J28" s="321"/>
      <c r="K28" s="321"/>
      <c r="L28" s="321"/>
      <c r="M28" s="176"/>
      <c r="N28" s="176"/>
      <c r="O28" s="176"/>
      <c r="P28" s="176"/>
      <c r="S28" s="288"/>
      <c r="T28" s="179"/>
    </row>
    <row r="29" spans="2:20" s="5" customFormat="1" ht="45.9" customHeight="1" thickBot="1" x14ac:dyDescent="0.35">
      <c r="B29" s="287"/>
      <c r="C29" s="181" t="s">
        <v>1017</v>
      </c>
      <c r="D29" s="274"/>
      <c r="E29" s="274"/>
      <c r="F29" s="275"/>
      <c r="G29" s="320"/>
      <c r="H29" s="321"/>
      <c r="I29" s="321"/>
      <c r="J29" s="321"/>
      <c r="K29" s="321"/>
      <c r="L29" s="321"/>
      <c r="M29" s="176"/>
      <c r="N29" s="176"/>
      <c r="O29" s="176"/>
      <c r="P29" s="176"/>
      <c r="S29" s="288"/>
      <c r="T29" s="179"/>
    </row>
    <row r="30" spans="2:20" s="5" customFormat="1" ht="45.9" customHeight="1" thickBot="1" x14ac:dyDescent="0.35">
      <c r="B30" s="286"/>
      <c r="C30" s="181" t="s">
        <v>983</v>
      </c>
      <c r="D30" s="274"/>
      <c r="E30" s="274"/>
      <c r="F30" s="275"/>
      <c r="G30" s="320" t="str">
        <f>+G27</f>
        <v>-&gt; cocher la case paramètre recherché pour afficher la cellule de recherche si souhaité</v>
      </c>
      <c r="H30" s="321"/>
      <c r="I30" s="321"/>
      <c r="J30" s="321"/>
      <c r="K30" s="321"/>
      <c r="L30" s="321"/>
      <c r="M30" s="176"/>
      <c r="N30" s="176"/>
      <c r="O30" s="176"/>
      <c r="P30" s="176"/>
      <c r="S30" s="288"/>
      <c r="T30" s="179"/>
    </row>
    <row r="31" spans="2:20" ht="45.9" customHeight="1" thickBot="1" x14ac:dyDescent="0.35">
      <c r="B31" s="287"/>
      <c r="C31" s="181" t="s">
        <v>1015</v>
      </c>
      <c r="D31" s="274"/>
      <c r="E31" s="274"/>
      <c r="F31" s="275"/>
      <c r="G31" s="320"/>
      <c r="H31" s="321"/>
      <c r="I31" s="321"/>
      <c r="J31" s="321"/>
      <c r="K31" s="321"/>
      <c r="L31" s="321"/>
      <c r="M31" s="1"/>
      <c r="N31" s="1"/>
      <c r="O31" s="1"/>
      <c r="P31" s="1"/>
      <c r="S31" s="288"/>
      <c r="T31" s="10"/>
    </row>
    <row r="32" spans="2:20" ht="13.5" customHeight="1" thickBot="1" x14ac:dyDescent="0.35">
      <c r="D32" s="1"/>
      <c r="E32" s="1"/>
      <c r="F32" s="1"/>
      <c r="G32" s="1"/>
      <c r="H32" s="184"/>
      <c r="I32" s="184"/>
      <c r="J32" s="184"/>
      <c r="K32" s="176"/>
      <c r="S32" s="288"/>
    </row>
    <row r="33" spans="1:20" ht="13.5" customHeight="1" thickBot="1" x14ac:dyDescent="0.35">
      <c r="B33" s="295" t="s">
        <v>1379</v>
      </c>
      <c r="C33" s="295"/>
      <c r="D33" s="295"/>
      <c r="E33" s="297" t="s">
        <v>117</v>
      </c>
      <c r="F33" s="297"/>
      <c r="G33" s="1"/>
      <c r="H33" s="184"/>
      <c r="I33" s="184"/>
      <c r="J33" s="184"/>
      <c r="K33" s="176"/>
      <c r="S33" s="288"/>
    </row>
    <row r="34" spans="1:20" ht="13.5" customHeight="1" thickBot="1" x14ac:dyDescent="0.35">
      <c r="B34" s="295" t="s">
        <v>1391</v>
      </c>
      <c r="C34" s="295"/>
      <c r="D34" s="295"/>
      <c r="E34" s="296" t="s">
        <v>1429</v>
      </c>
      <c r="F34" s="296"/>
      <c r="G34" s="1"/>
      <c r="H34" s="1"/>
      <c r="I34" s="1"/>
      <c r="J34" s="1"/>
      <c r="K34" s="1"/>
      <c r="S34" s="288"/>
    </row>
    <row r="35" spans="1:20" ht="13.5" customHeight="1" thickBot="1" x14ac:dyDescent="0.35">
      <c r="E35" s="1"/>
      <c r="F35" s="1"/>
      <c r="G35" s="1"/>
      <c r="H35" s="184"/>
      <c r="I35" s="184"/>
      <c r="J35" s="184"/>
      <c r="K35" s="176"/>
      <c r="L35" s="1"/>
      <c r="S35" s="288"/>
      <c r="T35" s="10"/>
    </row>
    <row r="36" spans="1:20" ht="26.4" thickBot="1" x14ac:dyDescent="0.35">
      <c r="B36" s="317" t="s">
        <v>1066</v>
      </c>
      <c r="C36" s="318"/>
      <c r="D36" s="318"/>
      <c r="E36" s="319"/>
      <c r="F36" s="237">
        <f>COUNTIF('PR-tampon'!B9:B487,"&gt;0")</f>
        <v>140</v>
      </c>
      <c r="G36" s="1"/>
      <c r="H36" s="184"/>
      <c r="I36" s="184"/>
      <c r="J36" s="184"/>
      <c r="K36" s="176"/>
      <c r="S36" s="288"/>
    </row>
    <row r="37" spans="1:20" ht="13.5" customHeight="1" thickBot="1" x14ac:dyDescent="0.35">
      <c r="D37" s="1"/>
      <c r="E37" s="1"/>
      <c r="F37" s="1"/>
      <c r="G37" s="1"/>
      <c r="H37" s="1"/>
      <c r="I37" s="1"/>
      <c r="J37" s="1"/>
      <c r="K37" s="1"/>
      <c r="S37" s="289"/>
    </row>
    <row r="38" spans="1:20" ht="15" customHeight="1" x14ac:dyDescent="0.3">
      <c r="B38" s="276"/>
      <c r="C38" s="277" t="s">
        <v>157</v>
      </c>
      <c r="D38" s="278"/>
      <c r="E38" s="278"/>
      <c r="F38" s="279"/>
      <c r="G38" s="308" t="s">
        <v>1067</v>
      </c>
      <c r="H38" s="309"/>
      <c r="I38" s="309"/>
      <c r="J38" s="310"/>
      <c r="K38" s="277" t="s">
        <v>155</v>
      </c>
      <c r="L38" s="278"/>
      <c r="M38" s="278"/>
      <c r="N38" s="278"/>
      <c r="O38" s="278"/>
      <c r="P38" s="278"/>
      <c r="Q38" s="279"/>
      <c r="R38" s="299" t="s">
        <v>1082</v>
      </c>
      <c r="S38" s="269"/>
    </row>
    <row r="39" spans="1:20" ht="15" customHeight="1" x14ac:dyDescent="0.3">
      <c r="B39" s="276"/>
      <c r="C39" s="280"/>
      <c r="D39" s="281"/>
      <c r="E39" s="281"/>
      <c r="F39" s="282"/>
      <c r="G39" s="311"/>
      <c r="H39" s="312"/>
      <c r="I39" s="312"/>
      <c r="J39" s="313"/>
      <c r="K39" s="280"/>
      <c r="L39" s="281"/>
      <c r="M39" s="281"/>
      <c r="N39" s="281"/>
      <c r="O39" s="281"/>
      <c r="P39" s="281"/>
      <c r="Q39" s="282"/>
      <c r="R39" s="300"/>
      <c r="S39" s="270"/>
    </row>
    <row r="40" spans="1:20" ht="15" customHeight="1" x14ac:dyDescent="0.3">
      <c r="B40" s="276"/>
      <c r="C40" s="280"/>
      <c r="D40" s="281"/>
      <c r="E40" s="281"/>
      <c r="F40" s="282"/>
      <c r="G40" s="311"/>
      <c r="H40" s="312"/>
      <c r="I40" s="312"/>
      <c r="J40" s="313"/>
      <c r="K40" s="280"/>
      <c r="L40" s="281"/>
      <c r="M40" s="281"/>
      <c r="N40" s="281"/>
      <c r="O40" s="281"/>
      <c r="P40" s="281"/>
      <c r="Q40" s="282"/>
      <c r="R40" s="300"/>
      <c r="S40" s="270"/>
    </row>
    <row r="41" spans="1:20" ht="15.75" customHeight="1" thickBot="1" x14ac:dyDescent="0.35">
      <c r="B41" s="276"/>
      <c r="C41" s="283"/>
      <c r="D41" s="284"/>
      <c r="E41" s="284"/>
      <c r="F41" s="285"/>
      <c r="G41" s="314"/>
      <c r="H41" s="315"/>
      <c r="I41" s="315"/>
      <c r="J41" s="316"/>
      <c r="K41" s="283"/>
      <c r="L41" s="284"/>
      <c r="M41" s="284"/>
      <c r="N41" s="284"/>
      <c r="O41" s="284"/>
      <c r="P41" s="284"/>
      <c r="Q41" s="285"/>
      <c r="R41" s="301"/>
      <c r="S41" s="271"/>
    </row>
    <row r="42" spans="1:20" ht="75.75" customHeight="1" thickBot="1" x14ac:dyDescent="0.35">
      <c r="B42" s="9" t="s">
        <v>88</v>
      </c>
      <c r="C42" s="67" t="s">
        <v>117</v>
      </c>
      <c r="D42" s="67" t="s">
        <v>1380</v>
      </c>
      <c r="E42" s="185" t="s">
        <v>1381</v>
      </c>
      <c r="F42" s="185" t="s">
        <v>8</v>
      </c>
      <c r="G42" s="67" t="s">
        <v>1382</v>
      </c>
      <c r="H42" s="67" t="s">
        <v>1</v>
      </c>
      <c r="I42" s="67" t="s">
        <v>979</v>
      </c>
      <c r="J42" s="185" t="s">
        <v>1071</v>
      </c>
      <c r="K42" s="67" t="s">
        <v>1022</v>
      </c>
      <c r="L42" s="67" t="s">
        <v>1059</v>
      </c>
      <c r="M42" s="67" t="s">
        <v>1368</v>
      </c>
      <c r="N42" s="67" t="s">
        <v>413</v>
      </c>
      <c r="O42" s="67" t="s">
        <v>1403</v>
      </c>
      <c r="P42" s="67" t="s">
        <v>1404</v>
      </c>
      <c r="Q42" s="68" t="s">
        <v>414</v>
      </c>
      <c r="R42" s="23" t="s">
        <v>1081</v>
      </c>
      <c r="S42" s="186" t="s">
        <v>1406</v>
      </c>
    </row>
    <row r="43" spans="1:20" ht="75" customHeight="1" x14ac:dyDescent="0.3">
      <c r="A43" s="2">
        <v>1</v>
      </c>
      <c r="B43" s="10">
        <f ca="1">IF('PR-tampon'!E9="","",IF('PR-tampon'!E9=0,"",INDIRECT(NOM_FR_FACADE&amp;ADDRESS('PR-tampon'!$E9,COLUMN(REFERENCEMENT_FACADE[[#Headers],[DATE REFERENCEMENT]])))))</f>
        <v>44536</v>
      </c>
      <c r="C43" s="2" t="str">
        <f ca="1">IF('PR-tampon'!B9="","",IF('PR-tampon'!B9=0,"",INDIRECT(NOM_FR_FACADE&amp;ADDRESS('PR-tampon'!$E9,COLUMN(REFERENCEMENT_FACADE[[#Headers],[ASPECT]])))))</f>
        <v>Acier - Lames</v>
      </c>
      <c r="D43" s="2" t="str">
        <f ca="1">IF('PR-tampon'!B9="","",IF('PR-tampon'!B9=0,"",INDIRECT(NOM_FR_FACADE&amp;ADDRESS('PR-tampon'!$E9,COLUMN(REFERENCEMENT_FACADE[[#Headers],[TYPE DE PROCEDE]])))))</f>
        <v>Bardage rapporté en composite</v>
      </c>
      <c r="E43" s="2" t="str">
        <f ca="1">IF('PR-tampon'!B9="","",IF('PR-tampon'!B9=0,"",INDIRECT(NOM_FR_FACADE&amp;ADDRESS('PR-tampon'!$E9,COLUMN(REFERENCEMENT_FACADE[[#Headers],[NOM COMMERCIAL DU PROCEDE]])))))</f>
        <v>Lames ST EVOLUTION</v>
      </c>
      <c r="F43" s="2" t="str">
        <f ca="1">IF('PR-tampon'!B9="","",IF('PR-tampon'!B9=0,"",INDIRECT(NOM_FR_FACADE&amp;ADDRESS('PR-tampon'!$E9,COLUMN(REFERENCEMENT_FACADE[[#Headers],[FABRICANT]])))))</f>
        <v>ArcelorMittal Construction France</v>
      </c>
      <c r="G43" s="2" t="str">
        <f ca="1">IF('PR-tampon'!B9="","",IF('PR-tampon'!B9=0,"",INDIRECT(NOM_FR_FACADE&amp;ADDRESS('PR-tampon'!$E9,COLUMN(REFERENCEMENT_FACADE[[#Headers],[TYPE DE DOCUMENT DE REFERENCE]])))))</f>
        <v>Avis Technique</v>
      </c>
      <c r="H43" s="2" t="str">
        <f ca="1">IF('PR-tampon'!B9="","",IF('PR-tampon'!B9=0,"",INDIRECT(NOM_FR_FACADE&amp;ADDRESS('PR-tampon'!$E9,COLUMN(REFERENCEMENT_FACADE[[#Headers],[REF]])))))</f>
        <v>2.2/21-1813_V1</v>
      </c>
      <c r="I43" s="10">
        <f ca="1">IF('PR-tampon'!B9="","",IF('PR-tampon'!B9=0,"",INDIRECT(NOM_FR_FACADE&amp;ADDRESS('PR-tampon'!$E9,COLUMN(REFERENCEMENT_FACADE[[#Headers],[AVIS LIMITE AU / VALIDITE]])))))</f>
        <v>45473</v>
      </c>
      <c r="J43" s="10" t="str">
        <f ca="1">IF('PR-tampon'!B9="","",IF('PR-tampon'!B9=0,"",INDIRECT(NOM_FR_FACADE&amp;ADDRESS('PR-tampon'!$E9,COLUMN(REFERENCEMENT_FACADE[[#Headers],[TC/TNC
dans le domaine d''emploi visé]])))))</f>
        <v>TC</v>
      </c>
      <c r="K43" s="2" t="str">
        <f ca="1">IF('PR-tampon'!B9="","",IF('PR-tampon'!B9=0,"",INDIRECT(NOM_FR_FACADE&amp;ADDRESS('PR-tampon'!$E9,COLUMN(REFERENCEMENT_FACADE[[#Headers],[Synthèse support visés]])))))</f>
        <v>COB (NF DTU 31.2) / CLT (Sous AT/DTA)</v>
      </c>
      <c r="L43" s="2" t="str">
        <f ca="1">IF('PR-tampon'!B9="","",IF('PR-tampon'!B9=0,"",INDIRECT(NOM_FR_FACADE&amp;ADDRESS('PR-tampon'!$E9,COLUMN(REFERENCEMENT_FACADE[[#Headers],[LIMITATION DE HAUTEUR DE FACADE3]])))))</f>
        <v>(Situation a à c) h≤ 10 m
(Situation d) h≤ 6 m</v>
      </c>
      <c r="M43" s="265">
        <f ca="1">IF('PR-tampon'!B9="","",IF('PR-tampon'!B9=0,"",INDIRECT(NOM_FR_FACADE&amp;ADDRESS('PR-tampon'!$E9,COLUMN(REFERENCEMENT_FACADE[[#Headers],[LIMITATION DE HAUTEUR DE FACADE]])))))</f>
        <v>10</v>
      </c>
      <c r="N43" s="236" t="str">
        <f ca="1">IF('PR-tampon'!B9="","",IF('PR-tampon'!B9=0,"",IF(INDIRECT(NOM_FR_FACADE&amp;ADDRESS('PR-tampon'!$E9,COLUMN(REFERENCEMENT_FACADE[Observation domaine d''emploi Hauteur])))=0,"-",INDIRECT(NOM_FR_FACADE&amp;ADDRESS('PR-tampon'!$E9,COLUMN(REFERENCEMENT_FACADE[Observation domaine d''emploi Hauteur]))))))</f>
        <v>-</v>
      </c>
      <c r="O43" s="2" t="str">
        <f ca="1">IF('PR-tampon'!B9="","",IF('PR-tampon'!B9=0,"",INDIRECT(NOM_FR_FACADE&amp;ADDRESS('PR-tampon'!$E9,COLUMN(REFERENCEMENT_FACADE[[#Headers],[Colonne zone visée]])))))</f>
        <v>4
2
1
1</v>
      </c>
      <c r="P43" s="2" t="str">
        <f ca="1">IF('PR-tampon'!B9="","",IF('PR-tampon'!B9=0,"",INDIRECT(NOM_FR_FACADE&amp;ADDRESS('PR-tampon'!$E9,COLUMN(REFERENCEMENT_FACADE[[#Headers],[Colonne catégorie visée]])))))</f>
        <v>I
II
III
IV</v>
      </c>
      <c r="Q43" s="236" t="str">
        <f ca="1">IF(OR(RECH_CATEGORIE=FALSE,MID(Tableau5[[#This Row],[ZONE DE SISMICITE MAXIMALE POUR LA CATEGORIE DE BATIMENT VISEE]],2,2)="**"),IF('PR-tampon'!B9="","",IF('PR-tampon'!B9=0,"",IF(INDIRECT(NOM_FR_FACADE&amp;ADDRESS('PR-tampon'!$E9,COLUMN(REFERENCEMENT_FACADE[OBSERVATIONS SUR DOMAINE D''EMPLOI Sismique])))="","-",(INDIRECT(NOM_FR_FACADE&amp;ADDRESS('PR-tampon'!$E9,COLUMN(REFERENCEMENT_FACADE[OBSERVATIONS SUR DOMAINE D''EMPLOI Sismique]))))))),"")</f>
        <v>-</v>
      </c>
      <c r="R43" s="2" t="str">
        <f ca="1">IF('PR-tampon'!B9="","",IF('PR-tampon'!B9=0,"",IF(INDIRECT(NOM_FR_FACADE&amp;ADDRESS('PR-tampon'!$E9,COLUMN(REFERENCEMENT_FACADE[REF ApL])))=0,"",INDIRECT(NOM_FR_FACADE&amp;ADDRESS('PR-tampon'!$E9,COLUMN(REFERENCEMENT_FACADE[REF ApL]))))))</f>
        <v/>
      </c>
      <c r="S43" s="187" t="str">
        <f ca="1">IF('PR-tampon'!B9="","",IF('PR-tampon'!B9=0,"",IF(INDIRECT(NOM_FR_FACADE&amp;ADDRESS('PR-tampon'!$E9,COLUMN(REFERENCEMENT_FACADE[Lien pour aller sur le site Evaluation CSTB])))=0,"",INDIRECT(NOM_FR_FACADE&amp;ADDRESS('PR-tampon'!$E9,COLUMN(REFERENCEMENT_FACADE[Lien pour aller sur le site Evaluation CSTB]))))))</f>
        <v>https://evaluation.cstb.fr/fr/avis-technique/detail/2.2-21-1813_V1/</v>
      </c>
    </row>
    <row r="44" spans="1:20" ht="75" customHeight="1" x14ac:dyDescent="0.3">
      <c r="A44" s="2">
        <f>IF('PR-tampon'!B10=0,"",IF(A43+1&gt;'MODULE DE RECHERCHE'!$F$36,"",A43+1))</f>
        <v>2</v>
      </c>
      <c r="B44" s="10">
        <f ca="1">IF('PR-tampon'!E10="","",IF('PR-tampon'!E10=0,"",INDIRECT(NOM_FR_FACADE&amp;ADDRESS('PR-tampon'!$E10,COLUMN(REFERENCEMENT_FACADE[[#Headers],[DATE REFERENCEMENT]])))))</f>
        <v>45049</v>
      </c>
      <c r="C44" s="2" t="str">
        <f ca="1">IF('PR-tampon'!B10="","",IF('PR-tampon'!B10=0,"",INDIRECT(NOM_FR_FACADE&amp;ADDRESS('PR-tampon'!$E10,COLUMN(REFERENCEMENT_FACADE[[#Headers],[ASPECT]])))))</f>
        <v>Béton - Plaques</v>
      </c>
      <c r="D44" s="2" t="str">
        <f ca="1">IF('PR-tampon'!B10="","",IF('PR-tampon'!B10=0,"",INDIRECT(NOM_FR_FACADE&amp;ADDRESS('PR-tampon'!$E10,COLUMN(REFERENCEMENT_FACADE[[#Headers],[TYPE DE PROCEDE]])))))</f>
        <v>Bardage rapporté en fibre-bois</v>
      </c>
      <c r="E44" s="2" t="str">
        <f ca="1">IF('PR-tampon'!B10="","",IF('PR-tampon'!B10=0,"",INDIRECT(NOM_FR_FACADE&amp;ADDRESS('PR-tampon'!$E10,COLUMN(REFERENCEMENT_FACADE[[#Headers],[NOM COMMERCIAL DU PROCEDE]])))))</f>
        <v>V-URBAN OB et OM</v>
      </c>
      <c r="F44" s="2" t="str">
        <f ca="1">IF('PR-tampon'!B10="","",IF('PR-tampon'!B10=0,"",INDIRECT(NOM_FR_FACADE&amp;ADDRESS('PR-tampon'!$E10,COLUMN(REFERENCEMENT_FACADE[[#Headers],[FABRICANT]])))))</f>
        <v>VIROC Portugal S.A.</v>
      </c>
      <c r="G44" s="2" t="str">
        <f ca="1">IF('PR-tampon'!B10="","",IF('PR-tampon'!B10=0,"",INDIRECT(NOM_FR_FACADE&amp;ADDRESS('PR-tampon'!$E10,COLUMN(REFERENCEMENT_FACADE[[#Headers],[TYPE DE DOCUMENT DE REFERENCE]])))))</f>
        <v>Avis Technique</v>
      </c>
      <c r="H44" s="2" t="str">
        <f ca="1">IF('PR-tampon'!B10="","",IF('PR-tampon'!B10=0,"",INDIRECT(NOM_FR_FACADE&amp;ADDRESS('PR-tampon'!$E10,COLUMN(REFERENCEMENT_FACADE[[#Headers],[REF]])))))</f>
        <v>2.2/15-1686_V2</v>
      </c>
      <c r="I44" s="10">
        <f ca="1">IF('PR-tampon'!B10="","",IF('PR-tampon'!B10=0,"",INDIRECT(NOM_FR_FACADE&amp;ADDRESS('PR-tampon'!$E10,COLUMN(REFERENCEMENT_FACADE[[#Headers],[AVIS LIMITE AU / VALIDITE]])))))</f>
        <v>46752</v>
      </c>
      <c r="J44" s="10" t="str">
        <f ca="1">IF('PR-tampon'!B10="","",IF('PR-tampon'!B10=0,"",INDIRECT(NOM_FR_FACADE&amp;ADDRESS('PR-tampon'!$E10,COLUMN(REFERENCEMENT_FACADE[[#Headers],[TC/TNC
dans le domaine d''emploi visé]])))))</f>
        <v>TC</v>
      </c>
      <c r="K44" s="2" t="str">
        <f ca="1">IF('PR-tampon'!B10="","",IF('PR-tampon'!B10=0,"",INDIRECT(NOM_FR_FACADE&amp;ADDRESS('PR-tampon'!$E10,COLUMN(REFERENCEMENT_FACADE[[#Headers],[Synthèse support visés]])))))</f>
        <v>COB (NF DTU 31.2) / CLT (Sous AT/DTA)</v>
      </c>
      <c r="L44" s="2" t="str">
        <f ca="1">IF('PR-tampon'!B10="","",IF('PR-tampon'!B10=0,"",INDIRECT(NOM_FR_FACADE&amp;ADDRESS('PR-tampon'!$E10,COLUMN(REFERENCEMENT_FACADE[[#Headers],[LIMITATION DE HAUTEUR DE FACADE3]])))))</f>
        <v>(Situation a à c) h≤ 10 m
(Situation d) h≤ 6 m</v>
      </c>
      <c r="M44" s="265">
        <f ca="1">IF('PR-tampon'!B10="","",IF('PR-tampon'!B10=0,"",INDIRECT(NOM_FR_FACADE&amp;ADDRESS('PR-tampon'!$E10,COLUMN(REFERENCEMENT_FACADE[[#Headers],[LIMITATION DE HAUTEUR DE FACADE]])))))</f>
        <v>10</v>
      </c>
      <c r="N44" s="236" t="str">
        <f ca="1">IF('PR-tampon'!B10="","",IF('PR-tampon'!B10=0,"",IF(INDIRECT(NOM_FR_FACADE&amp;ADDRESS('PR-tampon'!$E10,COLUMN(REFERENCEMENT_FACADE[Observation domaine d''emploi Hauteur])))=0,"-",INDIRECT(NOM_FR_FACADE&amp;ADDRESS('PR-tampon'!$E10,COLUMN(REFERENCEMENT_FACADE[Observation domaine d''emploi Hauteur]))))))</f>
        <v>-</v>
      </c>
      <c r="O44" s="2" t="str">
        <f ca="1">IF('PR-tampon'!B10="","",IF('PR-tampon'!B10=0,"",INDIRECT(NOM_FR_FACADE&amp;ADDRESS('PR-tampon'!$E10,COLUMN(REFERENCEMENT_FACADE[[#Headers],[Colonne zone visée]])))))</f>
        <v>4
2
1
1</v>
      </c>
      <c r="P44" s="2" t="str">
        <f ca="1">IF('PR-tampon'!B10="","",IF('PR-tampon'!B10=0,"",INDIRECT(NOM_FR_FACADE&amp;ADDRESS('PR-tampon'!$E10,COLUMN(REFERENCEMENT_FACADE[[#Headers],[Colonne catégorie visée]])))))</f>
        <v>I
II
III
IV</v>
      </c>
      <c r="Q44" s="236" t="str">
        <f ca="1">IF(OR(RECH_CATEGORIE=FALSE,MID(Tableau5[[#This Row],[ZONE DE SISMICITE MAXIMALE POUR LA CATEGORIE DE BATIMENT VISEE]],2,2)="**"),IF('PR-tampon'!B10="","",IF('PR-tampon'!B10=0,"",IF(INDIRECT(NOM_FR_FACADE&amp;ADDRESS('PR-tampon'!$E10,COLUMN(REFERENCEMENT_FACADE[OBSERVATIONS SUR DOMAINE D''EMPLOI Sismique])))="","-",(INDIRECT(NOM_FR_FACADE&amp;ADDRESS('PR-tampon'!$E10,COLUMN(REFERENCEMENT_FACADE[OBSERVATIONS SUR DOMAINE D''EMPLOI Sismique]))))))),"")</f>
        <v>-</v>
      </c>
      <c r="R44" s="2" t="str">
        <f ca="1">IF('PR-tampon'!B10="","",IF('PR-tampon'!B10=0,"",IF(INDIRECT(NOM_FR_FACADE&amp;ADDRESS('PR-tampon'!$E10,COLUMN(REFERENCEMENT_FACADE[REF ApL])))=0,"",INDIRECT(NOM_FR_FACADE&amp;ADDRESS('PR-tampon'!$E10,COLUMN(REFERENCEMENT_FACADE[REF ApL]))))))</f>
        <v/>
      </c>
      <c r="S44" s="187" t="str">
        <f ca="1">IF('PR-tampon'!B10="","",IF('PR-tampon'!B10=0,"",IF(INDIRECT(NOM_FR_FACADE&amp;ADDRESS('PR-tampon'!$E10,COLUMN(REFERENCEMENT_FACADE[Lien pour aller sur le site Evaluation CSTB])))=0,"",INDIRECT(NOM_FR_FACADE&amp;ADDRESS('PR-tampon'!$E10,COLUMN(REFERENCEMENT_FACADE[Lien pour aller sur le site Evaluation CSTB]))))))</f>
        <v>https://evaluation.cstb.fr/fr/avis-technique/detail/2.2-15-1686_V2/</v>
      </c>
    </row>
    <row r="45" spans="1:20" ht="75" customHeight="1" x14ac:dyDescent="0.3">
      <c r="A45" s="2">
        <f>IF('PR-tampon'!B11=0,"",IF(A44+1&gt;'MODULE DE RECHERCHE'!$F$36,"",A44+1))</f>
        <v>3</v>
      </c>
      <c r="B45" s="10">
        <f ca="1">IF('PR-tampon'!E11="","",IF('PR-tampon'!E11=0,"",INDIRECT(NOM_FR_FACADE&amp;ADDRESS('PR-tampon'!$E11,COLUMN(REFERENCEMENT_FACADE[[#Headers],[DATE REFERENCEMENT]])))))</f>
        <v>45062</v>
      </c>
      <c r="C45" s="2" t="str">
        <f ca="1">IF('PR-tampon'!B11="","",IF('PR-tampon'!B11=0,"",INDIRECT(NOM_FR_FACADE&amp;ADDRESS('PR-tampon'!$E11,COLUMN(REFERENCEMENT_FACADE[[#Headers],[ASPECT]])))))</f>
        <v>Bois - Lames</v>
      </c>
      <c r="D45" s="2" t="str">
        <f ca="1">IF('PR-tampon'!B11="","",IF('PR-tampon'!B11=0,"",INDIRECT(NOM_FR_FACADE&amp;ADDRESS('PR-tampon'!$E11,COLUMN(REFERENCEMENT_FACADE[[#Headers],[TYPE DE PROCEDE]])))))</f>
        <v>Bardage bois en lame</v>
      </c>
      <c r="E45" s="2" t="str">
        <f ca="1">IF('PR-tampon'!B11="","",IF('PR-tampon'!B11=0,"",INDIRECT(NOM_FR_FACADE&amp;ADDRESS('PR-tampon'!$E11,COLUMN(REFERENCEMENT_FACADE[[#Headers],[NOM COMMERCIAL DU PROCEDE]])))))</f>
        <v>-</v>
      </c>
      <c r="F45" s="2" t="str">
        <f ca="1">IF('PR-tampon'!B11="","",IF('PR-tampon'!B11=0,"",INDIRECT(NOM_FR_FACADE&amp;ADDRESS('PR-tampon'!$E11,COLUMN(REFERENCEMENT_FACADE[[#Headers],[FABRICANT]])))))</f>
        <v>-</v>
      </c>
      <c r="G45" s="2" t="str">
        <f ca="1">IF('PR-tampon'!B11="","",IF('PR-tampon'!B11=0,"",INDIRECT(NOM_FR_FACADE&amp;ADDRESS('PR-tampon'!$E11,COLUMN(REFERENCEMENT_FACADE[[#Headers],[TYPE DE DOCUMENT DE REFERENCE]])))))</f>
        <v>NF DTU</v>
      </c>
      <c r="H45" s="2" t="str">
        <f ca="1">IF('PR-tampon'!B11="","",IF('PR-tampon'!B11=0,"",INDIRECT(NOM_FR_FACADE&amp;ADDRESS('PR-tampon'!$E11,COLUMN(REFERENCEMENT_FACADE[[#Headers],[REF]])))))</f>
        <v>41.2</v>
      </c>
      <c r="I45" s="10" t="str">
        <f ca="1">IF('PR-tampon'!B11="","",IF('PR-tampon'!B11=0,"",INDIRECT(NOM_FR_FACADE&amp;ADDRESS('PR-tampon'!$E11,COLUMN(REFERENCEMENT_FACADE[[#Headers],[AVIS LIMITE AU / VALIDITE]])))))</f>
        <v>-</v>
      </c>
      <c r="J45" s="10" t="str">
        <f ca="1">IF('PR-tampon'!B11="","",IF('PR-tampon'!B11=0,"",INDIRECT(NOM_FR_FACADE&amp;ADDRESS('PR-tampon'!$E11,COLUMN(REFERENCEMENT_FACADE[[#Headers],[TC/TNC
dans le domaine d''emploi visé]])))))</f>
        <v>TC</v>
      </c>
      <c r="K45" s="2" t="str">
        <f ca="1">IF('PR-tampon'!B11="","",IF('PR-tampon'!B11=0,"",INDIRECT(NOM_FR_FACADE&amp;ADDRESS('PR-tampon'!$E11,COLUMN(REFERENCEMENT_FACADE[[#Headers],[Synthèse support visés]])))))</f>
        <v>COB (NF DTU 31.2) / CLT (Sous AT/DTA)</v>
      </c>
      <c r="L45" s="2" t="str">
        <f ca="1">IF('PR-tampon'!B11="","",IF('PR-tampon'!B11=0,"",INDIRECT(NOM_FR_FACADE&amp;ADDRESS('PR-tampon'!$E11,COLUMN(REFERENCEMENT_FACADE[[#Headers],[LIMITATION DE HAUTEUR DE FACADE3]])))))</f>
        <v>(Situation a à c) h≤ 28 m
(Situation d) h≤ 28 m</v>
      </c>
      <c r="M45" s="265">
        <f ca="1">IF('PR-tampon'!B11="","",IF('PR-tampon'!B11=0,"",INDIRECT(NOM_FR_FACADE&amp;ADDRESS('PR-tampon'!$E11,COLUMN(REFERENCEMENT_FACADE[[#Headers],[LIMITATION DE HAUTEUR DE FACADE]])))))</f>
        <v>28</v>
      </c>
      <c r="N45" s="236" t="str">
        <f ca="1">IF('PR-tampon'!B11="","",IF('PR-tampon'!B11=0,"",IF(INDIRECT(NOM_FR_FACADE&amp;ADDRESS('PR-tampon'!$E11,COLUMN(REFERENCEMENT_FACADE[Observation domaine d''emploi Hauteur])))=0,"-",INDIRECT(NOM_FR_FACADE&amp;ADDRESS('PR-tampon'!$E11,COLUMN(REFERENCEMENT_FACADE[Observation domaine d''emploi Hauteur]))))))</f>
        <v>-</v>
      </c>
      <c r="O45" s="2" t="str">
        <f ca="1">IF('PR-tampon'!B11="","",IF('PR-tampon'!B11=0,"",INDIRECT(NOM_FR_FACADE&amp;ADDRESS('PR-tampon'!$E11,COLUMN(REFERENCEMENT_FACADE[[#Headers],[Colonne zone visée]])))))</f>
        <v>4
4**
4**
4**</v>
      </c>
      <c r="P45" s="2" t="str">
        <f ca="1">IF('PR-tampon'!B11="","",IF('PR-tampon'!B11=0,"",INDIRECT(NOM_FR_FACADE&amp;ADDRESS('PR-tampon'!$E11,COLUMN(REFERENCEMENT_FACADE[[#Headers],[Colonne catégorie visée]])))))</f>
        <v>I
II
III
IV</v>
      </c>
      <c r="Q45" s="236" t="str">
        <f ca="1">IF(OR(RECH_CATEGORIE=FALSE,MID(Tableau5[[#This Row],[ZONE DE SISMICITE MAXIMALE POUR LA CATEGORIE DE BATIMENT VISEE]],2,2)="**"),IF('PR-tampon'!B11="","",IF('PR-tampon'!B11=0,"",IF(INDIRECT(NOM_FR_FACADE&amp;ADDRESS('PR-tampon'!$E11,COLUMN(REFERENCEMENT_FACADE[OBSERVATIONS SUR DOMAINE D''EMPLOI Sismique])))="","-",(INDIRECT(NOM_FR_FACADE&amp;ADDRESS('PR-tampon'!$E11,COLUMN(REFERENCEMENT_FACADE[OBSERVATIONS SUR DOMAINE D''EMPLOI Sismique]))))))),"")</f>
        <v>** Domaine d'emploi sismique :
Hors configurations avec un système de masse surfacique supérieure ou égale à 25 kg/m².
Hors configurations avec une hauteur d'élément supérieure ou égale à 3,5m.</v>
      </c>
      <c r="R45" s="2" t="str">
        <f ca="1">IF('PR-tampon'!B11="","",IF('PR-tampon'!B11=0,"",IF(INDIRECT(NOM_FR_FACADE&amp;ADDRESS('PR-tampon'!$E11,COLUMN(REFERENCEMENT_FACADE[REF ApL])))=0,"",INDIRECT(NOM_FR_FACADE&amp;ADDRESS('PR-tampon'!$E11,COLUMN(REFERENCEMENT_FACADE[REF ApL]))))))</f>
        <v>AL - Bois construction et propagation du feu par les façades
V3.1 du 07/12/2020</v>
      </c>
      <c r="S45" s="187" t="str">
        <f ca="1">IF('PR-tampon'!B11="","",IF('PR-tampon'!B11=0,"",IF(INDIRECT(NOM_FR_FACADE&amp;ADDRESS('PR-tampon'!$E11,COLUMN(REFERENCEMENT_FACADE[Lien pour aller sur le site Evaluation CSTB])))=0,"",INDIRECT(NOM_FR_FACADE&amp;ADDRESS('PR-tampon'!$E11,COLUMN(REFERENCEMENT_FACADE[Lien pour aller sur le site Evaluation CSTB]))))))</f>
        <v>https://www.boutique.afnor.org/fr-fr/norme/nf-dtu-412/travaux-de-batiment-revetements-exterieurs-en-bois-partie-11-cahier-des-cla/fa185763/1510</v>
      </c>
    </row>
    <row r="46" spans="1:20" ht="75" customHeight="1" x14ac:dyDescent="0.3">
      <c r="A46" s="2">
        <f>IF('PR-tampon'!B12=0,"",IF(A45+1&gt;'MODULE DE RECHERCHE'!$F$36,"",A45+1))</f>
        <v>4</v>
      </c>
      <c r="B46" s="10">
        <f ca="1">IF('PR-tampon'!E12="","",IF('PR-tampon'!E12=0,"",INDIRECT(NOM_FR_FACADE&amp;ADDRESS('PR-tampon'!$E12,COLUMN(REFERENCEMENT_FACADE[[#Headers],[DATE REFERENCEMENT]])))))</f>
        <v>45049</v>
      </c>
      <c r="C46" s="2" t="str">
        <f ca="1">IF('PR-tampon'!B12="","",IF('PR-tampon'!B12=0,"",INDIRECT(NOM_FR_FACADE&amp;ADDRESS('PR-tampon'!$E12,COLUMN(REFERENCEMENT_FACADE[[#Headers],[ASPECT]])))))</f>
        <v>Bois - Lames</v>
      </c>
      <c r="D46" s="2" t="str">
        <f ca="1">IF('PR-tampon'!B12="","",IF('PR-tampon'!B12=0,"",INDIRECT(NOM_FR_FACADE&amp;ADDRESS('PR-tampon'!$E12,COLUMN(REFERENCEMENT_FACADE[[#Headers],[TYPE DE PROCEDE]])))))</f>
        <v>Bardage rapporté en bois-plastique</v>
      </c>
      <c r="E46" s="2" t="str">
        <f ca="1">IF('PR-tampon'!B12="","",IF('PR-tampon'!B12=0,"",INDIRECT(NOM_FR_FACADE&amp;ADDRESS('PR-tampon'!$E12,COLUMN(REFERENCEMENT_FACADE[[#Headers],[NOM COMMERCIAL DU PROCEDE]])))))</f>
        <v>COVER 6, COVER 14, COVER 30_COB</v>
      </c>
      <c r="F46" s="2" t="str">
        <f ca="1">IF('PR-tampon'!B12="","",IF('PR-tampon'!B12=0,"",INDIRECT(NOM_FR_FACADE&amp;ADDRESS('PR-tampon'!$E12,COLUMN(REFERENCEMENT_FACADE[[#Headers],[FABRICANT]])))))</f>
        <v>NEOLIFE</v>
      </c>
      <c r="G46" s="2" t="str">
        <f ca="1">IF('PR-tampon'!B12="","",IF('PR-tampon'!B12=0,"",INDIRECT(NOM_FR_FACADE&amp;ADDRESS('PR-tampon'!$E12,COLUMN(REFERENCEMENT_FACADE[[#Headers],[TYPE DE DOCUMENT DE REFERENCE]])))))</f>
        <v>Avis Technique</v>
      </c>
      <c r="H46" s="2" t="str">
        <f ca="1">IF('PR-tampon'!B12="","",IF('PR-tampon'!B12=0,"",INDIRECT(NOM_FR_FACADE&amp;ADDRESS('PR-tampon'!$E12,COLUMN(REFERENCEMENT_FACADE[[#Headers],[REF]])))))</f>
        <v>2.2/21-1827_V2</v>
      </c>
      <c r="I46" s="10">
        <f ca="1">IF('PR-tampon'!B12="","",IF('PR-tampon'!B12=0,"",INDIRECT(NOM_FR_FACADE&amp;ADDRESS('PR-tampon'!$E12,COLUMN(REFERENCEMENT_FACADE[[#Headers],[AVIS LIMITE AU / VALIDITE]])))))</f>
        <v>46387</v>
      </c>
      <c r="J46" s="10" t="str">
        <f ca="1">IF('PR-tampon'!B12="","",IF('PR-tampon'!B12=0,"",INDIRECT(NOM_FR_FACADE&amp;ADDRESS('PR-tampon'!$E12,COLUMN(REFERENCEMENT_FACADE[[#Headers],[TC/TNC
dans le domaine d''emploi visé]])))))</f>
        <v>TC</v>
      </c>
      <c r="K46" s="2" t="str">
        <f ca="1">IF('PR-tampon'!B12="","",IF('PR-tampon'!B12=0,"",INDIRECT(NOM_FR_FACADE&amp;ADDRESS('PR-tampon'!$E12,COLUMN(REFERENCEMENT_FACADE[[#Headers],[Synthèse support visés]])))))</f>
        <v>COB (NF DTU 31.2) / CLT (Sous AT/DTA)</v>
      </c>
      <c r="L46" s="2" t="str">
        <f ca="1">IF('PR-tampon'!B12="","",IF('PR-tampon'!B12=0,"",INDIRECT(NOM_FR_FACADE&amp;ADDRESS('PR-tampon'!$E12,COLUMN(REFERENCEMENT_FACADE[[#Headers],[LIMITATION DE HAUTEUR DE FACADE3]])))))</f>
        <v>(Situation a à c) h≤ 18 m
(Situation d) h≤ 10 m</v>
      </c>
      <c r="M46" s="265">
        <f ca="1">IF('PR-tampon'!B12="","",IF('PR-tampon'!B12=0,"",INDIRECT(NOM_FR_FACADE&amp;ADDRESS('PR-tampon'!$E12,COLUMN(REFERENCEMENT_FACADE[[#Headers],[LIMITATION DE HAUTEUR DE FACADE]])))))</f>
        <v>18</v>
      </c>
      <c r="N46" s="236" t="str">
        <f ca="1">IF('PR-tampon'!B12="","",IF('PR-tampon'!B12=0,"",IF(INDIRECT(NOM_FR_FACADE&amp;ADDRESS('PR-tampon'!$E12,COLUMN(REFERENCEMENT_FACADE[Observation domaine d''emploi Hauteur])))=0,"-",INDIRECT(NOM_FR_FACADE&amp;ADDRESS('PR-tampon'!$E12,COLUMN(REFERENCEMENT_FACADE[Observation domaine d''emploi Hauteur]))))))</f>
        <v>-</v>
      </c>
      <c r="O46" s="2" t="str">
        <f ca="1">IF('PR-tampon'!B12="","",IF('PR-tampon'!B12=0,"",INDIRECT(NOM_FR_FACADE&amp;ADDRESS('PR-tampon'!$E12,COLUMN(REFERENCEMENT_FACADE[[#Headers],[Colonne zone visée]])))))</f>
        <v>4
4**
4**
4**</v>
      </c>
      <c r="P46" s="2" t="str">
        <f ca="1">IF('PR-tampon'!B12="","",IF('PR-tampon'!B12=0,"",INDIRECT(NOM_FR_FACADE&amp;ADDRESS('PR-tampon'!$E12,COLUMN(REFERENCEMENT_FACADE[[#Headers],[Colonne catégorie visée]])))))</f>
        <v>I
II
III
IV</v>
      </c>
      <c r="Q46" s="236" t="str">
        <f ca="1">IF(OR(RECH_CATEGORIE=FALSE,MID(Tableau5[[#This Row],[ZONE DE SISMICITE MAXIMALE POUR LA CATEGORIE DE BATIMENT VISEE]],2,2)="**"),IF('PR-tampon'!B12="","",IF('PR-tampon'!B12=0,"",IF(INDIRECT(NOM_FR_FACADE&amp;ADDRESS('PR-tampon'!$E12,COLUMN(REFERENCEMENT_FACADE[OBSERVATIONS SUR DOMAINE D''EMPLOI Sismique])))="","-",(INDIRECT(NOM_FR_FACADE&amp;ADDRESS('PR-tampon'!$E12,COLUMN(REFERENCEMENT_FACADE[OBSERVATIONS SUR DOMAINE D''EMPLOI Sismique]))))))),"")</f>
        <v>** Domaine d'emploi sismique :
Pose du procédé COVER sur paroi plane verticale en COB/CLT</v>
      </c>
      <c r="R46" s="2" t="str">
        <f ca="1">IF('PR-tampon'!B12="","",IF('PR-tampon'!B12=0,"",IF(INDIRECT(NOM_FR_FACADE&amp;ADDRESS('PR-tampon'!$E12,COLUMN(REFERENCEMENT_FACADE[REF ApL])))=0,"",INDIRECT(NOM_FR_FACADE&amp;ADDRESS('PR-tampon'!$E12,COLUMN(REFERENCEMENT_FACADE[REF ApL]))))))</f>
        <v>EFR-21-00186</v>
      </c>
      <c r="S46" s="187" t="str">
        <f ca="1">IF('PR-tampon'!B12="","",IF('PR-tampon'!B12=0,"",IF(INDIRECT(NOM_FR_FACADE&amp;ADDRESS('PR-tampon'!$E12,COLUMN(REFERENCEMENT_FACADE[Lien pour aller sur le site Evaluation CSTB])))=0,"",INDIRECT(NOM_FR_FACADE&amp;ADDRESS('PR-tampon'!$E12,COLUMN(REFERENCEMENT_FACADE[Lien pour aller sur le site Evaluation CSTB]))))))</f>
        <v>https://evaluation.cstb.fr/fr/avis-technique/detail/2.2-21-1827_V2/</v>
      </c>
    </row>
    <row r="47" spans="1:20" ht="75" customHeight="1" x14ac:dyDescent="0.3">
      <c r="A47" s="2">
        <f>IF('PR-tampon'!B13=0,"",IF(A46+1&gt;'MODULE DE RECHERCHE'!$F$36,"",A46+1))</f>
        <v>5</v>
      </c>
      <c r="B47" s="10">
        <f ca="1">IF('PR-tampon'!E13="","",IF('PR-tampon'!E13=0,"",INDIRECT(NOM_FR_FACADE&amp;ADDRESS('PR-tampon'!$E13,COLUMN(REFERENCEMENT_FACADE[[#Headers],[DATE REFERENCEMENT]])))))</f>
        <v>45049</v>
      </c>
      <c r="C47" s="2" t="str">
        <f ca="1">IF('PR-tampon'!B13="","",IF('PR-tampon'!B13=0,"",INDIRECT(NOM_FR_FACADE&amp;ADDRESS('PR-tampon'!$E13,COLUMN(REFERENCEMENT_FACADE[[#Headers],[ASPECT]])))))</f>
        <v>Bois - Lames</v>
      </c>
      <c r="D47" s="2" t="str">
        <f ca="1">IF('PR-tampon'!B13="","",IF('PR-tampon'!B13=0,"",INDIRECT(NOM_FR_FACADE&amp;ADDRESS('PR-tampon'!$E13,COLUMN(REFERENCEMENT_FACADE[[#Headers],[TYPE DE PROCEDE]])))))</f>
        <v>Bardage rapporté en bois-plastique</v>
      </c>
      <c r="E47" s="2" t="str">
        <f ca="1">IF('PR-tampon'!B13="","",IF('PR-tampon'!B13=0,"",INDIRECT(NOM_FR_FACADE&amp;ADDRESS('PR-tampon'!$E13,COLUMN(REFERENCEMENT_FACADE[[#Headers],[NOM COMMERCIAL DU PROCEDE]])))))</f>
        <v>MALO</v>
      </c>
      <c r="F47" s="2" t="str">
        <f ca="1">IF('PR-tampon'!B13="","",IF('PR-tampon'!B13=0,"",INDIRECT(NOM_FR_FACADE&amp;ADDRESS('PR-tampon'!$E13,COLUMN(REFERENCEMENT_FACADE[[#Headers],[FABRICANT]])))))</f>
        <v>SYLNEO</v>
      </c>
      <c r="G47" s="2" t="str">
        <f ca="1">IF('PR-tampon'!B13="","",IF('PR-tampon'!B13=0,"",INDIRECT(NOM_FR_FACADE&amp;ADDRESS('PR-tampon'!$E13,COLUMN(REFERENCEMENT_FACADE[[#Headers],[TYPE DE DOCUMENT DE REFERENCE]])))))</f>
        <v>Avis Technique</v>
      </c>
      <c r="H47" s="2" t="str">
        <f ca="1">IF('PR-tampon'!B13="","",IF('PR-tampon'!B13=0,"",INDIRECT(NOM_FR_FACADE&amp;ADDRESS('PR-tampon'!$E13,COLUMN(REFERENCEMENT_FACADE[[#Headers],[REF]])))))</f>
        <v>2.2/22-1836_V1</v>
      </c>
      <c r="I47" s="10">
        <f ca="1">IF('PR-tampon'!B13="","",IF('PR-tampon'!B13=0,"",INDIRECT(NOM_FR_FACADE&amp;ADDRESS('PR-tampon'!$E13,COLUMN(REFERENCEMENT_FACADE[[#Headers],[AVIS LIMITE AU / VALIDITE]])))))</f>
        <v>45961</v>
      </c>
      <c r="J47" s="10" t="str">
        <f ca="1">IF('PR-tampon'!B13="","",IF('PR-tampon'!B13=0,"",INDIRECT(NOM_FR_FACADE&amp;ADDRESS('PR-tampon'!$E13,COLUMN(REFERENCEMENT_FACADE[[#Headers],[TC/TNC
dans le domaine d''emploi visé]])))))</f>
        <v>TC</v>
      </c>
      <c r="K47" s="2" t="str">
        <f ca="1">IF('PR-tampon'!B13="","",IF('PR-tampon'!B13=0,"",INDIRECT(NOM_FR_FACADE&amp;ADDRESS('PR-tampon'!$E13,COLUMN(REFERENCEMENT_FACADE[[#Headers],[Synthèse support visés]])))))</f>
        <v>COB (NF DTU 31.2) / CLT (Sous AT/DTA)</v>
      </c>
      <c r="L47" s="2" t="str">
        <f ca="1">IF('PR-tampon'!B13="","",IF('PR-tampon'!B13=0,"",INDIRECT(NOM_FR_FACADE&amp;ADDRESS('PR-tampon'!$E13,COLUMN(REFERENCEMENT_FACADE[[#Headers],[LIMITATION DE HAUTEUR DE FACADE3]])))))</f>
        <v>(Situation a à c) h≤ 10 m
(Situation d) h≤ 6 m</v>
      </c>
      <c r="M47" s="265">
        <f ca="1">IF('PR-tampon'!B13="","",IF('PR-tampon'!B13=0,"",INDIRECT(NOM_FR_FACADE&amp;ADDRESS('PR-tampon'!$E13,COLUMN(REFERENCEMENT_FACADE[[#Headers],[LIMITATION DE HAUTEUR DE FACADE]])))))</f>
        <v>10</v>
      </c>
      <c r="N47" s="236" t="str">
        <f ca="1">IF('PR-tampon'!B13="","",IF('PR-tampon'!B13=0,"",IF(INDIRECT(NOM_FR_FACADE&amp;ADDRESS('PR-tampon'!$E13,COLUMN(REFERENCEMENT_FACADE[Observation domaine d''emploi Hauteur])))=0,"-",INDIRECT(NOM_FR_FACADE&amp;ADDRESS('PR-tampon'!$E13,COLUMN(REFERENCEMENT_FACADE[Observation domaine d''emploi Hauteur]))))))</f>
        <v>-</v>
      </c>
      <c r="O47" s="2" t="str">
        <f ca="1">IF('PR-tampon'!B13="","",IF('PR-tampon'!B13=0,"",INDIRECT(NOM_FR_FACADE&amp;ADDRESS('PR-tampon'!$E13,COLUMN(REFERENCEMENT_FACADE[[#Headers],[Colonne zone visée]])))))</f>
        <v>4
2
1
1</v>
      </c>
      <c r="P47" s="2" t="str">
        <f ca="1">IF('PR-tampon'!B13="","",IF('PR-tampon'!B13=0,"",INDIRECT(NOM_FR_FACADE&amp;ADDRESS('PR-tampon'!$E13,COLUMN(REFERENCEMENT_FACADE[[#Headers],[Colonne catégorie visée]])))))</f>
        <v>I
II
III
IV</v>
      </c>
      <c r="Q47" s="236" t="str">
        <f ca="1">IF(OR(RECH_CATEGORIE=FALSE,MID(Tableau5[[#This Row],[ZONE DE SISMICITE MAXIMALE POUR LA CATEGORIE DE BATIMENT VISEE]],2,2)="**"),IF('PR-tampon'!B13="","",IF('PR-tampon'!B13=0,"",IF(INDIRECT(NOM_FR_FACADE&amp;ADDRESS('PR-tampon'!$E13,COLUMN(REFERENCEMENT_FACADE[OBSERVATIONS SUR DOMAINE D''EMPLOI Sismique])))="","-",(INDIRECT(NOM_FR_FACADE&amp;ADDRESS('PR-tampon'!$E13,COLUMN(REFERENCEMENT_FACADE[OBSERVATIONS SUR DOMAINE D''EMPLOI Sismique]))))))),"")</f>
        <v>-</v>
      </c>
      <c r="R47" s="2" t="str">
        <f ca="1">IF('PR-tampon'!B13="","",IF('PR-tampon'!B13=0,"",IF(INDIRECT(NOM_FR_FACADE&amp;ADDRESS('PR-tampon'!$E13,COLUMN(REFERENCEMENT_FACADE[REF ApL])))=0,"",INDIRECT(NOM_FR_FACADE&amp;ADDRESS('PR-tampon'!$E13,COLUMN(REFERENCEMENT_FACADE[REF ApL]))))))</f>
        <v/>
      </c>
      <c r="S47" s="187" t="str">
        <f ca="1">IF('PR-tampon'!B13="","",IF('PR-tampon'!B13=0,"",IF(INDIRECT(NOM_FR_FACADE&amp;ADDRESS('PR-tampon'!$E13,COLUMN(REFERENCEMENT_FACADE[Lien pour aller sur le site Evaluation CSTB])))=0,"",INDIRECT(NOM_FR_FACADE&amp;ADDRESS('PR-tampon'!$E13,COLUMN(REFERENCEMENT_FACADE[Lien pour aller sur le site Evaluation CSTB]))))))</f>
        <v>https://evaluation.cstb.fr/fr/avis-technique/detail/2.2-22-1836_V1/</v>
      </c>
    </row>
    <row r="48" spans="1:20" ht="75" customHeight="1" x14ac:dyDescent="0.3">
      <c r="A48" s="2">
        <f>IF('PR-tampon'!B14=0,"",IF(A47+1&gt;'MODULE DE RECHERCHE'!$F$36,"",A47+1))</f>
        <v>6</v>
      </c>
      <c r="B48" s="10">
        <f ca="1">IF('PR-tampon'!E14="","",IF('PR-tampon'!E14=0,"",INDIRECT(NOM_FR_FACADE&amp;ADDRESS('PR-tampon'!$E14,COLUMN(REFERENCEMENT_FACADE[[#Headers],[DATE REFERENCEMENT]])))))</f>
        <v>45049</v>
      </c>
      <c r="C48" s="2" t="str">
        <f ca="1">IF('PR-tampon'!B14="","",IF('PR-tampon'!B14=0,"",INDIRECT(NOM_FR_FACADE&amp;ADDRESS('PR-tampon'!$E14,COLUMN(REFERENCEMENT_FACADE[[#Headers],[ASPECT]])))))</f>
        <v>Bois - Lames</v>
      </c>
      <c r="D48" s="2" t="str">
        <f ca="1">IF('PR-tampon'!B14="","",IF('PR-tampon'!B14=0,"",INDIRECT(NOM_FR_FACADE&amp;ADDRESS('PR-tampon'!$E14,COLUMN(REFERENCEMENT_FACADE[[#Headers],[TYPE DE PROCEDE]])))))</f>
        <v>Bardage rapporté en bois-plastique sur support bois</v>
      </c>
      <c r="E48" s="2" t="str">
        <f ca="1">IF('PR-tampon'!B14="","",IF('PR-tampon'!B14=0,"",INDIRECT(NOM_FR_FACADE&amp;ADDRESS('PR-tampon'!$E14,COLUMN(REFERENCEMENT_FACADE[[#Headers],[NOM COMMERCIAL DU PROCEDE]])))))</f>
        <v>CLAD / SMART sur Support Bois</v>
      </c>
      <c r="F48" s="2" t="str">
        <f ca="1">IF('PR-tampon'!B14="","",IF('PR-tampon'!B14=0,"",INDIRECT(NOM_FR_FACADE&amp;ADDRESS('PR-tampon'!$E14,COLUMN(REFERENCEMENT_FACADE[[#Headers],[FABRICANT]])))))</f>
        <v>NEOLIFE</v>
      </c>
      <c r="G48" s="2" t="str">
        <f ca="1">IF('PR-tampon'!B14="","",IF('PR-tampon'!B14=0,"",INDIRECT(NOM_FR_FACADE&amp;ADDRESS('PR-tampon'!$E14,COLUMN(REFERENCEMENT_FACADE[[#Headers],[TYPE DE DOCUMENT DE REFERENCE]])))))</f>
        <v>Avis Technique</v>
      </c>
      <c r="H48" s="2" t="str">
        <f ca="1">IF('PR-tampon'!B14="","",IF('PR-tampon'!B14=0,"",INDIRECT(NOM_FR_FACADE&amp;ADDRESS('PR-tampon'!$E14,COLUMN(REFERENCEMENT_FACADE[[#Headers],[REF]])))))</f>
        <v>2.2/21-1819_V2</v>
      </c>
      <c r="I48" s="10">
        <f ca="1">IF('PR-tampon'!B14="","",IF('PR-tampon'!B14=0,"",INDIRECT(NOM_FR_FACADE&amp;ADDRESS('PR-tampon'!$E14,COLUMN(REFERENCEMENT_FACADE[[#Headers],[AVIS LIMITE AU / VALIDITE]])))))</f>
        <v>46387</v>
      </c>
      <c r="J48" s="10" t="str">
        <f ca="1">IF('PR-tampon'!B14="","",IF('PR-tampon'!B14=0,"",INDIRECT(NOM_FR_FACADE&amp;ADDRESS('PR-tampon'!$E14,COLUMN(REFERENCEMENT_FACADE[[#Headers],[TC/TNC
dans le domaine d''emploi visé]])))))</f>
        <v>TC</v>
      </c>
      <c r="K48" s="2" t="str">
        <f ca="1">IF('PR-tampon'!B14="","",IF('PR-tampon'!B14=0,"",INDIRECT(NOM_FR_FACADE&amp;ADDRESS('PR-tampon'!$E14,COLUMN(REFERENCEMENT_FACADE[[#Headers],[Synthèse support visés]])))))</f>
        <v>COB (NF DTU 31.2) / CLT (Sous AT/DTA)</v>
      </c>
      <c r="L48" s="2" t="str">
        <f ca="1">IF('PR-tampon'!B14="","",IF('PR-tampon'!B14=0,"",INDIRECT(NOM_FR_FACADE&amp;ADDRESS('PR-tampon'!$E14,COLUMN(REFERENCEMENT_FACADE[[#Headers],[LIMITATION DE HAUTEUR DE FACADE3]])))))</f>
        <v>(Situation a à c) h≤ 18 m
(Situation d) h≤ 10 m</v>
      </c>
      <c r="M48" s="265">
        <f ca="1">IF('PR-tampon'!B14="","",IF('PR-tampon'!B14=0,"",INDIRECT(NOM_FR_FACADE&amp;ADDRESS('PR-tampon'!$E14,COLUMN(REFERENCEMENT_FACADE[[#Headers],[LIMITATION DE HAUTEUR DE FACADE]])))))</f>
        <v>18</v>
      </c>
      <c r="N48" s="236" t="str">
        <f ca="1">IF('PR-tampon'!B14="","",IF('PR-tampon'!B14=0,"",IF(INDIRECT(NOM_FR_FACADE&amp;ADDRESS('PR-tampon'!$E14,COLUMN(REFERENCEMENT_FACADE[Observation domaine d''emploi Hauteur])))=0,"-",INDIRECT(NOM_FR_FACADE&amp;ADDRESS('PR-tampon'!$E14,COLUMN(REFERENCEMENT_FACADE[Observation domaine d''emploi Hauteur]))))))</f>
        <v>* Domaine d'emploi Hauteur :
Hauteur + Point de pignon
En pose à joints ouverts</v>
      </c>
      <c r="O48" s="2" t="str">
        <f ca="1">IF('PR-tampon'!B14="","",IF('PR-tampon'!B14=0,"",INDIRECT(NOM_FR_FACADE&amp;ADDRESS('PR-tampon'!$E14,COLUMN(REFERENCEMENT_FACADE[[#Headers],[Colonne zone visée]])))))</f>
        <v>4
4
4
1</v>
      </c>
      <c r="P48" s="2" t="str">
        <f ca="1">IF('PR-tampon'!B14="","",IF('PR-tampon'!B14=0,"",INDIRECT(NOM_FR_FACADE&amp;ADDRESS('PR-tampon'!$E14,COLUMN(REFERENCEMENT_FACADE[[#Headers],[Colonne catégorie visée]])))))</f>
        <v>I
II
III
IV</v>
      </c>
      <c r="Q48" s="236" t="str">
        <f ca="1">IF(OR(RECH_CATEGORIE=FALSE,MID(Tableau5[[#This Row],[ZONE DE SISMICITE MAXIMALE POUR LA CATEGORIE DE BATIMENT VISEE]],2,2)="**"),IF('PR-tampon'!B14="","",IF('PR-tampon'!B14=0,"",IF(INDIRECT(NOM_FR_FACADE&amp;ADDRESS('PR-tampon'!$E14,COLUMN(REFERENCEMENT_FACADE[OBSERVATIONS SUR DOMAINE D''EMPLOI Sismique])))="","-",(INDIRECT(NOM_FR_FACADE&amp;ADDRESS('PR-tampon'!$E14,COLUMN(REFERENCEMENT_FACADE[OBSERVATIONS SUR DOMAINE D''EMPLOI Sismique]))))))),"")</f>
        <v>-</v>
      </c>
      <c r="R48" s="2" t="str">
        <f ca="1">IF('PR-tampon'!B14="","",IF('PR-tampon'!B14=0,"",IF(INDIRECT(NOM_FR_FACADE&amp;ADDRESS('PR-tampon'!$E14,COLUMN(REFERENCEMENT_FACADE[REF ApL])))=0,"",INDIRECT(NOM_FR_FACADE&amp;ADDRESS('PR-tampon'!$E14,COLUMN(REFERENCEMENT_FACADE[REF ApL]))))))</f>
        <v/>
      </c>
      <c r="S48" s="187" t="str">
        <f ca="1">IF('PR-tampon'!B14="","",IF('PR-tampon'!B14=0,"",IF(INDIRECT(NOM_FR_FACADE&amp;ADDRESS('PR-tampon'!$E14,COLUMN(REFERENCEMENT_FACADE[Lien pour aller sur le site Evaluation CSTB])))=0,"",INDIRECT(NOM_FR_FACADE&amp;ADDRESS('PR-tampon'!$E14,COLUMN(REFERENCEMENT_FACADE[Lien pour aller sur le site Evaluation CSTB]))))))</f>
        <v>https://evaluation.cstb.fr/fr/avis-technique/detail/2.2-21-1819_V2/</v>
      </c>
    </row>
    <row r="49" spans="1:19" ht="75" customHeight="1" x14ac:dyDescent="0.3">
      <c r="A49" s="2">
        <f>IF('PR-tampon'!B15=0,"",IF(A48+1&gt;'MODULE DE RECHERCHE'!$F$36,"",A48+1))</f>
        <v>7</v>
      </c>
      <c r="B49" s="10">
        <f ca="1">IF('PR-tampon'!E15="","",IF('PR-tampon'!E15=0,"",INDIRECT(NOM_FR_FACADE&amp;ADDRESS('PR-tampon'!$E15,COLUMN(REFERENCEMENT_FACADE[[#Headers],[DATE REFERENCEMENT]])))))</f>
        <v>44230</v>
      </c>
      <c r="C49" s="2" t="str">
        <f ca="1">IF('PR-tampon'!B15="","",IF('PR-tampon'!B15=0,"",INDIRECT(NOM_FR_FACADE&amp;ADDRESS('PR-tampon'!$E15,COLUMN(REFERENCEMENT_FACADE[[#Headers],[ASPECT]])))))</f>
        <v>Bois - Lames</v>
      </c>
      <c r="D49" s="2" t="str">
        <f ca="1">IF('PR-tampon'!B15="","",IF('PR-tampon'!B15=0,"",INDIRECT(NOM_FR_FACADE&amp;ADDRESS('PR-tampon'!$E15,COLUMN(REFERENCEMENT_FACADE[[#Headers],[TYPE DE PROCEDE]])))))</f>
        <v>Bardage rapporté en fibre-bois</v>
      </c>
      <c r="E49" s="2" t="str">
        <f ca="1">IF('PR-tampon'!B15="","",IF('PR-tampon'!B15=0,"",INDIRECT(NOM_FR_FACADE&amp;ADDRESS('PR-tampon'!$E15,COLUMN(REFERENCEMENT_FACADE[[#Headers],[NOM COMMERCIAL DU PROCEDE]])))))</f>
        <v>Naturetech™</v>
      </c>
      <c r="F49" s="2" t="str">
        <f ca="1">IF('PR-tampon'!B15="","",IF('PR-tampon'!B15=0,"",INDIRECT(NOM_FR_FACADE&amp;ADDRESS('PR-tampon'!$E15,COLUMN(REFERENCEMENT_FACADE[[#Headers],[FABRICANT]])))))</f>
        <v>KWP
(CA)
(Distributeur : Kaycan International)</v>
      </c>
      <c r="G49" s="2" t="str">
        <f ca="1">IF('PR-tampon'!B15="","",IF('PR-tampon'!B15=0,"",INDIRECT(NOM_FR_FACADE&amp;ADDRESS('PR-tampon'!$E15,COLUMN(REFERENCEMENT_FACADE[[#Headers],[TYPE DE DOCUMENT DE REFERENCE]])))))</f>
        <v>Avis Technique</v>
      </c>
      <c r="H49" s="2" t="str">
        <f ca="1">IF('PR-tampon'!B15="","",IF('PR-tampon'!B15=0,"",INDIRECT(NOM_FR_FACADE&amp;ADDRESS('PR-tampon'!$E15,COLUMN(REFERENCEMENT_FACADE[[#Headers],[REF]])))))</f>
        <v xml:space="preserve">2.2/16-1752_V1 </v>
      </c>
      <c r="I49" s="10">
        <f ca="1">IF('PR-tampon'!B15="","",IF('PR-tampon'!B15=0,"",INDIRECT(NOM_FR_FACADE&amp;ADDRESS('PR-tampon'!$E15,COLUMN(REFERENCEMENT_FACADE[[#Headers],[AVIS LIMITE AU / VALIDITE]])))))</f>
        <v>46022</v>
      </c>
      <c r="J49" s="10" t="str">
        <f ca="1">IF('PR-tampon'!B15="","",IF('PR-tampon'!B15=0,"",INDIRECT(NOM_FR_FACADE&amp;ADDRESS('PR-tampon'!$E15,COLUMN(REFERENCEMENT_FACADE[[#Headers],[TC/TNC
dans le domaine d''emploi visé]])))))</f>
        <v>TC</v>
      </c>
      <c r="K49" s="2" t="str">
        <f ca="1">IF('PR-tampon'!B15="","",IF('PR-tampon'!B15=0,"",INDIRECT(NOM_FR_FACADE&amp;ADDRESS('PR-tampon'!$E15,COLUMN(REFERENCEMENT_FACADE[[#Headers],[Synthèse support visés]])))))</f>
        <v>COB (NF DTU 31.2) / CLT (Sous AT/DTA)</v>
      </c>
      <c r="L49" s="2" t="str">
        <f ca="1">IF('PR-tampon'!B15="","",IF('PR-tampon'!B15=0,"",INDIRECT(NOM_FR_FACADE&amp;ADDRESS('PR-tampon'!$E15,COLUMN(REFERENCEMENT_FACADE[[#Headers],[LIMITATION DE HAUTEUR DE FACADE3]])))))</f>
        <v>(Situation a à c) h≤ 10 m
(Situation d) h≤ 6 m</v>
      </c>
      <c r="M49" s="265">
        <f ca="1">IF('PR-tampon'!B15="","",IF('PR-tampon'!B15=0,"",INDIRECT(NOM_FR_FACADE&amp;ADDRESS('PR-tampon'!$E15,COLUMN(REFERENCEMENT_FACADE[[#Headers],[LIMITATION DE HAUTEUR DE FACADE]])))))</f>
        <v>10</v>
      </c>
      <c r="N49" s="236" t="str">
        <f ca="1">IF('PR-tampon'!B15="","",IF('PR-tampon'!B15=0,"",IF(INDIRECT(NOM_FR_FACADE&amp;ADDRESS('PR-tampon'!$E15,COLUMN(REFERENCEMENT_FACADE[Observation domaine d''emploi Hauteur])))=0,"-",INDIRECT(NOM_FR_FACADE&amp;ADDRESS('PR-tampon'!$E15,COLUMN(REFERENCEMENT_FACADE[Observation domaine d''emploi Hauteur]))))))</f>
        <v>-</v>
      </c>
      <c r="O49" s="2" t="str">
        <f ca="1">IF('PR-tampon'!B15="","",IF('PR-tampon'!B15=0,"",INDIRECT(NOM_FR_FACADE&amp;ADDRESS('PR-tampon'!$E15,COLUMN(REFERENCEMENT_FACADE[[#Headers],[Colonne zone visée]])))))</f>
        <v>4
2
1
1</v>
      </c>
      <c r="P49" s="2" t="str">
        <f ca="1">IF('PR-tampon'!B15="","",IF('PR-tampon'!B15=0,"",INDIRECT(NOM_FR_FACADE&amp;ADDRESS('PR-tampon'!$E15,COLUMN(REFERENCEMENT_FACADE[[#Headers],[Colonne catégorie visée]])))))</f>
        <v>I
II
III
IV</v>
      </c>
      <c r="Q49" s="236" t="str">
        <f ca="1">IF(OR(RECH_CATEGORIE=FALSE,MID(Tableau5[[#This Row],[ZONE DE SISMICITE MAXIMALE POUR LA CATEGORIE DE BATIMENT VISEE]],2,2)="**"),IF('PR-tampon'!B15="","",IF('PR-tampon'!B15=0,"",IF(INDIRECT(NOM_FR_FACADE&amp;ADDRESS('PR-tampon'!$E15,COLUMN(REFERENCEMENT_FACADE[OBSERVATIONS SUR DOMAINE D''EMPLOI Sismique])))="","-",(INDIRECT(NOM_FR_FACADE&amp;ADDRESS('PR-tampon'!$E15,COLUMN(REFERENCEMENT_FACADE[OBSERVATIONS SUR DOMAINE D''EMPLOI Sismique]))))))),"")</f>
        <v>-</v>
      </c>
      <c r="R49" s="2" t="str">
        <f ca="1">IF('PR-tampon'!B15="","",IF('PR-tampon'!B15=0,"",IF(INDIRECT(NOM_FR_FACADE&amp;ADDRESS('PR-tampon'!$E15,COLUMN(REFERENCEMENT_FACADE[REF ApL])))=0,"",INDIRECT(NOM_FR_FACADE&amp;ADDRESS('PR-tampon'!$E15,COLUMN(REFERENCEMENT_FACADE[REF ApL]))))))</f>
        <v/>
      </c>
      <c r="S49" s="187" t="str">
        <f ca="1">IF('PR-tampon'!B15="","",IF('PR-tampon'!B15=0,"",IF(INDIRECT(NOM_FR_FACADE&amp;ADDRESS('PR-tampon'!$E15,COLUMN(REFERENCEMENT_FACADE[Lien pour aller sur le site Evaluation CSTB])))=0,"",INDIRECT(NOM_FR_FACADE&amp;ADDRESS('PR-tampon'!$E15,COLUMN(REFERENCEMENT_FACADE[Lien pour aller sur le site Evaluation CSTB]))))))</f>
        <v>https://evaluation.cstb.fr/fr/avis-technique/detail/2.2-16-1752_V1 /</v>
      </c>
    </row>
    <row r="50" spans="1:19" ht="75" customHeight="1" x14ac:dyDescent="0.3">
      <c r="A50" s="2">
        <f>IF('PR-tampon'!B16=0,"",IF(A49+1&gt;'MODULE DE RECHERCHE'!$F$36,"",A49+1))</f>
        <v>8</v>
      </c>
      <c r="B50" s="10">
        <f ca="1">IF('PR-tampon'!E16="","",IF('PR-tampon'!E16=0,"",INDIRECT(NOM_FR_FACADE&amp;ADDRESS('PR-tampon'!$E16,COLUMN(REFERENCEMENT_FACADE[[#Headers],[DATE REFERENCEMENT]])))))</f>
        <v>44536</v>
      </c>
      <c r="C50" s="2" t="str">
        <f ca="1">IF('PR-tampon'!B16="","",IF('PR-tampon'!B16=0,"",INDIRECT(NOM_FR_FACADE&amp;ADDRESS('PR-tampon'!$E16,COLUMN(REFERENCEMENT_FACADE[[#Headers],[ASPECT]])))))</f>
        <v>Bois - Lames</v>
      </c>
      <c r="D50" s="2" t="str">
        <f ca="1">IF('PR-tampon'!B16="","",IF('PR-tampon'!B16=0,"",INDIRECT(NOM_FR_FACADE&amp;ADDRESS('PR-tampon'!$E16,COLUMN(REFERENCEMENT_FACADE[[#Headers],[TYPE DE PROCEDE]])))))</f>
        <v>Bardage rapporté en fibre-ciment</v>
      </c>
      <c r="E50" s="2" t="str">
        <f ca="1">IF('PR-tampon'!B16="","",IF('PR-tampon'!B16=0,"",INDIRECT(NOM_FR_FACADE&amp;ADDRESS('PR-tampon'!$E16,COLUMN(REFERENCEMENT_FACADE[[#Headers],[NOM COMMERCIAL DU PROCEDE]])))))</f>
        <v>CEDRAL CLICK</v>
      </c>
      <c r="F50" s="2" t="str">
        <f ca="1">IF('PR-tampon'!B16="","",IF('PR-tampon'!B16=0,"",INDIRECT(NOM_FR_FACADE&amp;ADDRESS('PR-tampon'!$E16,COLUMN(REFERENCEMENT_FACADE[[#Headers],[FABRICANT]])))))</f>
        <v>Etex France Exteriors
(FR)</v>
      </c>
      <c r="G50" s="2" t="str">
        <f ca="1">IF('PR-tampon'!B16="","",IF('PR-tampon'!B16=0,"",INDIRECT(NOM_FR_FACADE&amp;ADDRESS('PR-tampon'!$E16,COLUMN(REFERENCEMENT_FACADE[[#Headers],[TYPE DE DOCUMENT DE REFERENCE]])))))</f>
        <v>Avis Technique</v>
      </c>
      <c r="H50" s="2" t="str">
        <f ca="1">IF('PR-tampon'!B16="","",IF('PR-tampon'!B16=0,"",INDIRECT(NOM_FR_FACADE&amp;ADDRESS('PR-tampon'!$E16,COLUMN(REFERENCEMENT_FACADE[[#Headers],[REF]])))))</f>
        <v xml:space="preserve">2.2/13-1556_V2 </v>
      </c>
      <c r="I50" s="10">
        <f ca="1">IF('PR-tampon'!B16="","",IF('PR-tampon'!B16=0,"",INDIRECT(NOM_FR_FACADE&amp;ADDRESS('PR-tampon'!$E16,COLUMN(REFERENCEMENT_FACADE[[#Headers],[AVIS LIMITE AU / VALIDITE]])))))</f>
        <v>46265</v>
      </c>
      <c r="J50" s="10" t="str">
        <f ca="1">IF('PR-tampon'!B16="","",IF('PR-tampon'!B16=0,"",INDIRECT(NOM_FR_FACADE&amp;ADDRESS('PR-tampon'!$E16,COLUMN(REFERENCEMENT_FACADE[[#Headers],[TC/TNC
dans le domaine d''emploi visé]])))))</f>
        <v>TC</v>
      </c>
      <c r="K50" s="2" t="str">
        <f ca="1">IF('PR-tampon'!B16="","",IF('PR-tampon'!B16=0,"",INDIRECT(NOM_FR_FACADE&amp;ADDRESS('PR-tampon'!$E16,COLUMN(REFERENCEMENT_FACADE[[#Headers],[Synthèse support visés]])))))</f>
        <v>COB (NF DTU 31.2) / CLT (Sous AT/DTA)</v>
      </c>
      <c r="L50" s="2" t="str">
        <f ca="1">IF('PR-tampon'!B16="","",IF('PR-tampon'!B16=0,"",INDIRECT(NOM_FR_FACADE&amp;ADDRESS('PR-tampon'!$E16,COLUMN(REFERENCEMENT_FACADE[[#Headers],[LIMITATION DE HAUTEUR DE FACADE3]])))))</f>
        <v>(Situation a à c) h≤ 10 m
(Situation d) h≤ 6 m</v>
      </c>
      <c r="M50" s="265">
        <f ca="1">IF('PR-tampon'!B16="","",IF('PR-tampon'!B16=0,"",INDIRECT(NOM_FR_FACADE&amp;ADDRESS('PR-tampon'!$E16,COLUMN(REFERENCEMENT_FACADE[[#Headers],[LIMITATION DE HAUTEUR DE FACADE]])))))</f>
        <v>10</v>
      </c>
      <c r="N50" s="236" t="str">
        <f ca="1">IF('PR-tampon'!B16="","",IF('PR-tampon'!B16=0,"",IF(INDIRECT(NOM_FR_FACADE&amp;ADDRESS('PR-tampon'!$E16,COLUMN(REFERENCEMENT_FACADE[Observation domaine d''emploi Hauteur])))=0,"-",INDIRECT(NOM_FR_FACADE&amp;ADDRESS('PR-tampon'!$E16,COLUMN(REFERENCEMENT_FACADE[Observation domaine d''emploi Hauteur]))))))</f>
        <v>-</v>
      </c>
      <c r="O50" s="2" t="str">
        <f ca="1">IF('PR-tampon'!B16="","",IF('PR-tampon'!B16=0,"",INDIRECT(NOM_FR_FACADE&amp;ADDRESS('PR-tampon'!$E16,COLUMN(REFERENCEMENT_FACADE[[#Headers],[Colonne zone visée]])))))</f>
        <v>4
4**
4**
4**</v>
      </c>
      <c r="P50" s="2" t="str">
        <f ca="1">IF('PR-tampon'!B16="","",IF('PR-tampon'!B16=0,"",INDIRECT(NOM_FR_FACADE&amp;ADDRESS('PR-tampon'!$E16,COLUMN(REFERENCEMENT_FACADE[[#Headers],[Colonne catégorie visée]])))))</f>
        <v>I
II
III
IV</v>
      </c>
      <c r="Q50" s="236" t="str">
        <f ca="1">IF(OR(RECH_CATEGORIE=FALSE,MID(Tableau5[[#This Row],[ZONE DE SISMICITE MAXIMALE POUR LA CATEGORIE DE BATIMENT VISEE]],2,2)="**"),IF('PR-tampon'!B16="","",IF('PR-tampon'!B16=0,"",IF(INDIRECT(NOM_FR_FACADE&amp;ADDRESS('PR-tampon'!$E16,COLUMN(REFERENCEMENT_FACADE[OBSERVATIONS SUR DOMAINE D''EMPLOI Sismique])))="","-",(INDIRECT(NOM_FR_FACADE&amp;ADDRESS('PR-tampon'!$E16,COLUMN(REFERENCEMENT_FACADE[OBSERVATIONS SUR DOMAINE D''EMPLOI Sismique]))))))),"")</f>
        <v>** Domaine d'emploi sismique :
Pose en zones sismiques du bardage Cedral Click en pose directe sans isolant</v>
      </c>
      <c r="R50" s="2" t="str">
        <f ca="1">IF('PR-tampon'!B16="","",IF('PR-tampon'!B16=0,"",IF(INDIRECT(NOM_FR_FACADE&amp;ADDRESS('PR-tampon'!$E16,COLUMN(REFERENCEMENT_FACADE[REF ApL])))=0,"",INDIRECT(NOM_FR_FACADE&amp;ADDRESS('PR-tampon'!$E16,COLUMN(REFERENCEMENT_FACADE[REF ApL]))))))</f>
        <v/>
      </c>
      <c r="S50" s="187" t="str">
        <f ca="1">IF('PR-tampon'!B16="","",IF('PR-tampon'!B16=0,"",IF(INDIRECT(NOM_FR_FACADE&amp;ADDRESS('PR-tampon'!$E16,COLUMN(REFERENCEMENT_FACADE[Lien pour aller sur le site Evaluation CSTB])))=0,"",INDIRECT(NOM_FR_FACADE&amp;ADDRESS('PR-tampon'!$E16,COLUMN(REFERENCEMENT_FACADE[Lien pour aller sur le site Evaluation CSTB]))))))</f>
        <v>https://evaluation.cstb.fr/fr/avis-technique/detail/2.2-13-1556_V2 /</v>
      </c>
    </row>
    <row r="51" spans="1:19" ht="75" customHeight="1" x14ac:dyDescent="0.3">
      <c r="A51" s="2">
        <f>IF('PR-tampon'!B17=0,"",IF(A50+1&gt;'MODULE DE RECHERCHE'!$F$36,"",A50+1))</f>
        <v>9</v>
      </c>
      <c r="B51" s="10">
        <f ca="1">IF('PR-tampon'!E17="","",IF('PR-tampon'!E17=0,"",INDIRECT(NOM_FR_FACADE&amp;ADDRESS('PR-tampon'!$E17,COLUMN(REFERENCEMENT_FACADE[[#Headers],[DATE REFERENCEMENT]])))))</f>
        <v>45049</v>
      </c>
      <c r="C51" s="2" t="str">
        <f ca="1">IF('PR-tampon'!B17="","",IF('PR-tampon'!B17=0,"",INDIRECT(NOM_FR_FACADE&amp;ADDRESS('PR-tampon'!$E17,COLUMN(REFERENCEMENT_FACADE[[#Headers],[ASPECT]])))))</f>
        <v>Bois - Lames</v>
      </c>
      <c r="D51" s="2" t="str">
        <f ca="1">IF('PR-tampon'!B17="","",IF('PR-tampon'!B17=0,"",INDIRECT(NOM_FR_FACADE&amp;ADDRESS('PR-tampon'!$E17,COLUMN(REFERENCEMENT_FACADE[[#Headers],[TYPE DE PROCEDE]])))))</f>
        <v>Bardage rapporté en fibre-ciment</v>
      </c>
      <c r="E51" s="2" t="str">
        <f ca="1">IF('PR-tampon'!B17="","",IF('PR-tampon'!B17=0,"",INDIRECT(NOM_FR_FACADE&amp;ADDRESS('PR-tampon'!$E17,COLUMN(REFERENCEMENT_FACADE[[#Headers],[NOM COMMERCIAL DU PROCEDE]])))))</f>
        <v>DURACOLOR DURALAP</v>
      </c>
      <c r="F51" s="2" t="str">
        <f ca="1">IF('PR-tampon'!B17="","",IF('PR-tampon'!B17=0,"",INDIRECT(NOM_FR_FACADE&amp;ADDRESS('PR-tampon'!$E17,COLUMN(REFERENCEMENT_FACADE[[#Headers],[FABRICANT]])))))</f>
        <v>SCB
(FR)</v>
      </c>
      <c r="G51" s="2" t="str">
        <f ca="1">IF('PR-tampon'!B17="","",IF('PR-tampon'!B17=0,"",INDIRECT(NOM_FR_FACADE&amp;ADDRESS('PR-tampon'!$E17,COLUMN(REFERENCEMENT_FACADE[[#Headers],[TYPE DE DOCUMENT DE REFERENCE]])))))</f>
        <v>Avis Technique</v>
      </c>
      <c r="H51" s="2" t="str">
        <f ca="1">IF('PR-tampon'!B17="","",IF('PR-tampon'!B17=0,"",INDIRECT(NOM_FR_FACADE&amp;ADDRESS('PR-tampon'!$E17,COLUMN(REFERENCEMENT_FACADE[[#Headers],[REF]])))))</f>
        <v>2.2/12-1512_V2</v>
      </c>
      <c r="I51" s="10">
        <f ca="1">IF('PR-tampon'!B17="","",IF('PR-tampon'!B17=0,"",INDIRECT(NOM_FR_FACADE&amp;ADDRESS('PR-tampon'!$E17,COLUMN(REFERENCEMENT_FACADE[[#Headers],[AVIS LIMITE AU / VALIDITE]])))))</f>
        <v>45930</v>
      </c>
      <c r="J51" s="10" t="str">
        <f ca="1">IF('PR-tampon'!B17="","",IF('PR-tampon'!B17=0,"",INDIRECT(NOM_FR_FACADE&amp;ADDRESS('PR-tampon'!$E17,COLUMN(REFERENCEMENT_FACADE[[#Headers],[TC/TNC
dans le domaine d''emploi visé]])))))</f>
        <v>TC</v>
      </c>
      <c r="K51" s="2" t="str">
        <f ca="1">IF('PR-tampon'!B17="","",IF('PR-tampon'!B17=0,"",INDIRECT(NOM_FR_FACADE&amp;ADDRESS('PR-tampon'!$E17,COLUMN(REFERENCEMENT_FACADE[[#Headers],[Synthèse support visés]])))))</f>
        <v>COB (NF DTU 31.2) / CLT (Sous AT/DTA)</v>
      </c>
      <c r="L51" s="2" t="str">
        <f ca="1">IF('PR-tampon'!B17="","",IF('PR-tampon'!B17=0,"",INDIRECT(NOM_FR_FACADE&amp;ADDRESS('PR-tampon'!$E17,COLUMN(REFERENCEMENT_FACADE[[#Headers],[LIMITATION DE HAUTEUR DE FACADE3]])))))</f>
        <v>(Situation a à c) h≤ 10 m
(Situation d) h≤ 6 m</v>
      </c>
      <c r="M51" s="265">
        <f ca="1">IF('PR-tampon'!B17="","",IF('PR-tampon'!B17=0,"",INDIRECT(NOM_FR_FACADE&amp;ADDRESS('PR-tampon'!$E17,COLUMN(REFERENCEMENT_FACADE[[#Headers],[LIMITATION DE HAUTEUR DE FACADE]])))))</f>
        <v>10</v>
      </c>
      <c r="N51" s="236" t="str">
        <f ca="1">IF('PR-tampon'!B17="","",IF('PR-tampon'!B17=0,"",IF(INDIRECT(NOM_FR_FACADE&amp;ADDRESS('PR-tampon'!$E17,COLUMN(REFERENCEMENT_FACADE[Observation domaine d''emploi Hauteur])))=0,"-",INDIRECT(NOM_FR_FACADE&amp;ADDRESS('PR-tampon'!$E17,COLUMN(REFERENCEMENT_FACADE[Observation domaine d''emploi Hauteur]))))))</f>
        <v>-</v>
      </c>
      <c r="O51" s="2" t="str">
        <f ca="1">IF('PR-tampon'!B17="","",IF('PR-tampon'!B17=0,"",INDIRECT(NOM_FR_FACADE&amp;ADDRESS('PR-tampon'!$E17,COLUMN(REFERENCEMENT_FACADE[[#Headers],[Colonne zone visée]])))))</f>
        <v>4
4**
4**
4**</v>
      </c>
      <c r="P51" s="2" t="str">
        <f ca="1">IF('PR-tampon'!B17="","",IF('PR-tampon'!B17=0,"",INDIRECT(NOM_FR_FACADE&amp;ADDRESS('PR-tampon'!$E17,COLUMN(REFERENCEMENT_FACADE[[#Headers],[Colonne catégorie visée]])))))</f>
        <v>I
II
III
IV</v>
      </c>
      <c r="Q51" s="236" t="str">
        <f ca="1">IF(OR(RECH_CATEGORIE=FALSE,MID(Tableau5[[#This Row],[ZONE DE SISMICITE MAXIMALE POUR LA CATEGORIE DE BATIMENT VISEE]],2,2)="**"),IF('PR-tampon'!B17="","",IF('PR-tampon'!B17=0,"",IF(INDIRECT(NOM_FR_FACADE&amp;ADDRESS('PR-tampon'!$E17,COLUMN(REFERENCEMENT_FACADE[OBSERVATIONS SUR DOMAINE D''EMPLOI Sismique])))="","-",(INDIRECT(NOM_FR_FACADE&amp;ADDRESS('PR-tampon'!$E17,COLUMN(REFERENCEMENT_FACADE[OBSERVATIONS SUR DOMAINE D''EMPLOI Sismique]))))))),"")</f>
        <v>** Domaine d'emploi sismique :
 Pose horizontale des clins Duracolor® en zones sismiques</v>
      </c>
      <c r="R51" s="2" t="str">
        <f ca="1">IF('PR-tampon'!B17="","",IF('PR-tampon'!B17=0,"",IF(INDIRECT(NOM_FR_FACADE&amp;ADDRESS('PR-tampon'!$E17,COLUMN(REFERENCEMENT_FACADE[REF ApL])))=0,"",INDIRECT(NOM_FR_FACADE&amp;ADDRESS('PR-tampon'!$E17,COLUMN(REFERENCEMENT_FACADE[REF ApL]))))))</f>
        <v/>
      </c>
      <c r="S51" s="187" t="str">
        <f ca="1">IF('PR-tampon'!B17="","",IF('PR-tampon'!B17=0,"",IF(INDIRECT(NOM_FR_FACADE&amp;ADDRESS('PR-tampon'!$E17,COLUMN(REFERENCEMENT_FACADE[Lien pour aller sur le site Evaluation CSTB])))=0,"",INDIRECT(NOM_FR_FACADE&amp;ADDRESS('PR-tampon'!$E17,COLUMN(REFERENCEMENT_FACADE[Lien pour aller sur le site Evaluation CSTB]))))))</f>
        <v>https://evaluation.cstb.fr/fr/avis-technique/detail/2.2-12-1512_V2/</v>
      </c>
    </row>
    <row r="52" spans="1:19" ht="75" customHeight="1" x14ac:dyDescent="0.3">
      <c r="A52" s="2">
        <f>IF('PR-tampon'!B18=0,"",IF(A51+1&gt;'MODULE DE RECHERCHE'!$F$36,"",A51+1))</f>
        <v>10</v>
      </c>
      <c r="B52" s="10">
        <f ca="1">IF('PR-tampon'!E18="","",IF('PR-tampon'!E18=0,"",INDIRECT(NOM_FR_FACADE&amp;ADDRESS('PR-tampon'!$E18,COLUMN(REFERENCEMENT_FACADE[[#Headers],[DATE REFERENCEMENT]])))))</f>
        <v>45049</v>
      </c>
      <c r="C52" s="2" t="str">
        <f ca="1">IF('PR-tampon'!B18="","",IF('PR-tampon'!B18=0,"",INDIRECT(NOM_FR_FACADE&amp;ADDRESS('PR-tampon'!$E18,COLUMN(REFERENCEMENT_FACADE[[#Headers],[ASPECT]])))))</f>
        <v>Bois - Lames</v>
      </c>
      <c r="D52" s="2" t="str">
        <f ca="1">IF('PR-tampon'!B18="","",IF('PR-tampon'!B18=0,"",INDIRECT(NOM_FR_FACADE&amp;ADDRESS('PR-tampon'!$E18,COLUMN(REFERENCEMENT_FACADE[[#Headers],[TYPE DE PROCEDE]])))))</f>
        <v>Bardage rapporté en fibre-ciment</v>
      </c>
      <c r="E52" s="2" t="str">
        <f ca="1">IF('PR-tampon'!B18="","",IF('PR-tampon'!B18=0,"",INDIRECT(NOM_FR_FACADE&amp;ADDRESS('PR-tampon'!$E18,COLUMN(REFERENCEMENT_FACADE[[#Headers],[NOM COMMERCIAL DU PROCEDE]])))))</f>
        <v>ELITE bardage TYPE 0 / ELITE COLOR bardage TYPE 0</v>
      </c>
      <c r="F52" s="2" t="str">
        <f ca="1">IF('PR-tampon'!B18="","",IF('PR-tampon'!B18=0,"",INDIRECT(NOM_FR_FACADE&amp;ADDRESS('PR-tampon'!$E18,COLUMN(REFERENCEMENT_FACADE[[#Headers],[FABRICANT]])))))</f>
        <v>Vetisol SA</v>
      </c>
      <c r="G52" s="2" t="str">
        <f ca="1">IF('PR-tampon'!B18="","",IF('PR-tampon'!B18=0,"",INDIRECT(NOM_FR_FACADE&amp;ADDRESS('PR-tampon'!$E18,COLUMN(REFERENCEMENT_FACADE[[#Headers],[TYPE DE DOCUMENT DE REFERENCE]])))))</f>
        <v>Avis Technique</v>
      </c>
      <c r="H52" s="2" t="str">
        <f ca="1">IF('PR-tampon'!B18="","",IF('PR-tampon'!B18=0,"",INDIRECT(NOM_FR_FACADE&amp;ADDRESS('PR-tampon'!$E18,COLUMN(REFERENCEMENT_FACADE[[#Headers],[REF]])))))</f>
        <v>2.2/22-1839_V1</v>
      </c>
      <c r="I52" s="10">
        <f ca="1">IF('PR-tampon'!B18="","",IF('PR-tampon'!B18=0,"",INDIRECT(NOM_FR_FACADE&amp;ADDRESS('PR-tampon'!$E18,COLUMN(REFERENCEMENT_FACADE[[#Headers],[AVIS LIMITE AU / VALIDITE]])))))</f>
        <v>46081</v>
      </c>
      <c r="J52" s="10" t="str">
        <f ca="1">IF('PR-tampon'!B18="","",IF('PR-tampon'!B18=0,"",INDIRECT(NOM_FR_FACADE&amp;ADDRESS('PR-tampon'!$E18,COLUMN(REFERENCEMENT_FACADE[[#Headers],[TC/TNC
dans le domaine d''emploi visé]])))))</f>
        <v>TC</v>
      </c>
      <c r="K52" s="2" t="str">
        <f ca="1">IF('PR-tampon'!B18="","",IF('PR-tampon'!B18=0,"",INDIRECT(NOM_FR_FACADE&amp;ADDRESS('PR-tampon'!$E18,COLUMN(REFERENCEMENT_FACADE[[#Headers],[Synthèse support visés]])))))</f>
        <v>COB (NF DTU 31.2) / CLT (Sous AT/DTA)</v>
      </c>
      <c r="L52" s="2" t="str">
        <f ca="1">IF('PR-tampon'!B18="","",IF('PR-tampon'!B18=0,"",INDIRECT(NOM_FR_FACADE&amp;ADDRESS('PR-tampon'!$E18,COLUMN(REFERENCEMENT_FACADE[[#Headers],[LIMITATION DE HAUTEUR DE FACADE3]])))))</f>
        <v>(Situation a à c) h≤ 10 m
(Situation d) h≤ 6 m</v>
      </c>
      <c r="M52" s="265">
        <f ca="1">IF('PR-tampon'!B18="","",IF('PR-tampon'!B18=0,"",INDIRECT(NOM_FR_FACADE&amp;ADDRESS('PR-tampon'!$E18,COLUMN(REFERENCEMENT_FACADE[[#Headers],[LIMITATION DE HAUTEUR DE FACADE]])))))</f>
        <v>10</v>
      </c>
      <c r="N52" s="236" t="str">
        <f ca="1">IF('PR-tampon'!B18="","",IF('PR-tampon'!B18=0,"",IF(INDIRECT(NOM_FR_FACADE&amp;ADDRESS('PR-tampon'!$E18,COLUMN(REFERENCEMENT_FACADE[Observation domaine d''emploi Hauteur])))=0,"-",INDIRECT(NOM_FR_FACADE&amp;ADDRESS('PR-tampon'!$E18,COLUMN(REFERENCEMENT_FACADE[Observation domaine d''emploi Hauteur]))))))</f>
        <v>-</v>
      </c>
      <c r="O52" s="2" t="str">
        <f ca="1">IF('PR-tampon'!B18="","",IF('PR-tampon'!B18=0,"",INDIRECT(NOM_FR_FACADE&amp;ADDRESS('PR-tampon'!$E18,COLUMN(REFERENCEMENT_FACADE[[#Headers],[Colonne zone visée]])))))</f>
        <v>4
4**
4**
1</v>
      </c>
      <c r="P52" s="2" t="str">
        <f ca="1">IF('PR-tampon'!B18="","",IF('PR-tampon'!B18=0,"",INDIRECT(NOM_FR_FACADE&amp;ADDRESS('PR-tampon'!$E18,COLUMN(REFERENCEMENT_FACADE[[#Headers],[Colonne catégorie visée]])))))</f>
        <v>I
II
III
IV</v>
      </c>
      <c r="Q52" s="236" t="str">
        <f ca="1">IF(OR(RECH_CATEGORIE=FALSE,MID(Tableau5[[#This Row],[ZONE DE SISMICITE MAXIMALE POUR LA CATEGORIE DE BATIMENT VISEE]],2,2)="**"),IF('PR-tampon'!B18="","",IF('PR-tampon'!B18=0,"",IF(INDIRECT(NOM_FR_FACADE&amp;ADDRESS('PR-tampon'!$E18,COLUMN(REFERENCEMENT_FACADE[OBSERVATIONS SUR DOMAINE D''EMPLOI Sismique])))="","-",(INDIRECT(NOM_FR_FACADE&amp;ADDRESS('PR-tampon'!$E18,COLUMN(REFERENCEMENT_FACADE[OBSERVATIONS SUR DOMAINE D''EMPLOI Sismique]))))))),"")</f>
        <v>** Domaine d'emploi sismique :
Pose du procédé ELITE bardage TYPE 0 /ELITE COLOR bardage TYPE 0 sur ossature bois, acier ou en sous-face en zones sismiques</v>
      </c>
      <c r="R52" s="2" t="str">
        <f ca="1">IF('PR-tampon'!B18="","",IF('PR-tampon'!B18=0,"",IF(INDIRECT(NOM_FR_FACADE&amp;ADDRESS('PR-tampon'!$E18,COLUMN(REFERENCEMENT_FACADE[REF ApL])))=0,"",INDIRECT(NOM_FR_FACADE&amp;ADDRESS('PR-tampon'!$E18,COLUMN(REFERENCEMENT_FACADE[REF ApL]))))))</f>
        <v/>
      </c>
      <c r="S52" s="187" t="str">
        <f ca="1">IF('PR-tampon'!B18="","",IF('PR-tampon'!B18=0,"",IF(INDIRECT(NOM_FR_FACADE&amp;ADDRESS('PR-tampon'!$E18,COLUMN(REFERENCEMENT_FACADE[Lien pour aller sur le site Evaluation CSTB])))=0,"",INDIRECT(NOM_FR_FACADE&amp;ADDRESS('PR-tampon'!$E18,COLUMN(REFERENCEMENT_FACADE[Lien pour aller sur le site Evaluation CSTB]))))))</f>
        <v>https://evaluation.cstb.fr/fr/avis-technique/detail/2.2-22-1839_V1/</v>
      </c>
    </row>
    <row r="53" spans="1:19" ht="75" customHeight="1" x14ac:dyDescent="0.3">
      <c r="A53" s="2">
        <f>IF('PR-tampon'!B19=0,"",IF(A52+1&gt;'MODULE DE RECHERCHE'!$F$36,"",A52+1))</f>
        <v>11</v>
      </c>
      <c r="B53" s="10">
        <f ca="1">IF('PR-tampon'!E19="","",IF('PR-tampon'!E19=0,"",INDIRECT(NOM_FR_FACADE&amp;ADDRESS('PR-tampon'!$E19,COLUMN(REFERENCEMENT_FACADE[[#Headers],[DATE REFERENCEMENT]])))))</f>
        <v>45062</v>
      </c>
      <c r="C53" s="2" t="str">
        <f ca="1">IF('PR-tampon'!B19="","",IF('PR-tampon'!B19=0,"",INDIRECT(NOM_FR_FACADE&amp;ADDRESS('PR-tampon'!$E19,COLUMN(REFERENCEMENT_FACADE[[#Headers],[ASPECT]])))))</f>
        <v>Bois - Panneaux</v>
      </c>
      <c r="D53" s="2" t="str">
        <f ca="1">IF('PR-tampon'!B19="","",IF('PR-tampon'!B19=0,"",INDIRECT(NOM_FR_FACADE&amp;ADDRESS('PR-tampon'!$E19,COLUMN(REFERENCEMENT_FACADE[[#Headers],[TYPE DE PROCEDE]])))))</f>
        <v>Bardage bois en panneaux de contreplaqué</v>
      </c>
      <c r="E53" s="2" t="str">
        <f ca="1">IF('PR-tampon'!B19="","",IF('PR-tampon'!B19=0,"",INDIRECT(NOM_FR_FACADE&amp;ADDRESS('PR-tampon'!$E19,COLUMN(REFERENCEMENT_FACADE[[#Headers],[NOM COMMERCIAL DU PROCEDE]])))))</f>
        <v>-</v>
      </c>
      <c r="F53" s="2" t="str">
        <f ca="1">IF('PR-tampon'!B19="","",IF('PR-tampon'!B19=0,"",INDIRECT(NOM_FR_FACADE&amp;ADDRESS('PR-tampon'!$E19,COLUMN(REFERENCEMENT_FACADE[[#Headers],[FABRICANT]])))))</f>
        <v>-</v>
      </c>
      <c r="G53" s="2" t="str">
        <f ca="1">IF('PR-tampon'!B19="","",IF('PR-tampon'!B19=0,"",INDIRECT(NOM_FR_FACADE&amp;ADDRESS('PR-tampon'!$E19,COLUMN(REFERENCEMENT_FACADE[[#Headers],[TYPE DE DOCUMENT DE REFERENCE]])))))</f>
        <v>NF DTU</v>
      </c>
      <c r="H53" s="2" t="str">
        <f ca="1">IF('PR-tampon'!B19="","",IF('PR-tampon'!B19=0,"",INDIRECT(NOM_FR_FACADE&amp;ADDRESS('PR-tampon'!$E19,COLUMN(REFERENCEMENT_FACADE[[#Headers],[REF]])))))</f>
        <v>41.2</v>
      </c>
      <c r="I53" s="10" t="str">
        <f ca="1">IF('PR-tampon'!B19="","",IF('PR-tampon'!B19=0,"",INDIRECT(NOM_FR_FACADE&amp;ADDRESS('PR-tampon'!$E19,COLUMN(REFERENCEMENT_FACADE[[#Headers],[AVIS LIMITE AU / VALIDITE]])))))</f>
        <v>-</v>
      </c>
      <c r="J53" s="10" t="str">
        <f ca="1">IF('PR-tampon'!B19="","",IF('PR-tampon'!B19=0,"",INDIRECT(NOM_FR_FACADE&amp;ADDRESS('PR-tampon'!$E19,COLUMN(REFERENCEMENT_FACADE[[#Headers],[TC/TNC
dans le domaine d''emploi visé]])))))</f>
        <v>TC</v>
      </c>
      <c r="K53" s="2" t="str">
        <f ca="1">IF('PR-tampon'!B19="","",IF('PR-tampon'!B19=0,"",INDIRECT(NOM_FR_FACADE&amp;ADDRESS('PR-tampon'!$E19,COLUMN(REFERENCEMENT_FACADE[[#Headers],[Synthèse support visés]])))))</f>
        <v>COB (NF DTU 31.2) / CLT (Sous AT/DTA)</v>
      </c>
      <c r="L53" s="2" t="str">
        <f ca="1">IF('PR-tampon'!B19="","",IF('PR-tampon'!B19=0,"",INDIRECT(NOM_FR_FACADE&amp;ADDRESS('PR-tampon'!$E19,COLUMN(REFERENCEMENT_FACADE[[#Headers],[LIMITATION DE HAUTEUR DE FACADE3]])))))</f>
        <v>(Situation a à c) h≤ 28 m
(Situation d) h≤ 28 m</v>
      </c>
      <c r="M53" s="265">
        <f ca="1">IF('PR-tampon'!B19="","",IF('PR-tampon'!B19=0,"",INDIRECT(NOM_FR_FACADE&amp;ADDRESS('PR-tampon'!$E19,COLUMN(REFERENCEMENT_FACADE[[#Headers],[LIMITATION DE HAUTEUR DE FACADE]])))))</f>
        <v>28</v>
      </c>
      <c r="N53" s="236" t="str">
        <f ca="1">IF('PR-tampon'!B19="","",IF('PR-tampon'!B19=0,"",IF(INDIRECT(NOM_FR_FACADE&amp;ADDRESS('PR-tampon'!$E19,COLUMN(REFERENCEMENT_FACADE[Observation domaine d''emploi Hauteur])))=0,"-",INDIRECT(NOM_FR_FACADE&amp;ADDRESS('PR-tampon'!$E19,COLUMN(REFERENCEMENT_FACADE[Observation domaine d''emploi Hauteur]))))))</f>
        <v>-</v>
      </c>
      <c r="O53" s="2" t="str">
        <f ca="1">IF('PR-tampon'!B19="","",IF('PR-tampon'!B19=0,"",INDIRECT(NOM_FR_FACADE&amp;ADDRESS('PR-tampon'!$E19,COLUMN(REFERENCEMENT_FACADE[[#Headers],[Colonne zone visée]])))))</f>
        <v>4
4**
4**
4**</v>
      </c>
      <c r="P53" s="2" t="str">
        <f ca="1">IF('PR-tampon'!B19="","",IF('PR-tampon'!B19=0,"",INDIRECT(NOM_FR_FACADE&amp;ADDRESS('PR-tampon'!$E19,COLUMN(REFERENCEMENT_FACADE[[#Headers],[Colonne catégorie visée]])))))</f>
        <v>I
II
III
IV</v>
      </c>
      <c r="Q53" s="236" t="str">
        <f ca="1">IF(OR(RECH_CATEGORIE=FALSE,MID(Tableau5[[#This Row],[ZONE DE SISMICITE MAXIMALE POUR LA CATEGORIE DE BATIMENT VISEE]],2,2)="**"),IF('PR-tampon'!B19="","",IF('PR-tampon'!B19=0,"",IF(INDIRECT(NOM_FR_FACADE&amp;ADDRESS('PR-tampon'!$E19,COLUMN(REFERENCEMENT_FACADE[OBSERVATIONS SUR DOMAINE D''EMPLOI Sismique])))="","-",(INDIRECT(NOM_FR_FACADE&amp;ADDRESS('PR-tampon'!$E19,COLUMN(REFERENCEMENT_FACADE[OBSERVATIONS SUR DOMAINE D''EMPLOI Sismique]))))))),"")</f>
        <v>** Domaine d'emploi sismique :
Hors configurations avec un système de masse surfacique supérieure ou égale à 25 kg/m².
Hors configurations avec une hauteur d'élément supérieure ou égale à 3,5m.</v>
      </c>
      <c r="R53" s="2" t="str">
        <f ca="1">IF('PR-tampon'!B19="","",IF('PR-tampon'!B19=0,"",IF(INDIRECT(NOM_FR_FACADE&amp;ADDRESS('PR-tampon'!$E19,COLUMN(REFERENCEMENT_FACADE[REF ApL])))=0,"",INDIRECT(NOM_FR_FACADE&amp;ADDRESS('PR-tampon'!$E19,COLUMN(REFERENCEMENT_FACADE[REF ApL]))))))</f>
        <v>AL - Bois construction et propagation du feu par les façades
V3.1 du 07/12/2020</v>
      </c>
      <c r="S53" s="187" t="str">
        <f ca="1">IF('PR-tampon'!B19="","",IF('PR-tampon'!B19=0,"",IF(INDIRECT(NOM_FR_FACADE&amp;ADDRESS('PR-tampon'!$E19,COLUMN(REFERENCEMENT_FACADE[Lien pour aller sur le site Evaluation CSTB])))=0,"",INDIRECT(NOM_FR_FACADE&amp;ADDRESS('PR-tampon'!$E19,COLUMN(REFERENCEMENT_FACADE[Lien pour aller sur le site Evaluation CSTB]))))))</f>
        <v>https://www.boutique.afnor.org/fr-fr/norme/nf-dtu-412/travaux-de-batiment-revetements-exterieurs-en-bois-partie-11-cahier-des-cla/fa185763/1510</v>
      </c>
    </row>
    <row r="54" spans="1:19" ht="75" customHeight="1" x14ac:dyDescent="0.3">
      <c r="A54" s="2">
        <f>IF('PR-tampon'!B20=0,"",IF(A53+1&gt;'MODULE DE RECHERCHE'!$F$36,"",A53+1))</f>
        <v>12</v>
      </c>
      <c r="B54" s="10">
        <f ca="1">IF('PR-tampon'!E20="","",IF('PR-tampon'!E20=0,"",INDIRECT(NOM_FR_FACADE&amp;ADDRESS('PR-tampon'!$E20,COLUMN(REFERENCEMENT_FACADE[[#Headers],[DATE REFERENCEMENT]])))))</f>
        <v>45049</v>
      </c>
      <c r="C54" s="2" t="str">
        <f ca="1">IF('PR-tampon'!B20="","",IF('PR-tampon'!B20=0,"",INDIRECT(NOM_FR_FACADE&amp;ADDRESS('PR-tampon'!$E20,COLUMN(REFERENCEMENT_FACADE[[#Headers],[ASPECT]])))))</f>
        <v>Composites - Clins</v>
      </c>
      <c r="D54" s="2" t="str">
        <f ca="1">IF('PR-tampon'!B20="","",IF('PR-tampon'!B20=0,"",INDIRECT(NOM_FR_FACADE&amp;ADDRESS('PR-tampon'!$E20,COLUMN(REFERENCEMENT_FACADE[[#Headers],[TYPE DE PROCEDE]])))))</f>
        <v>Bardage rapporté en fibre-bois</v>
      </c>
      <c r="E54" s="2" t="str">
        <f ca="1">IF('PR-tampon'!B20="","",IF('PR-tampon'!B20=0,"",INDIRECT(NOM_FR_FACADE&amp;ADDRESS('PR-tampon'!$E20,COLUMN(REFERENCEMENT_FACADE[[#Headers],[NOM COMMERCIAL DU PROCEDE]])))))</f>
        <v>CANEXEL</v>
      </c>
      <c r="F54" s="2" t="str">
        <f ca="1">IF('PR-tampon'!B20="","",IF('PR-tampon'!B20=0,"",INDIRECT(NOM_FR_FACADE&amp;ADDRESS('PR-tampon'!$E20,COLUMN(REFERENCEMENT_FACADE[[#Headers],[FABRICANT]])))))</f>
        <v>SCB
(FR)</v>
      </c>
      <c r="G54" s="2" t="str">
        <f ca="1">IF('PR-tampon'!B20="","",IF('PR-tampon'!B20=0,"",INDIRECT(NOM_FR_FACADE&amp;ADDRESS('PR-tampon'!$E20,COLUMN(REFERENCEMENT_FACADE[[#Headers],[TYPE DE DOCUMENT DE REFERENCE]])))))</f>
        <v>Avis Technique</v>
      </c>
      <c r="H54" s="2" t="str">
        <f ca="1">IF('PR-tampon'!B20="","",IF('PR-tampon'!B20=0,"",INDIRECT(NOM_FR_FACADE&amp;ADDRESS('PR-tampon'!$E20,COLUMN(REFERENCEMENT_FACADE[[#Headers],[REF]])))))</f>
        <v>2.2/15-1699*01 Mod</v>
      </c>
      <c r="I54" s="10">
        <f ca="1">IF('PR-tampon'!B20="","",IF('PR-tampon'!B20=0,"",INDIRECT(NOM_FR_FACADE&amp;ADDRESS('PR-tampon'!$E20,COLUMN(REFERENCEMENT_FACADE[[#Headers],[AVIS LIMITE AU / VALIDITE]])))))</f>
        <v>45260</v>
      </c>
      <c r="J54" s="10" t="str">
        <f ca="1">IF('PR-tampon'!B20="","",IF('PR-tampon'!B20=0,"",INDIRECT(NOM_FR_FACADE&amp;ADDRESS('PR-tampon'!$E20,COLUMN(REFERENCEMENT_FACADE[[#Headers],[TC/TNC
dans le domaine d''emploi visé]])))))</f>
        <v>TC</v>
      </c>
      <c r="K54" s="2" t="str">
        <f ca="1">IF('PR-tampon'!B20="","",IF('PR-tampon'!B20=0,"",INDIRECT(NOM_FR_FACADE&amp;ADDRESS('PR-tampon'!$E20,COLUMN(REFERENCEMENT_FACADE[[#Headers],[Synthèse support visés]])))))</f>
        <v>COB (NF DTU 31.2) / CLT (Sous AT/DTA)</v>
      </c>
      <c r="L54" s="2" t="str">
        <f ca="1">IF('PR-tampon'!B20="","",IF('PR-tampon'!B20=0,"",INDIRECT(NOM_FR_FACADE&amp;ADDRESS('PR-tampon'!$E20,COLUMN(REFERENCEMENT_FACADE[[#Headers],[LIMITATION DE HAUTEUR DE FACADE3]])))))</f>
        <v>(Situation a à c) h≤ 9 m
(Situation d) h≤ 9 m</v>
      </c>
      <c r="M54" s="265">
        <f ca="1">IF('PR-tampon'!B20="","",IF('PR-tampon'!B20=0,"",INDIRECT(NOM_FR_FACADE&amp;ADDRESS('PR-tampon'!$E20,COLUMN(REFERENCEMENT_FACADE[[#Headers],[LIMITATION DE HAUTEUR DE FACADE]])))))</f>
        <v>9</v>
      </c>
      <c r="N54" s="236" t="str">
        <f ca="1">IF('PR-tampon'!B20="","",IF('PR-tampon'!B20=0,"",IF(INDIRECT(NOM_FR_FACADE&amp;ADDRESS('PR-tampon'!$E20,COLUMN(REFERENCEMENT_FACADE[Observation domaine d''emploi Hauteur])))=0,"-",INDIRECT(NOM_FR_FACADE&amp;ADDRESS('PR-tampon'!$E20,COLUMN(REFERENCEMENT_FACADE[Observation domaine d''emploi Hauteur]))))))</f>
        <v>-</v>
      </c>
      <c r="O54" s="2" t="str">
        <f ca="1">IF('PR-tampon'!B20="","",IF('PR-tampon'!B20=0,"",INDIRECT(NOM_FR_FACADE&amp;ADDRESS('PR-tampon'!$E20,COLUMN(REFERENCEMENT_FACADE[[#Headers],[Colonne zone visée]])))))</f>
        <v>4
4
4
4</v>
      </c>
      <c r="P54" s="2" t="str">
        <f ca="1">IF('PR-tampon'!B20="","",IF('PR-tampon'!B20=0,"",INDIRECT(NOM_FR_FACADE&amp;ADDRESS('PR-tampon'!$E20,COLUMN(REFERENCEMENT_FACADE[[#Headers],[Colonne catégorie visée]])))))</f>
        <v>I
II
III
IV</v>
      </c>
      <c r="Q54" s="236" t="str">
        <f ca="1">IF(OR(RECH_CATEGORIE=FALSE,MID(Tableau5[[#This Row],[ZONE DE SISMICITE MAXIMALE POUR LA CATEGORIE DE BATIMENT VISEE]],2,2)="**"),IF('PR-tampon'!B20="","",IF('PR-tampon'!B20=0,"",IF(INDIRECT(NOM_FR_FACADE&amp;ADDRESS('PR-tampon'!$E20,COLUMN(REFERENCEMENT_FACADE[OBSERVATIONS SUR DOMAINE D''EMPLOI Sismique])))="","-",(INDIRECT(NOM_FR_FACADE&amp;ADDRESS('PR-tampon'!$E20,COLUMN(REFERENCEMENT_FACADE[OBSERVATIONS SUR DOMAINE D''EMPLOI Sismique]))))))),"")</f>
        <v>-</v>
      </c>
      <c r="R54" s="2" t="str">
        <f ca="1">IF('PR-tampon'!B20="","",IF('PR-tampon'!B20=0,"",IF(INDIRECT(NOM_FR_FACADE&amp;ADDRESS('PR-tampon'!$E20,COLUMN(REFERENCEMENT_FACADE[REF ApL])))=0,"",INDIRECT(NOM_FR_FACADE&amp;ADDRESS('PR-tampon'!$E20,COLUMN(REFERENCEMENT_FACADE[REF ApL]))))))</f>
        <v/>
      </c>
      <c r="S54" s="187" t="str">
        <f ca="1">IF('PR-tampon'!B20="","",IF('PR-tampon'!B20=0,"",IF(INDIRECT(NOM_FR_FACADE&amp;ADDRESS('PR-tampon'!$E20,COLUMN(REFERENCEMENT_FACADE[Lien pour aller sur le site Evaluation CSTB])))=0,"",INDIRECT(NOM_FR_FACADE&amp;ADDRESS('PR-tampon'!$E20,COLUMN(REFERENCEMENT_FACADE[Lien pour aller sur le site Evaluation CSTB]))))))</f>
        <v>https://evaluation.cstb.fr/fr/avis-technique/detail/2.2-15-1699*01 Mod/</v>
      </c>
    </row>
    <row r="55" spans="1:19" ht="75" customHeight="1" x14ac:dyDescent="0.3">
      <c r="A55" s="2">
        <f>IF('PR-tampon'!B21=0,"",IF(A54+1&gt;'MODULE DE RECHERCHE'!$F$36,"",A54+1))</f>
        <v>13</v>
      </c>
      <c r="B55" s="10">
        <f ca="1">IF('PR-tampon'!E21="","",IF('PR-tampon'!E21=0,"",INDIRECT(NOM_FR_FACADE&amp;ADDRESS('PR-tampon'!$E21,COLUMN(REFERENCEMENT_FACADE[[#Headers],[DATE REFERENCEMENT]])))))</f>
        <v>44893</v>
      </c>
      <c r="C55" s="2" t="str">
        <f ca="1">IF('PR-tampon'!B21="","",IF('PR-tampon'!B21=0,"",INDIRECT(NOM_FR_FACADE&amp;ADDRESS('PR-tampon'!$E21,COLUMN(REFERENCEMENT_FACADE[[#Headers],[ASPECT]])))))</f>
        <v>Composites - Clins</v>
      </c>
      <c r="D55" s="2" t="str">
        <f ca="1">IF('PR-tampon'!B21="","",IF('PR-tampon'!B21=0,"",INDIRECT(NOM_FR_FACADE&amp;ADDRESS('PR-tampon'!$E21,COLUMN(REFERENCEMENT_FACADE[[#Headers],[TYPE DE PROCEDE]])))))</f>
        <v>Bardage rapporté en fibre-ciment</v>
      </c>
      <c r="E55" s="2" t="str">
        <f ca="1">IF('PR-tampon'!B21="","",IF('PR-tampon'!B21=0,"",INDIRECT(NOM_FR_FACADE&amp;ADDRESS('PR-tampon'!$E21,COLUMN(REFERENCEMENT_FACADE[[#Headers],[NOM COMMERCIAL DU PROCEDE]])))))</f>
        <v>HardiePlank VL®</v>
      </c>
      <c r="F55" s="2" t="str">
        <f ca="1">IF('PR-tampon'!B21="","",IF('PR-tampon'!B21=0,"",INDIRECT(NOM_FR_FACADE&amp;ADDRESS('PR-tampon'!$E21,COLUMN(REFERENCEMENT_FACADE[[#Headers],[FABRICANT]])))))</f>
        <v>Société James Hardie Bâtiment</v>
      </c>
      <c r="G55" s="2" t="str">
        <f ca="1">IF('PR-tampon'!B21="","",IF('PR-tampon'!B21=0,"",INDIRECT(NOM_FR_FACADE&amp;ADDRESS('PR-tampon'!$E21,COLUMN(REFERENCEMENT_FACADE[[#Headers],[TYPE DE DOCUMENT DE REFERENCE]])))))</f>
        <v>Avis Technique</v>
      </c>
      <c r="H55" s="2" t="str">
        <f ca="1">IF('PR-tampon'!B21="","",IF('PR-tampon'!B21=0,"",INDIRECT(NOM_FR_FACADE&amp;ADDRESS('PR-tampon'!$E21,COLUMN(REFERENCEMENT_FACADE[[#Headers],[REF]])))))</f>
        <v>2.2/21-1829_V1</v>
      </c>
      <c r="I55" s="10">
        <f ca="1">IF('PR-tampon'!B21="","",IF('PR-tampon'!B21=0,"",INDIRECT(NOM_FR_FACADE&amp;ADDRESS('PR-tampon'!$E21,COLUMN(REFERENCEMENT_FACADE[[#Headers],[AVIS LIMITE AU / VALIDITE]])))))</f>
        <v>45688</v>
      </c>
      <c r="J55" s="10" t="str">
        <f ca="1">IF('PR-tampon'!B21="","",IF('PR-tampon'!B21=0,"",INDIRECT(NOM_FR_FACADE&amp;ADDRESS('PR-tampon'!$E21,COLUMN(REFERENCEMENT_FACADE[[#Headers],[TC/TNC
dans le domaine d''emploi visé]])))))</f>
        <v>TC</v>
      </c>
      <c r="K55" s="2" t="str">
        <f ca="1">IF('PR-tampon'!B21="","",IF('PR-tampon'!B21=0,"",INDIRECT(NOM_FR_FACADE&amp;ADDRESS('PR-tampon'!$E21,COLUMN(REFERENCEMENT_FACADE[[#Headers],[Synthèse support visés]])))))</f>
        <v>COB (NF DTU 31.2) / CLT (Sous AT/DTA)</v>
      </c>
      <c r="L55" s="2" t="str">
        <f ca="1">IF('PR-tampon'!B21="","",IF('PR-tampon'!B21=0,"",INDIRECT(NOM_FR_FACADE&amp;ADDRESS('PR-tampon'!$E21,COLUMN(REFERENCEMENT_FACADE[[#Headers],[LIMITATION DE HAUTEUR DE FACADE3]])))))</f>
        <v>(Situation a à c) h≤ 10 m
(Situation d) h≤ 6 m</v>
      </c>
      <c r="M55" s="265">
        <f ca="1">IF('PR-tampon'!B21="","",IF('PR-tampon'!B21=0,"",INDIRECT(NOM_FR_FACADE&amp;ADDRESS('PR-tampon'!$E21,COLUMN(REFERENCEMENT_FACADE[[#Headers],[LIMITATION DE HAUTEUR DE FACADE]])))))</f>
        <v>10</v>
      </c>
      <c r="N55" s="236" t="str">
        <f ca="1">IF('PR-tampon'!B21="","",IF('PR-tampon'!B21=0,"",IF(INDIRECT(NOM_FR_FACADE&amp;ADDRESS('PR-tampon'!$E21,COLUMN(REFERENCEMENT_FACADE[Observation domaine d''emploi Hauteur])))=0,"-",INDIRECT(NOM_FR_FACADE&amp;ADDRESS('PR-tampon'!$E21,COLUMN(REFERENCEMENT_FACADE[Observation domaine d''emploi Hauteur]))))))</f>
        <v>-</v>
      </c>
      <c r="O55" s="2" t="str">
        <f ca="1">IF('PR-tampon'!B21="","",IF('PR-tampon'!B21=0,"",INDIRECT(NOM_FR_FACADE&amp;ADDRESS('PR-tampon'!$E21,COLUMN(REFERENCEMENT_FACADE[[#Headers],[Colonne zone visée]])))))</f>
        <v>4
2
1
1</v>
      </c>
      <c r="P55" s="2" t="str">
        <f ca="1">IF('PR-tampon'!B21="","",IF('PR-tampon'!B21=0,"",INDIRECT(NOM_FR_FACADE&amp;ADDRESS('PR-tampon'!$E21,COLUMN(REFERENCEMENT_FACADE[[#Headers],[Colonne catégorie visée]])))))</f>
        <v>I
II
III
IV</v>
      </c>
      <c r="Q55" s="236" t="str">
        <f ca="1">IF(OR(RECH_CATEGORIE=FALSE,MID(Tableau5[[#This Row],[ZONE DE SISMICITE MAXIMALE POUR LA CATEGORIE DE BATIMENT VISEE]],2,2)="**"),IF('PR-tampon'!B21="","",IF('PR-tampon'!B21=0,"",IF(INDIRECT(NOM_FR_FACADE&amp;ADDRESS('PR-tampon'!$E21,COLUMN(REFERENCEMENT_FACADE[OBSERVATIONS SUR DOMAINE D''EMPLOI Sismique])))="","-",(INDIRECT(NOM_FR_FACADE&amp;ADDRESS('PR-tampon'!$E21,COLUMN(REFERENCEMENT_FACADE[OBSERVATIONS SUR DOMAINE D''EMPLOI Sismique]))))))),"")</f>
        <v>-</v>
      </c>
      <c r="R55" s="2" t="str">
        <f ca="1">IF('PR-tampon'!B21="","",IF('PR-tampon'!B21=0,"",IF(INDIRECT(NOM_FR_FACADE&amp;ADDRESS('PR-tampon'!$E21,COLUMN(REFERENCEMENT_FACADE[REF ApL])))=0,"",INDIRECT(NOM_FR_FACADE&amp;ADDRESS('PR-tampon'!$E21,COLUMN(REFERENCEMENT_FACADE[REF ApL]))))))</f>
        <v/>
      </c>
      <c r="S55" s="187" t="str">
        <f ca="1">IF('PR-tampon'!B21="","",IF('PR-tampon'!B21=0,"",IF(INDIRECT(NOM_FR_FACADE&amp;ADDRESS('PR-tampon'!$E21,COLUMN(REFERENCEMENT_FACADE[Lien pour aller sur le site Evaluation CSTB])))=0,"",INDIRECT(NOM_FR_FACADE&amp;ADDRESS('PR-tampon'!$E21,COLUMN(REFERENCEMENT_FACADE[Lien pour aller sur le site Evaluation CSTB]))))))</f>
        <v>https://evaluation.cstb.fr/fr/avis-technique/detail/2.2-21-1829_V1/</v>
      </c>
    </row>
    <row r="56" spans="1:19" ht="75" customHeight="1" x14ac:dyDescent="0.3">
      <c r="A56" s="2">
        <f>IF('PR-tampon'!B22=0,"",IF(A55+1&gt;'MODULE DE RECHERCHE'!$F$36,"",A55+1))</f>
        <v>14</v>
      </c>
      <c r="B56" s="10">
        <f ca="1">IF('PR-tampon'!E22="","",IF('PR-tampon'!E22=0,"",INDIRECT(NOM_FR_FACADE&amp;ADDRESS('PR-tampon'!$E22,COLUMN(REFERENCEMENT_FACADE[[#Headers],[DATE REFERENCEMENT]])))))</f>
        <v>44634</v>
      </c>
      <c r="C56" s="2" t="str">
        <f ca="1">IF('PR-tampon'!B22="","",IF('PR-tampon'!B22=0,"",INDIRECT(NOM_FR_FACADE&amp;ADDRESS('PR-tampon'!$E22,COLUMN(REFERENCEMENT_FACADE[[#Headers],[ASPECT]])))))</f>
        <v>Composites - Clins</v>
      </c>
      <c r="D56" s="2" t="str">
        <f ca="1">IF('PR-tampon'!B22="","",IF('PR-tampon'!B22=0,"",INDIRECT(NOM_FR_FACADE&amp;ADDRESS('PR-tampon'!$E22,COLUMN(REFERENCEMENT_FACADE[[#Headers],[TYPE DE PROCEDE]])))))</f>
        <v>Bardage rapporté en stratifié HPL</v>
      </c>
      <c r="E56" s="2" t="str">
        <f ca="1">IF('PR-tampon'!B22="","",IF('PR-tampon'!B22=0,"",INDIRECT(NOM_FR_FACADE&amp;ADDRESS('PR-tampon'!$E22,COLUMN(REFERENCEMENT_FACADE[[#Headers],[NOM COMMERCIAL DU PROCEDE]])))))</f>
        <v>Pura ® NFC</v>
      </c>
      <c r="F56" s="2" t="str">
        <f ca="1">IF('PR-tampon'!B22="","",IF('PR-tampon'!B22=0,"",INDIRECT(NOM_FR_FACADE&amp;ADDRESS('PR-tampon'!$E22,COLUMN(REFERENCEMENT_FACADE[[#Headers],[FABRICANT]])))))</f>
        <v>Trespa International BV</v>
      </c>
      <c r="G56" s="2" t="str">
        <f ca="1">IF('PR-tampon'!B22="","",IF('PR-tampon'!B22=0,"",INDIRECT(NOM_FR_FACADE&amp;ADDRESS('PR-tampon'!$E22,COLUMN(REFERENCEMENT_FACADE[[#Headers],[TYPE DE DOCUMENT DE REFERENCE]])))))</f>
        <v>Avis Technique</v>
      </c>
      <c r="H56" s="2" t="str">
        <f ca="1">IF('PR-tampon'!B22="","",IF('PR-tampon'!B22=0,"",INDIRECT(NOM_FR_FACADE&amp;ADDRESS('PR-tampon'!$E22,COLUMN(REFERENCEMENT_FACADE[[#Headers],[REF]])))))</f>
        <v>2.2/18-1791_V2</v>
      </c>
      <c r="I56" s="10">
        <f ca="1">IF('PR-tampon'!B22="","",IF('PR-tampon'!B22=0,"",INDIRECT(NOM_FR_FACADE&amp;ADDRESS('PR-tampon'!$E22,COLUMN(REFERENCEMENT_FACADE[[#Headers],[AVIS LIMITE AU / VALIDITE]])))))</f>
        <v>46022</v>
      </c>
      <c r="J56" s="10" t="str">
        <f ca="1">IF('PR-tampon'!B22="","",IF('PR-tampon'!B22=0,"",INDIRECT(NOM_FR_FACADE&amp;ADDRESS('PR-tampon'!$E22,COLUMN(REFERENCEMENT_FACADE[[#Headers],[TC/TNC
dans le domaine d''emploi visé]])))))</f>
        <v>TC</v>
      </c>
      <c r="K56" s="2" t="str">
        <f ca="1">IF('PR-tampon'!B22="","",IF('PR-tampon'!B22=0,"",INDIRECT(NOM_FR_FACADE&amp;ADDRESS('PR-tampon'!$E22,COLUMN(REFERENCEMENT_FACADE[[#Headers],[Synthèse support visés]])))))</f>
        <v>COB (NF DTU 31.2) / CLT (Sous AT/DTA)</v>
      </c>
      <c r="L56" s="2" t="str">
        <f ca="1">IF('PR-tampon'!B22="","",IF('PR-tampon'!B22=0,"",INDIRECT(NOM_FR_FACADE&amp;ADDRESS('PR-tampon'!$E22,COLUMN(REFERENCEMENT_FACADE[[#Headers],[LIMITATION DE HAUTEUR DE FACADE3]])))))</f>
        <v>(Situation a à c) h≤ 10 m
(Situation d) h≤ 6 m</v>
      </c>
      <c r="M56" s="265">
        <f ca="1">IF('PR-tampon'!B22="","",IF('PR-tampon'!B22=0,"",INDIRECT(NOM_FR_FACADE&amp;ADDRESS('PR-tampon'!$E22,COLUMN(REFERENCEMENT_FACADE[[#Headers],[LIMITATION DE HAUTEUR DE FACADE]])))))</f>
        <v>10</v>
      </c>
      <c r="N56" s="236" t="str">
        <f ca="1">IF('PR-tampon'!B22="","",IF('PR-tampon'!B22=0,"",IF(INDIRECT(NOM_FR_FACADE&amp;ADDRESS('PR-tampon'!$E22,COLUMN(REFERENCEMENT_FACADE[Observation domaine d''emploi Hauteur])))=0,"-",INDIRECT(NOM_FR_FACADE&amp;ADDRESS('PR-tampon'!$E22,COLUMN(REFERENCEMENT_FACADE[Observation domaine d''emploi Hauteur]))))))</f>
        <v>-</v>
      </c>
      <c r="O56" s="2" t="str">
        <f ca="1">IF('PR-tampon'!B22="","",IF('PR-tampon'!B22=0,"",INDIRECT(NOM_FR_FACADE&amp;ADDRESS('PR-tampon'!$E22,COLUMN(REFERENCEMENT_FACADE[[#Headers],[Colonne zone visée]])))))</f>
        <v>4
2
1
1</v>
      </c>
      <c r="P56" s="2" t="str">
        <f ca="1">IF('PR-tampon'!B22="","",IF('PR-tampon'!B22=0,"",INDIRECT(NOM_FR_FACADE&amp;ADDRESS('PR-tampon'!$E22,COLUMN(REFERENCEMENT_FACADE[[#Headers],[Colonne catégorie visée]])))))</f>
        <v>I
II
III
IV</v>
      </c>
      <c r="Q56" s="236" t="str">
        <f ca="1">IF(OR(RECH_CATEGORIE=FALSE,MID(Tableau5[[#This Row],[ZONE DE SISMICITE MAXIMALE POUR LA CATEGORIE DE BATIMENT VISEE]],2,2)="**"),IF('PR-tampon'!B22="","",IF('PR-tampon'!B22=0,"",IF(INDIRECT(NOM_FR_FACADE&amp;ADDRESS('PR-tampon'!$E22,COLUMN(REFERENCEMENT_FACADE[OBSERVATIONS SUR DOMAINE D''EMPLOI Sismique])))="","-",(INDIRECT(NOM_FR_FACADE&amp;ADDRESS('PR-tampon'!$E22,COLUMN(REFERENCEMENT_FACADE[OBSERVATIONS SUR DOMAINE D''EMPLOI Sismique]))))))),"")</f>
        <v>-</v>
      </c>
      <c r="R56" s="2" t="str">
        <f ca="1">IF('PR-tampon'!B22="","",IF('PR-tampon'!B22=0,"",IF(INDIRECT(NOM_FR_FACADE&amp;ADDRESS('PR-tampon'!$E22,COLUMN(REFERENCEMENT_FACADE[REF ApL])))=0,"",INDIRECT(NOM_FR_FACADE&amp;ADDRESS('PR-tampon'!$E22,COLUMN(REFERENCEMENT_FACADE[REF ApL]))))))</f>
        <v/>
      </c>
      <c r="S56" s="187" t="str">
        <f ca="1">IF('PR-tampon'!B22="","",IF('PR-tampon'!B22=0,"",IF(INDIRECT(NOM_FR_FACADE&amp;ADDRESS('PR-tampon'!$E22,COLUMN(REFERENCEMENT_FACADE[Lien pour aller sur le site Evaluation CSTB])))=0,"",INDIRECT(NOM_FR_FACADE&amp;ADDRESS('PR-tampon'!$E22,COLUMN(REFERENCEMENT_FACADE[Lien pour aller sur le site Evaluation CSTB]))))))</f>
        <v>https://evaluation.cstb.fr/fr/avis-technique/detail/2.2-18-1791_V2/</v>
      </c>
    </row>
    <row r="57" spans="1:19" ht="75" customHeight="1" x14ac:dyDescent="0.3">
      <c r="A57" s="2">
        <f>IF('PR-tampon'!B23=0,"",IF(A56+1&gt;'MODULE DE RECHERCHE'!$F$36,"",A56+1))</f>
        <v>15</v>
      </c>
      <c r="B57" s="10">
        <f ca="1">IF('PR-tampon'!E23="","",IF('PR-tampon'!E23=0,"",INDIRECT(NOM_FR_FACADE&amp;ADDRESS('PR-tampon'!$E23,COLUMN(REFERENCEMENT_FACADE[[#Headers],[DATE REFERENCEMENT]])))))</f>
        <v>44383</v>
      </c>
      <c r="C57" s="2" t="str">
        <f ca="1">IF('PR-tampon'!B23="","",IF('PR-tampon'!B23=0,"",INDIRECT(NOM_FR_FACADE&amp;ADDRESS('PR-tampon'!$E23,COLUMN(REFERENCEMENT_FACADE[[#Headers],[ASPECT]])))))</f>
        <v>Enduit</v>
      </c>
      <c r="D57" s="2" t="str">
        <f ca="1">IF('PR-tampon'!B23="","",IF('PR-tampon'!B23=0,"",INDIRECT(NOM_FR_FACADE&amp;ADDRESS('PR-tampon'!$E23,COLUMN(REFERENCEMENT_FACADE[[#Headers],[TYPE DE PROCEDE]])))))</f>
        <v>ETICS sur fibre de bois</v>
      </c>
      <c r="E57" s="2" t="str">
        <f ca="1">IF('PR-tampon'!B23="","",IF('PR-tampon'!B23=0,"",INDIRECT(NOM_FR_FACADE&amp;ADDRESS('PR-tampon'!$E23,COLUMN(REFERENCEMENT_FACADE[[#Headers],[NOM COMMERCIAL DU PROCEDE]])))))</f>
        <v xml:space="preserve">Armaterm Bois Poudre WF </v>
      </c>
      <c r="F57" s="2" t="str">
        <f ca="1">IF('PR-tampon'!B23="","",IF('PR-tampon'!B23=0,"",INDIRECT(NOM_FR_FACADE&amp;ADDRESS('PR-tampon'!$E23,COLUMN(REFERENCEMENT_FACADE[[#Headers],[FABRICANT]])))))</f>
        <v>Zolpan S.A.S</v>
      </c>
      <c r="G57" s="2" t="str">
        <f ca="1">IF('PR-tampon'!B23="","",IF('PR-tampon'!B23=0,"",INDIRECT(NOM_FR_FACADE&amp;ADDRESS('PR-tampon'!$E23,COLUMN(REFERENCEMENT_FACADE[[#Headers],[TYPE DE DOCUMENT DE REFERENCE]])))))</f>
        <v>Avis Technique</v>
      </c>
      <c r="H57" s="2" t="str">
        <f ca="1">IF('PR-tampon'!B23="","",IF('PR-tampon'!B23=0,"",INDIRECT(NOM_FR_FACADE&amp;ADDRESS('PR-tampon'!$E23,COLUMN(REFERENCEMENT_FACADE[[#Headers],[REF]])))))</f>
        <v>7/17-1687_V2</v>
      </c>
      <c r="I57" s="10">
        <f ca="1">IF('PR-tampon'!B23="","",IF('PR-tampon'!B23=0,"",INDIRECT(NOM_FR_FACADE&amp;ADDRESS('PR-tampon'!$E23,COLUMN(REFERENCEMENT_FACADE[[#Headers],[AVIS LIMITE AU / VALIDITE]])))))</f>
        <v>46053</v>
      </c>
      <c r="J57" s="10" t="str">
        <f ca="1">IF('PR-tampon'!B23="","",IF('PR-tampon'!B23=0,"",INDIRECT(NOM_FR_FACADE&amp;ADDRESS('PR-tampon'!$E23,COLUMN(REFERENCEMENT_FACADE[[#Headers],[TC/TNC
dans le domaine d''emploi visé]])))))</f>
        <v>TC</v>
      </c>
      <c r="K57" s="2" t="str">
        <f ca="1">IF('PR-tampon'!B23="","",IF('PR-tampon'!B23=0,"",INDIRECT(NOM_FR_FACADE&amp;ADDRESS('PR-tampon'!$E23,COLUMN(REFERENCEMENT_FACADE[[#Headers],[Synthèse support visés]])))))</f>
        <v>COB (NF DTU 31.2) / CLT (Sous AT/DTA)</v>
      </c>
      <c r="L57" s="2" t="str">
        <f ca="1">IF('PR-tampon'!B23="","",IF('PR-tampon'!B23=0,"",INDIRECT(NOM_FR_FACADE&amp;ADDRESS('PR-tampon'!$E23,COLUMN(REFERENCEMENT_FACADE[[#Headers],[LIMITATION DE HAUTEUR DE FACADE3]])))))</f>
        <v>(Situation a à c) h≤ 18 m
(Situation d) h≤ 18 m</v>
      </c>
      <c r="M57" s="265">
        <f ca="1">IF('PR-tampon'!B23="","",IF('PR-tampon'!B23=0,"",INDIRECT(NOM_FR_FACADE&amp;ADDRESS('PR-tampon'!$E23,COLUMN(REFERENCEMENT_FACADE[[#Headers],[LIMITATION DE HAUTEUR DE FACADE]])))))</f>
        <v>18</v>
      </c>
      <c r="N57" s="236" t="str">
        <f ca="1">IF('PR-tampon'!B23="","",IF('PR-tampon'!B23=0,"",IF(INDIRECT(NOM_FR_FACADE&amp;ADDRESS('PR-tampon'!$E23,COLUMN(REFERENCEMENT_FACADE[Observation domaine d''emploi Hauteur])))=0,"-",INDIRECT(NOM_FR_FACADE&amp;ADDRESS('PR-tampon'!$E23,COLUMN(REFERENCEMENT_FACADE[Observation domaine d''emploi Hauteur]))))))</f>
        <v>-</v>
      </c>
      <c r="O57" s="2" t="str">
        <f ca="1">IF('PR-tampon'!B23="","",IF('PR-tampon'!B23=0,"",INDIRECT(NOM_FR_FACADE&amp;ADDRESS('PR-tampon'!$E23,COLUMN(REFERENCEMENT_FACADE[[#Headers],[Colonne zone visée]])))))</f>
        <v>4
4**
4**
4**</v>
      </c>
      <c r="P57" s="2" t="str">
        <f ca="1">IF('PR-tampon'!B23="","",IF('PR-tampon'!B23=0,"",INDIRECT(NOM_FR_FACADE&amp;ADDRESS('PR-tampon'!$E23,COLUMN(REFERENCEMENT_FACADE[[#Headers],[Colonne catégorie visée]])))))</f>
        <v>I
II
III
IV</v>
      </c>
      <c r="Q57" s="236" t="str">
        <f ca="1">IF(OR(RECH_CATEGORIE=FALSE,MID(Tableau5[[#This Row],[ZONE DE SISMICITE MAXIMALE POUR LA CATEGORIE DE BATIMENT VISEE]],2,2)="**"),IF('PR-tampon'!B23="","",IF('PR-tampon'!B23=0,"",IF(INDIRECT(NOM_FR_FACADE&amp;ADDRESS('PR-tampon'!$E23,COLUMN(REFERENCEMENT_FACADE[OBSERVATIONS SUR DOMAINE D''EMPLOI Sismique])))="","-",(INDIRECT(NOM_FR_FACADE&amp;ADDRESS('PR-tampon'!$E23,COLUMN(REFERENCEMENT_FACADE[OBSERVATIONS SUR DOMAINE D''EMPLOI Sismique]))))))),"")</f>
        <v>** Domaine d'emploi sismique :
Hors configurations du système avec finition EHI GM ou EHI G et hors configurations avec un système de masse surfacique supérieure ou égale à 20 kg/m².</v>
      </c>
      <c r="R57" s="2" t="str">
        <f ca="1">IF('PR-tampon'!B23="","",IF('PR-tampon'!B23=0,"",IF(INDIRECT(NOM_FR_FACADE&amp;ADDRESS('PR-tampon'!$E23,COLUMN(REFERENCEMENT_FACADE[REF ApL])))=0,"",INDIRECT(NOM_FR_FACADE&amp;ADDRESS('PR-tampon'!$E23,COLUMN(REFERENCEMENT_FACADE[REF ApL]))))))</f>
        <v>AL16-188 version 3.a</v>
      </c>
      <c r="S57" s="187" t="str">
        <f ca="1">IF('PR-tampon'!B23="","",IF('PR-tampon'!B23=0,"",IF(INDIRECT(NOM_FR_FACADE&amp;ADDRESS('PR-tampon'!$E23,COLUMN(REFERENCEMENT_FACADE[Lien pour aller sur le site Evaluation CSTB])))=0,"",INDIRECT(NOM_FR_FACADE&amp;ADDRESS('PR-tampon'!$E23,COLUMN(REFERENCEMENT_FACADE[Lien pour aller sur le site Evaluation CSTB]))))))</f>
        <v>https://evaluation.cstb.fr/fr/avis-technique/detail/7-17-1687_V2/</v>
      </c>
    </row>
    <row r="58" spans="1:19" ht="75" customHeight="1" x14ac:dyDescent="0.3">
      <c r="A58" s="2">
        <f>IF('PR-tampon'!B24=0,"",IF(A57+1&gt;'MODULE DE RECHERCHE'!$F$36,"",A57+1))</f>
        <v>16</v>
      </c>
      <c r="B58" s="10">
        <f ca="1">IF('PR-tampon'!E24="","",IF('PR-tampon'!E24=0,"",INDIRECT(NOM_FR_FACADE&amp;ADDRESS('PR-tampon'!$E24,COLUMN(REFERENCEMENT_FACADE[[#Headers],[DATE REFERENCEMENT]])))))</f>
        <v>44383</v>
      </c>
      <c r="C58" s="2" t="str">
        <f ca="1">IF('PR-tampon'!B24="","",IF('PR-tampon'!B24=0,"",INDIRECT(NOM_FR_FACADE&amp;ADDRESS('PR-tampon'!$E24,COLUMN(REFERENCEMENT_FACADE[[#Headers],[ASPECT]])))))</f>
        <v>Enduit</v>
      </c>
      <c r="D58" s="2" t="str">
        <f ca="1">IF('PR-tampon'!B24="","",IF('PR-tampon'!B24=0,"",INDIRECT(NOM_FR_FACADE&amp;ADDRESS('PR-tampon'!$E24,COLUMN(REFERENCEMENT_FACADE[[#Headers],[TYPE DE PROCEDE]])))))</f>
        <v>ETICS sur fibre de bois</v>
      </c>
      <c r="E58" s="2" t="str">
        <f ca="1">IF('PR-tampon'!B24="","",IF('PR-tampon'!B24=0,"",INDIRECT(NOM_FR_FACADE&amp;ADDRESS('PR-tampon'!$E24,COLUMN(REFERENCEMENT_FACADE[[#Headers],[NOM COMMERCIAL DU PROCEDE]])))))</f>
        <v xml:space="preserve">PARA-THERM MOB Wood Tradi </v>
      </c>
      <c r="F58" s="2" t="str">
        <f ca="1">IF('PR-tampon'!B24="","",IF('PR-tampon'!B24=0,"",INDIRECT(NOM_FR_FACADE&amp;ADDRESS('PR-tampon'!$E24,COLUMN(REFERENCEMENT_FACADE[[#Headers],[FABRICANT]])))))</f>
        <v>Cromology Services (Marque PLASDOX)
Soprema</v>
      </c>
      <c r="G58" s="2" t="str">
        <f ca="1">IF('PR-tampon'!B24="","",IF('PR-tampon'!B24=0,"",INDIRECT(NOM_FR_FACADE&amp;ADDRESS('PR-tampon'!$E24,COLUMN(REFERENCEMENT_FACADE[[#Headers],[TYPE DE DOCUMENT DE REFERENCE]])))))</f>
        <v>Avis Technique</v>
      </c>
      <c r="H58" s="2" t="str">
        <f ca="1">IF('PR-tampon'!B24="","",IF('PR-tampon'!B24=0,"",INDIRECT(NOM_FR_FACADE&amp;ADDRESS('PR-tampon'!$E24,COLUMN(REFERENCEMENT_FACADE[[#Headers],[REF]])))))</f>
        <v>7/19-1759_V2</v>
      </c>
      <c r="I58" s="10">
        <f ca="1">IF('PR-tampon'!B24="","",IF('PR-tampon'!B24=0,"",INDIRECT(NOM_FR_FACADE&amp;ADDRESS('PR-tampon'!$E24,COLUMN(REFERENCEMENT_FACADE[[#Headers],[AVIS LIMITE AU / VALIDITE]])))))</f>
        <v>46053</v>
      </c>
      <c r="J58" s="10" t="str">
        <f ca="1">IF('PR-tampon'!B24="","",IF('PR-tampon'!B24=0,"",INDIRECT(NOM_FR_FACADE&amp;ADDRESS('PR-tampon'!$E24,COLUMN(REFERENCEMENT_FACADE[[#Headers],[TC/TNC
dans le domaine d''emploi visé]])))))</f>
        <v>TC</v>
      </c>
      <c r="K58" s="2" t="str">
        <f ca="1">IF('PR-tampon'!B24="","",IF('PR-tampon'!B24=0,"",INDIRECT(NOM_FR_FACADE&amp;ADDRESS('PR-tampon'!$E24,COLUMN(REFERENCEMENT_FACADE[[#Headers],[Synthèse support visés]])))))</f>
        <v>COB (NF DTU 31.2) / CLT (Sous AT/DTA)</v>
      </c>
      <c r="L58" s="2" t="str">
        <f ca="1">IF('PR-tampon'!B24="","",IF('PR-tampon'!B24=0,"",INDIRECT(NOM_FR_FACADE&amp;ADDRESS('PR-tampon'!$E24,COLUMN(REFERENCEMENT_FACADE[[#Headers],[LIMITATION DE HAUTEUR DE FACADE3]])))))</f>
        <v>(Situation a à c) h≤ 18 m
(Situation d) h≤ 18 m</v>
      </c>
      <c r="M58" s="265">
        <f ca="1">IF('PR-tampon'!B24="","",IF('PR-tampon'!B24=0,"",INDIRECT(NOM_FR_FACADE&amp;ADDRESS('PR-tampon'!$E24,COLUMN(REFERENCEMENT_FACADE[[#Headers],[LIMITATION DE HAUTEUR DE FACADE]])))))</f>
        <v>18</v>
      </c>
      <c r="N58" s="236" t="str">
        <f ca="1">IF('PR-tampon'!B24="","",IF('PR-tampon'!B24=0,"",IF(INDIRECT(NOM_FR_FACADE&amp;ADDRESS('PR-tampon'!$E24,COLUMN(REFERENCEMENT_FACADE[Observation domaine d''emploi Hauteur])))=0,"-",INDIRECT(NOM_FR_FACADE&amp;ADDRESS('PR-tampon'!$E24,COLUMN(REFERENCEMENT_FACADE[Observation domaine d''emploi Hauteur]))))))</f>
        <v>-</v>
      </c>
      <c r="O58" s="2" t="str">
        <f ca="1">IF('PR-tampon'!B24="","",IF('PR-tampon'!B24=0,"",INDIRECT(NOM_FR_FACADE&amp;ADDRESS('PR-tampon'!$E24,COLUMN(REFERENCEMENT_FACADE[[#Headers],[Colonne zone visée]])))))</f>
        <v>4
4**
4**
4**</v>
      </c>
      <c r="P58" s="2" t="str">
        <f ca="1">IF('PR-tampon'!B24="","",IF('PR-tampon'!B24=0,"",INDIRECT(NOM_FR_FACADE&amp;ADDRESS('PR-tampon'!$E24,COLUMN(REFERENCEMENT_FACADE[[#Headers],[Colonne catégorie visée]])))))</f>
        <v>I
II
III
IV</v>
      </c>
      <c r="Q58" s="236" t="str">
        <f ca="1">IF(OR(RECH_CATEGORIE=FALSE,MID(Tableau5[[#This Row],[ZONE DE SISMICITE MAXIMALE POUR LA CATEGORIE DE BATIMENT VISEE]],2,2)="**"),IF('PR-tampon'!B24="","",IF('PR-tampon'!B24=0,"",IF(INDIRECT(NOM_FR_FACADE&amp;ADDRESS('PR-tampon'!$E24,COLUMN(REFERENCEMENT_FACADE[OBSERVATIONS SUR DOMAINE D''EMPLOI Sismique])))="","-",(INDIRECT(NOM_FR_FACADE&amp;ADDRESS('PR-tampon'!$E24,COLUMN(REFERENCEMENT_FACADE[OBSERVATIONS SUR DOMAINE D''EMPLOI Sismique]))))))),"")</f>
        <v>** Domaine d'emploi sismique :
Hors configurations du système avec finition EHI GM ou EHI G et hors configurations avec un système de masse surfacique supérieure ou égale à 20 kg/m².</v>
      </c>
      <c r="R58" s="2" t="str">
        <f ca="1">IF('PR-tampon'!B24="","",IF('PR-tampon'!B24=0,"",IF(INDIRECT(NOM_FR_FACADE&amp;ADDRESS('PR-tampon'!$E24,COLUMN(REFERENCEMENT_FACADE[REF ApL])))=0,"",INDIRECT(NOM_FR_FACADE&amp;ADDRESS('PR-tampon'!$E24,COLUMN(REFERENCEMENT_FACADE[REF ApL]))))))</f>
        <v>AL16-188 version 3.b</v>
      </c>
      <c r="S58" s="187" t="str">
        <f ca="1">IF('PR-tampon'!B24="","",IF('PR-tampon'!B24=0,"",IF(INDIRECT(NOM_FR_FACADE&amp;ADDRESS('PR-tampon'!$E24,COLUMN(REFERENCEMENT_FACADE[Lien pour aller sur le site Evaluation CSTB])))=0,"",INDIRECT(NOM_FR_FACADE&amp;ADDRESS('PR-tampon'!$E24,COLUMN(REFERENCEMENT_FACADE[Lien pour aller sur le site Evaluation CSTB]))))))</f>
        <v>https://evaluation.cstb.fr/fr/avis-technique/detail/7-19-1759_V2/</v>
      </c>
    </row>
    <row r="59" spans="1:19" ht="75" customHeight="1" x14ac:dyDescent="0.3">
      <c r="A59" s="2">
        <f>IF('PR-tampon'!B25=0,"",IF(A58+1&gt;'MODULE DE RECHERCHE'!$F$36,"",A58+1))</f>
        <v>17</v>
      </c>
      <c r="B59" s="10">
        <f ca="1">IF('PR-tampon'!E25="","",IF('PR-tampon'!E25=0,"",INDIRECT(NOM_FR_FACADE&amp;ADDRESS('PR-tampon'!$E25,COLUMN(REFERENCEMENT_FACADE[[#Headers],[DATE REFERENCEMENT]])))))</f>
        <v>44383</v>
      </c>
      <c r="C59" s="2" t="str">
        <f ca="1">IF('PR-tampon'!B25="","",IF('PR-tampon'!B25=0,"",INDIRECT(NOM_FR_FACADE&amp;ADDRESS('PR-tampon'!$E25,COLUMN(REFERENCEMENT_FACADE[[#Headers],[ASPECT]])))))</f>
        <v>Enduit</v>
      </c>
      <c r="D59" s="2" t="str">
        <f ca="1">IF('PR-tampon'!B25="","",IF('PR-tampon'!B25=0,"",INDIRECT(NOM_FR_FACADE&amp;ADDRESS('PR-tampon'!$E25,COLUMN(REFERENCEMENT_FACADE[[#Headers],[TYPE DE PROCEDE]])))))</f>
        <v>ETICS sur fibre de bois</v>
      </c>
      <c r="E59" s="2" t="str">
        <f ca="1">IF('PR-tampon'!B25="","",IF('PR-tampon'!B25=0,"",INDIRECT(NOM_FR_FACADE&amp;ADDRESS('PR-tampon'!$E25,COLUMN(REFERENCEMENT_FACADE[[#Headers],[NOM COMMERCIAL DU PROCEDE]])))))</f>
        <v xml:space="preserve">Pariso MOB FB - M </v>
      </c>
      <c r="F59" s="2" t="str">
        <f ca="1">IF('PR-tampon'!B25="","",IF('PR-tampon'!B25=0,"",INDIRECT(NOM_FR_FACADE&amp;ADDRESS('PR-tampon'!$E25,COLUMN(REFERENCEMENT_FACADE[[#Headers],[FABRICANT]])))))</f>
        <v>ParexGroup S.A</v>
      </c>
      <c r="G59" s="2" t="str">
        <f ca="1">IF('PR-tampon'!B25="","",IF('PR-tampon'!B25=0,"",INDIRECT(NOM_FR_FACADE&amp;ADDRESS('PR-tampon'!$E25,COLUMN(REFERENCEMENT_FACADE[[#Headers],[TYPE DE DOCUMENT DE REFERENCE]])))))</f>
        <v>Avis Technique</v>
      </c>
      <c r="H59" s="2" t="str">
        <f ca="1">IF('PR-tampon'!B25="","",IF('PR-tampon'!B25=0,"",INDIRECT(NOM_FR_FACADE&amp;ADDRESS('PR-tampon'!$E25,COLUMN(REFERENCEMENT_FACADE[[#Headers],[REF]])))))</f>
        <v>7/17-1694_V2</v>
      </c>
      <c r="I59" s="10">
        <f ca="1">IF('PR-tampon'!B25="","",IF('PR-tampon'!B25=0,"",INDIRECT(NOM_FR_FACADE&amp;ADDRESS('PR-tampon'!$E25,COLUMN(REFERENCEMENT_FACADE[[#Headers],[AVIS LIMITE AU / VALIDITE]])))))</f>
        <v>46477</v>
      </c>
      <c r="J59" s="10" t="str">
        <f ca="1">IF('PR-tampon'!B25="","",IF('PR-tampon'!B25=0,"",INDIRECT(NOM_FR_FACADE&amp;ADDRESS('PR-tampon'!$E25,COLUMN(REFERENCEMENT_FACADE[[#Headers],[TC/TNC
dans le domaine d''emploi visé]])))))</f>
        <v>TC</v>
      </c>
      <c r="K59" s="2" t="str">
        <f ca="1">IF('PR-tampon'!B25="","",IF('PR-tampon'!B25=0,"",INDIRECT(NOM_FR_FACADE&amp;ADDRESS('PR-tampon'!$E25,COLUMN(REFERENCEMENT_FACADE[[#Headers],[Synthèse support visés]])))))</f>
        <v>COB (NF DTU 31.2) / CLT (Sous AT/DTA)</v>
      </c>
      <c r="L59" s="2" t="str">
        <f ca="1">IF('PR-tampon'!B25="","",IF('PR-tampon'!B25=0,"",INDIRECT(NOM_FR_FACADE&amp;ADDRESS('PR-tampon'!$E25,COLUMN(REFERENCEMENT_FACADE[[#Headers],[LIMITATION DE HAUTEUR DE FACADE3]])))))</f>
        <v>(Situation a à c) h≤ 9 m
(Situation d) h≤ 6 m</v>
      </c>
      <c r="M59" s="265">
        <f ca="1">IF('PR-tampon'!B25="","",IF('PR-tampon'!B25=0,"",INDIRECT(NOM_FR_FACADE&amp;ADDRESS('PR-tampon'!$E25,COLUMN(REFERENCEMENT_FACADE[[#Headers],[LIMITATION DE HAUTEUR DE FACADE]])))))</f>
        <v>9</v>
      </c>
      <c r="N59" s="236" t="str">
        <f ca="1">IF('PR-tampon'!B25="","",IF('PR-tampon'!B25=0,"",IF(INDIRECT(NOM_FR_FACADE&amp;ADDRESS('PR-tampon'!$E25,COLUMN(REFERENCEMENT_FACADE[Observation domaine d''emploi Hauteur])))=0,"-",INDIRECT(NOM_FR_FACADE&amp;ADDRESS('PR-tampon'!$E25,COLUMN(REFERENCEMENT_FACADE[Observation domaine d''emploi Hauteur]))))))</f>
        <v>-</v>
      </c>
      <c r="O59" s="2" t="str">
        <f ca="1">IF('PR-tampon'!B25="","",IF('PR-tampon'!B25=0,"",INDIRECT(NOM_FR_FACADE&amp;ADDRESS('PR-tampon'!$E25,COLUMN(REFERENCEMENT_FACADE[[#Headers],[Colonne zone visée]])))))</f>
        <v>4
4**
4**
4**</v>
      </c>
      <c r="P59" s="2" t="str">
        <f ca="1">IF('PR-tampon'!B25="","",IF('PR-tampon'!B25=0,"",INDIRECT(NOM_FR_FACADE&amp;ADDRESS('PR-tampon'!$E25,COLUMN(REFERENCEMENT_FACADE[[#Headers],[Colonne catégorie visée]])))))</f>
        <v>I
II
III
IV</v>
      </c>
      <c r="Q59" s="236" t="str">
        <f ca="1">IF(OR(RECH_CATEGORIE=FALSE,MID(Tableau5[[#This Row],[ZONE DE SISMICITE MAXIMALE POUR LA CATEGORIE DE BATIMENT VISEE]],2,2)="**"),IF('PR-tampon'!B25="","",IF('PR-tampon'!B25=0,"",IF(INDIRECT(NOM_FR_FACADE&amp;ADDRESS('PR-tampon'!$E25,COLUMN(REFERENCEMENT_FACADE[OBSERVATIONS SUR DOMAINE D''EMPLOI Sismique])))="","-",(INDIRECT(NOM_FR_FACADE&amp;ADDRESS('PR-tampon'!$E25,COLUMN(REFERENCEMENT_FACADE[OBSERVATIONS SUR DOMAINE D''EMPLOI Sismique]))))))),"")</f>
        <v>** Domaine d'emploi sismique :
Hors configurations avec un système de masse surfacique supérieure ou égale à 20 kg/m².</v>
      </c>
      <c r="R59" s="2" t="str">
        <f ca="1">IF('PR-tampon'!B25="","",IF('PR-tampon'!B25=0,"",IF(INDIRECT(NOM_FR_FACADE&amp;ADDRESS('PR-tampon'!$E25,COLUMN(REFERENCEMENT_FACADE[REF ApL])))=0,"",INDIRECT(NOM_FR_FACADE&amp;ADDRESS('PR-tampon'!$E25,COLUMN(REFERENCEMENT_FACADE[REF ApL]))))))</f>
        <v>AL16-188 version 3.d</v>
      </c>
      <c r="S59" s="187" t="str">
        <f ca="1">IF('PR-tampon'!B25="","",IF('PR-tampon'!B25=0,"",IF(INDIRECT(NOM_FR_FACADE&amp;ADDRESS('PR-tampon'!$E25,COLUMN(REFERENCEMENT_FACADE[Lien pour aller sur le site Evaluation CSTB])))=0,"",INDIRECT(NOM_FR_FACADE&amp;ADDRESS('PR-tampon'!$E25,COLUMN(REFERENCEMENT_FACADE[Lien pour aller sur le site Evaluation CSTB]))))))</f>
        <v>https://evaluation.cstb.fr/fr/avis-technique/detail/7-17-1694_V2/</v>
      </c>
    </row>
    <row r="60" spans="1:19" ht="75" customHeight="1" x14ac:dyDescent="0.3">
      <c r="A60" s="2">
        <f>IF('PR-tampon'!B26=0,"",IF(A59+1&gt;'MODULE DE RECHERCHE'!$F$36,"",A59+1))</f>
        <v>18</v>
      </c>
      <c r="B60" s="10">
        <f ca="1">IF('PR-tampon'!E26="","",IF('PR-tampon'!E26=0,"",INDIRECT(NOM_FR_FACADE&amp;ADDRESS('PR-tampon'!$E26,COLUMN(REFERENCEMENT_FACADE[[#Headers],[DATE REFERENCEMENT]])))))</f>
        <v>44383</v>
      </c>
      <c r="C60" s="2" t="str">
        <f ca="1">IF('PR-tampon'!B26="","",IF('PR-tampon'!B26=0,"",INDIRECT(NOM_FR_FACADE&amp;ADDRESS('PR-tampon'!$E26,COLUMN(REFERENCEMENT_FACADE[[#Headers],[ASPECT]])))))</f>
        <v>Enduit</v>
      </c>
      <c r="D60" s="2" t="str">
        <f ca="1">IF('PR-tampon'!B26="","",IF('PR-tampon'!B26=0,"",INDIRECT(NOM_FR_FACADE&amp;ADDRESS('PR-tampon'!$E26,COLUMN(REFERENCEMENT_FACADE[[#Headers],[TYPE DE PROCEDE]])))))</f>
        <v>ETICS sur fibre de bois</v>
      </c>
      <c r="E60" s="2" t="str">
        <f ca="1">IF('PR-tampon'!B26="","",IF('PR-tampon'!B26=0,"",INDIRECT(NOM_FR_FACADE&amp;ADDRESS('PR-tampon'!$E26,COLUMN(REFERENCEMENT_FACADE[[#Headers],[NOM COMMERCIAL DU PROCEDE]])))))</f>
        <v>TOLL-O-THERM MOB WP</v>
      </c>
      <c r="F60" s="2" t="str">
        <f ca="1">IF('PR-tampon'!B26="","",IF('PR-tampon'!B26=0,"",INDIRECT(NOM_FR_FACADE&amp;ADDRESS('PR-tampon'!$E26,COLUMN(REFERENCEMENT_FACADE[[#Headers],[FABRICANT]])))))</f>
        <v>Cromology Services (Marque TOLLENS)
Soprema</v>
      </c>
      <c r="G60" s="2" t="str">
        <f ca="1">IF('PR-tampon'!B26="","",IF('PR-tampon'!B26=0,"",INDIRECT(NOM_FR_FACADE&amp;ADDRESS('PR-tampon'!$E26,COLUMN(REFERENCEMENT_FACADE[[#Headers],[TYPE DE DOCUMENT DE REFERENCE]])))))</f>
        <v>Avis Technique</v>
      </c>
      <c r="H60" s="2" t="str">
        <f ca="1">IF('PR-tampon'!B26="","",IF('PR-tampon'!B26=0,"",INDIRECT(NOM_FR_FACADE&amp;ADDRESS('PR-tampon'!$E26,COLUMN(REFERENCEMENT_FACADE[[#Headers],[REF]])))))</f>
        <v>7/19-1758_V2</v>
      </c>
      <c r="I60" s="10">
        <f ca="1">IF('PR-tampon'!B26="","",IF('PR-tampon'!B26=0,"",INDIRECT(NOM_FR_FACADE&amp;ADDRESS('PR-tampon'!$E26,COLUMN(REFERENCEMENT_FACADE[[#Headers],[AVIS LIMITE AU / VALIDITE]])))))</f>
        <v>46053</v>
      </c>
      <c r="J60" s="10" t="str">
        <f ca="1">IF('PR-tampon'!B26="","",IF('PR-tampon'!B26=0,"",INDIRECT(NOM_FR_FACADE&amp;ADDRESS('PR-tampon'!$E26,COLUMN(REFERENCEMENT_FACADE[[#Headers],[TC/TNC
dans le domaine d''emploi visé]])))))</f>
        <v>TC</v>
      </c>
      <c r="K60" s="2" t="str">
        <f ca="1">IF('PR-tampon'!B26="","",IF('PR-tampon'!B26=0,"",INDIRECT(NOM_FR_FACADE&amp;ADDRESS('PR-tampon'!$E26,COLUMN(REFERENCEMENT_FACADE[[#Headers],[Synthèse support visés]])))))</f>
        <v>COB (NF DTU 31.2) / CLT (Sous AT/DTA)</v>
      </c>
      <c r="L60" s="2" t="str">
        <f ca="1">IF('PR-tampon'!B26="","",IF('PR-tampon'!B26=0,"",INDIRECT(NOM_FR_FACADE&amp;ADDRESS('PR-tampon'!$E26,COLUMN(REFERENCEMENT_FACADE[[#Headers],[LIMITATION DE HAUTEUR DE FACADE3]])))))</f>
        <v>(Situation a à c) h≤ 18 m
(Situation d) h≤ 18 m</v>
      </c>
      <c r="M60" s="265">
        <f ca="1">IF('PR-tampon'!B26="","",IF('PR-tampon'!B26=0,"",INDIRECT(NOM_FR_FACADE&amp;ADDRESS('PR-tampon'!$E26,COLUMN(REFERENCEMENT_FACADE[[#Headers],[LIMITATION DE HAUTEUR DE FACADE]])))))</f>
        <v>18</v>
      </c>
      <c r="N60" s="236" t="str">
        <f ca="1">IF('PR-tampon'!B26="","",IF('PR-tampon'!B26=0,"",IF(INDIRECT(NOM_FR_FACADE&amp;ADDRESS('PR-tampon'!$E26,COLUMN(REFERENCEMENT_FACADE[Observation domaine d''emploi Hauteur])))=0,"-",INDIRECT(NOM_FR_FACADE&amp;ADDRESS('PR-tampon'!$E26,COLUMN(REFERENCEMENT_FACADE[Observation domaine d''emploi Hauteur]))))))</f>
        <v>-</v>
      </c>
      <c r="O60" s="2" t="str">
        <f ca="1">IF('PR-tampon'!B26="","",IF('PR-tampon'!B26=0,"",INDIRECT(NOM_FR_FACADE&amp;ADDRESS('PR-tampon'!$E26,COLUMN(REFERENCEMENT_FACADE[[#Headers],[Colonne zone visée]])))))</f>
        <v>4
4**
4**
4**</v>
      </c>
      <c r="P60" s="2" t="str">
        <f ca="1">IF('PR-tampon'!B26="","",IF('PR-tampon'!B26=0,"",INDIRECT(NOM_FR_FACADE&amp;ADDRESS('PR-tampon'!$E26,COLUMN(REFERENCEMENT_FACADE[[#Headers],[Colonne catégorie visée]])))))</f>
        <v>I
II
III
IV</v>
      </c>
      <c r="Q60" s="236" t="str">
        <f ca="1">IF(OR(RECH_CATEGORIE=FALSE,MID(Tableau5[[#This Row],[ZONE DE SISMICITE MAXIMALE POUR LA CATEGORIE DE BATIMENT VISEE]],2,2)="**"),IF('PR-tampon'!B26="","",IF('PR-tampon'!B26=0,"",IF(INDIRECT(NOM_FR_FACADE&amp;ADDRESS('PR-tampon'!$E26,COLUMN(REFERENCEMENT_FACADE[OBSERVATIONS SUR DOMAINE D''EMPLOI Sismique])))="","-",(INDIRECT(NOM_FR_FACADE&amp;ADDRESS('PR-tampon'!$E26,COLUMN(REFERENCEMENT_FACADE[OBSERVATIONS SUR DOMAINE D''EMPLOI Sismique]))))))),"")</f>
        <v>** Domaine d'emploi sismique :
Hors configurations du système avec finition EHI GM ou EHI G et hors configurations avec un système de masse surfacique supérieure ou égale à 20 kg/m².</v>
      </c>
      <c r="R60" s="2" t="str">
        <f ca="1">IF('PR-tampon'!B26="","",IF('PR-tampon'!B26=0,"",IF(INDIRECT(NOM_FR_FACADE&amp;ADDRESS('PR-tampon'!$E26,COLUMN(REFERENCEMENT_FACADE[REF ApL])))=0,"",INDIRECT(NOM_FR_FACADE&amp;ADDRESS('PR-tampon'!$E26,COLUMN(REFERENCEMENT_FACADE[REF ApL]))))))</f>
        <v>AL16-188 version 3.b</v>
      </c>
      <c r="S60" s="187" t="str">
        <f ca="1">IF('PR-tampon'!B26="","",IF('PR-tampon'!B26=0,"",IF(INDIRECT(NOM_FR_FACADE&amp;ADDRESS('PR-tampon'!$E26,COLUMN(REFERENCEMENT_FACADE[Lien pour aller sur le site Evaluation CSTB])))=0,"",INDIRECT(NOM_FR_FACADE&amp;ADDRESS('PR-tampon'!$E26,COLUMN(REFERENCEMENT_FACADE[Lien pour aller sur le site Evaluation CSTB]))))))</f>
        <v>https://evaluation.cstb.fr/fr/avis-technique/detail/7-19-1758_V2/</v>
      </c>
    </row>
    <row r="61" spans="1:19" ht="75" customHeight="1" x14ac:dyDescent="0.3">
      <c r="A61" s="2">
        <f>IF('PR-tampon'!B27=0,"",IF(A60+1&gt;'MODULE DE RECHERCHE'!$F$36,"",A60+1))</f>
        <v>19</v>
      </c>
      <c r="B61" s="10">
        <f ca="1">IF('PR-tampon'!E27="","",IF('PR-tampon'!E27=0,"",INDIRECT(NOM_FR_FACADE&amp;ADDRESS('PR-tampon'!$E27,COLUMN(REFERENCEMENT_FACADE[[#Headers],[DATE REFERENCEMENT]])))))</f>
        <v>44652</v>
      </c>
      <c r="C61" s="2" t="str">
        <f ca="1">IF('PR-tampon'!B27="","",IF('PR-tampon'!B27=0,"",INDIRECT(NOM_FR_FACADE&amp;ADDRESS('PR-tampon'!$E27,COLUMN(REFERENCEMENT_FACADE[[#Headers],[ASPECT]])))))</f>
        <v>Enduit</v>
      </c>
      <c r="D61" s="2" t="str">
        <f ca="1">IF('PR-tampon'!B27="","",IF('PR-tampon'!B27=0,"",INDIRECT(NOM_FR_FACADE&amp;ADDRESS('PR-tampon'!$E27,COLUMN(REFERENCEMENT_FACADE[[#Headers],[TYPE DE PROCEDE]])))))</f>
        <v>ETICS sur fibre de bois</v>
      </c>
      <c r="E61" s="2" t="str">
        <f ca="1">IF('PR-tampon'!B27="","",IF('PR-tampon'!B27=0,"",INDIRECT(NOM_FR_FACADE&amp;ADDRESS('PR-tampon'!$E27,COLUMN(REFERENCEMENT_FACADE[[#Headers],[NOM COMMERCIAL DU PROCEDE]])))))</f>
        <v>webertherm XM FdB COB</v>
      </c>
      <c r="F61" s="2" t="str">
        <f ca="1">IF('PR-tampon'!B27="","",IF('PR-tampon'!B27=0,"",INDIRECT(NOM_FR_FACADE&amp;ADDRESS('PR-tampon'!$E27,COLUMN(REFERENCEMENT_FACADE[[#Headers],[FABRICANT]])))))</f>
        <v>Saint Gobaint Weber
(FR)</v>
      </c>
      <c r="G61" s="2" t="str">
        <f ca="1">IF('PR-tampon'!B27="","",IF('PR-tampon'!B27=0,"",INDIRECT(NOM_FR_FACADE&amp;ADDRESS('PR-tampon'!$E27,COLUMN(REFERENCEMENT_FACADE[[#Headers],[TYPE DE DOCUMENT DE REFERENCE]])))))</f>
        <v>Document Technique d'Application (DTA)</v>
      </c>
      <c r="H61" s="2" t="str">
        <f ca="1">IF('PR-tampon'!B27="","",IF('PR-tampon'!B27=0,"",INDIRECT(NOM_FR_FACADE&amp;ADDRESS('PR-tampon'!$E27,COLUMN(REFERENCEMENT_FACADE[[#Headers],[REF]])))))</f>
        <v>7/21-1786_V1</v>
      </c>
      <c r="I61" s="10">
        <f ca="1">IF('PR-tampon'!B27="","",IF('PR-tampon'!B27=0,"",INDIRECT(NOM_FR_FACADE&amp;ADDRESS('PR-tampon'!$E27,COLUMN(REFERENCEMENT_FACADE[[#Headers],[AVIS LIMITE AU / VALIDITE]])))))</f>
        <v>46418</v>
      </c>
      <c r="J61" s="10" t="str">
        <f ca="1">IF('PR-tampon'!B27="","",IF('PR-tampon'!B27=0,"",INDIRECT(NOM_FR_FACADE&amp;ADDRESS('PR-tampon'!$E27,COLUMN(REFERENCEMENT_FACADE[[#Headers],[TC/TNC
dans le domaine d''emploi visé]])))))</f>
        <v>TC</v>
      </c>
      <c r="K61" s="2" t="str">
        <f ca="1">IF('PR-tampon'!B27="","",IF('PR-tampon'!B27=0,"",INDIRECT(NOM_FR_FACADE&amp;ADDRESS('PR-tampon'!$E27,COLUMN(REFERENCEMENT_FACADE[[#Headers],[Synthèse support visés]])))))</f>
        <v>COB (NF DTU 31.2) / CLT (Sous AT/DTA)</v>
      </c>
      <c r="L61" s="2" t="str">
        <f ca="1">IF('PR-tampon'!B27="","",IF('PR-tampon'!B27=0,"",INDIRECT(NOM_FR_FACADE&amp;ADDRESS('PR-tampon'!$E27,COLUMN(REFERENCEMENT_FACADE[[#Headers],[LIMITATION DE HAUTEUR DE FACADE3]])))))</f>
        <v>(Situation a à c) h≤ 9 m
(Situation d) h≤ 6 m</v>
      </c>
      <c r="M61" s="265">
        <f ca="1">IF('PR-tampon'!B27="","",IF('PR-tampon'!B27=0,"",INDIRECT(NOM_FR_FACADE&amp;ADDRESS('PR-tampon'!$E27,COLUMN(REFERENCEMENT_FACADE[[#Headers],[LIMITATION DE HAUTEUR DE FACADE]])))))</f>
        <v>9</v>
      </c>
      <c r="N61" s="236" t="str">
        <f ca="1">IF('PR-tampon'!B27="","",IF('PR-tampon'!B27=0,"",IF(INDIRECT(NOM_FR_FACADE&amp;ADDRESS('PR-tampon'!$E27,COLUMN(REFERENCEMENT_FACADE[Observation domaine d''emploi Hauteur])))=0,"-",INDIRECT(NOM_FR_FACADE&amp;ADDRESS('PR-tampon'!$E27,COLUMN(REFERENCEMENT_FACADE[Observation domaine d''emploi Hauteur]))))))</f>
        <v>-</v>
      </c>
      <c r="O61" s="2" t="str">
        <f ca="1">IF('PR-tampon'!B27="","",IF('PR-tampon'!B27=0,"",INDIRECT(NOM_FR_FACADE&amp;ADDRESS('PR-tampon'!$E27,COLUMN(REFERENCEMENT_FACADE[[#Headers],[Colonne zone visée]])))))</f>
        <v>4
2
1
1</v>
      </c>
      <c r="P61" s="2" t="str">
        <f ca="1">IF('PR-tampon'!B27="","",IF('PR-tampon'!B27=0,"",INDIRECT(NOM_FR_FACADE&amp;ADDRESS('PR-tampon'!$E27,COLUMN(REFERENCEMENT_FACADE[[#Headers],[Colonne catégorie visée]])))))</f>
        <v>I
II
III
IV</v>
      </c>
      <c r="Q61" s="236" t="str">
        <f ca="1">IF(OR(RECH_CATEGORIE=FALSE,MID(Tableau5[[#This Row],[ZONE DE SISMICITE MAXIMALE POUR LA CATEGORIE DE BATIMENT VISEE]],2,2)="**"),IF('PR-tampon'!B27="","",IF('PR-tampon'!B27=0,"",IF(INDIRECT(NOM_FR_FACADE&amp;ADDRESS('PR-tampon'!$E27,COLUMN(REFERENCEMENT_FACADE[OBSERVATIONS SUR DOMAINE D''EMPLOI Sismique])))="","-",(INDIRECT(NOM_FR_FACADE&amp;ADDRESS('PR-tampon'!$E27,COLUMN(REFERENCEMENT_FACADE[OBSERVATIONS SUR DOMAINE D''EMPLOI Sismique]))))))),"")</f>
        <v>-</v>
      </c>
      <c r="R61" s="2" t="str">
        <f ca="1">IF('PR-tampon'!B27="","",IF('PR-tampon'!B27=0,"",IF(INDIRECT(NOM_FR_FACADE&amp;ADDRESS('PR-tampon'!$E27,COLUMN(REFERENCEMENT_FACADE[REF ApL])))=0,"",INDIRECT(NOM_FR_FACADE&amp;ADDRESS('PR-tampon'!$E27,COLUMN(REFERENCEMENT_FACADE[REF ApL]))))))</f>
        <v>EFR-19-002695-Révision 1</v>
      </c>
      <c r="S61" s="187" t="str">
        <f ca="1">IF('PR-tampon'!B27="","",IF('PR-tampon'!B27=0,"",IF(INDIRECT(NOM_FR_FACADE&amp;ADDRESS('PR-tampon'!$E27,COLUMN(REFERENCEMENT_FACADE[Lien pour aller sur le site Evaluation CSTB])))=0,"",INDIRECT(NOM_FR_FACADE&amp;ADDRESS('PR-tampon'!$E27,COLUMN(REFERENCEMENT_FACADE[Lien pour aller sur le site Evaluation CSTB]))))))</f>
        <v>https://evaluation.cstb.fr/fr/avis-technique/detail/7-21-1786_V1/</v>
      </c>
    </row>
    <row r="62" spans="1:19" ht="75" customHeight="1" x14ac:dyDescent="0.3">
      <c r="A62" s="2">
        <f>IF('PR-tampon'!B28=0,"",IF(A61+1&gt;'MODULE DE RECHERCHE'!$F$36,"",A61+1))</f>
        <v>20</v>
      </c>
      <c r="B62" s="10">
        <f ca="1">IF('PR-tampon'!E28="","",IF('PR-tampon'!E28=0,"",INDIRECT(NOM_FR_FACADE&amp;ADDRESS('PR-tampon'!$E28,COLUMN(REFERENCEMENT_FACADE[[#Headers],[DATE REFERENCEMENT]])))))</f>
        <v>43742</v>
      </c>
      <c r="C62" s="2" t="str">
        <f ca="1">IF('PR-tampon'!B28="","",IF('PR-tampon'!B28=0,"",INDIRECT(NOM_FR_FACADE&amp;ADDRESS('PR-tampon'!$E28,COLUMN(REFERENCEMENT_FACADE[[#Headers],[ASPECT]])))))</f>
        <v>Enduit</v>
      </c>
      <c r="D62" s="2" t="str">
        <f ca="1">IF('PR-tampon'!B28="","",IF('PR-tampon'!B28=0,"",INDIRECT(NOM_FR_FACADE&amp;ADDRESS('PR-tampon'!$E28,COLUMN(REFERENCEMENT_FACADE[[#Headers],[TYPE DE PROCEDE]])))))</f>
        <v>ETICS sur laine de roche</v>
      </c>
      <c r="E62" s="2" t="str">
        <f ca="1">IF('PR-tampon'!B28="","",IF('PR-tampon'!B28=0,"",INDIRECT(NOM_FR_FACADE&amp;ADDRESS('PR-tampon'!$E28,COLUMN(REFERENCEMENT_FACADE[[#Headers],[NOM COMMERCIAL DU PROCEDE]])))))</f>
        <v>Pariso MOB LR - M</v>
      </c>
      <c r="F62" s="2" t="str">
        <f ca="1">IF('PR-tampon'!B28="","",IF('PR-tampon'!B28=0,"",INDIRECT(NOM_FR_FACADE&amp;ADDRESS('PR-tampon'!$E28,COLUMN(REFERENCEMENT_FACADE[[#Headers],[FABRICANT]])))))</f>
        <v>ParexGroup
(FR)</v>
      </c>
      <c r="G62" s="2" t="str">
        <f ca="1">IF('PR-tampon'!B28="","",IF('PR-tampon'!B28=0,"",INDIRECT(NOM_FR_FACADE&amp;ADDRESS('PR-tampon'!$E28,COLUMN(REFERENCEMENT_FACADE[[#Headers],[TYPE DE DOCUMENT DE REFERENCE]])))))</f>
        <v>Avis Technique</v>
      </c>
      <c r="H62" s="2" t="str">
        <f ca="1">IF('PR-tampon'!B28="","",IF('PR-tampon'!B28=0,"",INDIRECT(NOM_FR_FACADE&amp;ADDRESS('PR-tampon'!$E28,COLUMN(REFERENCEMENT_FACADE[[#Headers],[REF]])))))</f>
        <v>7/18-1745_V1</v>
      </c>
      <c r="I62" s="10">
        <f ca="1">IF('PR-tampon'!B28="","",IF('PR-tampon'!B28=0,"",INDIRECT(NOM_FR_FACADE&amp;ADDRESS('PR-tampon'!$E28,COLUMN(REFERENCEMENT_FACADE[[#Headers],[AVIS LIMITE AU / VALIDITE]])))))</f>
        <v>45322</v>
      </c>
      <c r="J62" s="10" t="str">
        <f ca="1">IF('PR-tampon'!B28="","",IF('PR-tampon'!B28=0,"",INDIRECT(NOM_FR_FACADE&amp;ADDRESS('PR-tampon'!$E28,COLUMN(REFERENCEMENT_FACADE[[#Headers],[TC/TNC
dans le domaine d''emploi visé]])))))</f>
        <v>TC</v>
      </c>
      <c r="K62" s="2" t="str">
        <f ca="1">IF('PR-tampon'!B28="","",IF('PR-tampon'!B28=0,"",INDIRECT(NOM_FR_FACADE&amp;ADDRESS('PR-tampon'!$E28,COLUMN(REFERENCEMENT_FACADE[[#Headers],[Synthèse support visés]])))))</f>
        <v>COB (NF DTU 31.2) / CLT (Sous AT/DTA)</v>
      </c>
      <c r="L62" s="2" t="str">
        <f ca="1">IF('PR-tampon'!B28="","",IF('PR-tampon'!B28=0,"",INDIRECT(NOM_FR_FACADE&amp;ADDRESS('PR-tampon'!$E28,COLUMN(REFERENCEMENT_FACADE[[#Headers],[LIMITATION DE HAUTEUR DE FACADE3]])))))</f>
        <v>(Situation a à c) h≤ 9 m
(Situation d) h≤ 6 m</v>
      </c>
      <c r="M62" s="265">
        <f ca="1">IF('PR-tampon'!B28="","",IF('PR-tampon'!B28=0,"",INDIRECT(NOM_FR_FACADE&amp;ADDRESS('PR-tampon'!$E28,COLUMN(REFERENCEMENT_FACADE[[#Headers],[LIMITATION DE HAUTEUR DE FACADE]])))))</f>
        <v>9</v>
      </c>
      <c r="N62" s="236" t="str">
        <f ca="1">IF('PR-tampon'!B28="","",IF('PR-tampon'!B28=0,"",IF(INDIRECT(NOM_FR_FACADE&amp;ADDRESS('PR-tampon'!$E28,COLUMN(REFERENCEMENT_FACADE[Observation domaine d''emploi Hauteur])))=0,"-",INDIRECT(NOM_FR_FACADE&amp;ADDRESS('PR-tampon'!$E28,COLUMN(REFERENCEMENT_FACADE[Observation domaine d''emploi Hauteur]))))))</f>
        <v>-</v>
      </c>
      <c r="O62" s="2" t="str">
        <f ca="1">IF('PR-tampon'!B28="","",IF('PR-tampon'!B28=0,"",INDIRECT(NOM_FR_FACADE&amp;ADDRESS('PR-tampon'!$E28,COLUMN(REFERENCEMENT_FACADE[[#Headers],[Colonne zone visée]])))))</f>
        <v>4
2
1
1</v>
      </c>
      <c r="P62" s="2" t="str">
        <f ca="1">IF('PR-tampon'!B28="","",IF('PR-tampon'!B28=0,"",INDIRECT(NOM_FR_FACADE&amp;ADDRESS('PR-tampon'!$E28,COLUMN(REFERENCEMENT_FACADE[[#Headers],[Colonne catégorie visée]])))))</f>
        <v>I
II
III
IV</v>
      </c>
      <c r="Q62" s="236" t="str">
        <f ca="1">IF(OR(RECH_CATEGORIE=FALSE,MID(Tableau5[[#This Row],[ZONE DE SISMICITE MAXIMALE POUR LA CATEGORIE DE BATIMENT VISEE]],2,2)="**"),IF('PR-tampon'!B28="","",IF('PR-tampon'!B28=0,"",IF(INDIRECT(NOM_FR_FACADE&amp;ADDRESS('PR-tampon'!$E28,COLUMN(REFERENCEMENT_FACADE[OBSERVATIONS SUR DOMAINE D''EMPLOI Sismique])))="","-",(INDIRECT(NOM_FR_FACADE&amp;ADDRESS('PR-tampon'!$E28,COLUMN(REFERENCEMENT_FACADE[OBSERVATIONS SUR DOMAINE D''EMPLOI Sismique]))))))),"")</f>
        <v>-</v>
      </c>
      <c r="R62" s="2" t="str">
        <f ca="1">IF('PR-tampon'!B28="","",IF('PR-tampon'!B28=0,"",IF(INDIRECT(NOM_FR_FACADE&amp;ADDRESS('PR-tampon'!$E28,COLUMN(REFERENCEMENT_FACADE[REF ApL])))=0,"",INDIRECT(NOM_FR_FACADE&amp;ADDRESS('PR-tampon'!$E28,COLUMN(REFERENCEMENT_FACADE[REF ApL]))))))</f>
        <v/>
      </c>
      <c r="S62" s="187" t="str">
        <f ca="1">IF('PR-tampon'!B28="","",IF('PR-tampon'!B28=0,"",IF(INDIRECT(NOM_FR_FACADE&amp;ADDRESS('PR-tampon'!$E28,COLUMN(REFERENCEMENT_FACADE[Lien pour aller sur le site Evaluation CSTB])))=0,"",INDIRECT(NOM_FR_FACADE&amp;ADDRESS('PR-tampon'!$E28,COLUMN(REFERENCEMENT_FACADE[Lien pour aller sur le site Evaluation CSTB]))))))</f>
        <v>https://evaluation.cstb.fr/fr/avis-technique/detail/7-18-1745_V1/</v>
      </c>
    </row>
    <row r="63" spans="1:19" ht="75" customHeight="1" x14ac:dyDescent="0.3">
      <c r="A63" s="2">
        <f>IF('PR-tampon'!B29=0,"",IF(A62+1&gt;'MODULE DE RECHERCHE'!$F$36,"",A62+1))</f>
        <v>21</v>
      </c>
      <c r="B63" s="10">
        <f ca="1">IF('PR-tampon'!E29="","",IF('PR-tampon'!E29=0,"",INDIRECT(NOM_FR_FACADE&amp;ADDRESS('PR-tampon'!$E29,COLUMN(REFERENCEMENT_FACADE[[#Headers],[DATE REFERENCEMENT]])))))</f>
        <v>45085</v>
      </c>
      <c r="C63" s="2" t="str">
        <f ca="1">IF('PR-tampon'!B29="","",IF('PR-tampon'!B29=0,"",INDIRECT(NOM_FR_FACADE&amp;ADDRESS('PR-tampon'!$E29,COLUMN(REFERENCEMENT_FACADE[[#Headers],[ASPECT]])))))</f>
        <v>Enduit</v>
      </c>
      <c r="D63" s="2" t="str">
        <f ca="1">IF('PR-tampon'!B29="","",IF('PR-tampon'!B29=0,"",INDIRECT(NOM_FR_FACADE&amp;ADDRESS('PR-tampon'!$E29,COLUMN(REFERENCEMENT_FACADE[[#Headers],[TYPE DE PROCEDE]])))))</f>
        <v>ETICS sur laine de roche</v>
      </c>
      <c r="E63" s="2" t="str">
        <f ca="1">IF('PR-tampon'!B29="","",IF('PR-tampon'!B29=0,"",INDIRECT(NOM_FR_FACADE&amp;ADDRESS('PR-tampon'!$E29,COLUMN(REFERENCEMENT_FACADE[[#Headers],[NOM COMMERCIAL DU PROCEDE]])))))</f>
        <v>Procédé ETICS StoTherm Mineral COB sur parois FOB</v>
      </c>
      <c r="F63" s="2" t="str">
        <f ca="1">IF('PR-tampon'!B29="","",IF('PR-tampon'!B29=0,"",INDIRECT(NOM_FR_FACADE&amp;ADDRESS('PR-tampon'!$E29,COLUMN(REFERENCEMENT_FACADE[[#Headers],[FABRICANT]])))))</f>
        <v>ICADE PROMOTION
et
STO SAS</v>
      </c>
      <c r="G63" s="2" t="str">
        <f ca="1">IF('PR-tampon'!B29="","",IF('PR-tampon'!B29=0,"",INDIRECT(NOM_FR_FACADE&amp;ADDRESS('PR-tampon'!$E29,COLUMN(REFERENCEMENT_FACADE[[#Headers],[TYPE DE DOCUMENT DE REFERENCE]])))))</f>
        <v>Appréciation Technique d'Expérimentation (ATEx cas a)</v>
      </c>
      <c r="H63" s="2" t="str">
        <f ca="1">IF('PR-tampon'!B29="","",IF('PR-tampon'!B29=0,"",INDIRECT(NOM_FR_FACADE&amp;ADDRESS('PR-tampon'!$E29,COLUMN(REFERENCEMENT_FACADE[[#Headers],[REF]])))))</f>
        <v>3022_v2</v>
      </c>
      <c r="I63" s="10">
        <f ca="1">IF('PR-tampon'!B29="","",IF('PR-tampon'!B29=0,"",INDIRECT(NOM_FR_FACADE&amp;ADDRESS('PR-tampon'!$E29,COLUMN(REFERENCEMENT_FACADE[[#Headers],[AVIS LIMITE AU / VALIDITE]])))))</f>
        <v>46067</v>
      </c>
      <c r="J63" s="10" t="str">
        <f ca="1">IF('PR-tampon'!B29="","",IF('PR-tampon'!B29=0,"",INDIRECT(NOM_FR_FACADE&amp;ADDRESS('PR-tampon'!$E29,COLUMN(REFERENCEMENT_FACADE[[#Headers],[TC/TNC
dans le domaine d''emploi visé]])))))</f>
        <v>TC</v>
      </c>
      <c r="K63" s="2" t="str">
        <f ca="1">IF('PR-tampon'!B29="","",IF('PR-tampon'!B29=0,"",INDIRECT(NOM_FR_FACADE&amp;ADDRESS('PR-tampon'!$E29,COLUMN(REFERENCEMENT_FACADE[[#Headers],[Synthèse support visés]])))))</f>
        <v>FOB (NF DTU 31.4)</v>
      </c>
      <c r="L63" s="2" t="str">
        <f ca="1">IF('PR-tampon'!B29="","",IF('PR-tampon'!B29=0,"",INDIRECT(NOM_FR_FACADE&amp;ADDRESS('PR-tampon'!$E29,COLUMN(REFERENCEMENT_FACADE[[#Headers],[LIMITATION DE HAUTEUR DE FACADE3]])))))</f>
        <v>(Situation a à c) h≤ 40 m
(Situation d) h≤ 28 m</v>
      </c>
      <c r="M63" s="265">
        <f ca="1">IF('PR-tampon'!B29="","",IF('PR-tampon'!B29=0,"",INDIRECT(NOM_FR_FACADE&amp;ADDRESS('PR-tampon'!$E29,COLUMN(REFERENCEMENT_FACADE[[#Headers],[LIMITATION DE HAUTEUR DE FACADE]])))))</f>
        <v>40</v>
      </c>
      <c r="N63" s="236" t="str">
        <f ca="1">IF('PR-tampon'!B29="","",IF('PR-tampon'!B29=0,"",IF(INDIRECT(NOM_FR_FACADE&amp;ADDRESS('PR-tampon'!$E29,COLUMN(REFERENCEMENT_FACADE[Observation domaine d''emploi Hauteur])))=0,"-",INDIRECT(NOM_FR_FACADE&amp;ADDRESS('PR-tampon'!$E29,COLUMN(REFERENCEMENT_FACADE[Observation domaine d''emploi Hauteur]))))))</f>
        <v>Domaine d'emploi hauteur :
- Les zones de vent sont limitées de 1 à 3
- hauteur limitée à une pression à 3600 Pa à l’ELU pour des calculs selon l’Eurocode 1
- Au-delà de 9m, mise en œuvre d'un pare-pluie et précadre acier</v>
      </c>
      <c r="O63" s="2" t="str">
        <f ca="1">IF('PR-tampon'!B29="","",IF('PR-tampon'!B29=0,"",INDIRECT(NOM_FR_FACADE&amp;ADDRESS('PR-tampon'!$E29,COLUMN(REFERENCEMENT_FACADE[[#Headers],[Colonne zone visée]])))))</f>
        <v>4
4**
4**
4**</v>
      </c>
      <c r="P63" s="2" t="str">
        <f ca="1">IF('PR-tampon'!B29="","",IF('PR-tampon'!B29=0,"",INDIRECT(NOM_FR_FACADE&amp;ADDRESS('PR-tampon'!$E29,COLUMN(REFERENCEMENT_FACADE[[#Headers],[Colonne catégorie visée]])))))</f>
        <v>I
II
III
IV</v>
      </c>
      <c r="Q63" s="236" t="str">
        <f ca="1">IF(OR(RECH_CATEGORIE=FALSE,MID(Tableau5[[#This Row],[ZONE DE SISMICITE MAXIMALE POUR LA CATEGORIE DE BATIMENT VISEE]],2,2)="**"),IF('PR-tampon'!B29="","",IF('PR-tampon'!B29=0,"",IF(INDIRECT(NOM_FR_FACADE&amp;ADDRESS('PR-tampon'!$E29,COLUMN(REFERENCEMENT_FACADE[OBSERVATIONS SUR DOMAINE D''EMPLOI Sismique])))="","-",(INDIRECT(NOM_FR_FACADE&amp;ADDRESS('PR-tampon'!$E29,COLUMN(REFERENCEMENT_FACADE[OBSERVATIONS SUR DOMAINE D''EMPLOI Sismique]))))))),"")</f>
        <v>** Domaine d'emploi sismique :
Hors configurations avec un système de masse surfacique supérieure ou égale à 20 kg/m².</v>
      </c>
      <c r="R63" s="2" t="str">
        <f ca="1">IF('PR-tampon'!B29="","",IF('PR-tampon'!B29=0,"",IF(INDIRECT(NOM_FR_FACADE&amp;ADDRESS('PR-tampon'!$E29,COLUMN(REFERENCEMENT_FACADE[REF ApL])))=0,"",INDIRECT(NOM_FR_FACADE&amp;ADDRESS('PR-tampon'!$E29,COLUMN(REFERENCEMENT_FACADE[REF ApL]))))))</f>
        <v/>
      </c>
      <c r="S63" s="187" t="str">
        <f ca="1">IF('PR-tampon'!B29="","",IF('PR-tampon'!B29=0,"",IF(INDIRECT(NOM_FR_FACADE&amp;ADDRESS('PR-tampon'!$E29,COLUMN(REFERENCEMENT_FACADE[Lien pour aller sur le site Evaluation CSTB])))=0,"",INDIRECT(NOM_FR_FACADE&amp;ADDRESS('PR-tampon'!$E29,COLUMN(REFERENCEMENT_FACADE[Lien pour aller sur le site Evaluation CSTB]))))))</f>
        <v>https://evaluation.cstb.fr/fr/appreciation-technique-expertise-atex/detail/3022-v2/</v>
      </c>
    </row>
    <row r="64" spans="1:19" ht="75" customHeight="1" x14ac:dyDescent="0.3">
      <c r="A64" s="2">
        <f>IF('PR-tampon'!B30=0,"",IF(A63+1&gt;'MODULE DE RECHERCHE'!$F$36,"",A63+1))</f>
        <v>22</v>
      </c>
      <c r="B64" s="10">
        <f ca="1">IF('PR-tampon'!E30="","",IF('PR-tampon'!E30=0,"",INDIRECT(NOM_FR_FACADE&amp;ADDRESS('PR-tampon'!$E30,COLUMN(REFERENCEMENT_FACADE[[#Headers],[DATE REFERENCEMENT]])))))</f>
        <v>44910</v>
      </c>
      <c r="C64" s="2" t="str">
        <f ca="1">IF('PR-tampon'!B30="","",IF('PR-tampon'!B30=0,"",INDIRECT(NOM_FR_FACADE&amp;ADDRESS('PR-tampon'!$E30,COLUMN(REFERENCEMENT_FACADE[[#Headers],[ASPECT]])))))</f>
        <v>Enduit</v>
      </c>
      <c r="D64" s="2" t="str">
        <f ca="1">IF('PR-tampon'!B30="","",IF('PR-tampon'!B30=0,"",INDIRECT(NOM_FR_FACADE&amp;ADDRESS('PR-tampon'!$E30,COLUMN(REFERENCEMENT_FACADE[[#Headers],[TYPE DE PROCEDE]])))))</f>
        <v>ETICS sur laine de roche</v>
      </c>
      <c r="E64" s="2" t="str">
        <f ca="1">IF('PR-tampon'!B30="","",IF('PR-tampon'!B30=0,"",INDIRECT(NOM_FR_FACADE&amp;ADDRESS('PR-tampon'!$E30,COLUMN(REFERENCEMENT_FACADE[[#Headers],[NOM COMMERCIAL DU PROCEDE]])))))</f>
        <v>StoTherm Minéral COB</v>
      </c>
      <c r="F64" s="2" t="str">
        <f ca="1">IF('PR-tampon'!B30="","",IF('PR-tampon'!B30=0,"",INDIRECT(NOM_FR_FACADE&amp;ADDRESS('PR-tampon'!$E30,COLUMN(REFERENCEMENT_FACADE[[#Headers],[FABRICANT]])))))</f>
        <v>Sto S.A.S</v>
      </c>
      <c r="G64" s="2" t="str">
        <f ca="1">IF('PR-tampon'!B30="","",IF('PR-tampon'!B30=0,"",INDIRECT(NOM_FR_FACADE&amp;ADDRESS('PR-tampon'!$E30,COLUMN(REFERENCEMENT_FACADE[[#Headers],[TYPE DE DOCUMENT DE REFERENCE]])))))</f>
        <v>Avis Technique</v>
      </c>
      <c r="H64" s="2" t="str">
        <f ca="1">IF('PR-tampon'!B30="","",IF('PR-tampon'!B30=0,"",INDIRECT(NOM_FR_FACADE&amp;ADDRESS('PR-tampon'!$E30,COLUMN(REFERENCEMENT_FACADE[[#Headers],[REF]])))))</f>
        <v>7/18-1747_V2</v>
      </c>
      <c r="I64" s="10">
        <f ca="1">IF('PR-tampon'!B30="","",IF('PR-tampon'!B30=0,"",INDIRECT(NOM_FR_FACADE&amp;ADDRESS('PR-tampon'!$E30,COLUMN(REFERENCEMENT_FACADE[[#Headers],[AVIS LIMITE AU / VALIDITE]])))))</f>
        <v>47514</v>
      </c>
      <c r="J64" s="10" t="str">
        <f ca="1">IF('PR-tampon'!B30="","",IF('PR-tampon'!B30=0,"",INDIRECT(NOM_FR_FACADE&amp;ADDRESS('PR-tampon'!$E30,COLUMN(REFERENCEMENT_FACADE[[#Headers],[TC/TNC
dans le domaine d''emploi visé]])))))</f>
        <v>TC</v>
      </c>
      <c r="K64" s="2" t="str">
        <f ca="1">IF('PR-tampon'!B30="","",IF('PR-tampon'!B30=0,"",INDIRECT(NOM_FR_FACADE&amp;ADDRESS('PR-tampon'!$E30,COLUMN(REFERENCEMENT_FACADE[[#Headers],[Synthèse support visés]])))))</f>
        <v>COB (NF DTU 31.2) / CLT (Sous AT/DTA)</v>
      </c>
      <c r="L64" s="2" t="str">
        <f ca="1">IF('PR-tampon'!B30="","",IF('PR-tampon'!B30=0,"",INDIRECT(NOM_FR_FACADE&amp;ADDRESS('PR-tampon'!$E30,COLUMN(REFERENCEMENT_FACADE[[#Headers],[LIMITATION DE HAUTEUR DE FACADE3]])))))</f>
        <v>(Situation a à c) h≤ 9 m
(Situation d) h≤ 6 m</v>
      </c>
      <c r="M64" s="265">
        <f ca="1">IF('PR-tampon'!B30="","",IF('PR-tampon'!B30=0,"",INDIRECT(NOM_FR_FACADE&amp;ADDRESS('PR-tampon'!$E30,COLUMN(REFERENCEMENT_FACADE[[#Headers],[LIMITATION DE HAUTEUR DE FACADE]])))))</f>
        <v>9</v>
      </c>
      <c r="N64" s="236" t="str">
        <f ca="1">IF('PR-tampon'!B30="","",IF('PR-tampon'!B30=0,"",IF(INDIRECT(NOM_FR_FACADE&amp;ADDRESS('PR-tampon'!$E30,COLUMN(REFERENCEMENT_FACADE[Observation domaine d''emploi Hauteur])))=0,"-",INDIRECT(NOM_FR_FACADE&amp;ADDRESS('PR-tampon'!$E30,COLUMN(REFERENCEMENT_FACADE[Observation domaine d''emploi Hauteur]))))))</f>
        <v>-</v>
      </c>
      <c r="O64" s="2" t="str">
        <f ca="1">IF('PR-tampon'!B30="","",IF('PR-tampon'!B30=0,"",INDIRECT(NOM_FR_FACADE&amp;ADDRESS('PR-tampon'!$E30,COLUMN(REFERENCEMENT_FACADE[[#Headers],[Colonne zone visée]])))))</f>
        <v>4
4**
4**
4**</v>
      </c>
      <c r="P64" s="2" t="str">
        <f ca="1">IF('PR-tampon'!B30="","",IF('PR-tampon'!B30=0,"",INDIRECT(NOM_FR_FACADE&amp;ADDRESS('PR-tampon'!$E30,COLUMN(REFERENCEMENT_FACADE[[#Headers],[Colonne catégorie visée]])))))</f>
        <v>I
II
III
IV</v>
      </c>
      <c r="Q64" s="236" t="str">
        <f ca="1">IF(OR(RECH_CATEGORIE=FALSE,MID(Tableau5[[#This Row],[ZONE DE SISMICITE MAXIMALE POUR LA CATEGORIE DE BATIMENT VISEE]],2,2)="**"),IF('PR-tampon'!B30="","",IF('PR-tampon'!B30=0,"",IF(INDIRECT(NOM_FR_FACADE&amp;ADDRESS('PR-tampon'!$E30,COLUMN(REFERENCEMENT_FACADE[OBSERVATIONS SUR DOMAINE D''EMPLOI Sismique])))="","-",(INDIRECT(NOM_FR_FACADE&amp;ADDRESS('PR-tampon'!$E30,COLUMN(REFERENCEMENT_FACADE[OBSERVATIONS SUR DOMAINE D''EMPLOI Sismique]))))))),"")</f>
        <v>** Domaine d'emploi sismique :
Hors configurations avec un système de masse surfacique supérieure ou égale à 20 kg/m².</v>
      </c>
      <c r="R64" s="2" t="str">
        <f ca="1">IF('PR-tampon'!B30="","",IF('PR-tampon'!B30=0,"",IF(INDIRECT(NOM_FR_FACADE&amp;ADDRESS('PR-tampon'!$E30,COLUMN(REFERENCEMENT_FACADE[REF ApL])))=0,"",INDIRECT(NOM_FR_FACADE&amp;ADDRESS('PR-tampon'!$E30,COLUMN(REFERENCEMENT_FACADE[REF ApL]))))))</f>
        <v>AL16-186_v3</v>
      </c>
      <c r="S64" s="187" t="str">
        <f ca="1">IF('PR-tampon'!B30="","",IF('PR-tampon'!B30=0,"",IF(INDIRECT(NOM_FR_FACADE&amp;ADDRESS('PR-tampon'!$E30,COLUMN(REFERENCEMENT_FACADE[Lien pour aller sur le site Evaluation CSTB])))=0,"",INDIRECT(NOM_FR_FACADE&amp;ADDRESS('PR-tampon'!$E30,COLUMN(REFERENCEMENT_FACADE[Lien pour aller sur le site Evaluation CSTB]))))))</f>
        <v>https://evaluation.cstb.fr/fr/avis-technique/detail/7-18-1747_V2/</v>
      </c>
    </row>
    <row r="65" spans="1:19" ht="75" customHeight="1" x14ac:dyDescent="0.3">
      <c r="A65" s="2">
        <f>IF('PR-tampon'!B31=0,"",IF(A64+1&gt;'MODULE DE RECHERCHE'!$F$36,"",A64+1))</f>
        <v>23</v>
      </c>
      <c r="B65" s="10">
        <f ca="1">IF('PR-tampon'!E31="","",IF('PR-tampon'!E31=0,"",INDIRECT(NOM_FR_FACADE&amp;ADDRESS('PR-tampon'!$E31,COLUMN(REFERENCEMENT_FACADE[[#Headers],[DATE REFERENCEMENT]])))))</f>
        <v>44510</v>
      </c>
      <c r="C65" s="2" t="str">
        <f ca="1">IF('PR-tampon'!B31="","",IF('PR-tampon'!B31=0,"",INDIRECT(NOM_FR_FACADE&amp;ADDRESS('PR-tampon'!$E31,COLUMN(REFERENCEMENT_FACADE[[#Headers],[ASPECT]])))))</f>
        <v>Enduit</v>
      </c>
      <c r="D65" s="2" t="str">
        <f ca="1">IF('PR-tampon'!B31="","",IF('PR-tampon'!B31=0,"",INDIRECT(NOM_FR_FACADE&amp;ADDRESS('PR-tampon'!$E31,COLUMN(REFERENCEMENT_FACADE[[#Headers],[TYPE DE PROCEDE]])))))</f>
        <v>ETICS sur laine de roche</v>
      </c>
      <c r="E65" s="2" t="str">
        <f ca="1">IF('PR-tampon'!B31="","",IF('PR-tampon'!B31=0,"",INDIRECT(NOM_FR_FACADE&amp;ADDRESS('PR-tampon'!$E31,COLUMN(REFERENCEMENT_FACADE[[#Headers],[NOM COMMERCIAL DU PROCEDE]])))))</f>
        <v>Stotherm Mineral COB sur support COB / CLT</v>
      </c>
      <c r="F65" s="2" t="str">
        <f ca="1">IF('PR-tampon'!B31="","",IF('PR-tampon'!B31=0,"",INDIRECT(NOM_FR_FACADE&amp;ADDRESS('PR-tampon'!$E31,COLUMN(REFERENCEMENT_FACADE[[#Headers],[FABRICANT]])))))</f>
        <v>Sto S.A.S</v>
      </c>
      <c r="G65" s="2" t="str">
        <f ca="1">IF('PR-tampon'!B31="","",IF('PR-tampon'!B31=0,"",INDIRECT(NOM_FR_FACADE&amp;ADDRESS('PR-tampon'!$E31,COLUMN(REFERENCEMENT_FACADE[[#Headers],[TYPE DE DOCUMENT DE REFERENCE]])))))</f>
        <v>Appréciation Technique d'Expérimentation (ATEx cas a)</v>
      </c>
      <c r="H65" s="2" t="str">
        <f ca="1">IF('PR-tampon'!B31="","",IF('PR-tampon'!B31=0,"",INDIRECT(NOM_FR_FACADE&amp;ADDRESS('PR-tampon'!$E31,COLUMN(REFERENCEMENT_FACADE[[#Headers],[REF]])))))</f>
        <v>2948_v1</v>
      </c>
      <c r="I65" s="10">
        <f ca="1">IF('PR-tampon'!B31="","",IF('PR-tampon'!B31=0,"",INDIRECT(NOM_FR_FACADE&amp;ADDRESS('PR-tampon'!$E31,COLUMN(REFERENCEMENT_FACADE[[#Headers],[AVIS LIMITE AU / VALIDITE]])))))</f>
        <v>45542</v>
      </c>
      <c r="J65" s="10" t="str">
        <f ca="1">IF('PR-tampon'!B31="","",IF('PR-tampon'!B31=0,"",INDIRECT(NOM_FR_FACADE&amp;ADDRESS('PR-tampon'!$E31,COLUMN(REFERENCEMENT_FACADE[[#Headers],[TC/TNC
dans le domaine d''emploi visé]])))))</f>
        <v>TC</v>
      </c>
      <c r="K65" s="2" t="str">
        <f ca="1">IF('PR-tampon'!B31="","",IF('PR-tampon'!B31=0,"",INDIRECT(NOM_FR_FACADE&amp;ADDRESS('PR-tampon'!$E31,COLUMN(REFERENCEMENT_FACADE[[#Headers],[Synthèse support visés]])))))</f>
        <v>COB (NF DTU 31.2) / CLT (Sous AT/DTA)</v>
      </c>
      <c r="L65" s="2" t="str">
        <f ca="1">IF('PR-tampon'!B31="","",IF('PR-tampon'!B31=0,"",INDIRECT(NOM_FR_FACADE&amp;ADDRESS('PR-tampon'!$E31,COLUMN(REFERENCEMENT_FACADE[[#Headers],[LIMITATION DE HAUTEUR DE FACADE3]])))))</f>
        <v>(Situation a à c) h≤ 40 m
(Situation d) h≤ 28 m</v>
      </c>
      <c r="M65" s="265">
        <f ca="1">IF('PR-tampon'!B31="","",IF('PR-tampon'!B31=0,"",INDIRECT(NOM_FR_FACADE&amp;ADDRESS('PR-tampon'!$E31,COLUMN(REFERENCEMENT_FACADE[[#Headers],[LIMITATION DE HAUTEUR DE FACADE]])))))</f>
        <v>40</v>
      </c>
      <c r="N65" s="236" t="str">
        <f ca="1">IF('PR-tampon'!B31="","",IF('PR-tampon'!B31=0,"",IF(INDIRECT(NOM_FR_FACADE&amp;ADDRESS('PR-tampon'!$E31,COLUMN(REFERENCEMENT_FACADE[Observation domaine d''emploi Hauteur])))=0,"-",INDIRECT(NOM_FR_FACADE&amp;ADDRESS('PR-tampon'!$E31,COLUMN(REFERENCEMENT_FACADE[Observation domaine d''emploi Hauteur]))))))</f>
        <v>Domaine d'emploi hauteur :
- Les zones de vent sont limitées de 1 à 3
- hauteur limitée à une pression à 2000 Pa à l’ELS pour des calculs selon l’Eurocode 1
- Au-delà de 9m, mise en œuvre d'un pare-pluie et précadre acier</v>
      </c>
      <c r="O65" s="2" t="str">
        <f ca="1">IF('PR-tampon'!B31="","",IF('PR-tampon'!B31=0,"",INDIRECT(NOM_FR_FACADE&amp;ADDRESS('PR-tampon'!$E31,COLUMN(REFERENCEMENT_FACADE[[#Headers],[Colonne zone visée]])))))</f>
        <v>4
4**
4**
4**</v>
      </c>
      <c r="P65" s="2" t="str">
        <f ca="1">IF('PR-tampon'!B31="","",IF('PR-tampon'!B31=0,"",INDIRECT(NOM_FR_FACADE&amp;ADDRESS('PR-tampon'!$E31,COLUMN(REFERENCEMENT_FACADE[[#Headers],[Colonne catégorie visée]])))))</f>
        <v>I
II
III
IV</v>
      </c>
      <c r="Q65" s="236" t="str">
        <f ca="1">IF(OR(RECH_CATEGORIE=FALSE,MID(Tableau5[[#This Row],[ZONE DE SISMICITE MAXIMALE POUR LA CATEGORIE DE BATIMENT VISEE]],2,2)="**"),IF('PR-tampon'!B31="","",IF('PR-tampon'!B31=0,"",IF(INDIRECT(NOM_FR_FACADE&amp;ADDRESS('PR-tampon'!$E31,COLUMN(REFERENCEMENT_FACADE[OBSERVATIONS SUR DOMAINE D''EMPLOI Sismique])))="","-",(INDIRECT(NOM_FR_FACADE&amp;ADDRESS('PR-tampon'!$E31,COLUMN(REFERENCEMENT_FACADE[OBSERVATIONS SUR DOMAINE D''EMPLOI Sismique]))))))),"")</f>
        <v>** Domaine d'emploi sismique :
Hors configurations avec un système de masse surfacique supérieure ou égale à 20 kg/m².</v>
      </c>
      <c r="R65" s="2" t="str">
        <f ca="1">IF('PR-tampon'!B31="","",IF('PR-tampon'!B31=0,"",IF(INDIRECT(NOM_FR_FACADE&amp;ADDRESS('PR-tampon'!$E31,COLUMN(REFERENCEMENT_FACADE[REF ApL])))=0,"",INDIRECT(NOM_FR_FACADE&amp;ADDRESS('PR-tampon'!$E31,COLUMN(REFERENCEMENT_FACADE[REF ApL]))))))</f>
        <v>AL16-186_v2</v>
      </c>
      <c r="S65" s="187" t="str">
        <f ca="1">IF('PR-tampon'!B31="","",IF('PR-tampon'!B31=0,"",IF(INDIRECT(NOM_FR_FACADE&amp;ADDRESS('PR-tampon'!$E31,COLUMN(REFERENCEMENT_FACADE[Lien pour aller sur le site Evaluation CSTB])))=0,"",INDIRECT(NOM_FR_FACADE&amp;ADDRESS('PR-tampon'!$E31,COLUMN(REFERENCEMENT_FACADE[Lien pour aller sur le site Evaluation CSTB]))))))</f>
        <v>https://evaluation.cstb.fr/fr/appreciation-technique-expertise-atex/detail/2948-v1/</v>
      </c>
    </row>
    <row r="66" spans="1:19" ht="75" customHeight="1" x14ac:dyDescent="0.3">
      <c r="A66" s="2">
        <f>IF('PR-tampon'!B32=0,"",IF(A65+1&gt;'MODULE DE RECHERCHE'!$F$36,"",A65+1))</f>
        <v>24</v>
      </c>
      <c r="B66" s="10">
        <f ca="1">IF('PR-tampon'!E32="","",IF('PR-tampon'!E32=0,"",INDIRECT(NOM_FR_FACADE&amp;ADDRESS('PR-tampon'!$E32,COLUMN(REFERENCEMENT_FACADE[[#Headers],[DATE REFERENCEMENT]])))))</f>
        <v>43862</v>
      </c>
      <c r="C66" s="2" t="str">
        <f ca="1">IF('PR-tampon'!B32="","",IF('PR-tampon'!B32=0,"",INDIRECT(NOM_FR_FACADE&amp;ADDRESS('PR-tampon'!$E32,COLUMN(REFERENCEMENT_FACADE[[#Headers],[ASPECT]])))))</f>
        <v>Enduit</v>
      </c>
      <c r="D66" s="2" t="str">
        <f ca="1">IF('PR-tampon'!B32="","",IF('PR-tampon'!B32=0,"",INDIRECT(NOM_FR_FACADE&amp;ADDRESS('PR-tampon'!$E32,COLUMN(REFERENCEMENT_FACADE[[#Headers],[TYPE DE PROCEDE]])))))</f>
        <v>ETICS sur laine de roche</v>
      </c>
      <c r="E66" s="2" t="str">
        <f ca="1">IF('PR-tampon'!B32="","",IF('PR-tampon'!B32=0,"",INDIRECT(NOM_FR_FACADE&amp;ADDRESS('PR-tampon'!$E32,COLUMN(REFERENCEMENT_FACADE[[#Headers],[NOM COMMERCIAL DU PROCEDE]])))))</f>
        <v>Système ETICS sur CLT</v>
      </c>
      <c r="F66" s="2" t="str">
        <f ca="1">IF('PR-tampon'!B32="","",IF('PR-tampon'!B32=0,"",INDIRECT(NOM_FR_FACADE&amp;ADDRESS('PR-tampon'!$E32,COLUMN(REFERENCEMENT_FACADE[[#Headers],[FABRICANT]])))))</f>
        <v>WOODEUM</v>
      </c>
      <c r="G66" s="2" t="str">
        <f ca="1">IF('PR-tampon'!B32="","",IF('PR-tampon'!B32=0,"",INDIRECT(NOM_FR_FACADE&amp;ADDRESS('PR-tampon'!$E32,COLUMN(REFERENCEMENT_FACADE[[#Headers],[TYPE DE DOCUMENT DE REFERENCE]])))))</f>
        <v>Appréciation Technique d'Expérimentation (ATEx cas a)</v>
      </c>
      <c r="H66" s="2" t="str">
        <f ca="1">IF('PR-tampon'!B32="","",IF('PR-tampon'!B32=0,"",INDIRECT(NOM_FR_FACADE&amp;ADDRESS('PR-tampon'!$E32,COLUMN(REFERENCEMENT_FACADE[[#Headers],[REF]])))))</f>
        <v>2773-v3</v>
      </c>
      <c r="I66" s="10">
        <f ca="1">IF('PR-tampon'!B32="","",IF('PR-tampon'!B32=0,"",INDIRECT(NOM_FR_FACADE&amp;ADDRESS('PR-tampon'!$E32,COLUMN(REFERENCEMENT_FACADE[[#Headers],[AVIS LIMITE AU / VALIDITE]])))))</f>
        <v>45507</v>
      </c>
      <c r="J66" s="10" t="str">
        <f ca="1">IF('PR-tampon'!B32="","",IF('PR-tampon'!B32=0,"",INDIRECT(NOM_FR_FACADE&amp;ADDRESS('PR-tampon'!$E32,COLUMN(REFERENCEMENT_FACADE[[#Headers],[TC/TNC
dans le domaine d''emploi visé]])))))</f>
        <v>TC</v>
      </c>
      <c r="K66" s="2" t="str">
        <f ca="1">IF('PR-tampon'!B32="","",IF('PR-tampon'!B32=0,"",INDIRECT(NOM_FR_FACADE&amp;ADDRESS('PR-tampon'!$E32,COLUMN(REFERENCEMENT_FACADE[[#Headers],[Synthèse support visés]])))))</f>
        <v>CLT (Sous AT/DTA)</v>
      </c>
      <c r="L66" s="2" t="str">
        <f ca="1">IF('PR-tampon'!B32="","",IF('PR-tampon'!B32=0,"",INDIRECT(NOM_FR_FACADE&amp;ADDRESS('PR-tampon'!$E32,COLUMN(REFERENCEMENT_FACADE[[#Headers],[LIMITATION DE HAUTEUR DE FACADE3]])))))</f>
        <v xml:space="preserve">(Situation a à c) h≤ 40 m
</v>
      </c>
      <c r="M66" s="265">
        <f ca="1">IF('PR-tampon'!B32="","",IF('PR-tampon'!B32=0,"",INDIRECT(NOM_FR_FACADE&amp;ADDRESS('PR-tampon'!$E32,COLUMN(REFERENCEMENT_FACADE[[#Headers],[LIMITATION DE HAUTEUR DE FACADE]])))))</f>
        <v>40</v>
      </c>
      <c r="N66" s="236" t="str">
        <f ca="1">IF('PR-tampon'!B32="","",IF('PR-tampon'!B32=0,"",IF(INDIRECT(NOM_FR_FACADE&amp;ADDRESS('PR-tampon'!$E32,COLUMN(REFERENCEMENT_FACADE[Observation domaine d''emploi Hauteur])))=0,"-",INDIRECT(NOM_FR_FACADE&amp;ADDRESS('PR-tampon'!$E32,COLUMN(REFERENCEMENT_FACADE[Observation domaine d''emploi Hauteur]))))))</f>
        <v>-</v>
      </c>
      <c r="O66" s="2" t="str">
        <f ca="1">IF('PR-tampon'!B32="","",IF('PR-tampon'!B32=0,"",INDIRECT(NOM_FR_FACADE&amp;ADDRESS('PR-tampon'!$E32,COLUMN(REFERENCEMENT_FACADE[[#Headers],[Colonne zone visée]])))))</f>
        <v>4
4**
4**
4**</v>
      </c>
      <c r="P66" s="2" t="str">
        <f ca="1">IF('PR-tampon'!B32="","",IF('PR-tampon'!B32=0,"",INDIRECT(NOM_FR_FACADE&amp;ADDRESS('PR-tampon'!$E32,COLUMN(REFERENCEMENT_FACADE[[#Headers],[Colonne catégorie visée]])))))</f>
        <v>I
II
III
IV</v>
      </c>
      <c r="Q66" s="236" t="str">
        <f ca="1">IF(OR(RECH_CATEGORIE=FALSE,MID(Tableau5[[#This Row],[ZONE DE SISMICITE MAXIMALE POUR LA CATEGORIE DE BATIMENT VISEE]],2,2)="**"),IF('PR-tampon'!B32="","",IF('PR-tampon'!B32=0,"",IF(INDIRECT(NOM_FR_FACADE&amp;ADDRESS('PR-tampon'!$E32,COLUMN(REFERENCEMENT_FACADE[OBSERVATIONS SUR DOMAINE D''EMPLOI Sismique])))="","-",(INDIRECT(NOM_FR_FACADE&amp;ADDRESS('PR-tampon'!$E32,COLUMN(REFERENCEMENT_FACADE[OBSERVATIONS SUR DOMAINE D''EMPLOI Sismique]))))))),"")</f>
        <v>** Domaine d'emploi sismique :
Hors configurations avec un système de masse surfacique supérieure ou égale à 20 kg/m².</v>
      </c>
      <c r="R66" s="2" t="str">
        <f ca="1">IF('PR-tampon'!B32="","",IF('PR-tampon'!B32=0,"",IF(INDIRECT(NOM_FR_FACADE&amp;ADDRESS('PR-tampon'!$E32,COLUMN(REFERENCEMENT_FACADE[REF ApL])))=0,"",INDIRECT(NOM_FR_FACADE&amp;ADDRESS('PR-tampon'!$E32,COLUMN(REFERENCEMENT_FACADE[REF ApL]))))))</f>
        <v/>
      </c>
      <c r="S66" s="187" t="str">
        <f ca="1">IF('PR-tampon'!B32="","",IF('PR-tampon'!B32=0,"",IF(INDIRECT(NOM_FR_FACADE&amp;ADDRESS('PR-tampon'!$E32,COLUMN(REFERENCEMENT_FACADE[Lien pour aller sur le site Evaluation CSTB])))=0,"",INDIRECT(NOM_FR_FACADE&amp;ADDRESS('PR-tampon'!$E32,COLUMN(REFERENCEMENT_FACADE[Lien pour aller sur le site Evaluation CSTB]))))))</f>
        <v>https://evaluation.cstb.fr/fr/appreciation-technique-expertise-atex/detail/2773-v3/</v>
      </c>
    </row>
    <row r="67" spans="1:19" ht="75" customHeight="1" x14ac:dyDescent="0.3">
      <c r="A67" s="2">
        <f>IF('PR-tampon'!B33=0,"",IF(A66+1&gt;'MODULE DE RECHERCHE'!$F$36,"",A66+1))</f>
        <v>25</v>
      </c>
      <c r="B67" s="10">
        <f ca="1">IF('PR-tampon'!E33="","",IF('PR-tampon'!E33=0,"",INDIRECT(NOM_FR_FACADE&amp;ADDRESS('PR-tampon'!$E33,COLUMN(REFERENCEMENT_FACADE[[#Headers],[DATE REFERENCEMENT]])))))</f>
        <v>43742</v>
      </c>
      <c r="C67" s="2" t="str">
        <f ca="1">IF('PR-tampon'!B33="","",IF('PR-tampon'!B33=0,"",INDIRECT(NOM_FR_FACADE&amp;ADDRESS('PR-tampon'!$E33,COLUMN(REFERENCEMENT_FACADE[[#Headers],[ASPECT]])))))</f>
        <v>Enduit</v>
      </c>
      <c r="D67" s="2" t="str">
        <f ca="1">IF('PR-tampon'!B33="","",IF('PR-tampon'!B33=0,"",INDIRECT(NOM_FR_FACADE&amp;ADDRESS('PR-tampon'!$E33,COLUMN(REFERENCEMENT_FACADE[[#Headers],[TYPE DE PROCEDE]])))))</f>
        <v>ETICS sur laine de roche</v>
      </c>
      <c r="E67" s="2" t="str">
        <f ca="1">IF('PR-tampon'!B33="","",IF('PR-tampon'!B33=0,"",INDIRECT(NOM_FR_FACADE&amp;ADDRESS('PR-tampon'!$E33,COLUMN(REFERENCEMENT_FACADE[[#Headers],[NOM COMMERCIAL DU PROCEDE]])))))</f>
        <v>webertherm XM roche COB</v>
      </c>
      <c r="F67" s="2" t="str">
        <f ca="1">IF('PR-tampon'!B33="","",IF('PR-tampon'!B33=0,"",INDIRECT(NOM_FR_FACADE&amp;ADDRESS('PR-tampon'!$E33,COLUMN(REFERENCEMENT_FACADE[[#Headers],[FABRICANT]])))))</f>
        <v>Saint Gobaint Weber
(FR)</v>
      </c>
      <c r="G67" s="2" t="str">
        <f ca="1">IF('PR-tampon'!B33="","",IF('PR-tampon'!B33=0,"",INDIRECT(NOM_FR_FACADE&amp;ADDRESS('PR-tampon'!$E33,COLUMN(REFERENCEMENT_FACADE[[#Headers],[TYPE DE DOCUMENT DE REFERENCE]])))))</f>
        <v>Avis Technique</v>
      </c>
      <c r="H67" s="2" t="str">
        <f ca="1">IF('PR-tampon'!B33="","",IF('PR-tampon'!B33=0,"",INDIRECT(NOM_FR_FACADE&amp;ADDRESS('PR-tampon'!$E33,COLUMN(REFERENCEMENT_FACADE[[#Headers],[REF]])))))</f>
        <v>7/18-1742_V1</v>
      </c>
      <c r="I67" s="10">
        <f ca="1">IF('PR-tampon'!B33="","",IF('PR-tampon'!B33=0,"",INDIRECT(NOM_FR_FACADE&amp;ADDRESS('PR-tampon'!$E33,COLUMN(REFERENCEMENT_FACADE[[#Headers],[AVIS LIMITE AU / VALIDITE]])))))</f>
        <v>45322</v>
      </c>
      <c r="J67" s="10" t="str">
        <f ca="1">IF('PR-tampon'!B33="","",IF('PR-tampon'!B33=0,"",INDIRECT(NOM_FR_FACADE&amp;ADDRESS('PR-tampon'!$E33,COLUMN(REFERENCEMENT_FACADE[[#Headers],[TC/TNC
dans le domaine d''emploi visé]])))))</f>
        <v>TC</v>
      </c>
      <c r="K67" s="2" t="str">
        <f ca="1">IF('PR-tampon'!B33="","",IF('PR-tampon'!B33=0,"",INDIRECT(NOM_FR_FACADE&amp;ADDRESS('PR-tampon'!$E33,COLUMN(REFERENCEMENT_FACADE[[#Headers],[Synthèse support visés]])))))</f>
        <v>COB (NF DTU 31.2) / CLT (Sous AT/DTA)</v>
      </c>
      <c r="L67" s="2" t="str">
        <f ca="1">IF('PR-tampon'!B33="","",IF('PR-tampon'!B33=0,"",INDIRECT(NOM_FR_FACADE&amp;ADDRESS('PR-tampon'!$E33,COLUMN(REFERENCEMENT_FACADE[[#Headers],[LIMITATION DE HAUTEUR DE FACADE3]])))))</f>
        <v>(Situation a à c) h≤ 9 m
(Situation d) h≤ 6 m</v>
      </c>
      <c r="M67" s="265">
        <f ca="1">IF('PR-tampon'!B33="","",IF('PR-tampon'!B33=0,"",INDIRECT(NOM_FR_FACADE&amp;ADDRESS('PR-tampon'!$E33,COLUMN(REFERENCEMENT_FACADE[[#Headers],[LIMITATION DE HAUTEUR DE FACADE]])))))</f>
        <v>9</v>
      </c>
      <c r="N67" s="236" t="str">
        <f ca="1">IF('PR-tampon'!B33="","",IF('PR-tampon'!B33=0,"",IF(INDIRECT(NOM_FR_FACADE&amp;ADDRESS('PR-tampon'!$E33,COLUMN(REFERENCEMENT_FACADE[Observation domaine d''emploi Hauteur])))=0,"-",INDIRECT(NOM_FR_FACADE&amp;ADDRESS('PR-tampon'!$E33,COLUMN(REFERENCEMENT_FACADE[Observation domaine d''emploi Hauteur]))))))</f>
        <v>-</v>
      </c>
      <c r="O67" s="2" t="str">
        <f ca="1">IF('PR-tampon'!B33="","",IF('PR-tampon'!B33=0,"",INDIRECT(NOM_FR_FACADE&amp;ADDRESS('PR-tampon'!$E33,COLUMN(REFERENCEMENT_FACADE[[#Headers],[Colonne zone visée]])))))</f>
        <v>4
4**
4**
4**</v>
      </c>
      <c r="P67" s="2" t="str">
        <f ca="1">IF('PR-tampon'!B33="","",IF('PR-tampon'!B33=0,"",INDIRECT(NOM_FR_FACADE&amp;ADDRESS('PR-tampon'!$E33,COLUMN(REFERENCEMENT_FACADE[[#Headers],[Colonne catégorie visée]])))))</f>
        <v>I
II
III
IV</v>
      </c>
      <c r="Q67" s="236" t="str">
        <f ca="1">IF(OR(RECH_CATEGORIE=FALSE,MID(Tableau5[[#This Row],[ZONE DE SISMICITE MAXIMALE POUR LA CATEGORIE DE BATIMENT VISEE]],2,2)="**"),IF('PR-tampon'!B33="","",IF('PR-tampon'!B33=0,"",IF(INDIRECT(NOM_FR_FACADE&amp;ADDRESS('PR-tampon'!$E33,COLUMN(REFERENCEMENT_FACADE[OBSERVATIONS SUR DOMAINE D''EMPLOI Sismique])))="","-",(INDIRECT(NOM_FR_FACADE&amp;ADDRESS('PR-tampon'!$E33,COLUMN(REFERENCEMENT_FACADE[OBSERVATIONS SUR DOMAINE D''EMPLOI Sismique]))))))),"")</f>
        <v>** Domaine d'emploi sismique :
Hors configurations avec un système de masse surfacique supérieure ou égale à 20 kg/m².</v>
      </c>
      <c r="R67" s="2" t="str">
        <f ca="1">IF('PR-tampon'!B33="","",IF('PR-tampon'!B33=0,"",IF(INDIRECT(NOM_FR_FACADE&amp;ADDRESS('PR-tampon'!$E33,COLUMN(REFERENCEMENT_FACADE[REF ApL])))=0,"",INDIRECT(NOM_FR_FACADE&amp;ADDRESS('PR-tampon'!$E33,COLUMN(REFERENCEMENT_FACADE[REF ApL]))))))</f>
        <v/>
      </c>
      <c r="S67" s="187" t="str">
        <f ca="1">IF('PR-tampon'!B33="","",IF('PR-tampon'!B33=0,"",IF(INDIRECT(NOM_FR_FACADE&amp;ADDRESS('PR-tampon'!$E33,COLUMN(REFERENCEMENT_FACADE[Lien pour aller sur le site Evaluation CSTB])))=0,"",INDIRECT(NOM_FR_FACADE&amp;ADDRESS('PR-tampon'!$E33,COLUMN(REFERENCEMENT_FACADE[Lien pour aller sur le site Evaluation CSTB]))))))</f>
        <v>https://evaluation.cstb.fr/fr/avis-technique/detail/7-18-1742_V1/</v>
      </c>
    </row>
    <row r="68" spans="1:19" ht="75" customHeight="1" x14ac:dyDescent="0.3">
      <c r="A68" s="2">
        <f>IF('PR-tampon'!B34=0,"",IF(A67+1&gt;'MODULE DE RECHERCHE'!$F$36,"",A67+1))</f>
        <v>26</v>
      </c>
      <c r="B68" s="10">
        <f ca="1">IF('PR-tampon'!E34="","",IF('PR-tampon'!E34=0,"",INDIRECT(NOM_FR_FACADE&amp;ADDRESS('PR-tampon'!$E34,COLUMN(REFERENCEMENT_FACADE[[#Headers],[DATE REFERENCEMENT]])))))</f>
        <v>43862</v>
      </c>
      <c r="C68" s="2" t="str">
        <f ca="1">IF('PR-tampon'!B34="","",IF('PR-tampon'!B34=0,"",INDIRECT(NOM_FR_FACADE&amp;ADDRESS('PR-tampon'!$E34,COLUMN(REFERENCEMENT_FACADE[[#Headers],[ASPECT]])))))</f>
        <v>Enduit</v>
      </c>
      <c r="D68" s="2" t="str">
        <f ca="1">IF('PR-tampon'!B34="","",IF('PR-tampon'!B34=0,"",INDIRECT(NOM_FR_FACADE&amp;ADDRESS('PR-tampon'!$E34,COLUMN(REFERENCEMENT_FACADE[[#Headers],[TYPE DE PROCEDE]])))))</f>
        <v>ETICS sur liège expansé</v>
      </c>
      <c r="E68" s="2" t="str">
        <f ca="1">IF('PR-tampon'!B34="","",IF('PR-tampon'!B34=0,"",INDIRECT(NOM_FR_FACADE&amp;ADDRESS('PR-tampon'!$E34,COLUMN(REFERENCEMENT_FACADE[[#Headers],[NOM COMMERCIAL DU PROCEDE]])))))</f>
        <v>webertherm XM natura COB</v>
      </c>
      <c r="F68" s="2" t="str">
        <f ca="1">IF('PR-tampon'!B34="","",IF('PR-tampon'!B34=0,"",INDIRECT(NOM_FR_FACADE&amp;ADDRESS('PR-tampon'!$E34,COLUMN(REFERENCEMENT_FACADE[[#Headers],[FABRICANT]])))))</f>
        <v>Saint-Gobain Weber France S.A.S</v>
      </c>
      <c r="G68" s="2" t="str">
        <f ca="1">IF('PR-tampon'!B34="","",IF('PR-tampon'!B34=0,"",INDIRECT(NOM_FR_FACADE&amp;ADDRESS('PR-tampon'!$E34,COLUMN(REFERENCEMENT_FACADE[[#Headers],[TYPE DE DOCUMENT DE REFERENCE]])))))</f>
        <v>Avis Technique</v>
      </c>
      <c r="H68" s="2" t="str">
        <f ca="1">IF('PR-tampon'!B34="","",IF('PR-tampon'!B34=0,"",INDIRECT(NOM_FR_FACADE&amp;ADDRESS('PR-tampon'!$E34,COLUMN(REFERENCEMENT_FACADE[[#Headers],[REF]])))))</f>
        <v>7/20-1778_V1</v>
      </c>
      <c r="I68" s="10">
        <f ca="1">IF('PR-tampon'!B34="","",IF('PR-tampon'!B34=0,"",INDIRECT(NOM_FR_FACADE&amp;ADDRESS('PR-tampon'!$E34,COLUMN(REFERENCEMENT_FACADE[[#Headers],[AVIS LIMITE AU / VALIDITE]])))))</f>
        <v>45657</v>
      </c>
      <c r="J68" s="10" t="str">
        <f ca="1">IF('PR-tampon'!B34="","",IF('PR-tampon'!B34=0,"",INDIRECT(NOM_FR_FACADE&amp;ADDRESS('PR-tampon'!$E34,COLUMN(REFERENCEMENT_FACADE[[#Headers],[TC/TNC
dans le domaine d''emploi visé]])))))</f>
        <v>TC</v>
      </c>
      <c r="K68" s="2" t="str">
        <f ca="1">IF('PR-tampon'!B34="","",IF('PR-tampon'!B34=0,"",INDIRECT(NOM_FR_FACADE&amp;ADDRESS('PR-tampon'!$E34,COLUMN(REFERENCEMENT_FACADE[[#Headers],[Synthèse support visés]])))))</f>
        <v>COB (NF DTU 31.2) / CLT (Sous AT/DTA)</v>
      </c>
      <c r="L68" s="2" t="str">
        <f ca="1">IF('PR-tampon'!B34="","",IF('PR-tampon'!B34=0,"",INDIRECT(NOM_FR_FACADE&amp;ADDRESS('PR-tampon'!$E34,COLUMN(REFERENCEMENT_FACADE[[#Headers],[LIMITATION DE HAUTEUR DE FACADE3]])))))</f>
        <v>(Situation a à c) h≤ 9 m
(Situation d) h≤ 6 m</v>
      </c>
      <c r="M68" s="265">
        <f ca="1">IF('PR-tampon'!B34="","",IF('PR-tampon'!B34=0,"",INDIRECT(NOM_FR_FACADE&amp;ADDRESS('PR-tampon'!$E34,COLUMN(REFERENCEMENT_FACADE[[#Headers],[LIMITATION DE HAUTEUR DE FACADE]])))))</f>
        <v>9</v>
      </c>
      <c r="N68" s="236" t="str">
        <f ca="1">IF('PR-tampon'!B34="","",IF('PR-tampon'!B34=0,"",IF(INDIRECT(NOM_FR_FACADE&amp;ADDRESS('PR-tampon'!$E34,COLUMN(REFERENCEMENT_FACADE[Observation domaine d''emploi Hauteur])))=0,"-",INDIRECT(NOM_FR_FACADE&amp;ADDRESS('PR-tampon'!$E34,COLUMN(REFERENCEMENT_FACADE[Observation domaine d''emploi Hauteur]))))))</f>
        <v>-</v>
      </c>
      <c r="O68" s="2" t="str">
        <f ca="1">IF('PR-tampon'!B34="","",IF('PR-tampon'!B34=0,"",INDIRECT(NOM_FR_FACADE&amp;ADDRESS('PR-tampon'!$E34,COLUMN(REFERENCEMENT_FACADE[[#Headers],[Colonne zone visée]])))))</f>
        <v>4
2
1
1</v>
      </c>
      <c r="P68" s="2" t="str">
        <f ca="1">IF('PR-tampon'!B34="","",IF('PR-tampon'!B34=0,"",INDIRECT(NOM_FR_FACADE&amp;ADDRESS('PR-tampon'!$E34,COLUMN(REFERENCEMENT_FACADE[[#Headers],[Colonne catégorie visée]])))))</f>
        <v>I
II
III
IV</v>
      </c>
      <c r="Q68" s="236" t="str">
        <f ca="1">IF(OR(RECH_CATEGORIE=FALSE,MID(Tableau5[[#This Row],[ZONE DE SISMICITE MAXIMALE POUR LA CATEGORIE DE BATIMENT VISEE]],2,2)="**"),IF('PR-tampon'!B34="","",IF('PR-tampon'!B34=0,"",IF(INDIRECT(NOM_FR_FACADE&amp;ADDRESS('PR-tampon'!$E34,COLUMN(REFERENCEMENT_FACADE[OBSERVATIONS SUR DOMAINE D''EMPLOI Sismique])))="","-",(INDIRECT(NOM_FR_FACADE&amp;ADDRESS('PR-tampon'!$E34,COLUMN(REFERENCEMENT_FACADE[OBSERVATIONS SUR DOMAINE D''EMPLOI Sismique]))))))),"")</f>
        <v>-</v>
      </c>
      <c r="R68" s="2" t="str">
        <f ca="1">IF('PR-tampon'!B34="","",IF('PR-tampon'!B34=0,"",IF(INDIRECT(NOM_FR_FACADE&amp;ADDRESS('PR-tampon'!$E34,COLUMN(REFERENCEMENT_FACADE[REF ApL])))=0,"",INDIRECT(NOM_FR_FACADE&amp;ADDRESS('PR-tampon'!$E34,COLUMN(REFERENCEMENT_FACADE[REF ApL]))))))</f>
        <v/>
      </c>
      <c r="S68" s="187" t="str">
        <f ca="1">IF('PR-tampon'!B34="","",IF('PR-tampon'!B34=0,"",IF(INDIRECT(NOM_FR_FACADE&amp;ADDRESS('PR-tampon'!$E34,COLUMN(REFERENCEMENT_FACADE[Lien pour aller sur le site Evaluation CSTB])))=0,"",INDIRECT(NOM_FR_FACADE&amp;ADDRESS('PR-tampon'!$E34,COLUMN(REFERENCEMENT_FACADE[Lien pour aller sur le site Evaluation CSTB]))))))</f>
        <v>https://evaluation.cstb.fr/fr/avis-technique/detail/7-20-1778_V1/</v>
      </c>
    </row>
    <row r="69" spans="1:19" ht="75" customHeight="1" x14ac:dyDescent="0.3">
      <c r="A69" s="2">
        <f>IF('PR-tampon'!B35=0,"",IF(A68+1&gt;'MODULE DE RECHERCHE'!$F$36,"",A68+1))</f>
        <v>27</v>
      </c>
      <c r="B69" s="10">
        <f ca="1">IF('PR-tampon'!E35="","",IF('PR-tampon'!E35=0,"",INDIRECT(NOM_FR_FACADE&amp;ADDRESS('PR-tampon'!$E35,COLUMN(REFERENCEMENT_FACADE[[#Headers],[DATE REFERENCEMENT]])))))</f>
        <v>43742</v>
      </c>
      <c r="C69" s="2" t="str">
        <f ca="1">IF('PR-tampon'!B35="","",IF('PR-tampon'!B35=0,"",INDIRECT(NOM_FR_FACADE&amp;ADDRESS('PR-tampon'!$E35,COLUMN(REFERENCEMENT_FACADE[[#Headers],[ASPECT]])))))</f>
        <v>Enduit</v>
      </c>
      <c r="D69" s="2" t="str">
        <f ca="1">IF('PR-tampon'!B35="","",IF('PR-tampon'!B35=0,"",INDIRECT(NOM_FR_FACADE&amp;ADDRESS('PR-tampon'!$E35,COLUMN(REFERENCEMENT_FACADE[[#Headers],[TYPE DE PROCEDE]])))))</f>
        <v>ETICS sur PSE</v>
      </c>
      <c r="E69" s="2" t="str">
        <f ca="1">IF('PR-tampon'!B35="","",IF('PR-tampon'!B35=0,"",INDIRECT(NOM_FR_FACADE&amp;ADDRESS('PR-tampon'!$E35,COLUMN(REFERENCEMENT_FACADE[[#Headers],[NOM COMMERCIAL DU PROCEDE]])))))</f>
        <v>Armaterm Bois Poudre PSE</v>
      </c>
      <c r="F69" s="2" t="str">
        <f ca="1">IF('PR-tampon'!B35="","",IF('PR-tampon'!B35=0,"",INDIRECT(NOM_FR_FACADE&amp;ADDRESS('PR-tampon'!$E35,COLUMN(REFERENCEMENT_FACADE[[#Headers],[FABRICANT]])))))</f>
        <v>Zolpan
(FR)</v>
      </c>
      <c r="G69" s="2" t="str">
        <f ca="1">IF('PR-tampon'!B35="","",IF('PR-tampon'!B35=0,"",INDIRECT(NOM_FR_FACADE&amp;ADDRESS('PR-tampon'!$E35,COLUMN(REFERENCEMENT_FACADE[[#Headers],[TYPE DE DOCUMENT DE REFERENCE]])))))</f>
        <v>Avis Technique</v>
      </c>
      <c r="H69" s="2" t="str">
        <f ca="1">IF('PR-tampon'!B35="","",IF('PR-tampon'!B35=0,"",INDIRECT(NOM_FR_FACADE&amp;ADDRESS('PR-tampon'!$E35,COLUMN(REFERENCEMENT_FACADE[[#Headers],[REF]])))))</f>
        <v>7/18-1740_V1</v>
      </c>
      <c r="I69" s="10">
        <f ca="1">IF('PR-tampon'!B35="","",IF('PR-tampon'!B35=0,"",INDIRECT(NOM_FR_FACADE&amp;ADDRESS('PR-tampon'!$E35,COLUMN(REFERENCEMENT_FACADE[[#Headers],[AVIS LIMITE AU / VALIDITE]])))))</f>
        <v>45657</v>
      </c>
      <c r="J69" s="10" t="str">
        <f ca="1">IF('PR-tampon'!B35="","",IF('PR-tampon'!B35=0,"",INDIRECT(NOM_FR_FACADE&amp;ADDRESS('PR-tampon'!$E35,COLUMN(REFERENCEMENT_FACADE[[#Headers],[TC/TNC
dans le domaine d''emploi visé]])))))</f>
        <v>TC</v>
      </c>
      <c r="K69" s="2" t="str">
        <f ca="1">IF('PR-tampon'!B35="","",IF('PR-tampon'!B35=0,"",INDIRECT(NOM_FR_FACADE&amp;ADDRESS('PR-tampon'!$E35,COLUMN(REFERENCEMENT_FACADE[[#Headers],[Synthèse support visés]])))))</f>
        <v>COB (NF DTU 31.2) / CLT (Sous AT/DTA)</v>
      </c>
      <c r="L69" s="2" t="str">
        <f ca="1">IF('PR-tampon'!B35="","",IF('PR-tampon'!B35=0,"",INDIRECT(NOM_FR_FACADE&amp;ADDRESS('PR-tampon'!$E35,COLUMN(REFERENCEMENT_FACADE[[#Headers],[LIMITATION DE HAUTEUR DE FACADE3]])))))</f>
        <v>(Situation a à c) h≤ 9 m
(Situation d) h≤ 6 m</v>
      </c>
      <c r="M69" s="265">
        <f ca="1">IF('PR-tampon'!B35="","",IF('PR-tampon'!B35=0,"",INDIRECT(NOM_FR_FACADE&amp;ADDRESS('PR-tampon'!$E35,COLUMN(REFERENCEMENT_FACADE[[#Headers],[LIMITATION DE HAUTEUR DE FACADE]])))))</f>
        <v>9</v>
      </c>
      <c r="N69" s="236" t="str">
        <f ca="1">IF('PR-tampon'!B35="","",IF('PR-tampon'!B35=0,"",IF(INDIRECT(NOM_FR_FACADE&amp;ADDRESS('PR-tampon'!$E35,COLUMN(REFERENCEMENT_FACADE[Observation domaine d''emploi Hauteur])))=0,"-",INDIRECT(NOM_FR_FACADE&amp;ADDRESS('PR-tampon'!$E35,COLUMN(REFERENCEMENT_FACADE[Observation domaine d''emploi Hauteur]))))))</f>
        <v>-</v>
      </c>
      <c r="O69" s="2" t="str">
        <f ca="1">IF('PR-tampon'!B35="","",IF('PR-tampon'!B35=0,"",INDIRECT(NOM_FR_FACADE&amp;ADDRESS('PR-tampon'!$E35,COLUMN(REFERENCEMENT_FACADE[[#Headers],[Colonne zone visée]])))))</f>
        <v>4
4**
4**
4**</v>
      </c>
      <c r="P69" s="2" t="str">
        <f ca="1">IF('PR-tampon'!B35="","",IF('PR-tampon'!B35=0,"",INDIRECT(NOM_FR_FACADE&amp;ADDRESS('PR-tampon'!$E35,COLUMN(REFERENCEMENT_FACADE[[#Headers],[Colonne catégorie visée]])))))</f>
        <v>I
II
III
IV</v>
      </c>
      <c r="Q69" s="236" t="str">
        <f ca="1">IF(OR(RECH_CATEGORIE=FALSE,MID(Tableau5[[#This Row],[ZONE DE SISMICITE MAXIMALE POUR LA CATEGORIE DE BATIMENT VISEE]],2,2)="**"),IF('PR-tampon'!B35="","",IF('PR-tampon'!B35=0,"",IF(INDIRECT(NOM_FR_FACADE&amp;ADDRESS('PR-tampon'!$E35,COLUMN(REFERENCEMENT_FACADE[OBSERVATIONS SUR DOMAINE D''EMPLOI Sismique])))="","-",(INDIRECT(NOM_FR_FACADE&amp;ADDRESS('PR-tampon'!$E35,COLUMN(REFERENCEMENT_FACADE[OBSERVATIONS SUR DOMAINE D''EMPLOI Sismique]))))))),"")</f>
        <v>** Domaine d'emploi sismique :
Hors configurations du système avec finition EHI GM ou EHI G et hors configurations avec un système de masse surfacique supérieure ou égale à 20 kg/m².</v>
      </c>
      <c r="R69" s="2" t="str">
        <f ca="1">IF('PR-tampon'!B35="","",IF('PR-tampon'!B35=0,"",IF(INDIRECT(NOM_FR_FACADE&amp;ADDRESS('PR-tampon'!$E35,COLUMN(REFERENCEMENT_FACADE[REF ApL])))=0,"",INDIRECT(NOM_FR_FACADE&amp;ADDRESS('PR-tampon'!$E35,COLUMN(REFERENCEMENT_FACADE[REF ApL]))))))</f>
        <v/>
      </c>
      <c r="S69" s="187" t="str">
        <f ca="1">IF('PR-tampon'!B35="","",IF('PR-tampon'!B35=0,"",IF(INDIRECT(NOM_FR_FACADE&amp;ADDRESS('PR-tampon'!$E35,COLUMN(REFERENCEMENT_FACADE[Lien pour aller sur le site Evaluation CSTB])))=0,"",INDIRECT(NOM_FR_FACADE&amp;ADDRESS('PR-tampon'!$E35,COLUMN(REFERENCEMENT_FACADE[Lien pour aller sur le site Evaluation CSTB]))))))</f>
        <v>https://evaluation.cstb.fr/fr/avis-technique/detail/7-18-1740_V1/</v>
      </c>
    </row>
    <row r="70" spans="1:19" ht="75" customHeight="1" x14ac:dyDescent="0.3">
      <c r="A70" s="2">
        <f>IF('PR-tampon'!B36=0,"",IF(A69+1&gt;'MODULE DE RECHERCHE'!$F$36,"",A69+1))</f>
        <v>28</v>
      </c>
      <c r="B70" s="10">
        <f ca="1">IF('PR-tampon'!E36="","",IF('PR-tampon'!E36=0,"",INDIRECT(NOM_FR_FACADE&amp;ADDRESS('PR-tampon'!$E36,COLUMN(REFERENCEMENT_FACADE[[#Headers],[DATE REFERENCEMENT]])))))</f>
        <v>43742</v>
      </c>
      <c r="C70" s="2" t="str">
        <f ca="1">IF('PR-tampon'!B36="","",IF('PR-tampon'!B36=0,"",INDIRECT(NOM_FR_FACADE&amp;ADDRESS('PR-tampon'!$E36,COLUMN(REFERENCEMENT_FACADE[[#Headers],[ASPECT]])))))</f>
        <v>Enduit</v>
      </c>
      <c r="D70" s="2" t="str">
        <f ca="1">IF('PR-tampon'!B36="","",IF('PR-tampon'!B36=0,"",INDIRECT(NOM_FR_FACADE&amp;ADDRESS('PR-tampon'!$E36,COLUMN(REFERENCEMENT_FACADE[[#Headers],[TYPE DE PROCEDE]])))))</f>
        <v>ETICS sur PSE</v>
      </c>
      <c r="E70" s="2" t="str">
        <f ca="1">IF('PR-tampon'!B36="","",IF('PR-tampon'!B36=0,"",INDIRECT(NOM_FR_FACADE&amp;ADDRESS('PR-tampon'!$E36,COLUMN(REFERENCEMENT_FACADE[[#Headers],[NOM COMMERCIAL DU PROCEDE]])))))</f>
        <v>Baumit StarSystem Wood</v>
      </c>
      <c r="F70" s="2" t="str">
        <f ca="1">IF('PR-tampon'!B36="","",IF('PR-tampon'!B36=0,"",INDIRECT(NOM_FR_FACADE&amp;ADDRESS('PR-tampon'!$E36,COLUMN(REFERENCEMENT_FACADE[[#Headers],[FABRICANT]])))))</f>
        <v>Baumit Beteiligungen
(AT)</v>
      </c>
      <c r="G70" s="2" t="str">
        <f ca="1">IF('PR-tampon'!B36="","",IF('PR-tampon'!B36=0,"",INDIRECT(NOM_FR_FACADE&amp;ADDRESS('PR-tampon'!$E36,COLUMN(REFERENCEMENT_FACADE[[#Headers],[TYPE DE DOCUMENT DE REFERENCE]])))))</f>
        <v>Avis Technique</v>
      </c>
      <c r="H70" s="2" t="str">
        <f ca="1">IF('PR-tampon'!B36="","",IF('PR-tampon'!B36=0,"",INDIRECT(NOM_FR_FACADE&amp;ADDRESS('PR-tampon'!$E36,COLUMN(REFERENCEMENT_FACADE[[#Headers],[REF]])))))</f>
        <v>7/18-1750_V1</v>
      </c>
      <c r="I70" s="10">
        <f ca="1">IF('PR-tampon'!B36="","",IF('PR-tampon'!B36=0,"",INDIRECT(NOM_FR_FACADE&amp;ADDRESS('PR-tampon'!$E36,COLUMN(REFERENCEMENT_FACADE[[#Headers],[AVIS LIMITE AU / VALIDITE]])))))</f>
        <v>45382</v>
      </c>
      <c r="J70" s="10" t="str">
        <f ca="1">IF('PR-tampon'!B36="","",IF('PR-tampon'!B36=0,"",INDIRECT(NOM_FR_FACADE&amp;ADDRESS('PR-tampon'!$E36,COLUMN(REFERENCEMENT_FACADE[[#Headers],[TC/TNC
dans le domaine d''emploi visé]])))))</f>
        <v>TC</v>
      </c>
      <c r="K70" s="2" t="str">
        <f ca="1">IF('PR-tampon'!B36="","",IF('PR-tampon'!B36=0,"",INDIRECT(NOM_FR_FACADE&amp;ADDRESS('PR-tampon'!$E36,COLUMN(REFERENCEMENT_FACADE[[#Headers],[Synthèse support visés]])))))</f>
        <v>COB (NF DTU 31.2) / CLT (Sous AT/DTA)</v>
      </c>
      <c r="L70" s="2" t="str">
        <f ca="1">IF('PR-tampon'!B36="","",IF('PR-tampon'!B36=0,"",INDIRECT(NOM_FR_FACADE&amp;ADDRESS('PR-tampon'!$E36,COLUMN(REFERENCEMENT_FACADE[[#Headers],[LIMITATION DE HAUTEUR DE FACADE3]])))))</f>
        <v>(Situation a à c) h≤ 9 m
(Situation d) h≤ 6 m</v>
      </c>
      <c r="M70" s="265">
        <f ca="1">IF('PR-tampon'!B36="","",IF('PR-tampon'!B36=0,"",INDIRECT(NOM_FR_FACADE&amp;ADDRESS('PR-tampon'!$E36,COLUMN(REFERENCEMENT_FACADE[[#Headers],[LIMITATION DE HAUTEUR DE FACADE]])))))</f>
        <v>9</v>
      </c>
      <c r="N70" s="236" t="str">
        <f ca="1">IF('PR-tampon'!B36="","",IF('PR-tampon'!B36=0,"",IF(INDIRECT(NOM_FR_FACADE&amp;ADDRESS('PR-tampon'!$E36,COLUMN(REFERENCEMENT_FACADE[Observation domaine d''emploi Hauteur])))=0,"-",INDIRECT(NOM_FR_FACADE&amp;ADDRESS('PR-tampon'!$E36,COLUMN(REFERENCEMENT_FACADE[Observation domaine d''emploi Hauteur]))))))</f>
        <v>-</v>
      </c>
      <c r="O70" s="2" t="str">
        <f ca="1">IF('PR-tampon'!B36="","",IF('PR-tampon'!B36=0,"",INDIRECT(NOM_FR_FACADE&amp;ADDRESS('PR-tampon'!$E36,COLUMN(REFERENCEMENT_FACADE[[#Headers],[Colonne zone visée]])))))</f>
        <v>4
4
4
4</v>
      </c>
      <c r="P70" s="2" t="str">
        <f ca="1">IF('PR-tampon'!B36="","",IF('PR-tampon'!B36=0,"",INDIRECT(NOM_FR_FACADE&amp;ADDRESS('PR-tampon'!$E36,COLUMN(REFERENCEMENT_FACADE[[#Headers],[Colonne catégorie visée]])))))</f>
        <v>I
II
III
IV</v>
      </c>
      <c r="Q70" s="236" t="str">
        <f ca="1">IF(OR(RECH_CATEGORIE=FALSE,MID(Tableau5[[#This Row],[ZONE DE SISMICITE MAXIMALE POUR LA CATEGORIE DE BATIMENT VISEE]],2,2)="**"),IF('PR-tampon'!B36="","",IF('PR-tampon'!B36=0,"",IF(INDIRECT(NOM_FR_FACADE&amp;ADDRESS('PR-tampon'!$E36,COLUMN(REFERENCEMENT_FACADE[OBSERVATIONS SUR DOMAINE D''EMPLOI Sismique])))="","-",(INDIRECT(NOM_FR_FACADE&amp;ADDRESS('PR-tampon'!$E36,COLUMN(REFERENCEMENT_FACADE[OBSERVATIONS SUR DOMAINE D''EMPLOI Sismique]))))))),"")</f>
        <v>-</v>
      </c>
      <c r="R70" s="2" t="str">
        <f ca="1">IF('PR-tampon'!B36="","",IF('PR-tampon'!B36=0,"",IF(INDIRECT(NOM_FR_FACADE&amp;ADDRESS('PR-tampon'!$E36,COLUMN(REFERENCEMENT_FACADE[REF ApL])))=0,"",INDIRECT(NOM_FR_FACADE&amp;ADDRESS('PR-tampon'!$E36,COLUMN(REFERENCEMENT_FACADE[REF ApL]))))))</f>
        <v/>
      </c>
      <c r="S70" s="187" t="str">
        <f ca="1">IF('PR-tampon'!B36="","",IF('PR-tampon'!B36=0,"",IF(INDIRECT(NOM_FR_FACADE&amp;ADDRESS('PR-tampon'!$E36,COLUMN(REFERENCEMENT_FACADE[Lien pour aller sur le site Evaluation CSTB])))=0,"",INDIRECT(NOM_FR_FACADE&amp;ADDRESS('PR-tampon'!$E36,COLUMN(REFERENCEMENT_FACADE[Lien pour aller sur le site Evaluation CSTB]))))))</f>
        <v>https://evaluation.cstb.fr/fr/avis-technique/detail/7-18-1750_V1/</v>
      </c>
    </row>
    <row r="71" spans="1:19" ht="75" customHeight="1" x14ac:dyDescent="0.3">
      <c r="A71" s="2">
        <f>IF('PR-tampon'!B37=0,"",IF(A70+1&gt;'MODULE DE RECHERCHE'!$F$36,"",A70+1))</f>
        <v>29</v>
      </c>
      <c r="B71" s="10">
        <f ca="1">IF('PR-tampon'!E37="","",IF('PR-tampon'!E37=0,"",INDIRECT(NOM_FR_FACADE&amp;ADDRESS('PR-tampon'!$E37,COLUMN(REFERENCEMENT_FACADE[[#Headers],[DATE REFERENCEMENT]])))))</f>
        <v>44631</v>
      </c>
      <c r="C71" s="2" t="str">
        <f ca="1">IF('PR-tampon'!B37="","",IF('PR-tampon'!B37=0,"",INDIRECT(NOM_FR_FACADE&amp;ADDRESS('PR-tampon'!$E37,COLUMN(REFERENCEMENT_FACADE[[#Headers],[ASPECT]])))))</f>
        <v>Enduit</v>
      </c>
      <c r="D71" s="2" t="str">
        <f ca="1">IF('PR-tampon'!B37="","",IF('PR-tampon'!B37=0,"",INDIRECT(NOM_FR_FACADE&amp;ADDRESS('PR-tampon'!$E37,COLUMN(REFERENCEMENT_FACADE[[#Headers],[TYPE DE PROCEDE]])))))</f>
        <v>ETICS sur PSE</v>
      </c>
      <c r="E71" s="2" t="str">
        <f ca="1">IF('PR-tampon'!B37="","",IF('PR-tampon'!B37=0,"",INDIRECT(NOM_FR_FACADE&amp;ADDRESS('PR-tampon'!$E37,COLUMN(REFERENCEMENT_FACADE[[#Headers],[NOM COMMERCIAL DU PROCEDE]])))))</f>
        <v>Chabiso Panneaux Bois</v>
      </c>
      <c r="F71" s="2" t="str">
        <f ca="1">IF('PR-tampon'!B37="","",IF('PR-tampon'!B37=0,"",INDIRECT(NOM_FR_FACADE&amp;ADDRESS('PR-tampon'!$E37,COLUMN(REFERENCEMENT_FACADE[[#Headers],[FABRICANT]])))))</f>
        <v>Chabaud</v>
      </c>
      <c r="G71" s="2" t="str">
        <f ca="1">IF('PR-tampon'!B37="","",IF('PR-tampon'!B37=0,"",INDIRECT(NOM_FR_FACADE&amp;ADDRESS('PR-tampon'!$E37,COLUMN(REFERENCEMENT_FACADE[[#Headers],[TYPE DE DOCUMENT DE REFERENCE]])))))</f>
        <v>Avis Technique</v>
      </c>
      <c r="H71" s="2" t="str">
        <f ca="1">IF('PR-tampon'!B37="","",IF('PR-tampon'!B37=0,"",INDIRECT(NOM_FR_FACADE&amp;ADDRESS('PR-tampon'!$E37,COLUMN(REFERENCEMENT_FACADE[[#Headers],[REF]])))))</f>
        <v>7/16-1651_V1</v>
      </c>
      <c r="I71" s="10">
        <f ca="1">IF('PR-tampon'!B37="","",IF('PR-tampon'!B37=0,"",INDIRECT(NOM_FR_FACADE&amp;ADDRESS('PR-tampon'!$E37,COLUMN(REFERENCEMENT_FACADE[[#Headers],[AVIS LIMITE AU / VALIDITE]])))))</f>
        <v>47057</v>
      </c>
      <c r="J71" s="10" t="str">
        <f ca="1">IF('PR-tampon'!B37="","",IF('PR-tampon'!B37=0,"",INDIRECT(NOM_FR_FACADE&amp;ADDRESS('PR-tampon'!$E37,COLUMN(REFERENCEMENT_FACADE[[#Headers],[TC/TNC
dans le domaine d''emploi visé]])))))</f>
        <v>TC</v>
      </c>
      <c r="K71" s="2" t="str">
        <f ca="1">IF('PR-tampon'!B37="","",IF('PR-tampon'!B37=0,"",INDIRECT(NOM_FR_FACADE&amp;ADDRESS('PR-tampon'!$E37,COLUMN(REFERENCEMENT_FACADE[[#Headers],[Synthèse support visés]])))))</f>
        <v>COB (NF DTU 31.2) / CLT (Sous AT/DTA)</v>
      </c>
      <c r="L71" s="2" t="str">
        <f ca="1">IF('PR-tampon'!B37="","",IF('PR-tampon'!B37=0,"",INDIRECT(NOM_FR_FACADE&amp;ADDRESS('PR-tampon'!$E37,COLUMN(REFERENCEMENT_FACADE[[#Headers],[LIMITATION DE HAUTEUR DE FACADE3]])))))</f>
        <v>(Situation a à c) h≤ 9 m
(Situation d) h≤ 6 m</v>
      </c>
      <c r="M71" s="265">
        <f ca="1">IF('PR-tampon'!B37="","",IF('PR-tampon'!B37=0,"",INDIRECT(NOM_FR_FACADE&amp;ADDRESS('PR-tampon'!$E37,COLUMN(REFERENCEMENT_FACADE[[#Headers],[LIMITATION DE HAUTEUR DE FACADE]])))))</f>
        <v>9</v>
      </c>
      <c r="N71" s="236" t="str">
        <f ca="1">IF('PR-tampon'!B37="","",IF('PR-tampon'!B37=0,"",IF(INDIRECT(NOM_FR_FACADE&amp;ADDRESS('PR-tampon'!$E37,COLUMN(REFERENCEMENT_FACADE[Observation domaine d''emploi Hauteur])))=0,"-",INDIRECT(NOM_FR_FACADE&amp;ADDRESS('PR-tampon'!$E37,COLUMN(REFERENCEMENT_FACADE[Observation domaine d''emploi Hauteur]))))))</f>
        <v>-</v>
      </c>
      <c r="O71" s="2" t="str">
        <f ca="1">IF('PR-tampon'!B37="","",IF('PR-tampon'!B37=0,"",INDIRECT(NOM_FR_FACADE&amp;ADDRESS('PR-tampon'!$E37,COLUMN(REFERENCEMENT_FACADE[[#Headers],[Colonne zone visée]])))))</f>
        <v>4
4
4
4</v>
      </c>
      <c r="P71" s="2" t="str">
        <f ca="1">IF('PR-tampon'!B37="","",IF('PR-tampon'!B37=0,"",INDIRECT(NOM_FR_FACADE&amp;ADDRESS('PR-tampon'!$E37,COLUMN(REFERENCEMENT_FACADE[[#Headers],[Colonne catégorie visée]])))))</f>
        <v>I
II
III
IV</v>
      </c>
      <c r="Q71" s="236" t="str">
        <f ca="1">IF(OR(RECH_CATEGORIE=FALSE,MID(Tableau5[[#This Row],[ZONE DE SISMICITE MAXIMALE POUR LA CATEGORIE DE BATIMENT VISEE]],2,2)="**"),IF('PR-tampon'!B37="","",IF('PR-tampon'!B37=0,"",IF(INDIRECT(NOM_FR_FACADE&amp;ADDRESS('PR-tampon'!$E37,COLUMN(REFERENCEMENT_FACADE[OBSERVATIONS SUR DOMAINE D''EMPLOI Sismique])))="","-",(INDIRECT(NOM_FR_FACADE&amp;ADDRESS('PR-tampon'!$E37,COLUMN(REFERENCEMENT_FACADE[OBSERVATIONS SUR DOMAINE D''EMPLOI Sismique]))))))),"")</f>
        <v>-</v>
      </c>
      <c r="R71" s="2" t="str">
        <f ca="1">IF('PR-tampon'!B37="","",IF('PR-tampon'!B37=0,"",IF(INDIRECT(NOM_FR_FACADE&amp;ADDRESS('PR-tampon'!$E37,COLUMN(REFERENCEMENT_FACADE[REF ApL])))=0,"",INDIRECT(NOM_FR_FACADE&amp;ADDRESS('PR-tampon'!$E37,COLUMN(REFERENCEMENT_FACADE[REF ApL]))))))</f>
        <v/>
      </c>
      <c r="S71" s="187" t="str">
        <f ca="1">IF('PR-tampon'!B37="","",IF('PR-tampon'!B37=0,"",IF(INDIRECT(NOM_FR_FACADE&amp;ADDRESS('PR-tampon'!$E37,COLUMN(REFERENCEMENT_FACADE[Lien pour aller sur le site Evaluation CSTB])))=0,"",INDIRECT(NOM_FR_FACADE&amp;ADDRESS('PR-tampon'!$E37,COLUMN(REFERENCEMENT_FACADE[Lien pour aller sur le site Evaluation CSTB]))))))</f>
        <v>https://evaluation.cstb.fr/fr/avis-technique/detail/7-16-1651_V1/</v>
      </c>
    </row>
    <row r="72" spans="1:19" ht="75" customHeight="1" x14ac:dyDescent="0.3">
      <c r="A72" s="2">
        <f>IF('PR-tampon'!B38=0,"",IF(A71+1&gt;'MODULE DE RECHERCHE'!$F$36,"",A71+1))</f>
        <v>30</v>
      </c>
      <c r="B72" s="10">
        <f ca="1">IF('PR-tampon'!E38="","",IF('PR-tampon'!E38=0,"",INDIRECT(NOM_FR_FACADE&amp;ADDRESS('PR-tampon'!$E38,COLUMN(REFERENCEMENT_FACADE[[#Headers],[DATE REFERENCEMENT]])))))</f>
        <v>43742</v>
      </c>
      <c r="C72" s="2" t="str">
        <f ca="1">IF('PR-tampon'!B38="","",IF('PR-tampon'!B38=0,"",INDIRECT(NOM_FR_FACADE&amp;ADDRESS('PR-tampon'!$E38,COLUMN(REFERENCEMENT_FACADE[[#Headers],[ASPECT]])))))</f>
        <v>Enduit</v>
      </c>
      <c r="D72" s="2" t="str">
        <f ca="1">IF('PR-tampon'!B38="","",IF('PR-tampon'!B38=0,"",INDIRECT(NOM_FR_FACADE&amp;ADDRESS('PR-tampon'!$E38,COLUMN(REFERENCEMENT_FACADE[[#Headers],[TYPE DE PROCEDE]])))))</f>
        <v>ETICS sur PSE</v>
      </c>
      <c r="E72" s="2" t="str">
        <f ca="1">IF('PR-tampon'!B38="","",IF('PR-tampon'!B38=0,"",INDIRECT(NOM_FR_FACADE&amp;ADDRESS('PR-tampon'!$E38,COLUMN(REFERENCEMENT_FACADE[[#Headers],[NOM COMMERCIAL DU PROCEDE]])))))</f>
        <v xml:space="preserve">EDIL-Therm PSE COB </v>
      </c>
      <c r="F72" s="2" t="str">
        <f ca="1">IF('PR-tampon'!B38="","",IF('PR-tampon'!B38=0,"",INDIRECT(NOM_FR_FACADE&amp;ADDRESS('PR-tampon'!$E38,COLUMN(REFERENCEMENT_FACADE[[#Headers],[FABRICANT]])))))</f>
        <v>EDILTECO
(FR)</v>
      </c>
      <c r="G72" s="2" t="str">
        <f ca="1">IF('PR-tampon'!B38="","",IF('PR-tampon'!B38=0,"",INDIRECT(NOM_FR_FACADE&amp;ADDRESS('PR-tampon'!$E38,COLUMN(REFERENCEMENT_FACADE[[#Headers],[TYPE DE DOCUMENT DE REFERENCE]])))))</f>
        <v>Avis Technique</v>
      </c>
      <c r="H72" s="2" t="str">
        <f ca="1">IF('PR-tampon'!B38="","",IF('PR-tampon'!B38=0,"",INDIRECT(NOM_FR_FACADE&amp;ADDRESS('PR-tampon'!$E38,COLUMN(REFERENCEMENT_FACADE[[#Headers],[REF]])))))</f>
        <v>7/19-1752_V1</v>
      </c>
      <c r="I72" s="10">
        <f ca="1">IF('PR-tampon'!B38="","",IF('PR-tampon'!B38=0,"",INDIRECT(NOM_FR_FACADE&amp;ADDRESS('PR-tampon'!$E38,COLUMN(REFERENCEMENT_FACADE[[#Headers],[AVIS LIMITE AU / VALIDITE]])))))</f>
        <v>45443</v>
      </c>
      <c r="J72" s="10" t="str">
        <f ca="1">IF('PR-tampon'!B38="","",IF('PR-tampon'!B38=0,"",INDIRECT(NOM_FR_FACADE&amp;ADDRESS('PR-tampon'!$E38,COLUMN(REFERENCEMENT_FACADE[[#Headers],[TC/TNC
dans le domaine d''emploi visé]])))))</f>
        <v>TC</v>
      </c>
      <c r="K72" s="2" t="str">
        <f ca="1">IF('PR-tampon'!B38="","",IF('PR-tampon'!B38=0,"",INDIRECT(NOM_FR_FACADE&amp;ADDRESS('PR-tampon'!$E38,COLUMN(REFERENCEMENT_FACADE[[#Headers],[Synthèse support visés]])))))</f>
        <v>COB (NF DTU 31.2) / CLT (Sous AT/DTA)</v>
      </c>
      <c r="L72" s="2" t="str">
        <f ca="1">IF('PR-tampon'!B38="","",IF('PR-tampon'!B38=0,"",INDIRECT(NOM_FR_FACADE&amp;ADDRESS('PR-tampon'!$E38,COLUMN(REFERENCEMENT_FACADE[[#Headers],[LIMITATION DE HAUTEUR DE FACADE3]])))))</f>
        <v>(Situation a à c) h≤ 9 m
(Situation d) h≤ 6 m</v>
      </c>
      <c r="M72" s="265">
        <f ca="1">IF('PR-tampon'!B38="","",IF('PR-tampon'!B38=0,"",INDIRECT(NOM_FR_FACADE&amp;ADDRESS('PR-tampon'!$E38,COLUMN(REFERENCEMENT_FACADE[[#Headers],[LIMITATION DE HAUTEUR DE FACADE]])))))</f>
        <v>9</v>
      </c>
      <c r="N72" s="236" t="str">
        <f ca="1">IF('PR-tampon'!B38="","",IF('PR-tampon'!B38=0,"",IF(INDIRECT(NOM_FR_FACADE&amp;ADDRESS('PR-tampon'!$E38,COLUMN(REFERENCEMENT_FACADE[Observation domaine d''emploi Hauteur])))=0,"-",INDIRECT(NOM_FR_FACADE&amp;ADDRESS('PR-tampon'!$E38,COLUMN(REFERENCEMENT_FACADE[Observation domaine d''emploi Hauteur]))))))</f>
        <v>-</v>
      </c>
      <c r="O72" s="2" t="str">
        <f ca="1">IF('PR-tampon'!B38="","",IF('PR-tampon'!B38=0,"",INDIRECT(NOM_FR_FACADE&amp;ADDRESS('PR-tampon'!$E38,COLUMN(REFERENCEMENT_FACADE[[#Headers],[Colonne zone visée]])))))</f>
        <v>4
4
4
4</v>
      </c>
      <c r="P72" s="2" t="str">
        <f ca="1">IF('PR-tampon'!B38="","",IF('PR-tampon'!B38=0,"",INDIRECT(NOM_FR_FACADE&amp;ADDRESS('PR-tampon'!$E38,COLUMN(REFERENCEMENT_FACADE[[#Headers],[Colonne catégorie visée]])))))</f>
        <v>I
II
III
IV</v>
      </c>
      <c r="Q72" s="236" t="str">
        <f ca="1">IF(OR(RECH_CATEGORIE=FALSE,MID(Tableau5[[#This Row],[ZONE DE SISMICITE MAXIMALE POUR LA CATEGORIE DE BATIMENT VISEE]],2,2)="**"),IF('PR-tampon'!B38="","",IF('PR-tampon'!B38=0,"",IF(INDIRECT(NOM_FR_FACADE&amp;ADDRESS('PR-tampon'!$E38,COLUMN(REFERENCEMENT_FACADE[OBSERVATIONS SUR DOMAINE D''EMPLOI Sismique])))="","-",(INDIRECT(NOM_FR_FACADE&amp;ADDRESS('PR-tampon'!$E38,COLUMN(REFERENCEMENT_FACADE[OBSERVATIONS SUR DOMAINE D''EMPLOI Sismique]))))))),"")</f>
        <v>-</v>
      </c>
      <c r="R72" s="2" t="str">
        <f ca="1">IF('PR-tampon'!B38="","",IF('PR-tampon'!B38=0,"",IF(INDIRECT(NOM_FR_FACADE&amp;ADDRESS('PR-tampon'!$E38,COLUMN(REFERENCEMENT_FACADE[REF ApL])))=0,"",INDIRECT(NOM_FR_FACADE&amp;ADDRESS('PR-tampon'!$E38,COLUMN(REFERENCEMENT_FACADE[REF ApL]))))))</f>
        <v/>
      </c>
      <c r="S72" s="187" t="str">
        <f ca="1">IF('PR-tampon'!B38="","",IF('PR-tampon'!B38=0,"",IF(INDIRECT(NOM_FR_FACADE&amp;ADDRESS('PR-tampon'!$E38,COLUMN(REFERENCEMENT_FACADE[Lien pour aller sur le site Evaluation CSTB])))=0,"",INDIRECT(NOM_FR_FACADE&amp;ADDRESS('PR-tampon'!$E38,COLUMN(REFERENCEMENT_FACADE[Lien pour aller sur le site Evaluation CSTB]))))))</f>
        <v>https://evaluation.cstb.fr/fr/avis-technique/detail/7-19-1752_V1/</v>
      </c>
    </row>
    <row r="73" spans="1:19" ht="75" customHeight="1" x14ac:dyDescent="0.3">
      <c r="A73" s="2">
        <f>IF('PR-tampon'!B39=0,"",IF(A72+1&gt;'MODULE DE RECHERCHE'!$F$36,"",A72+1))</f>
        <v>31</v>
      </c>
      <c r="B73" s="10">
        <f ca="1">IF('PR-tampon'!E39="","",IF('PR-tampon'!E39=0,"",INDIRECT(NOM_FR_FACADE&amp;ADDRESS('PR-tampon'!$E39,COLUMN(REFERENCEMENT_FACADE[[#Headers],[DATE REFERENCEMENT]])))))</f>
        <v>43742</v>
      </c>
      <c r="C73" s="2" t="str">
        <f ca="1">IF('PR-tampon'!B39="","",IF('PR-tampon'!B39=0,"",INDIRECT(NOM_FR_FACADE&amp;ADDRESS('PR-tampon'!$E39,COLUMN(REFERENCEMENT_FACADE[[#Headers],[ASPECT]])))))</f>
        <v>Enduit</v>
      </c>
      <c r="D73" s="2" t="str">
        <f ca="1">IF('PR-tampon'!B39="","",IF('PR-tampon'!B39=0,"",INDIRECT(NOM_FR_FACADE&amp;ADDRESS('PR-tampon'!$E39,COLUMN(REFERENCEMENT_FACADE[[#Headers],[TYPE DE PROCEDE]])))))</f>
        <v>ETICS sur PSE</v>
      </c>
      <c r="E73" s="2" t="str">
        <f ca="1">IF('PR-tampon'!B39="","",IF('PR-tampon'!B39=0,"",INDIRECT(NOM_FR_FACADE&amp;ADDRESS('PR-tampon'!$E39,COLUMN(REFERENCEMENT_FACADE[[#Headers],[NOM COMMERCIAL DU PROCEDE]])))))</f>
        <v>PARA-THERM MOB TRADI</v>
      </c>
      <c r="F73" s="2" t="str">
        <f ca="1">IF('PR-tampon'!B39="","",IF('PR-tampon'!B39=0,"",INDIRECT(NOM_FR_FACADE&amp;ADDRESS('PR-tampon'!$E39,COLUMN(REFERENCEMENT_FACADE[[#Headers],[FABRICANT]])))))</f>
        <v xml:space="preserve">CROMOLOGY SERVICES, Marque PLASDOX </v>
      </c>
      <c r="G73" s="2" t="str">
        <f ca="1">IF('PR-tampon'!B39="","",IF('PR-tampon'!B39=0,"",INDIRECT(NOM_FR_FACADE&amp;ADDRESS('PR-tampon'!$E39,COLUMN(REFERENCEMENT_FACADE[[#Headers],[TYPE DE DOCUMENT DE REFERENCE]])))))</f>
        <v>Avis Technique</v>
      </c>
      <c r="H73" s="2" t="str">
        <f ca="1">IF('PR-tampon'!B39="","",IF('PR-tampon'!B39=0,"",INDIRECT(NOM_FR_FACADE&amp;ADDRESS('PR-tampon'!$E39,COLUMN(REFERENCEMENT_FACADE[[#Headers],[REF]])))))</f>
        <v>7/19-1757_V1</v>
      </c>
      <c r="I73" s="10">
        <f ca="1">IF('PR-tampon'!B39="","",IF('PR-tampon'!B39=0,"",INDIRECT(NOM_FR_FACADE&amp;ADDRESS('PR-tampon'!$E39,COLUMN(REFERENCEMENT_FACADE[[#Headers],[AVIS LIMITE AU / VALIDITE]])))))</f>
        <v>45657</v>
      </c>
      <c r="J73" s="10" t="str">
        <f ca="1">IF('PR-tampon'!B39="","",IF('PR-tampon'!B39=0,"",INDIRECT(NOM_FR_FACADE&amp;ADDRESS('PR-tampon'!$E39,COLUMN(REFERENCEMENT_FACADE[[#Headers],[TC/TNC
dans le domaine d''emploi visé]])))))</f>
        <v>TC</v>
      </c>
      <c r="K73" s="2" t="str">
        <f ca="1">IF('PR-tampon'!B39="","",IF('PR-tampon'!B39=0,"",INDIRECT(NOM_FR_FACADE&amp;ADDRESS('PR-tampon'!$E39,COLUMN(REFERENCEMENT_FACADE[[#Headers],[Synthèse support visés]])))))</f>
        <v>COB (NF DTU 31.2) / CLT (Sous AT/DTA)</v>
      </c>
      <c r="L73" s="2" t="str">
        <f ca="1">IF('PR-tampon'!B39="","",IF('PR-tampon'!B39=0,"",INDIRECT(NOM_FR_FACADE&amp;ADDRESS('PR-tampon'!$E39,COLUMN(REFERENCEMENT_FACADE[[#Headers],[LIMITATION DE HAUTEUR DE FACADE3]])))))</f>
        <v>(Situation a à c) h≤ 9 m
(Situation d) h≤ 6 m</v>
      </c>
      <c r="M73" s="265">
        <f ca="1">IF('PR-tampon'!B39="","",IF('PR-tampon'!B39=0,"",INDIRECT(NOM_FR_FACADE&amp;ADDRESS('PR-tampon'!$E39,COLUMN(REFERENCEMENT_FACADE[[#Headers],[LIMITATION DE HAUTEUR DE FACADE]])))))</f>
        <v>9</v>
      </c>
      <c r="N73" s="236" t="str">
        <f ca="1">IF('PR-tampon'!B39="","",IF('PR-tampon'!B39=0,"",IF(INDIRECT(NOM_FR_FACADE&amp;ADDRESS('PR-tampon'!$E39,COLUMN(REFERENCEMENT_FACADE[Observation domaine d''emploi Hauteur])))=0,"-",INDIRECT(NOM_FR_FACADE&amp;ADDRESS('PR-tampon'!$E39,COLUMN(REFERENCEMENT_FACADE[Observation domaine d''emploi Hauteur]))))))</f>
        <v>-</v>
      </c>
      <c r="O73" s="2" t="str">
        <f ca="1">IF('PR-tampon'!B39="","",IF('PR-tampon'!B39=0,"",INDIRECT(NOM_FR_FACADE&amp;ADDRESS('PR-tampon'!$E39,COLUMN(REFERENCEMENT_FACADE[[#Headers],[Colonne zone visée]])))))</f>
        <v>4
4**
4**
4**</v>
      </c>
      <c r="P73" s="2" t="str">
        <f ca="1">IF('PR-tampon'!B39="","",IF('PR-tampon'!B39=0,"",INDIRECT(NOM_FR_FACADE&amp;ADDRESS('PR-tampon'!$E39,COLUMN(REFERENCEMENT_FACADE[[#Headers],[Colonne catégorie visée]])))))</f>
        <v>I
II
III
IV</v>
      </c>
      <c r="Q73" s="236" t="str">
        <f ca="1">IF(OR(RECH_CATEGORIE=FALSE,MID(Tableau5[[#This Row],[ZONE DE SISMICITE MAXIMALE POUR LA CATEGORIE DE BATIMENT VISEE]],2,2)="**"),IF('PR-tampon'!B39="","",IF('PR-tampon'!B39=0,"",IF(INDIRECT(NOM_FR_FACADE&amp;ADDRESS('PR-tampon'!$E39,COLUMN(REFERENCEMENT_FACADE[OBSERVATIONS SUR DOMAINE D''EMPLOI Sismique])))="","-",(INDIRECT(NOM_FR_FACADE&amp;ADDRESS('PR-tampon'!$E39,COLUMN(REFERENCEMENT_FACADE[OBSERVATIONS SUR DOMAINE D''EMPLOI Sismique]))))))),"")</f>
        <v>** Domaine d'emploi sismique :
Hors configurations du système avec finition EHI GM ou EHI G et hors configurations avec un système de masse surfacique supérieure ou égale à 20 kg/m².</v>
      </c>
      <c r="R73" s="2" t="str">
        <f ca="1">IF('PR-tampon'!B39="","",IF('PR-tampon'!B39=0,"",IF(INDIRECT(NOM_FR_FACADE&amp;ADDRESS('PR-tampon'!$E39,COLUMN(REFERENCEMENT_FACADE[REF ApL])))=0,"",INDIRECT(NOM_FR_FACADE&amp;ADDRESS('PR-tampon'!$E39,COLUMN(REFERENCEMENT_FACADE[REF ApL]))))))</f>
        <v/>
      </c>
      <c r="S73" s="187" t="str">
        <f ca="1">IF('PR-tampon'!B39="","",IF('PR-tampon'!B39=0,"",IF(INDIRECT(NOM_FR_FACADE&amp;ADDRESS('PR-tampon'!$E39,COLUMN(REFERENCEMENT_FACADE[Lien pour aller sur le site Evaluation CSTB])))=0,"",INDIRECT(NOM_FR_FACADE&amp;ADDRESS('PR-tampon'!$E39,COLUMN(REFERENCEMENT_FACADE[Lien pour aller sur le site Evaluation CSTB]))))))</f>
        <v>https://evaluation.cstb.fr/fr/avis-technique/detail/7-19-1757_V1/</v>
      </c>
    </row>
    <row r="74" spans="1:19" ht="75" customHeight="1" x14ac:dyDescent="0.3">
      <c r="A74" s="2">
        <f>IF('PR-tampon'!B40=0,"",IF(A73+1&gt;'MODULE DE RECHERCHE'!$F$36,"",A73+1))</f>
        <v>32</v>
      </c>
      <c r="B74" s="10">
        <f ca="1">IF('PR-tampon'!E40="","",IF('PR-tampon'!E40=0,"",INDIRECT(NOM_FR_FACADE&amp;ADDRESS('PR-tampon'!$E40,COLUMN(REFERENCEMENT_FACADE[[#Headers],[DATE REFERENCEMENT]])))))</f>
        <v>43742</v>
      </c>
      <c r="C74" s="2" t="str">
        <f ca="1">IF('PR-tampon'!B40="","",IF('PR-tampon'!B40=0,"",INDIRECT(NOM_FR_FACADE&amp;ADDRESS('PR-tampon'!$E40,COLUMN(REFERENCEMENT_FACADE[[#Headers],[ASPECT]])))))</f>
        <v>Enduit</v>
      </c>
      <c r="D74" s="2" t="str">
        <f ca="1">IF('PR-tampon'!B40="","",IF('PR-tampon'!B40=0,"",INDIRECT(NOM_FR_FACADE&amp;ADDRESS('PR-tampon'!$E40,COLUMN(REFERENCEMENT_FACADE[[#Headers],[TYPE DE PROCEDE]])))))</f>
        <v>ETICS sur PSE</v>
      </c>
      <c r="E74" s="2" t="str">
        <f ca="1">IF('PR-tampon'!B40="","",IF('PR-tampon'!B40=0,"",INDIRECT(NOM_FR_FACADE&amp;ADDRESS('PR-tampon'!$E40,COLUMN(REFERENCEMENT_FACADE[[#Headers],[NOM COMMERCIAL DU PROCEDE]])))))</f>
        <v>Pariso MOB PSE - M</v>
      </c>
      <c r="F74" s="2" t="str">
        <f ca="1">IF('PR-tampon'!B40="","",IF('PR-tampon'!B40=0,"",INDIRECT(NOM_FR_FACADE&amp;ADDRESS('PR-tampon'!$E40,COLUMN(REFERENCEMENT_FACADE[[#Headers],[FABRICANT]])))))</f>
        <v>ParexGroup
(FR)</v>
      </c>
      <c r="G74" s="2" t="str">
        <f ca="1">IF('PR-tampon'!B40="","",IF('PR-tampon'!B40=0,"",INDIRECT(NOM_FR_FACADE&amp;ADDRESS('PR-tampon'!$E40,COLUMN(REFERENCEMENT_FACADE[[#Headers],[TYPE DE DOCUMENT DE REFERENCE]])))))</f>
        <v>Avis Technique</v>
      </c>
      <c r="H74" s="2" t="str">
        <f ca="1">IF('PR-tampon'!B40="","",IF('PR-tampon'!B40=0,"",INDIRECT(NOM_FR_FACADE&amp;ADDRESS('PR-tampon'!$E40,COLUMN(REFERENCEMENT_FACADE[[#Headers],[REF]])))))</f>
        <v>7/18-1744_V1</v>
      </c>
      <c r="I74" s="10">
        <f ca="1">IF('PR-tampon'!B40="","",IF('PR-tampon'!B40=0,"",INDIRECT(NOM_FR_FACADE&amp;ADDRESS('PR-tampon'!$E40,COLUMN(REFERENCEMENT_FACADE[[#Headers],[AVIS LIMITE AU / VALIDITE]])))))</f>
        <v>45688</v>
      </c>
      <c r="J74" s="10" t="str">
        <f ca="1">IF('PR-tampon'!B40="","",IF('PR-tampon'!B40=0,"",INDIRECT(NOM_FR_FACADE&amp;ADDRESS('PR-tampon'!$E40,COLUMN(REFERENCEMENT_FACADE[[#Headers],[TC/TNC
dans le domaine d''emploi visé]])))))</f>
        <v>TC</v>
      </c>
      <c r="K74" s="2" t="str">
        <f ca="1">IF('PR-tampon'!B40="","",IF('PR-tampon'!B40=0,"",INDIRECT(NOM_FR_FACADE&amp;ADDRESS('PR-tampon'!$E40,COLUMN(REFERENCEMENT_FACADE[[#Headers],[Synthèse support visés]])))))</f>
        <v>COB (NF DTU 31.2) / CLT (Sous AT/DTA)</v>
      </c>
      <c r="L74" s="2" t="str">
        <f ca="1">IF('PR-tampon'!B40="","",IF('PR-tampon'!B40=0,"",INDIRECT(NOM_FR_FACADE&amp;ADDRESS('PR-tampon'!$E40,COLUMN(REFERENCEMENT_FACADE[[#Headers],[LIMITATION DE HAUTEUR DE FACADE3]])))))</f>
        <v>(Situation a à c) h≤ 9 m
(Situation d) h≤ 6 m</v>
      </c>
      <c r="M74" s="265">
        <f ca="1">IF('PR-tampon'!B40="","",IF('PR-tampon'!B40=0,"",INDIRECT(NOM_FR_FACADE&amp;ADDRESS('PR-tampon'!$E40,COLUMN(REFERENCEMENT_FACADE[[#Headers],[LIMITATION DE HAUTEUR DE FACADE]])))))</f>
        <v>9</v>
      </c>
      <c r="N74" s="236" t="str">
        <f ca="1">IF('PR-tampon'!B40="","",IF('PR-tampon'!B40=0,"",IF(INDIRECT(NOM_FR_FACADE&amp;ADDRESS('PR-tampon'!$E40,COLUMN(REFERENCEMENT_FACADE[Observation domaine d''emploi Hauteur])))=0,"-",INDIRECT(NOM_FR_FACADE&amp;ADDRESS('PR-tampon'!$E40,COLUMN(REFERENCEMENT_FACADE[Observation domaine d''emploi Hauteur]))))))</f>
        <v>-</v>
      </c>
      <c r="O74" s="2" t="str">
        <f ca="1">IF('PR-tampon'!B40="","",IF('PR-tampon'!B40=0,"",INDIRECT(NOM_FR_FACADE&amp;ADDRESS('PR-tampon'!$E40,COLUMN(REFERENCEMENT_FACADE[[#Headers],[Colonne zone visée]])))))</f>
        <v>4
4**
4**
4**</v>
      </c>
      <c r="P74" s="2" t="str">
        <f ca="1">IF('PR-tampon'!B40="","",IF('PR-tampon'!B40=0,"",INDIRECT(NOM_FR_FACADE&amp;ADDRESS('PR-tampon'!$E40,COLUMN(REFERENCEMENT_FACADE[[#Headers],[Colonne catégorie visée]])))))</f>
        <v>I
II
III
IV</v>
      </c>
      <c r="Q74" s="236" t="str">
        <f ca="1">IF(OR(RECH_CATEGORIE=FALSE,MID(Tableau5[[#This Row],[ZONE DE SISMICITE MAXIMALE POUR LA CATEGORIE DE BATIMENT VISEE]],2,2)="**"),IF('PR-tampon'!B40="","",IF('PR-tampon'!B40=0,"",IF(INDIRECT(NOM_FR_FACADE&amp;ADDRESS('PR-tampon'!$E40,COLUMN(REFERENCEMENT_FACADE[OBSERVATIONS SUR DOMAINE D''EMPLOI Sismique])))="","-",(INDIRECT(NOM_FR_FACADE&amp;ADDRESS('PR-tampon'!$E40,COLUMN(REFERENCEMENT_FACADE[OBSERVATIONS SUR DOMAINE D''EMPLOI Sismique]))))))),"")</f>
        <v>** Domaine d'emploi sismique :
Hors configurations du système avec finition EHI GM ou EHI G et hors configurations avec un système de masse surfacique supérieure ou égale à 20 kg/m².</v>
      </c>
      <c r="R74" s="2" t="str">
        <f ca="1">IF('PR-tampon'!B40="","",IF('PR-tampon'!B40=0,"",IF(INDIRECT(NOM_FR_FACADE&amp;ADDRESS('PR-tampon'!$E40,COLUMN(REFERENCEMENT_FACADE[REF ApL])))=0,"",INDIRECT(NOM_FR_FACADE&amp;ADDRESS('PR-tampon'!$E40,COLUMN(REFERENCEMENT_FACADE[REF ApL]))))))</f>
        <v/>
      </c>
      <c r="S74" s="187" t="str">
        <f ca="1">IF('PR-tampon'!B40="","",IF('PR-tampon'!B40=0,"",IF(INDIRECT(NOM_FR_FACADE&amp;ADDRESS('PR-tampon'!$E40,COLUMN(REFERENCEMENT_FACADE[Lien pour aller sur le site Evaluation CSTB])))=0,"",INDIRECT(NOM_FR_FACADE&amp;ADDRESS('PR-tampon'!$E40,COLUMN(REFERENCEMENT_FACADE[Lien pour aller sur le site Evaluation CSTB]))))))</f>
        <v>https://evaluation.cstb.fr/fr/avis-technique/detail/7-18-1744_V1/</v>
      </c>
    </row>
    <row r="75" spans="1:19" ht="75" customHeight="1" x14ac:dyDescent="0.3">
      <c r="A75" s="2">
        <f>IF('PR-tampon'!B41=0,"",IF(A74+1&gt;'MODULE DE RECHERCHE'!$F$36,"",A74+1))</f>
        <v>33</v>
      </c>
      <c r="B75" s="10">
        <f ca="1">IF('PR-tampon'!E41="","",IF('PR-tampon'!E41=0,"",INDIRECT(NOM_FR_FACADE&amp;ADDRESS('PR-tampon'!$E41,COLUMN(REFERENCEMENT_FACADE[[#Headers],[DATE REFERENCEMENT]])))))</f>
        <v>43742</v>
      </c>
      <c r="C75" s="2" t="str">
        <f ca="1">IF('PR-tampon'!B41="","",IF('PR-tampon'!B41=0,"",INDIRECT(NOM_FR_FACADE&amp;ADDRESS('PR-tampon'!$E41,COLUMN(REFERENCEMENT_FACADE[[#Headers],[ASPECT]])))))</f>
        <v>Enduit</v>
      </c>
      <c r="D75" s="2" t="str">
        <f ca="1">IF('PR-tampon'!B41="","",IF('PR-tampon'!B41=0,"",INDIRECT(NOM_FR_FACADE&amp;ADDRESS('PR-tampon'!$E41,COLUMN(REFERENCEMENT_FACADE[[#Headers],[TYPE DE PROCEDE]])))))</f>
        <v>ETICS sur PSE</v>
      </c>
      <c r="E75" s="2" t="str">
        <f ca="1">IF('PR-tampon'!B41="","",IF('PR-tampon'!B41=0,"",INDIRECT(NOM_FR_FACADE&amp;ADDRESS('PR-tampon'!$E41,COLUMN(REFERENCEMENT_FACADE[[#Headers],[NOM COMMERCIAL DU PROCEDE]])))))</f>
        <v xml:space="preserve">PRB THERMOLOOK EMI MOB </v>
      </c>
      <c r="F75" s="2" t="str">
        <f ca="1">IF('PR-tampon'!B41="","",IF('PR-tampon'!B41=0,"",INDIRECT(NOM_FR_FACADE&amp;ADDRESS('PR-tampon'!$E41,COLUMN(REFERENCEMENT_FACADE[[#Headers],[FABRICANT]])))))</f>
        <v>PRB
(FR)</v>
      </c>
      <c r="G75" s="2" t="str">
        <f ca="1">IF('PR-tampon'!B41="","",IF('PR-tampon'!B41=0,"",INDIRECT(NOM_FR_FACADE&amp;ADDRESS('PR-tampon'!$E41,COLUMN(REFERENCEMENT_FACADE[[#Headers],[TYPE DE DOCUMENT DE REFERENCE]])))))</f>
        <v>Avis Technique</v>
      </c>
      <c r="H75" s="2" t="str">
        <f ca="1">IF('PR-tampon'!B41="","",IF('PR-tampon'!B41=0,"",INDIRECT(NOM_FR_FACADE&amp;ADDRESS('PR-tampon'!$E41,COLUMN(REFERENCEMENT_FACADE[[#Headers],[REF]])))))</f>
        <v>7/18-1717_V1</v>
      </c>
      <c r="I75" s="10">
        <f ca="1">IF('PR-tampon'!B41="","",IF('PR-tampon'!B41=0,"",INDIRECT(NOM_FR_FACADE&amp;ADDRESS('PR-tampon'!$E41,COLUMN(REFERENCEMENT_FACADE[[#Headers],[AVIS LIMITE AU / VALIDITE]])))))</f>
        <v>45107</v>
      </c>
      <c r="J75" s="10" t="str">
        <f ca="1">IF('PR-tampon'!B41="","",IF('PR-tampon'!B41=0,"",INDIRECT(NOM_FR_FACADE&amp;ADDRESS('PR-tampon'!$E41,COLUMN(REFERENCEMENT_FACADE[[#Headers],[TC/TNC
dans le domaine d''emploi visé]])))))</f>
        <v>TNC
(L'évaluation technique n'est plus valide)</v>
      </c>
      <c r="K75" s="2" t="str">
        <f ca="1">IF('PR-tampon'!B41="","",IF('PR-tampon'!B41=0,"",INDIRECT(NOM_FR_FACADE&amp;ADDRESS('PR-tampon'!$E41,COLUMN(REFERENCEMENT_FACADE[[#Headers],[Synthèse support visés]])))))</f>
        <v>COB (NF DTU 31.2) / CLT (Sous AT/DTA)</v>
      </c>
      <c r="L75" s="2" t="str">
        <f ca="1">IF('PR-tampon'!B41="","",IF('PR-tampon'!B41=0,"",INDIRECT(NOM_FR_FACADE&amp;ADDRESS('PR-tampon'!$E41,COLUMN(REFERENCEMENT_FACADE[[#Headers],[LIMITATION DE HAUTEUR DE FACADE3]])))))</f>
        <v>(Situation a à c) h≤ 9 m
(Situation d) h≤ 6 m</v>
      </c>
      <c r="M75" s="265">
        <f ca="1">IF('PR-tampon'!B41="","",IF('PR-tampon'!B41=0,"",INDIRECT(NOM_FR_FACADE&amp;ADDRESS('PR-tampon'!$E41,COLUMN(REFERENCEMENT_FACADE[[#Headers],[LIMITATION DE HAUTEUR DE FACADE]])))))</f>
        <v>9</v>
      </c>
      <c r="N75" s="236" t="str">
        <f ca="1">IF('PR-tampon'!B41="","",IF('PR-tampon'!B41=0,"",IF(INDIRECT(NOM_FR_FACADE&amp;ADDRESS('PR-tampon'!$E41,COLUMN(REFERENCEMENT_FACADE[Observation domaine d''emploi Hauteur])))=0,"-",INDIRECT(NOM_FR_FACADE&amp;ADDRESS('PR-tampon'!$E41,COLUMN(REFERENCEMENT_FACADE[Observation domaine d''emploi Hauteur]))))))</f>
        <v>-</v>
      </c>
      <c r="O75" s="2" t="str">
        <f ca="1">IF('PR-tampon'!B41="","",IF('PR-tampon'!B41=0,"",INDIRECT(NOM_FR_FACADE&amp;ADDRESS('PR-tampon'!$E41,COLUMN(REFERENCEMENT_FACADE[[#Headers],[Colonne zone visée]])))))</f>
        <v>4
2
1
1</v>
      </c>
      <c r="P75" s="2" t="str">
        <f ca="1">IF('PR-tampon'!B41="","",IF('PR-tampon'!B41=0,"",INDIRECT(NOM_FR_FACADE&amp;ADDRESS('PR-tampon'!$E41,COLUMN(REFERENCEMENT_FACADE[[#Headers],[Colonne catégorie visée]])))))</f>
        <v>I
II
III
IV</v>
      </c>
      <c r="Q75" s="236" t="str">
        <f ca="1">IF(OR(RECH_CATEGORIE=FALSE,MID(Tableau5[[#This Row],[ZONE DE SISMICITE MAXIMALE POUR LA CATEGORIE DE BATIMENT VISEE]],2,2)="**"),IF('PR-tampon'!B41="","",IF('PR-tampon'!B41=0,"",IF(INDIRECT(NOM_FR_FACADE&amp;ADDRESS('PR-tampon'!$E41,COLUMN(REFERENCEMENT_FACADE[OBSERVATIONS SUR DOMAINE D''EMPLOI Sismique])))="","-",(INDIRECT(NOM_FR_FACADE&amp;ADDRESS('PR-tampon'!$E41,COLUMN(REFERENCEMENT_FACADE[OBSERVATIONS SUR DOMAINE D''EMPLOI Sismique]))))))),"")</f>
        <v>-</v>
      </c>
      <c r="R75" s="2" t="str">
        <f ca="1">IF('PR-tampon'!B41="","",IF('PR-tampon'!B41=0,"",IF(INDIRECT(NOM_FR_FACADE&amp;ADDRESS('PR-tampon'!$E41,COLUMN(REFERENCEMENT_FACADE[REF ApL])))=0,"",INDIRECT(NOM_FR_FACADE&amp;ADDRESS('PR-tampon'!$E41,COLUMN(REFERENCEMENT_FACADE[REF ApL]))))))</f>
        <v/>
      </c>
      <c r="S75" s="187" t="str">
        <f ca="1">IF('PR-tampon'!B41="","",IF('PR-tampon'!B41=0,"",IF(INDIRECT(NOM_FR_FACADE&amp;ADDRESS('PR-tampon'!$E41,COLUMN(REFERENCEMENT_FACADE[Lien pour aller sur le site Evaluation CSTB])))=0,"",INDIRECT(NOM_FR_FACADE&amp;ADDRESS('PR-tampon'!$E41,COLUMN(REFERENCEMENT_FACADE[Lien pour aller sur le site Evaluation CSTB]))))))</f>
        <v>https://evaluation.cstb.fr/fr/avis-technique/detail/7-18-1717_V1/</v>
      </c>
    </row>
    <row r="76" spans="1:19" ht="75" customHeight="1" x14ac:dyDescent="0.3">
      <c r="A76" s="2">
        <f>IF('PR-tampon'!B42=0,"",IF(A75+1&gt;'MODULE DE RECHERCHE'!$F$36,"",A75+1))</f>
        <v>34</v>
      </c>
      <c r="B76" s="10">
        <f ca="1">IF('PR-tampon'!E42="","",IF('PR-tampon'!E42=0,"",INDIRECT(NOM_FR_FACADE&amp;ADDRESS('PR-tampon'!$E42,COLUMN(REFERENCEMENT_FACADE[[#Headers],[DATE REFERENCEMENT]])))))</f>
        <v>43838</v>
      </c>
      <c r="C76" s="2" t="str">
        <f ca="1">IF('PR-tampon'!B42="","",IF('PR-tampon'!B42=0,"",INDIRECT(NOM_FR_FACADE&amp;ADDRESS('PR-tampon'!$E42,COLUMN(REFERENCEMENT_FACADE[[#Headers],[ASPECT]])))))</f>
        <v>Enduit</v>
      </c>
      <c r="D76" s="2" t="str">
        <f ca="1">IF('PR-tampon'!B42="","",IF('PR-tampon'!B42=0,"",INDIRECT(NOM_FR_FACADE&amp;ADDRESS('PR-tampon'!$E42,COLUMN(REFERENCEMENT_FACADE[[#Headers],[TYPE DE PROCEDE]])))))</f>
        <v>ETICS sur PSE</v>
      </c>
      <c r="E76" s="2" t="str">
        <f ca="1">IF('PR-tampon'!B42="","",IF('PR-tampon'!B42=0,"",INDIRECT(NOM_FR_FACADE&amp;ADDRESS('PR-tampon'!$E42,COLUMN(REFERENCEMENT_FACADE[[#Headers],[NOM COMMERCIAL DU PROCEDE]])))))</f>
        <v>Revithermono Initex COB</v>
      </c>
      <c r="F76" s="2" t="str">
        <f ca="1">IF('PR-tampon'!B42="","",IF('PR-tampon'!B42=0,"",INDIRECT(NOM_FR_FACADE&amp;ADDRESS('PR-tampon'!$E42,COLUMN(REFERENCEMENT_FACADE[[#Headers],[FABRICANT]])))))</f>
        <v>PPG AC</v>
      </c>
      <c r="G76" s="2" t="str">
        <f ca="1">IF('PR-tampon'!B42="","",IF('PR-tampon'!B42=0,"",INDIRECT(NOM_FR_FACADE&amp;ADDRESS('PR-tampon'!$E42,COLUMN(REFERENCEMENT_FACADE[[#Headers],[TYPE DE DOCUMENT DE REFERENCE]])))))</f>
        <v>Avis Technique</v>
      </c>
      <c r="H76" s="2" t="str">
        <f ca="1">IF('PR-tampon'!B42="","",IF('PR-tampon'!B42=0,"",INDIRECT(NOM_FR_FACADE&amp;ADDRESS('PR-tampon'!$E42,COLUMN(REFERENCEMENT_FACADE[[#Headers],[REF]])))))</f>
        <v>7/19-1769_V1</v>
      </c>
      <c r="I76" s="10">
        <f ca="1">IF('PR-tampon'!B42="","",IF('PR-tampon'!B42=0,"",INDIRECT(NOM_FR_FACADE&amp;ADDRESS('PR-tampon'!$E42,COLUMN(REFERENCEMENT_FACADE[[#Headers],[AVIS LIMITE AU / VALIDITE]])))))</f>
        <v>45688</v>
      </c>
      <c r="J76" s="10" t="str">
        <f ca="1">IF('PR-tampon'!B42="","",IF('PR-tampon'!B42=0,"",INDIRECT(NOM_FR_FACADE&amp;ADDRESS('PR-tampon'!$E42,COLUMN(REFERENCEMENT_FACADE[[#Headers],[TC/TNC
dans le domaine d''emploi visé]])))))</f>
        <v>TC</v>
      </c>
      <c r="K76" s="2" t="str">
        <f ca="1">IF('PR-tampon'!B42="","",IF('PR-tampon'!B42=0,"",INDIRECT(NOM_FR_FACADE&amp;ADDRESS('PR-tampon'!$E42,COLUMN(REFERENCEMENT_FACADE[[#Headers],[Synthèse support visés]])))))</f>
        <v>COB (NF DTU 31.2) / CLT (Sous AT/DTA)</v>
      </c>
      <c r="L76" s="2" t="str">
        <f ca="1">IF('PR-tampon'!B42="","",IF('PR-tampon'!B42=0,"",INDIRECT(NOM_FR_FACADE&amp;ADDRESS('PR-tampon'!$E42,COLUMN(REFERENCEMENT_FACADE[[#Headers],[LIMITATION DE HAUTEUR DE FACADE3]])))))</f>
        <v>(Situation a à c) h≤ 9 m
(Situation d) h≤ 6 m</v>
      </c>
      <c r="M76" s="265">
        <f ca="1">IF('PR-tampon'!B42="","",IF('PR-tampon'!B42=0,"",INDIRECT(NOM_FR_FACADE&amp;ADDRESS('PR-tampon'!$E42,COLUMN(REFERENCEMENT_FACADE[[#Headers],[LIMITATION DE HAUTEUR DE FACADE]])))))</f>
        <v>9</v>
      </c>
      <c r="N76" s="236" t="str">
        <f ca="1">IF('PR-tampon'!B42="","",IF('PR-tampon'!B42=0,"",IF(INDIRECT(NOM_FR_FACADE&amp;ADDRESS('PR-tampon'!$E42,COLUMN(REFERENCEMENT_FACADE[Observation domaine d''emploi Hauteur])))=0,"-",INDIRECT(NOM_FR_FACADE&amp;ADDRESS('PR-tampon'!$E42,COLUMN(REFERENCEMENT_FACADE[Observation domaine d''emploi Hauteur]))))))</f>
        <v>-</v>
      </c>
      <c r="O76" s="2" t="str">
        <f ca="1">IF('PR-tampon'!B42="","",IF('PR-tampon'!B42=0,"",INDIRECT(NOM_FR_FACADE&amp;ADDRESS('PR-tampon'!$E42,COLUMN(REFERENCEMENT_FACADE[[#Headers],[Colonne zone visée]])))))</f>
        <v>4
4**
4**
4**</v>
      </c>
      <c r="P76" s="2" t="str">
        <f ca="1">IF('PR-tampon'!B42="","",IF('PR-tampon'!B42=0,"",INDIRECT(NOM_FR_FACADE&amp;ADDRESS('PR-tampon'!$E42,COLUMN(REFERENCEMENT_FACADE[[#Headers],[Colonne catégorie visée]])))))</f>
        <v>I
II
III
IV</v>
      </c>
      <c r="Q76" s="236" t="str">
        <f ca="1">IF(OR(RECH_CATEGORIE=FALSE,MID(Tableau5[[#This Row],[ZONE DE SISMICITE MAXIMALE POUR LA CATEGORIE DE BATIMENT VISEE]],2,2)="**"),IF('PR-tampon'!B42="","",IF('PR-tampon'!B42=0,"",IF(INDIRECT(NOM_FR_FACADE&amp;ADDRESS('PR-tampon'!$E42,COLUMN(REFERENCEMENT_FACADE[OBSERVATIONS SUR DOMAINE D''EMPLOI Sismique])))="","-",(INDIRECT(NOM_FR_FACADE&amp;ADDRESS('PR-tampon'!$E42,COLUMN(REFERENCEMENT_FACADE[OBSERVATIONS SUR DOMAINE D''EMPLOI Sismique]))))))),"")</f>
        <v>** Domaine d'emploi sismique :
Hors configurations avec un système de masse surfacique supérieure ou égale à 20 kg/m².</v>
      </c>
      <c r="R76" s="2" t="str">
        <f ca="1">IF('PR-tampon'!B42="","",IF('PR-tampon'!B42=0,"",IF(INDIRECT(NOM_FR_FACADE&amp;ADDRESS('PR-tampon'!$E42,COLUMN(REFERENCEMENT_FACADE[REF ApL])))=0,"",INDIRECT(NOM_FR_FACADE&amp;ADDRESS('PR-tampon'!$E42,COLUMN(REFERENCEMENT_FACADE[REF ApL]))))))</f>
        <v/>
      </c>
      <c r="S76" s="187" t="str">
        <f ca="1">IF('PR-tampon'!B42="","",IF('PR-tampon'!B42=0,"",IF(INDIRECT(NOM_FR_FACADE&amp;ADDRESS('PR-tampon'!$E42,COLUMN(REFERENCEMENT_FACADE[Lien pour aller sur le site Evaluation CSTB])))=0,"",INDIRECT(NOM_FR_FACADE&amp;ADDRESS('PR-tampon'!$E42,COLUMN(REFERENCEMENT_FACADE[Lien pour aller sur le site Evaluation CSTB]))))))</f>
        <v>https://evaluation.cstb.fr/fr/avis-technique/detail/7-19-1769_V1/</v>
      </c>
    </row>
    <row r="77" spans="1:19" ht="75" customHeight="1" x14ac:dyDescent="0.3">
      <c r="A77" s="2">
        <f>IF('PR-tampon'!B43=0,"",IF(A76+1&gt;'MODULE DE RECHERCHE'!$F$36,"",A76+1))</f>
        <v>35</v>
      </c>
      <c r="B77" s="10">
        <f ca="1">IF('PR-tampon'!E43="","",IF('PR-tampon'!E43=0,"",INDIRECT(NOM_FR_FACADE&amp;ADDRESS('PR-tampon'!$E43,COLUMN(REFERENCEMENT_FACADE[[#Headers],[DATE REFERENCEMENT]])))))</f>
        <v>43742</v>
      </c>
      <c r="C77" s="2" t="str">
        <f ca="1">IF('PR-tampon'!B43="","",IF('PR-tampon'!B43=0,"",INDIRECT(NOM_FR_FACADE&amp;ADDRESS('PR-tampon'!$E43,COLUMN(REFERENCEMENT_FACADE[[#Headers],[ASPECT]])))))</f>
        <v>Enduit</v>
      </c>
      <c r="D77" s="2" t="str">
        <f ca="1">IF('PR-tampon'!B43="","",IF('PR-tampon'!B43=0,"",INDIRECT(NOM_FR_FACADE&amp;ADDRESS('PR-tampon'!$E43,COLUMN(REFERENCEMENT_FACADE[[#Headers],[TYPE DE PROCEDE]])))))</f>
        <v>ETICS sur PSE</v>
      </c>
      <c r="E77" s="2" t="str">
        <f ca="1">IF('PR-tampon'!B43="","",IF('PR-tampon'!B43=0,"",INDIRECT(NOM_FR_FACADE&amp;ADDRESS('PR-tampon'!$E43,COLUMN(REFERENCEMENT_FACADE[[#Headers],[NOM COMMERCIAL DU PROCEDE]])))))</f>
        <v>TOLL-O-THERM MOB CP</v>
      </c>
      <c r="F77" s="2" t="str">
        <f ca="1">IF('PR-tampon'!B43="","",IF('PR-tampon'!B43=0,"",INDIRECT(NOM_FR_FACADE&amp;ADDRESS('PR-tampon'!$E43,COLUMN(REFERENCEMENT_FACADE[[#Headers],[FABRICANT]])))))</f>
        <v>CROMOLOGY SERVICES - TOLLENS
(FR)</v>
      </c>
      <c r="G77" s="2" t="str">
        <f ca="1">IF('PR-tampon'!B43="","",IF('PR-tampon'!B43=0,"",INDIRECT(NOM_FR_FACADE&amp;ADDRESS('PR-tampon'!$E43,COLUMN(REFERENCEMENT_FACADE[[#Headers],[TYPE DE DOCUMENT DE REFERENCE]])))))</f>
        <v>Avis Technique</v>
      </c>
      <c r="H77" s="2" t="str">
        <f ca="1">IF('PR-tampon'!B43="","",IF('PR-tampon'!B43=0,"",INDIRECT(NOM_FR_FACADE&amp;ADDRESS('PR-tampon'!$E43,COLUMN(REFERENCEMENT_FACADE[[#Headers],[REF]])))))</f>
        <v>7/19-1756_V1</v>
      </c>
      <c r="I77" s="10">
        <f ca="1">IF('PR-tampon'!B43="","",IF('PR-tampon'!B43=0,"",INDIRECT(NOM_FR_FACADE&amp;ADDRESS('PR-tampon'!$E43,COLUMN(REFERENCEMENT_FACADE[[#Headers],[AVIS LIMITE AU / VALIDITE]])))))</f>
        <v>45657</v>
      </c>
      <c r="J77" s="10" t="str">
        <f ca="1">IF('PR-tampon'!B43="","",IF('PR-tampon'!B43=0,"",INDIRECT(NOM_FR_FACADE&amp;ADDRESS('PR-tampon'!$E43,COLUMN(REFERENCEMENT_FACADE[[#Headers],[TC/TNC
dans le domaine d''emploi visé]])))))</f>
        <v>TC</v>
      </c>
      <c r="K77" s="2" t="str">
        <f ca="1">IF('PR-tampon'!B43="","",IF('PR-tampon'!B43=0,"",INDIRECT(NOM_FR_FACADE&amp;ADDRESS('PR-tampon'!$E43,COLUMN(REFERENCEMENT_FACADE[[#Headers],[Synthèse support visés]])))))</f>
        <v>COB (NF DTU 31.2) / CLT (Sous AT/DTA)</v>
      </c>
      <c r="L77" s="2" t="str">
        <f ca="1">IF('PR-tampon'!B43="","",IF('PR-tampon'!B43=0,"",INDIRECT(NOM_FR_FACADE&amp;ADDRESS('PR-tampon'!$E43,COLUMN(REFERENCEMENT_FACADE[[#Headers],[LIMITATION DE HAUTEUR DE FACADE3]])))))</f>
        <v>(Situation a à c) h≤ 9 m
(Situation d) h≤ 6 m</v>
      </c>
      <c r="M77" s="265">
        <f ca="1">IF('PR-tampon'!B43="","",IF('PR-tampon'!B43=0,"",INDIRECT(NOM_FR_FACADE&amp;ADDRESS('PR-tampon'!$E43,COLUMN(REFERENCEMENT_FACADE[[#Headers],[LIMITATION DE HAUTEUR DE FACADE]])))))</f>
        <v>9</v>
      </c>
      <c r="N77" s="236" t="str">
        <f ca="1">IF('PR-tampon'!B43="","",IF('PR-tampon'!B43=0,"",IF(INDIRECT(NOM_FR_FACADE&amp;ADDRESS('PR-tampon'!$E43,COLUMN(REFERENCEMENT_FACADE[Observation domaine d''emploi Hauteur])))=0,"-",INDIRECT(NOM_FR_FACADE&amp;ADDRESS('PR-tampon'!$E43,COLUMN(REFERENCEMENT_FACADE[Observation domaine d''emploi Hauteur]))))))</f>
        <v>-</v>
      </c>
      <c r="O77" s="2" t="str">
        <f ca="1">IF('PR-tampon'!B43="","",IF('PR-tampon'!B43=0,"",INDIRECT(NOM_FR_FACADE&amp;ADDRESS('PR-tampon'!$E43,COLUMN(REFERENCEMENT_FACADE[[#Headers],[Colonne zone visée]])))))</f>
        <v>4
4**
4**
4**</v>
      </c>
      <c r="P77" s="2" t="str">
        <f ca="1">IF('PR-tampon'!B43="","",IF('PR-tampon'!B43=0,"",INDIRECT(NOM_FR_FACADE&amp;ADDRESS('PR-tampon'!$E43,COLUMN(REFERENCEMENT_FACADE[[#Headers],[Colonne catégorie visée]])))))</f>
        <v>I
II
III
IV</v>
      </c>
      <c r="Q77" s="236" t="str">
        <f ca="1">IF(OR(RECH_CATEGORIE=FALSE,MID(Tableau5[[#This Row],[ZONE DE SISMICITE MAXIMALE POUR LA CATEGORIE DE BATIMENT VISEE]],2,2)="**"),IF('PR-tampon'!B43="","",IF('PR-tampon'!B43=0,"",IF(INDIRECT(NOM_FR_FACADE&amp;ADDRESS('PR-tampon'!$E43,COLUMN(REFERENCEMENT_FACADE[OBSERVATIONS SUR DOMAINE D''EMPLOI Sismique])))="","-",(INDIRECT(NOM_FR_FACADE&amp;ADDRESS('PR-tampon'!$E43,COLUMN(REFERENCEMENT_FACADE[OBSERVATIONS SUR DOMAINE D''EMPLOI Sismique]))))))),"")</f>
        <v>** Domaine d'emploi sismique :
Hors configurations du système avec finition EHI GM ou EHI G et hors configurations avec un système de masse surfacique supérieure ou égale à 20 kg/m².</v>
      </c>
      <c r="R77" s="2" t="str">
        <f ca="1">IF('PR-tampon'!B43="","",IF('PR-tampon'!B43=0,"",IF(INDIRECT(NOM_FR_FACADE&amp;ADDRESS('PR-tampon'!$E43,COLUMN(REFERENCEMENT_FACADE[REF ApL])))=0,"",INDIRECT(NOM_FR_FACADE&amp;ADDRESS('PR-tampon'!$E43,COLUMN(REFERENCEMENT_FACADE[REF ApL]))))))</f>
        <v/>
      </c>
      <c r="S77" s="187" t="str">
        <f ca="1">IF('PR-tampon'!B43="","",IF('PR-tampon'!B43=0,"",IF(INDIRECT(NOM_FR_FACADE&amp;ADDRESS('PR-tampon'!$E43,COLUMN(REFERENCEMENT_FACADE[Lien pour aller sur le site Evaluation CSTB])))=0,"",INDIRECT(NOM_FR_FACADE&amp;ADDRESS('PR-tampon'!$E43,COLUMN(REFERENCEMENT_FACADE[Lien pour aller sur le site Evaluation CSTB]))))))</f>
        <v>https://evaluation.cstb.fr/fr/avis-technique/detail/7-19-1756_V1/</v>
      </c>
    </row>
    <row r="78" spans="1:19" ht="75" customHeight="1" x14ac:dyDescent="0.3">
      <c r="A78" s="2">
        <f>IF('PR-tampon'!B44=0,"",IF(A77+1&gt;'MODULE DE RECHERCHE'!$F$36,"",A77+1))</f>
        <v>36</v>
      </c>
      <c r="B78" s="10">
        <f ca="1">IF('PR-tampon'!E44="","",IF('PR-tampon'!E44=0,"",INDIRECT(NOM_FR_FACADE&amp;ADDRESS('PR-tampon'!$E44,COLUMN(REFERENCEMENT_FACADE[[#Headers],[DATE REFERENCEMENT]])))))</f>
        <v>43742</v>
      </c>
      <c r="C78" s="2" t="str">
        <f ca="1">IF('PR-tampon'!B44="","",IF('PR-tampon'!B44=0,"",INDIRECT(NOM_FR_FACADE&amp;ADDRESS('PR-tampon'!$E44,COLUMN(REFERENCEMENT_FACADE[[#Headers],[ASPECT]])))))</f>
        <v>Enduit</v>
      </c>
      <c r="D78" s="2" t="str">
        <f ca="1">IF('PR-tampon'!B44="","",IF('PR-tampon'!B44=0,"",INDIRECT(NOM_FR_FACADE&amp;ADDRESS('PR-tampon'!$E44,COLUMN(REFERENCEMENT_FACADE[[#Headers],[TYPE DE PROCEDE]])))))</f>
        <v>ETICS sur PSE</v>
      </c>
      <c r="E78" s="2" t="str">
        <f ca="1">IF('PR-tampon'!B44="","",IF('PR-tampon'!B44=0,"",INDIRECT(NOM_FR_FACADE&amp;ADDRESS('PR-tampon'!$E44,COLUMN(REFERENCEMENT_FACADE[[#Headers],[NOM COMMERCIAL DU PROCEDE]])))))</f>
        <v xml:space="preserve">webertherm XM PSE COB </v>
      </c>
      <c r="F78" s="2" t="str">
        <f ca="1">IF('PR-tampon'!B44="","",IF('PR-tampon'!B44=0,"",INDIRECT(NOM_FR_FACADE&amp;ADDRESS('PR-tampon'!$E44,COLUMN(REFERENCEMENT_FACADE[[#Headers],[FABRICANT]])))))</f>
        <v>Saint Gobaint Weber
(FR)</v>
      </c>
      <c r="G78" s="2" t="str">
        <f ca="1">IF('PR-tampon'!B44="","",IF('PR-tampon'!B44=0,"",INDIRECT(NOM_FR_FACADE&amp;ADDRESS('PR-tampon'!$E44,COLUMN(REFERENCEMENT_FACADE[[#Headers],[TYPE DE DOCUMENT DE REFERENCE]])))))</f>
        <v>Avis Technique</v>
      </c>
      <c r="H78" s="2" t="str">
        <f ca="1">IF('PR-tampon'!B44="","",IF('PR-tampon'!B44=0,"",INDIRECT(NOM_FR_FACADE&amp;ADDRESS('PR-tampon'!$E44,COLUMN(REFERENCEMENT_FACADE[[#Headers],[REF]])))))</f>
        <v>7/18-1727_V1</v>
      </c>
      <c r="I78" s="10">
        <f ca="1">IF('PR-tampon'!B44="","",IF('PR-tampon'!B44=0,"",INDIRECT(NOM_FR_FACADE&amp;ADDRESS('PR-tampon'!$E44,COLUMN(REFERENCEMENT_FACADE[[#Headers],[AVIS LIMITE AU / VALIDITE]])))))</f>
        <v>45565</v>
      </c>
      <c r="J78" s="10" t="str">
        <f ca="1">IF('PR-tampon'!B44="","",IF('PR-tampon'!B44=0,"",INDIRECT(NOM_FR_FACADE&amp;ADDRESS('PR-tampon'!$E44,COLUMN(REFERENCEMENT_FACADE[[#Headers],[TC/TNC
dans le domaine d''emploi visé]])))))</f>
        <v>TC</v>
      </c>
      <c r="K78" s="2" t="str">
        <f ca="1">IF('PR-tampon'!B44="","",IF('PR-tampon'!B44=0,"",INDIRECT(NOM_FR_FACADE&amp;ADDRESS('PR-tampon'!$E44,COLUMN(REFERENCEMENT_FACADE[[#Headers],[Synthèse support visés]])))))</f>
        <v>COB (NF DTU 31.2) / CLT (Sous AT/DTA)</v>
      </c>
      <c r="L78" s="2" t="str">
        <f ca="1">IF('PR-tampon'!B44="","",IF('PR-tampon'!B44=0,"",INDIRECT(NOM_FR_FACADE&amp;ADDRESS('PR-tampon'!$E44,COLUMN(REFERENCEMENT_FACADE[[#Headers],[LIMITATION DE HAUTEUR DE FACADE3]])))))</f>
        <v>(Situation a à c) h≤ 9 m
(Situation d) h≤ 6 m</v>
      </c>
      <c r="M78" s="265">
        <f ca="1">IF('PR-tampon'!B44="","",IF('PR-tampon'!B44=0,"",INDIRECT(NOM_FR_FACADE&amp;ADDRESS('PR-tampon'!$E44,COLUMN(REFERENCEMENT_FACADE[[#Headers],[LIMITATION DE HAUTEUR DE FACADE]])))))</f>
        <v>9</v>
      </c>
      <c r="N78" s="236" t="str">
        <f ca="1">IF('PR-tampon'!B44="","",IF('PR-tampon'!B44=0,"",IF(INDIRECT(NOM_FR_FACADE&amp;ADDRESS('PR-tampon'!$E44,COLUMN(REFERENCEMENT_FACADE[Observation domaine d''emploi Hauteur])))=0,"-",INDIRECT(NOM_FR_FACADE&amp;ADDRESS('PR-tampon'!$E44,COLUMN(REFERENCEMENT_FACADE[Observation domaine d''emploi Hauteur]))))))</f>
        <v>-</v>
      </c>
      <c r="O78" s="2" t="str">
        <f ca="1">IF('PR-tampon'!B44="","",IF('PR-tampon'!B44=0,"",INDIRECT(NOM_FR_FACADE&amp;ADDRESS('PR-tampon'!$E44,COLUMN(REFERENCEMENT_FACADE[[#Headers],[Colonne zone visée]])))))</f>
        <v>4
2
1
1</v>
      </c>
      <c r="P78" s="2" t="str">
        <f ca="1">IF('PR-tampon'!B44="","",IF('PR-tampon'!B44=0,"",INDIRECT(NOM_FR_FACADE&amp;ADDRESS('PR-tampon'!$E44,COLUMN(REFERENCEMENT_FACADE[[#Headers],[Colonne catégorie visée]])))))</f>
        <v>I
II
III
IV</v>
      </c>
      <c r="Q78" s="236" t="str">
        <f ca="1">IF(OR(RECH_CATEGORIE=FALSE,MID(Tableau5[[#This Row],[ZONE DE SISMICITE MAXIMALE POUR LA CATEGORIE DE BATIMENT VISEE]],2,2)="**"),IF('PR-tampon'!B44="","",IF('PR-tampon'!B44=0,"",IF(INDIRECT(NOM_FR_FACADE&amp;ADDRESS('PR-tampon'!$E44,COLUMN(REFERENCEMENT_FACADE[OBSERVATIONS SUR DOMAINE D''EMPLOI Sismique])))="","-",(INDIRECT(NOM_FR_FACADE&amp;ADDRESS('PR-tampon'!$E44,COLUMN(REFERENCEMENT_FACADE[OBSERVATIONS SUR DOMAINE D''EMPLOI Sismique]))))))),"")</f>
        <v>-</v>
      </c>
      <c r="R78" s="2" t="str">
        <f ca="1">IF('PR-tampon'!B44="","",IF('PR-tampon'!B44=0,"",IF(INDIRECT(NOM_FR_FACADE&amp;ADDRESS('PR-tampon'!$E44,COLUMN(REFERENCEMENT_FACADE[REF ApL])))=0,"",INDIRECT(NOM_FR_FACADE&amp;ADDRESS('PR-tampon'!$E44,COLUMN(REFERENCEMENT_FACADE[REF ApL]))))))</f>
        <v/>
      </c>
      <c r="S78" s="187" t="str">
        <f ca="1">IF('PR-tampon'!B44="","",IF('PR-tampon'!B44=0,"",IF(INDIRECT(NOM_FR_FACADE&amp;ADDRESS('PR-tampon'!$E44,COLUMN(REFERENCEMENT_FACADE[Lien pour aller sur le site Evaluation CSTB])))=0,"",INDIRECT(NOM_FR_FACADE&amp;ADDRESS('PR-tampon'!$E44,COLUMN(REFERENCEMENT_FACADE[Lien pour aller sur le site Evaluation CSTB]))))))</f>
        <v>https://evaluation.cstb.fr/fr/avis-technique/detail/7-18-1727_V1/</v>
      </c>
    </row>
    <row r="79" spans="1:19" ht="75" customHeight="1" x14ac:dyDescent="0.3">
      <c r="A79" s="2">
        <f>IF('PR-tampon'!B45=0,"",IF(A78+1&gt;'MODULE DE RECHERCHE'!$F$36,"",A78+1))</f>
        <v>37</v>
      </c>
      <c r="B79" s="10">
        <f ca="1">IF('PR-tampon'!E45="","",IF('PR-tampon'!E45=0,"",INDIRECT(NOM_FR_FACADE&amp;ADDRESS('PR-tampon'!$E45,COLUMN(REFERENCEMENT_FACADE[[#Headers],[DATE REFERENCEMENT]])))))</f>
        <v>44893</v>
      </c>
      <c r="C79" s="2" t="str">
        <f ca="1">IF('PR-tampon'!B45="","",IF('PR-tampon'!B45=0,"",INDIRECT(NOM_FR_FACADE&amp;ADDRESS('PR-tampon'!$E45,COLUMN(REFERENCEMENT_FACADE[[#Headers],[ASPECT]])))))</f>
        <v>Métallique</v>
      </c>
      <c r="D79" s="2" t="str">
        <f ca="1">IF('PR-tampon'!B45="","",IF('PR-tampon'!B45=0,"",INDIRECT(NOM_FR_FACADE&amp;ADDRESS('PR-tampon'!$E45,COLUMN(REFERENCEMENT_FACADE[[#Headers],[TYPE DE PROCEDE]])))))</f>
        <v>Bardage rapporté à base de cassettes en zinc</v>
      </c>
      <c r="E79" s="2" t="str">
        <f ca="1">IF('PR-tampon'!B45="","",IF('PR-tampon'!B45=0,"",INDIRECT(NOM_FR_FACADE&amp;ADDRESS('PR-tampon'!$E45,COLUMN(REFERENCEMENT_FACADE[[#Headers],[NOM COMMERCIAL DU PROCEDE]])))))</f>
        <v>ISOPLI NG 36 VMZINC</v>
      </c>
      <c r="F79" s="2" t="str">
        <f ca="1">IF('PR-tampon'!B45="","",IF('PR-tampon'!B45=0,"",INDIRECT(NOM_FR_FACADE&amp;ADDRESS('PR-tampon'!$E45,COLUMN(REFERENCEMENT_FACADE[[#Headers],[FABRICANT]])))))</f>
        <v>VM BUILDING SOLUTIONS</v>
      </c>
      <c r="G79" s="2" t="str">
        <f ca="1">IF('PR-tampon'!B45="","",IF('PR-tampon'!B45=0,"",INDIRECT(NOM_FR_FACADE&amp;ADDRESS('PR-tampon'!$E45,COLUMN(REFERENCEMENT_FACADE[[#Headers],[TYPE DE DOCUMENT DE REFERENCE]])))))</f>
        <v>Appréciation Technique d'Expérimentation (ATEx cas a)</v>
      </c>
      <c r="H79" s="2" t="str">
        <f ca="1">IF('PR-tampon'!B45="","",IF('PR-tampon'!B45=0,"",INDIRECT(NOM_FR_FACADE&amp;ADDRESS('PR-tampon'!$E45,COLUMN(REFERENCEMENT_FACADE[[#Headers],[REF]])))))</f>
        <v>2978_v1</v>
      </c>
      <c r="I79" s="10">
        <f ca="1">IF('PR-tampon'!B45="","",IF('PR-tampon'!B45=0,"",INDIRECT(NOM_FR_FACADE&amp;ADDRESS('PR-tampon'!$E45,COLUMN(REFERENCEMENT_FACADE[[#Headers],[AVIS LIMITE AU / VALIDITE]])))))</f>
        <v>45824</v>
      </c>
      <c r="J79" s="10" t="str">
        <f ca="1">IF('PR-tampon'!B45="","",IF('PR-tampon'!B45=0,"",INDIRECT(NOM_FR_FACADE&amp;ADDRESS('PR-tampon'!$E45,COLUMN(REFERENCEMENT_FACADE[[#Headers],[TC/TNC
dans le domaine d''emploi visé]])))))</f>
        <v>TC</v>
      </c>
      <c r="K79" s="2" t="str">
        <f ca="1">IF('PR-tampon'!B45="","",IF('PR-tampon'!B45=0,"",INDIRECT(NOM_FR_FACADE&amp;ADDRESS('PR-tampon'!$E45,COLUMN(REFERENCEMENT_FACADE[[#Headers],[Synthèse support visés]])))))</f>
        <v>COB (NF DTU 31.2) / CLT (Sous AT/DTA)</v>
      </c>
      <c r="L79" s="2" t="str">
        <f ca="1">IF('PR-tampon'!B45="","",IF('PR-tampon'!B45=0,"",INDIRECT(NOM_FR_FACADE&amp;ADDRESS('PR-tampon'!$E45,COLUMN(REFERENCEMENT_FACADE[[#Headers],[LIMITATION DE HAUTEUR DE FACADE3]])))))</f>
        <v>(Situation a à c) h≤ 18 m
(Situation d) h≤ 10 m</v>
      </c>
      <c r="M79" s="265">
        <f ca="1">IF('PR-tampon'!B45="","",IF('PR-tampon'!B45=0,"",INDIRECT(NOM_FR_FACADE&amp;ADDRESS('PR-tampon'!$E45,COLUMN(REFERENCEMENT_FACADE[[#Headers],[LIMITATION DE HAUTEUR DE FACADE]])))))</f>
        <v>18</v>
      </c>
      <c r="N79" s="236" t="str">
        <f ca="1">IF('PR-tampon'!B45="","",IF('PR-tampon'!B45=0,"",IF(INDIRECT(NOM_FR_FACADE&amp;ADDRESS('PR-tampon'!$E45,COLUMN(REFERENCEMENT_FACADE[Observation domaine d''emploi Hauteur])))=0,"-",INDIRECT(NOM_FR_FACADE&amp;ADDRESS('PR-tampon'!$E45,COLUMN(REFERENCEMENT_FACADE[Observation domaine d''emploi Hauteur]))))))</f>
        <v>-</v>
      </c>
      <c r="O79" s="2" t="str">
        <f ca="1">IF('PR-tampon'!B45="","",IF('PR-tampon'!B45=0,"",INDIRECT(NOM_FR_FACADE&amp;ADDRESS('PR-tampon'!$E45,COLUMN(REFERENCEMENT_FACADE[[#Headers],[Colonne zone visée]])))))</f>
        <v>4
4**
4**
1</v>
      </c>
      <c r="P79" s="2" t="str">
        <f ca="1">IF('PR-tampon'!B45="","",IF('PR-tampon'!B45=0,"",INDIRECT(NOM_FR_FACADE&amp;ADDRESS('PR-tampon'!$E45,COLUMN(REFERENCEMENT_FACADE[[#Headers],[Colonne catégorie visée]])))))</f>
        <v>I
II
III
IV</v>
      </c>
      <c r="Q79" s="236" t="str">
        <f ca="1">IF(OR(RECH_CATEGORIE=FALSE,MID(Tableau5[[#This Row],[ZONE DE SISMICITE MAXIMALE POUR LA CATEGORIE DE BATIMENT VISEE]],2,2)="**"),IF('PR-tampon'!B45="","",IF('PR-tampon'!B45=0,"",IF(INDIRECT(NOM_FR_FACADE&amp;ADDRESS('PR-tampon'!$E45,COLUMN(REFERENCEMENT_FACADE[OBSERVATIONS SUR DOMAINE D''EMPLOI Sismique])))="","-",(INDIRECT(NOM_FR_FACADE&amp;ADDRESS('PR-tampon'!$E45,COLUMN(REFERENCEMENT_FACADE[OBSERVATIONS SUR DOMAINE D''EMPLOI Sismique]))))))),"")</f>
        <v>** Domaine d'emploi sismique :
Les dispositions de la présente évaluation technique doivent être adoptées.</v>
      </c>
      <c r="R79" s="2" t="str">
        <f ca="1">IF('PR-tampon'!B45="","",IF('PR-tampon'!B45=0,"",IF(INDIRECT(NOM_FR_FACADE&amp;ADDRESS('PR-tampon'!$E45,COLUMN(REFERENCEMENT_FACADE[REF ApL])))=0,"",INDIRECT(NOM_FR_FACADE&amp;ADDRESS('PR-tampon'!$E45,COLUMN(REFERENCEMENT_FACADE[REF ApL]))))))</f>
        <v>AL20-285</v>
      </c>
      <c r="S79" s="187" t="str">
        <f ca="1">IF('PR-tampon'!B45="","",IF('PR-tampon'!B45=0,"",IF(INDIRECT(NOM_FR_FACADE&amp;ADDRESS('PR-tampon'!$E45,COLUMN(REFERENCEMENT_FACADE[Lien pour aller sur le site Evaluation CSTB])))=0,"",INDIRECT(NOM_FR_FACADE&amp;ADDRESS('PR-tampon'!$E45,COLUMN(REFERENCEMENT_FACADE[Lien pour aller sur le site Evaluation CSTB]))))))</f>
        <v>https://evaluation.cstb.fr/fr/appreciation-technique-expertise-atex/detail/2978-v1/</v>
      </c>
    </row>
    <row r="80" spans="1:19" ht="75" customHeight="1" x14ac:dyDescent="0.3">
      <c r="A80" s="2">
        <f>IF('PR-tampon'!B46=0,"",IF(A79+1&gt;'MODULE DE RECHERCHE'!$F$36,"",A79+1))</f>
        <v>38</v>
      </c>
      <c r="B80" s="10">
        <f ca="1">IF('PR-tampon'!E46="","",IF('PR-tampon'!E46=0,"",INDIRECT(NOM_FR_FACADE&amp;ADDRESS('PR-tampon'!$E46,COLUMN(REFERENCEMENT_FACADE[[#Headers],[DATE REFERENCEMENT]])))))</f>
        <v>45085</v>
      </c>
      <c r="C80" s="2" t="str">
        <f ca="1">IF('PR-tampon'!B46="","",IF('PR-tampon'!B46=0,"",INDIRECT(NOM_FR_FACADE&amp;ADDRESS('PR-tampon'!$E46,COLUMN(REFERENCEMENT_FACADE[[#Headers],[ASPECT]])))))</f>
        <v>Métallique</v>
      </c>
      <c r="D80" s="2" t="str">
        <f ca="1">IF('PR-tampon'!B46="","",IF('PR-tampon'!B46=0,"",INDIRECT(NOM_FR_FACADE&amp;ADDRESS('PR-tampon'!$E46,COLUMN(REFERENCEMENT_FACADE[[#Headers],[TYPE DE PROCEDE]])))))</f>
        <v>Bardage rapporté en revêtement collé sur plaque en nid d'abeille</v>
      </c>
      <c r="E80" s="2" t="str">
        <f ca="1">IF('PR-tampon'!B46="","",IF('PR-tampon'!B46=0,"",INDIRECT(NOM_FR_FACADE&amp;ADDRESS('PR-tampon'!$E46,COLUMN(REFERENCEMENT_FACADE[[#Headers],[NOM COMMERCIAL DU PROCEDE]])))))</f>
        <v>larcore® A2 - HideTech® PRO</v>
      </c>
      <c r="F80" s="2" t="str">
        <f ca="1">IF('PR-tampon'!B46="","",IF('PR-tampon'!B46=0,"",INDIRECT(NOM_FR_FACADE&amp;ADDRESS('PR-tampon'!$E46,COLUMN(REFERENCEMENT_FACADE[[#Headers],[FABRICANT]])))))</f>
        <v>Alucoil S.A.U.</v>
      </c>
      <c r="G80" s="2" t="str">
        <f ca="1">IF('PR-tampon'!B46="","",IF('PR-tampon'!B46=0,"",INDIRECT(NOM_FR_FACADE&amp;ADDRESS('PR-tampon'!$E46,COLUMN(REFERENCEMENT_FACADE[[#Headers],[TYPE DE DOCUMENT DE REFERENCE]])))))</f>
        <v>Appréciation Technique d'Expérimentation (ATEx cas a)</v>
      </c>
      <c r="H80" s="2" t="str">
        <f ca="1">IF('PR-tampon'!B46="","",IF('PR-tampon'!B46=0,"",INDIRECT(NOM_FR_FACADE&amp;ADDRESS('PR-tampon'!$E46,COLUMN(REFERENCEMENT_FACADE[[#Headers],[REF]])))))</f>
        <v>3096_v1</v>
      </c>
      <c r="I80" s="10">
        <f ca="1">IF('PR-tampon'!B46="","",IF('PR-tampon'!B46=0,"",INDIRECT(NOM_FR_FACADE&amp;ADDRESS('PR-tampon'!$E46,COLUMN(REFERENCEMENT_FACADE[[#Headers],[AVIS LIMITE AU / VALIDITE]])))))</f>
        <v>45961</v>
      </c>
      <c r="J80" s="10" t="str">
        <f ca="1">IF('PR-tampon'!B46="","",IF('PR-tampon'!B46=0,"",INDIRECT(NOM_FR_FACADE&amp;ADDRESS('PR-tampon'!$E46,COLUMN(REFERENCEMENT_FACADE[[#Headers],[TC/TNC
dans le domaine d''emploi visé]])))))</f>
        <v>TC</v>
      </c>
      <c r="K80" s="2" t="str">
        <f ca="1">IF('PR-tampon'!B46="","",IF('PR-tampon'!B46=0,"",INDIRECT(NOM_FR_FACADE&amp;ADDRESS('PR-tampon'!$E46,COLUMN(REFERENCEMENT_FACADE[[#Headers],[Synthèse support visés]])))))</f>
        <v>COB (NF DTU 31.2) / CLT (Sous AT/DTA)</v>
      </c>
      <c r="L80" s="2" t="str">
        <f ca="1">IF('PR-tampon'!B46="","",IF('PR-tampon'!B46=0,"",INDIRECT(NOM_FR_FACADE&amp;ADDRESS('PR-tampon'!$E46,COLUMN(REFERENCEMENT_FACADE[[#Headers],[LIMITATION DE HAUTEUR DE FACADE3]])))))</f>
        <v>(Situation a à c) h≤ 18 m
(Situation d) h≤ 10 m</v>
      </c>
      <c r="M80" s="265">
        <f ca="1">IF('PR-tampon'!B46="","",IF('PR-tampon'!B46=0,"",INDIRECT(NOM_FR_FACADE&amp;ADDRESS('PR-tampon'!$E46,COLUMN(REFERENCEMENT_FACADE[[#Headers],[LIMITATION DE HAUTEUR DE FACADE]])))))</f>
        <v>18</v>
      </c>
      <c r="N80" s="236" t="str">
        <f ca="1">IF('PR-tampon'!B46="","",IF('PR-tampon'!B46=0,"",IF(INDIRECT(NOM_FR_FACADE&amp;ADDRESS('PR-tampon'!$E46,COLUMN(REFERENCEMENT_FACADE[Observation domaine d''emploi Hauteur])))=0,"-",INDIRECT(NOM_FR_FACADE&amp;ADDRESS('PR-tampon'!$E46,COLUMN(REFERENCEMENT_FACADE[Observation domaine d''emploi Hauteur]))))))</f>
        <v>-</v>
      </c>
      <c r="O80" s="2" t="str">
        <f ca="1">IF('PR-tampon'!B46="","",IF('PR-tampon'!B46=0,"",INDIRECT(NOM_FR_FACADE&amp;ADDRESS('PR-tampon'!$E46,COLUMN(REFERENCEMENT_FACADE[[#Headers],[Colonne zone visée]])))))</f>
        <v>4
2
1
1</v>
      </c>
      <c r="P80" s="2" t="str">
        <f ca="1">IF('PR-tampon'!B46="","",IF('PR-tampon'!B46=0,"",INDIRECT(NOM_FR_FACADE&amp;ADDRESS('PR-tampon'!$E46,COLUMN(REFERENCEMENT_FACADE[[#Headers],[Colonne catégorie visée]])))))</f>
        <v>I
II
III
IV</v>
      </c>
      <c r="Q80" s="236" t="str">
        <f ca="1">IF(OR(RECH_CATEGORIE=FALSE,MID(Tableau5[[#This Row],[ZONE DE SISMICITE MAXIMALE POUR LA CATEGORIE DE BATIMENT VISEE]],2,2)="**"),IF('PR-tampon'!B46="","",IF('PR-tampon'!B46=0,"",IF(INDIRECT(NOM_FR_FACADE&amp;ADDRESS('PR-tampon'!$E46,COLUMN(REFERENCEMENT_FACADE[OBSERVATIONS SUR DOMAINE D''EMPLOI Sismique])))="","-",(INDIRECT(NOM_FR_FACADE&amp;ADDRESS('PR-tampon'!$E46,COLUMN(REFERENCEMENT_FACADE[OBSERVATIONS SUR DOMAINE D''EMPLOI Sismique]))))))),"")</f>
        <v>-</v>
      </c>
      <c r="R80" s="2" t="str">
        <f ca="1">IF('PR-tampon'!B46="","",IF('PR-tampon'!B46=0,"",IF(INDIRECT(NOM_FR_FACADE&amp;ADDRESS('PR-tampon'!$E46,COLUMN(REFERENCEMENT_FACADE[REF ApL])))=0,"",INDIRECT(NOM_FR_FACADE&amp;ADDRESS('PR-tampon'!$E46,COLUMN(REFERENCEMENT_FACADE[REF ApL]))))))</f>
        <v/>
      </c>
      <c r="S80" s="187" t="str">
        <f ca="1">IF('PR-tampon'!B46="","",IF('PR-tampon'!B46=0,"",IF(INDIRECT(NOM_FR_FACADE&amp;ADDRESS('PR-tampon'!$E46,COLUMN(REFERENCEMENT_FACADE[Lien pour aller sur le site Evaluation CSTB])))=0,"",INDIRECT(NOM_FR_FACADE&amp;ADDRESS('PR-tampon'!$E46,COLUMN(REFERENCEMENT_FACADE[Lien pour aller sur le site Evaluation CSTB]))))))</f>
        <v>https://evaluation.cstb.fr/fr/appreciation-technique-expertise-atex/detail/3096-v1/</v>
      </c>
    </row>
    <row r="81" spans="1:19" ht="75" customHeight="1" x14ac:dyDescent="0.3">
      <c r="A81" s="2">
        <f>IF('PR-tampon'!B47=0,"",IF(A80+1&gt;'MODULE DE RECHERCHE'!$F$36,"",A80+1))</f>
        <v>39</v>
      </c>
      <c r="B81" s="10">
        <f ca="1">IF('PR-tampon'!E47="","",IF('PR-tampon'!E47=0,"",INDIRECT(NOM_FR_FACADE&amp;ADDRESS('PR-tampon'!$E47,COLUMN(REFERENCEMENT_FACADE[[#Headers],[DATE REFERENCEMENT]])))))</f>
        <v>45062</v>
      </c>
      <c r="C81" s="2" t="str">
        <f ca="1">IF('PR-tampon'!B47="","",IF('PR-tampon'!B47=0,"",INDIRECT(NOM_FR_FACADE&amp;ADDRESS('PR-tampon'!$E47,COLUMN(REFERENCEMENT_FACADE[[#Headers],[ASPECT]])))))</f>
        <v>Métallique</v>
      </c>
      <c r="D81" s="2" t="str">
        <f ca="1">IF('PR-tampon'!B47="","",IF('PR-tampon'!B47=0,"",INDIRECT(NOM_FR_FACADE&amp;ADDRESS('PR-tampon'!$E47,COLUMN(REFERENCEMENT_FACADE[[#Headers],[TYPE DE PROCEDE]])))))</f>
        <v>Bardage rapporté réalisé par plaques nervurées ou ondulées (acier protégé ou acier inoxydable) (Hors cassettes, clins, lames)</v>
      </c>
      <c r="E81" s="2" t="str">
        <f ca="1">IF('PR-tampon'!B47="","",IF('PR-tampon'!B47=0,"",INDIRECT(NOM_FR_FACADE&amp;ADDRESS('PR-tampon'!$E47,COLUMN(REFERENCEMENT_FACADE[[#Headers],[NOM COMMERCIAL DU PROCEDE]])))))</f>
        <v>-</v>
      </c>
      <c r="F81" s="2" t="str">
        <f ca="1">IF('PR-tampon'!B47="","",IF('PR-tampon'!B47=0,"",INDIRECT(NOM_FR_FACADE&amp;ADDRESS('PR-tampon'!$E47,COLUMN(REFERENCEMENT_FACADE[[#Headers],[FABRICANT]])))))</f>
        <v>-</v>
      </c>
      <c r="G81" s="2" t="str">
        <f ca="1">IF('PR-tampon'!B47="","",IF('PR-tampon'!B47=0,"",INDIRECT(NOM_FR_FACADE&amp;ADDRESS('PR-tampon'!$E47,COLUMN(REFERENCEMENT_FACADE[[#Headers],[TYPE DE DOCUMENT DE REFERENCE]])))))</f>
        <v>Recommandations professionnelles RAGE</v>
      </c>
      <c r="H81" s="2" t="str">
        <f ca="1">IF('PR-tampon'!B47="","",IF('PR-tampon'!B47=0,"",INDIRECT(NOM_FR_FACADE&amp;ADDRESS('PR-tampon'!$E47,COLUMN(REFERENCEMENT_FACADE[[#Headers],[REF]])))))</f>
        <v>BARDAGES EN ACIER PROTÉGÉ ET EN ACIER INOXYDABLE - NEUF ET RÉNOVATION</v>
      </c>
      <c r="I81" s="10" t="str">
        <f ca="1">IF('PR-tampon'!B47="","",IF('PR-tampon'!B47=0,"",INDIRECT(NOM_FR_FACADE&amp;ADDRESS('PR-tampon'!$E47,COLUMN(REFERENCEMENT_FACADE[[#Headers],[AVIS LIMITE AU / VALIDITE]])))))</f>
        <v>-</v>
      </c>
      <c r="J81" s="10" t="str">
        <f ca="1">IF('PR-tampon'!B47="","",IF('PR-tampon'!B47=0,"",INDIRECT(NOM_FR_FACADE&amp;ADDRESS('PR-tampon'!$E47,COLUMN(REFERENCEMENT_FACADE[[#Headers],[TC/TNC
dans le domaine d''emploi visé]])))))</f>
        <v>TC</v>
      </c>
      <c r="K81" s="2" t="str">
        <f ca="1">IF('PR-tampon'!B47="","",IF('PR-tampon'!B47=0,"",INDIRECT(NOM_FR_FACADE&amp;ADDRESS('PR-tampon'!$E47,COLUMN(REFERENCEMENT_FACADE[[#Headers],[Synthèse support visés]])))))</f>
        <v>COB (NF DTU 31.2) / CLT (Sous AT/DTA)</v>
      </c>
      <c r="L81" s="2" t="str">
        <f ca="1">IF('PR-tampon'!B47="","",IF('PR-tampon'!B47=0,"",INDIRECT(NOM_FR_FACADE&amp;ADDRESS('PR-tampon'!$E47,COLUMN(REFERENCEMENT_FACADE[[#Headers],[LIMITATION DE HAUTEUR DE FACADE3]])))))</f>
        <v>(Situation a à c) h≤ 18 m
(Situation d) h≤ 18 m</v>
      </c>
      <c r="M81" s="265">
        <f ca="1">IF('PR-tampon'!B47="","",IF('PR-tampon'!B47=0,"",INDIRECT(NOM_FR_FACADE&amp;ADDRESS('PR-tampon'!$E47,COLUMN(REFERENCEMENT_FACADE[[#Headers],[LIMITATION DE HAUTEUR DE FACADE]])))))</f>
        <v>18</v>
      </c>
      <c r="N81" s="236" t="str">
        <f ca="1">IF('PR-tampon'!B47="","",IF('PR-tampon'!B47=0,"",IF(INDIRECT(NOM_FR_FACADE&amp;ADDRESS('PR-tampon'!$E47,COLUMN(REFERENCEMENT_FACADE[Observation domaine d''emploi Hauteur])))=0,"-",INDIRECT(NOM_FR_FACADE&amp;ADDRESS('PR-tampon'!$E47,COLUMN(REFERENCEMENT_FACADE[Observation domaine d''emploi Hauteur]))))))</f>
        <v>* Domaine d'emploi Hauteur :
Uniquement en habitat</v>
      </c>
      <c r="O81" s="2" t="str">
        <f ca="1">IF('PR-tampon'!B47="","",IF('PR-tampon'!B47=0,"",INDIRECT(NOM_FR_FACADE&amp;ADDRESS('PR-tampon'!$E47,COLUMN(REFERENCEMENT_FACADE[[#Headers],[Colonne zone visée]])))))</f>
        <v>4
4**
4**
4**</v>
      </c>
      <c r="P81" s="2" t="str">
        <f ca="1">IF('PR-tampon'!B47="","",IF('PR-tampon'!B47=0,"",INDIRECT(NOM_FR_FACADE&amp;ADDRESS('PR-tampon'!$E47,COLUMN(REFERENCEMENT_FACADE[[#Headers],[Colonne catégorie visée]])))))</f>
        <v>I
II
III
IV</v>
      </c>
      <c r="Q81" s="236" t="str">
        <f ca="1">IF(OR(RECH_CATEGORIE=FALSE,MID(Tableau5[[#This Row],[ZONE DE SISMICITE MAXIMALE POUR LA CATEGORIE DE BATIMENT VISEE]],2,2)="**"),IF('PR-tampon'!B47="","",IF('PR-tampon'!B47=0,"",IF(INDIRECT(NOM_FR_FACADE&amp;ADDRESS('PR-tampon'!$E47,COLUMN(REFERENCEMENT_FACADE[OBSERVATIONS SUR DOMAINE D''EMPLOI Sismique])))="","-",(INDIRECT(NOM_FR_FACADE&amp;ADDRESS('PR-tampon'!$E47,COLUMN(REFERENCEMENT_FACADE[OBSERVATIONS SUR DOMAINE D''EMPLOI Sismique]))))))),"")</f>
        <v>** Domaine d'emploi sismique :
Hors configurations avec un système de masse surfacique supérieure ou égale à 25 kg/m².
Hors configurations avec une hauteur d'élément supérieure ou égale à 3,5m.</v>
      </c>
      <c r="R81" s="2" t="str">
        <f ca="1">IF('PR-tampon'!B47="","",IF('PR-tampon'!B47=0,"",IF(INDIRECT(NOM_FR_FACADE&amp;ADDRESS('PR-tampon'!$E47,COLUMN(REFERENCEMENT_FACADE[REF ApL])))=0,"",INDIRECT(NOM_FR_FACADE&amp;ADDRESS('PR-tampon'!$E47,COLUMN(REFERENCEMENT_FACADE[REF ApL]))))))</f>
        <v>AL - Bois construction et propagation du feu par les façades
V3.1 du 07/12/2020</v>
      </c>
      <c r="S81" s="187" t="str">
        <f ca="1">IF('PR-tampon'!B47="","",IF('PR-tampon'!B47=0,"",IF(INDIRECT(NOM_FR_FACADE&amp;ADDRESS('PR-tampon'!$E47,COLUMN(REFERENCEMENT_FACADE[Lien pour aller sur le site Evaluation CSTB])))=0,"",INDIRECT(NOM_FR_FACADE&amp;ADDRESS('PR-tampon'!$E47,COLUMN(REFERENCEMENT_FACADE[Lien pour aller sur le site Evaluation CSTB]))))))</f>
        <v>https://www.programmepacte.fr/bardages-en-acier-protege-et-en-acier-inoxydable-neuf-et-renovation</v>
      </c>
    </row>
    <row r="82" spans="1:19" ht="75" customHeight="1" x14ac:dyDescent="0.3">
      <c r="A82" s="2">
        <f>IF('PR-tampon'!B48=0,"",IF(A81+1&gt;'MODULE DE RECHERCHE'!$F$36,"",A81+1))</f>
        <v>40</v>
      </c>
      <c r="B82" s="10">
        <f ca="1">IF('PR-tampon'!E48="","",IF('PR-tampon'!E48=0,"",INDIRECT(NOM_FR_FACADE&amp;ADDRESS('PR-tampon'!$E48,COLUMN(REFERENCEMENT_FACADE[[#Headers],[DATE REFERENCEMENT]])))))</f>
        <v>43749</v>
      </c>
      <c r="C82" s="2" t="str">
        <f ca="1">IF('PR-tampon'!B48="","",IF('PR-tampon'!B48=0,"",INDIRECT(NOM_FR_FACADE&amp;ADDRESS('PR-tampon'!$E48,COLUMN(REFERENCEMENT_FACADE[[#Headers],[ASPECT]])))))</f>
        <v>Métallique</v>
      </c>
      <c r="D82" s="2" t="str">
        <f ca="1">IF('PR-tampon'!B48="","",IF('PR-tampon'!B48=0,"",INDIRECT(NOM_FR_FACADE&amp;ADDRESS('PR-tampon'!$E48,COLUMN(REFERENCEMENT_FACADE[[#Headers],[TYPE DE PROCEDE]])))))</f>
        <v>Bardage rapporté sur plateau métallique - Isolant</v>
      </c>
      <c r="E82" s="2" t="str">
        <f ca="1">IF('PR-tampon'!B48="","",IF('PR-tampon'!B48=0,"",INDIRECT(NOM_FR_FACADE&amp;ADDRESS('PR-tampon'!$E48,COLUMN(REFERENCEMENT_FACADE[[#Headers],[NOM COMMERCIAL DU PROCEDE]])))))</f>
        <v>ROCKBARDAGE</v>
      </c>
      <c r="F82" s="2" t="str">
        <f ca="1">IF('PR-tampon'!B48="","",IF('PR-tampon'!B48=0,"",INDIRECT(NOM_FR_FACADE&amp;ADDRESS('PR-tampon'!$E48,COLUMN(REFERENCEMENT_FACADE[[#Headers],[FABRICANT]])))))</f>
        <v xml:space="preserve">ROCKWOOL </v>
      </c>
      <c r="G82" s="2" t="str">
        <f ca="1">IF('PR-tampon'!B48="","",IF('PR-tampon'!B48=0,"",INDIRECT(NOM_FR_FACADE&amp;ADDRESS('PR-tampon'!$E48,COLUMN(REFERENCEMENT_FACADE[[#Headers],[TYPE DE DOCUMENT DE REFERENCE]])))))</f>
        <v>Avis Technique</v>
      </c>
      <c r="H82" s="2" t="str">
        <f ca="1">IF('PR-tampon'!B48="","",IF('PR-tampon'!B48=0,"",INDIRECT(NOM_FR_FACADE&amp;ADDRESS('PR-tampon'!$E48,COLUMN(REFERENCEMENT_FACADE[[#Headers],[REF]])))))</f>
        <v>2.2/14-1625_V3</v>
      </c>
      <c r="I82" s="10">
        <f ca="1">IF('PR-tampon'!B48="","",IF('PR-tampon'!B48=0,"",INDIRECT(NOM_FR_FACADE&amp;ADDRESS('PR-tampon'!$E48,COLUMN(REFERENCEMENT_FACADE[[#Headers],[AVIS LIMITE AU / VALIDITE]])))))</f>
        <v>45229</v>
      </c>
      <c r="J82" s="10" t="str">
        <f ca="1">IF('PR-tampon'!B48="","",IF('PR-tampon'!B48=0,"",INDIRECT(NOM_FR_FACADE&amp;ADDRESS('PR-tampon'!$E48,COLUMN(REFERENCEMENT_FACADE[[#Headers],[TC/TNC
dans le domaine d''emploi visé]])))))</f>
        <v>TC</v>
      </c>
      <c r="K82" s="2" t="str">
        <f ca="1">IF('PR-tampon'!B48="","",IF('PR-tampon'!B48=0,"",INDIRECT(NOM_FR_FACADE&amp;ADDRESS('PR-tampon'!$E48,COLUMN(REFERENCEMENT_FACADE[[#Headers],[Synthèse support visés]])))))</f>
        <v>Charpente bois (NF DTU 31.1)</v>
      </c>
      <c r="L82" s="2" t="str">
        <f ca="1">IF('PR-tampon'!B48="","",IF('PR-tampon'!B48=0,"",INDIRECT(NOM_FR_FACADE&amp;ADDRESS('PR-tampon'!$E48,COLUMN(REFERENCEMENT_FACADE[[#Headers],[LIMITATION DE HAUTEUR DE FACADE3]])))))</f>
        <v>(Situation a à c) h≤ 10 m
(Situation d) h≤ 10 m</v>
      </c>
      <c r="M82" s="265">
        <f ca="1">IF('PR-tampon'!B48="","",IF('PR-tampon'!B48=0,"",INDIRECT(NOM_FR_FACADE&amp;ADDRESS('PR-tampon'!$E48,COLUMN(REFERENCEMENT_FACADE[[#Headers],[LIMITATION DE HAUTEUR DE FACADE]])))))</f>
        <v>10</v>
      </c>
      <c r="N82" s="236" t="str">
        <f ca="1">IF('PR-tampon'!B48="","",IF('PR-tampon'!B48=0,"",IF(INDIRECT(NOM_FR_FACADE&amp;ADDRESS('PR-tampon'!$E48,COLUMN(REFERENCEMENT_FACADE[Observation domaine d''emploi Hauteur])))=0,"-",INDIRECT(NOM_FR_FACADE&amp;ADDRESS('PR-tampon'!$E48,COLUMN(REFERENCEMENT_FACADE[Observation domaine d''emploi Hauteur]))))))</f>
        <v>-</v>
      </c>
      <c r="O82" s="2" t="str">
        <f ca="1">IF('PR-tampon'!B48="","",IF('PR-tampon'!B48=0,"",INDIRECT(NOM_FR_FACADE&amp;ADDRESS('PR-tampon'!$E48,COLUMN(REFERENCEMENT_FACADE[[#Headers],[Colonne zone visée]])))))</f>
        <v>4
2
1
1</v>
      </c>
      <c r="P82" s="2" t="str">
        <f ca="1">IF('PR-tampon'!B48="","",IF('PR-tampon'!B48=0,"",INDIRECT(NOM_FR_FACADE&amp;ADDRESS('PR-tampon'!$E48,COLUMN(REFERENCEMENT_FACADE[[#Headers],[Colonne catégorie visée]])))))</f>
        <v>I
II
III
IV</v>
      </c>
      <c r="Q82" s="236" t="str">
        <f ca="1">IF(OR(RECH_CATEGORIE=FALSE,MID(Tableau5[[#This Row],[ZONE DE SISMICITE MAXIMALE POUR LA CATEGORIE DE BATIMENT VISEE]],2,2)="**"),IF('PR-tampon'!B48="","",IF('PR-tampon'!B48=0,"",IF(INDIRECT(NOM_FR_FACADE&amp;ADDRESS('PR-tampon'!$E48,COLUMN(REFERENCEMENT_FACADE[OBSERVATIONS SUR DOMAINE D''EMPLOI Sismique])))="","-",(INDIRECT(NOM_FR_FACADE&amp;ADDRESS('PR-tampon'!$E48,COLUMN(REFERENCEMENT_FACADE[OBSERVATIONS SUR DOMAINE D''EMPLOI Sismique]))))))),"")</f>
        <v>-</v>
      </c>
      <c r="R82" s="2" t="str">
        <f ca="1">IF('PR-tampon'!B48="","",IF('PR-tampon'!B48=0,"",IF(INDIRECT(NOM_FR_FACADE&amp;ADDRESS('PR-tampon'!$E48,COLUMN(REFERENCEMENT_FACADE[REF ApL])))=0,"",INDIRECT(NOM_FR_FACADE&amp;ADDRESS('PR-tampon'!$E48,COLUMN(REFERENCEMENT_FACADE[REF ApL]))))))</f>
        <v/>
      </c>
      <c r="S82" s="187" t="str">
        <f ca="1">IF('PR-tampon'!B48="","",IF('PR-tampon'!B48=0,"",IF(INDIRECT(NOM_FR_FACADE&amp;ADDRESS('PR-tampon'!$E48,COLUMN(REFERENCEMENT_FACADE[Lien pour aller sur le site Evaluation CSTB])))=0,"",INDIRECT(NOM_FR_FACADE&amp;ADDRESS('PR-tampon'!$E48,COLUMN(REFERENCEMENT_FACADE[Lien pour aller sur le site Evaluation CSTB]))))))</f>
        <v>https://evaluation.cstb.fr/fr/avis-technique/detail/2.2-14-1625_V3/</v>
      </c>
    </row>
    <row r="83" spans="1:19" ht="75" customHeight="1" x14ac:dyDescent="0.3">
      <c r="A83" s="2">
        <f>IF('PR-tampon'!B49=0,"",IF(A82+1&gt;'MODULE DE RECHERCHE'!$F$36,"",A82+1))</f>
        <v>41</v>
      </c>
      <c r="B83" s="10">
        <f ca="1">IF('PR-tampon'!E49="","",IF('PR-tampon'!E49=0,"",INDIRECT(NOM_FR_FACADE&amp;ADDRESS('PR-tampon'!$E49,COLUMN(REFERENCEMENT_FACADE[[#Headers],[DATE REFERENCEMENT]])))))</f>
        <v>45062</v>
      </c>
      <c r="C83" s="2" t="str">
        <f ca="1">IF('PR-tampon'!B49="","",IF('PR-tampon'!B49=0,"",INDIRECT(NOM_FR_FACADE&amp;ADDRESS('PR-tampon'!$E49,COLUMN(REFERENCEMENT_FACADE[[#Headers],[ASPECT]])))))</f>
        <v>Métallique</v>
      </c>
      <c r="D83" s="2" t="str">
        <f ca="1">IF('PR-tampon'!B49="","",IF('PR-tampon'!B49=0,"",INDIRECT(NOM_FR_FACADE&amp;ADDRESS('PR-tampon'!$E49,COLUMN(REFERENCEMENT_FACADE[[#Headers],[TYPE DE PROCEDE]])))))</f>
        <v>Bardage simple ou double peau (acier protégé ou acier inoxydable)</v>
      </c>
      <c r="E83" s="2" t="str">
        <f ca="1">IF('PR-tampon'!B49="","",IF('PR-tampon'!B49=0,"",INDIRECT(NOM_FR_FACADE&amp;ADDRESS('PR-tampon'!$E49,COLUMN(REFERENCEMENT_FACADE[[#Headers],[NOM COMMERCIAL DU PROCEDE]])))))</f>
        <v>-</v>
      </c>
      <c r="F83" s="2" t="str">
        <f ca="1">IF('PR-tampon'!B49="","",IF('PR-tampon'!B49=0,"",INDIRECT(NOM_FR_FACADE&amp;ADDRESS('PR-tampon'!$E49,COLUMN(REFERENCEMENT_FACADE[[#Headers],[FABRICANT]])))))</f>
        <v>-</v>
      </c>
      <c r="G83" s="2" t="str">
        <f ca="1">IF('PR-tampon'!B49="","",IF('PR-tampon'!B49=0,"",INDIRECT(NOM_FR_FACADE&amp;ADDRESS('PR-tampon'!$E49,COLUMN(REFERENCEMENT_FACADE[[#Headers],[TYPE DE DOCUMENT DE REFERENCE]])))))</f>
        <v>Recommandations professionnelles RAGE</v>
      </c>
      <c r="H83" s="2" t="str">
        <f ca="1">IF('PR-tampon'!B49="","",IF('PR-tampon'!B49=0,"",INDIRECT(NOM_FR_FACADE&amp;ADDRESS('PR-tampon'!$E49,COLUMN(REFERENCEMENT_FACADE[[#Headers],[REF]])))))</f>
        <v>BARDAGES EN ACIER PROTÉGÉ ET EN ACIER INOXYDABLE - NEUF ET RÉNOVATION</v>
      </c>
      <c r="I83" s="10" t="str">
        <f ca="1">IF('PR-tampon'!B49="","",IF('PR-tampon'!B49=0,"",INDIRECT(NOM_FR_FACADE&amp;ADDRESS('PR-tampon'!$E49,COLUMN(REFERENCEMENT_FACADE[[#Headers],[AVIS LIMITE AU / VALIDITE]])))))</f>
        <v>-</v>
      </c>
      <c r="J83" s="10" t="str">
        <f ca="1">IF('PR-tampon'!B49="","",IF('PR-tampon'!B49=0,"",INDIRECT(NOM_FR_FACADE&amp;ADDRESS('PR-tampon'!$E49,COLUMN(REFERENCEMENT_FACADE[[#Headers],[TC/TNC
dans le domaine d''emploi visé]])))))</f>
        <v>TC</v>
      </c>
      <c r="K83" s="2" t="str">
        <f ca="1">IF('PR-tampon'!B49="","",IF('PR-tampon'!B49=0,"",INDIRECT(NOM_FR_FACADE&amp;ADDRESS('PR-tampon'!$E49,COLUMN(REFERENCEMENT_FACADE[[#Headers],[Synthèse support visés]])))))</f>
        <v>Charpente bois (NF DTU 31.1)</v>
      </c>
      <c r="L83" s="2" t="str">
        <f ca="1">IF('PR-tampon'!B49="","",IF('PR-tampon'!B49=0,"",INDIRECT(NOM_FR_FACADE&amp;ADDRESS('PR-tampon'!$E49,COLUMN(REFERENCEMENT_FACADE[[#Headers],[LIMITATION DE HAUTEUR DE FACADE3]])))))</f>
        <v>(Situation a à c) h≤ 18 m
(Situation d) h≤ 18 m</v>
      </c>
      <c r="M83" s="265">
        <f ca="1">IF('PR-tampon'!B49="","",IF('PR-tampon'!B49=0,"",INDIRECT(NOM_FR_FACADE&amp;ADDRESS('PR-tampon'!$E49,COLUMN(REFERENCEMENT_FACADE[[#Headers],[LIMITATION DE HAUTEUR DE FACADE]])))))</f>
        <v>18</v>
      </c>
      <c r="N83" s="236" t="str">
        <f ca="1">IF('PR-tampon'!B49="","",IF('PR-tampon'!B49=0,"",IF(INDIRECT(NOM_FR_FACADE&amp;ADDRESS('PR-tampon'!$E49,COLUMN(REFERENCEMENT_FACADE[Observation domaine d''emploi Hauteur])))=0,"-",INDIRECT(NOM_FR_FACADE&amp;ADDRESS('PR-tampon'!$E49,COLUMN(REFERENCEMENT_FACADE[Observation domaine d''emploi Hauteur]))))))</f>
        <v>-</v>
      </c>
      <c r="O83" s="2" t="str">
        <f ca="1">IF('PR-tampon'!B49="","",IF('PR-tampon'!B49=0,"",INDIRECT(NOM_FR_FACADE&amp;ADDRESS('PR-tampon'!$E49,COLUMN(REFERENCEMENT_FACADE[[#Headers],[Colonne zone visée]])))))</f>
        <v>4
4**
4**
4**</v>
      </c>
      <c r="P83" s="2" t="str">
        <f ca="1">IF('PR-tampon'!B49="","",IF('PR-tampon'!B49=0,"",INDIRECT(NOM_FR_FACADE&amp;ADDRESS('PR-tampon'!$E49,COLUMN(REFERENCEMENT_FACADE[[#Headers],[Colonne catégorie visée]])))))</f>
        <v>I
II
III
IV</v>
      </c>
      <c r="Q83" s="236" t="str">
        <f ca="1">IF(OR(RECH_CATEGORIE=FALSE,MID(Tableau5[[#This Row],[ZONE DE SISMICITE MAXIMALE POUR LA CATEGORIE DE BATIMENT VISEE]],2,2)="**"),IF('PR-tampon'!B49="","",IF('PR-tampon'!B49=0,"",IF(INDIRECT(NOM_FR_FACADE&amp;ADDRESS('PR-tampon'!$E49,COLUMN(REFERENCEMENT_FACADE[OBSERVATIONS SUR DOMAINE D''EMPLOI Sismique])))="","-",(INDIRECT(NOM_FR_FACADE&amp;ADDRESS('PR-tampon'!$E49,COLUMN(REFERENCEMENT_FACADE[OBSERVATIONS SUR DOMAINE D''EMPLOI Sismique]))))))),"")</f>
        <v>** Domaine d'emploi sismique :
Hors configurations avec un système de masse surfacique supérieure ou égale à 25 kg/m².
Hors configurations avec une hauteur d'élément supérieure ou égale à 3,5m.</v>
      </c>
      <c r="R83" s="2" t="str">
        <f ca="1">IF('PR-tampon'!B49="","",IF('PR-tampon'!B49=0,"",IF(INDIRECT(NOM_FR_FACADE&amp;ADDRESS('PR-tampon'!$E49,COLUMN(REFERENCEMENT_FACADE[REF ApL])))=0,"",INDIRECT(NOM_FR_FACADE&amp;ADDRESS('PR-tampon'!$E49,COLUMN(REFERENCEMENT_FACADE[REF ApL]))))))</f>
        <v/>
      </c>
      <c r="S83" s="187" t="str">
        <f ca="1">IF('PR-tampon'!B49="","",IF('PR-tampon'!B49=0,"",IF(INDIRECT(NOM_FR_FACADE&amp;ADDRESS('PR-tampon'!$E49,COLUMN(REFERENCEMENT_FACADE[Lien pour aller sur le site Evaluation CSTB])))=0,"",INDIRECT(NOM_FR_FACADE&amp;ADDRESS('PR-tampon'!$E49,COLUMN(REFERENCEMENT_FACADE[Lien pour aller sur le site Evaluation CSTB]))))))</f>
        <v>https://www.programmepacte.fr/bardages-en-acier-protege-et-en-acier-inoxydable-neuf-et-renovation</v>
      </c>
    </row>
    <row r="84" spans="1:19" ht="75" customHeight="1" x14ac:dyDescent="0.3">
      <c r="A84" s="2">
        <f>IF('PR-tampon'!B50=0,"",IF(A83+1&gt;'MODULE DE RECHERCHE'!$F$36,"",A83+1))</f>
        <v>42</v>
      </c>
      <c r="B84" s="10">
        <f ca="1">IF('PR-tampon'!E50="","",IF('PR-tampon'!E50=0,"",INDIRECT(NOM_FR_FACADE&amp;ADDRESS('PR-tampon'!$E50,COLUMN(REFERENCEMENT_FACADE[[#Headers],[DATE REFERENCEMENT]])))))</f>
        <v>43446</v>
      </c>
      <c r="C84" s="2" t="str">
        <f ca="1">IF('PR-tampon'!B50="","",IF('PR-tampon'!B50=0,"",INDIRECT(NOM_FR_FACADE&amp;ADDRESS('PR-tampon'!$E50,COLUMN(REFERENCEMENT_FACADE[[#Headers],[ASPECT]])))))</f>
        <v>Métallique</v>
      </c>
      <c r="D84" s="2" t="str">
        <f ca="1">IF('PR-tampon'!B50="","",IF('PR-tampon'!B50=0,"",INDIRECT(NOM_FR_FACADE&amp;ADDRESS('PR-tampon'!$E50,COLUMN(REFERENCEMENT_FACADE[[#Headers],[TYPE DE PROCEDE]])))))</f>
        <v>Panneau sandwich</v>
      </c>
      <c r="E84" s="2" t="str">
        <f ca="1">IF('PR-tampon'!B50="","",IF('PR-tampon'!B50=0,"",INDIRECT(NOM_FR_FACADE&amp;ADDRESS('PR-tampon'!$E50,COLUMN(REFERENCEMENT_FACADE[[#Headers],[NOM COMMERCIAL DU PROCEDE]])))))</f>
        <v>PROMISTYL S</v>
      </c>
      <c r="F84" s="2" t="str">
        <f ca="1">IF('PR-tampon'!B50="","",IF('PR-tampon'!B50=0,"",INDIRECT(NOM_FR_FACADE&amp;ADDRESS('PR-tampon'!$E50,COLUMN(REFERENCEMENT_FACADE[[#Headers],[FABRICANT]])))))</f>
        <v>ArcelorMittal Construction Belgique
(BE)+B26:B28</v>
      </c>
      <c r="G84" s="2" t="str">
        <f ca="1">IF('PR-tampon'!B50="","",IF('PR-tampon'!B50=0,"",INDIRECT(NOM_FR_FACADE&amp;ADDRESS('PR-tampon'!$E50,COLUMN(REFERENCEMENT_FACADE[[#Headers],[TYPE DE DOCUMENT DE REFERENCE]])))))</f>
        <v>Document Technique d'Application (DTA)</v>
      </c>
      <c r="H84" s="2" t="str">
        <f ca="1">IF('PR-tampon'!B50="","",IF('PR-tampon'!B50=0,"",INDIRECT(NOM_FR_FACADE&amp;ADDRESS('PR-tampon'!$E50,COLUMN(REFERENCEMENT_FACADE[[#Headers],[REF]])))))</f>
        <v>2.1/13-1595_V1</v>
      </c>
      <c r="I84" s="10">
        <f ca="1">IF('PR-tampon'!B50="","",IF('PR-tampon'!B50=0,"",INDIRECT(NOM_FR_FACADE&amp;ADDRESS('PR-tampon'!$E50,COLUMN(REFERENCEMENT_FACADE[[#Headers],[AVIS LIMITE AU / VALIDITE]])))))</f>
        <v>45291</v>
      </c>
      <c r="J84" s="10" t="str">
        <f ca="1">IF('PR-tampon'!B50="","",IF('PR-tampon'!B50=0,"",INDIRECT(NOM_FR_FACADE&amp;ADDRESS('PR-tampon'!$E50,COLUMN(REFERENCEMENT_FACADE[[#Headers],[TC/TNC
dans le domaine d''emploi visé]])))))</f>
        <v>TNC
(N'est pas sur liste verte de la C2p à date du référencement)</v>
      </c>
      <c r="K84" s="2" t="str">
        <f ca="1">IF('PR-tampon'!B50="","",IF('PR-tampon'!B50=0,"",INDIRECT(NOM_FR_FACADE&amp;ADDRESS('PR-tampon'!$E50,COLUMN(REFERENCEMENT_FACADE[[#Headers],[Synthèse support visés]])))))</f>
        <v>Charpente bois (NF DTU 31.1)</v>
      </c>
      <c r="L84" s="2" t="str">
        <f ca="1">IF('PR-tampon'!B50="","",IF('PR-tampon'!B50=0,"",INDIRECT(NOM_FR_FACADE&amp;ADDRESS('PR-tampon'!$E50,COLUMN(REFERENCEMENT_FACADE[[#Headers],[LIMITATION DE HAUTEUR DE FACADE3]])))))</f>
        <v>(Situation a à c) h≤ 18 m
(Situation d) h≤ 18 m</v>
      </c>
      <c r="M84" s="265">
        <f ca="1">IF('PR-tampon'!B50="","",IF('PR-tampon'!B50=0,"",INDIRECT(NOM_FR_FACADE&amp;ADDRESS('PR-tampon'!$E50,COLUMN(REFERENCEMENT_FACADE[[#Headers],[LIMITATION DE HAUTEUR DE FACADE]])))))</f>
        <v>18</v>
      </c>
      <c r="N84" s="236" t="str">
        <f ca="1">IF('PR-tampon'!B50="","",IF('PR-tampon'!B50=0,"",IF(INDIRECT(NOM_FR_FACADE&amp;ADDRESS('PR-tampon'!$E50,COLUMN(REFERENCEMENT_FACADE[Observation domaine d''emploi Hauteur])))=0,"-",INDIRECT(NOM_FR_FACADE&amp;ADDRESS('PR-tampon'!$E50,COLUMN(REFERENCEMENT_FACADE[Observation domaine d''emploi Hauteur]))))))</f>
        <v>-</v>
      </c>
      <c r="O84" s="2" t="str">
        <f ca="1">IF('PR-tampon'!B50="","",IF('PR-tampon'!B50=0,"",INDIRECT(NOM_FR_FACADE&amp;ADDRESS('PR-tampon'!$E50,COLUMN(REFERENCEMENT_FACADE[[#Headers],[Colonne zone visée]])))))</f>
        <v>4
2
1
1</v>
      </c>
      <c r="P84" s="2" t="str">
        <f ca="1">IF('PR-tampon'!B50="","",IF('PR-tampon'!B50=0,"",INDIRECT(NOM_FR_FACADE&amp;ADDRESS('PR-tampon'!$E50,COLUMN(REFERENCEMENT_FACADE[[#Headers],[Colonne catégorie visée]])))))</f>
        <v>I
II
III
IV</v>
      </c>
      <c r="Q84" s="236" t="str">
        <f ca="1">IF(OR(RECH_CATEGORIE=FALSE,MID(Tableau5[[#This Row],[ZONE DE SISMICITE MAXIMALE POUR LA CATEGORIE DE BATIMENT VISEE]],2,2)="**"),IF('PR-tampon'!B50="","",IF('PR-tampon'!B50=0,"",IF(INDIRECT(NOM_FR_FACADE&amp;ADDRESS('PR-tampon'!$E50,COLUMN(REFERENCEMENT_FACADE[OBSERVATIONS SUR DOMAINE D''EMPLOI Sismique])))="","-",(INDIRECT(NOM_FR_FACADE&amp;ADDRESS('PR-tampon'!$E50,COLUMN(REFERENCEMENT_FACADE[OBSERVATIONS SUR DOMAINE D''EMPLOI Sismique]))))))),"")</f>
        <v>-</v>
      </c>
      <c r="R84" s="2" t="str">
        <f ca="1">IF('PR-tampon'!B50="","",IF('PR-tampon'!B50=0,"",IF(INDIRECT(NOM_FR_FACADE&amp;ADDRESS('PR-tampon'!$E50,COLUMN(REFERENCEMENT_FACADE[REF ApL])))=0,"",INDIRECT(NOM_FR_FACADE&amp;ADDRESS('PR-tampon'!$E50,COLUMN(REFERENCEMENT_FACADE[REF ApL]))))))</f>
        <v/>
      </c>
      <c r="S84" s="187" t="str">
        <f ca="1">IF('PR-tampon'!B50="","",IF('PR-tampon'!B50=0,"",IF(INDIRECT(NOM_FR_FACADE&amp;ADDRESS('PR-tampon'!$E50,COLUMN(REFERENCEMENT_FACADE[Lien pour aller sur le site Evaluation CSTB])))=0,"",INDIRECT(NOM_FR_FACADE&amp;ADDRESS('PR-tampon'!$E50,COLUMN(REFERENCEMENT_FACADE[Lien pour aller sur le site Evaluation CSTB]))))))</f>
        <v>https://evaluation.cstb.fr/fr/avis-technique/detail/2.1-13-1595_V1/</v>
      </c>
    </row>
    <row r="85" spans="1:19" ht="75" customHeight="1" x14ac:dyDescent="0.3">
      <c r="A85" s="2">
        <f>IF('PR-tampon'!B51=0,"",IF(A84+1&gt;'MODULE DE RECHERCHE'!$F$36,"",A84+1))</f>
        <v>43</v>
      </c>
      <c r="B85" s="10">
        <f ca="1">IF('PR-tampon'!E51="","",IF('PR-tampon'!E51=0,"",INDIRECT(NOM_FR_FACADE&amp;ADDRESS('PR-tampon'!$E51,COLUMN(REFERENCEMENT_FACADE[[#Headers],[DATE REFERENCEMENT]])))))</f>
        <v>43446</v>
      </c>
      <c r="C85" s="2" t="str">
        <f ca="1">IF('PR-tampon'!B51="","",IF('PR-tampon'!B51=0,"",INDIRECT(NOM_FR_FACADE&amp;ADDRESS('PR-tampon'!$E51,COLUMN(REFERENCEMENT_FACADE[[#Headers],[ASPECT]])))))</f>
        <v>Métallique</v>
      </c>
      <c r="D85" s="2" t="str">
        <f ca="1">IF('PR-tampon'!B51="","",IF('PR-tampon'!B51=0,"",INDIRECT(NOM_FR_FACADE&amp;ADDRESS('PR-tampon'!$E51,COLUMN(REFERENCEMENT_FACADE[[#Headers],[TYPE DE PROCEDE]])))))</f>
        <v>Panneau sandwich</v>
      </c>
      <c r="E85" s="2" t="str">
        <f ca="1">IF('PR-tampon'!B51="","",IF('PR-tampon'!B51=0,"",INDIRECT(NOM_FR_FACADE&amp;ADDRESS('PR-tampon'!$E51,COLUMN(REFERENCEMENT_FACADE[[#Headers],[NOM COMMERCIAL DU PROCEDE]])))))</f>
        <v xml:space="preserve">PROMISTYL V </v>
      </c>
      <c r="F85" s="2" t="str">
        <f ca="1">IF('PR-tampon'!B51="","",IF('PR-tampon'!B51=0,"",INDIRECT(NOM_FR_FACADE&amp;ADDRESS('PR-tampon'!$E51,COLUMN(REFERENCEMENT_FACADE[[#Headers],[FABRICANT]])))))</f>
        <v>ArcelorMittal Construction FRANCE
(FR)</v>
      </c>
      <c r="G85" s="2" t="str">
        <f ca="1">IF('PR-tampon'!B51="","",IF('PR-tampon'!B51=0,"",INDIRECT(NOM_FR_FACADE&amp;ADDRESS('PR-tampon'!$E51,COLUMN(REFERENCEMENT_FACADE[[#Headers],[TYPE DE DOCUMENT DE REFERENCE]])))))</f>
        <v>Document Technique d'Application (DTA)</v>
      </c>
      <c r="H85" s="2" t="str">
        <f ca="1">IF('PR-tampon'!B51="","",IF('PR-tampon'!B51=0,"",INDIRECT(NOM_FR_FACADE&amp;ADDRESS('PR-tampon'!$E51,COLUMN(REFERENCEMENT_FACADE[[#Headers],[REF]])))))</f>
        <v>2.1/13-1594_V1</v>
      </c>
      <c r="I85" s="10">
        <f ca="1">IF('PR-tampon'!B51="","",IF('PR-tampon'!B51=0,"",INDIRECT(NOM_FR_FACADE&amp;ADDRESS('PR-tampon'!$E51,COLUMN(REFERENCEMENT_FACADE[[#Headers],[AVIS LIMITE AU / VALIDITE]])))))</f>
        <v>45291</v>
      </c>
      <c r="J85" s="10" t="str">
        <f ca="1">IF('PR-tampon'!B51="","",IF('PR-tampon'!B51=0,"",INDIRECT(NOM_FR_FACADE&amp;ADDRESS('PR-tampon'!$E51,COLUMN(REFERENCEMENT_FACADE[[#Headers],[TC/TNC
dans le domaine d''emploi visé]])))))</f>
        <v>TNC
(N'est pas sur liste verte de la C2p à date du référencement)</v>
      </c>
      <c r="K85" s="2" t="str">
        <f ca="1">IF('PR-tampon'!B51="","",IF('PR-tampon'!B51=0,"",INDIRECT(NOM_FR_FACADE&amp;ADDRESS('PR-tampon'!$E51,COLUMN(REFERENCEMENT_FACADE[[#Headers],[Synthèse support visés]])))))</f>
        <v>Charpente bois (NF DTU 31.1)</v>
      </c>
      <c r="L85" s="2" t="str">
        <f ca="1">IF('PR-tampon'!B51="","",IF('PR-tampon'!B51=0,"",INDIRECT(NOM_FR_FACADE&amp;ADDRESS('PR-tampon'!$E51,COLUMN(REFERENCEMENT_FACADE[[#Headers],[LIMITATION DE HAUTEUR DE FACADE3]])))))</f>
        <v>(Situation a à c) h≤ 18 m
(Situation d) h≤ 18 m</v>
      </c>
      <c r="M85" s="265">
        <f ca="1">IF('PR-tampon'!B51="","",IF('PR-tampon'!B51=0,"",INDIRECT(NOM_FR_FACADE&amp;ADDRESS('PR-tampon'!$E51,COLUMN(REFERENCEMENT_FACADE[[#Headers],[LIMITATION DE HAUTEUR DE FACADE]])))))</f>
        <v>18</v>
      </c>
      <c r="N85" s="236" t="str">
        <f ca="1">IF('PR-tampon'!B51="","",IF('PR-tampon'!B51=0,"",IF(INDIRECT(NOM_FR_FACADE&amp;ADDRESS('PR-tampon'!$E51,COLUMN(REFERENCEMENT_FACADE[Observation domaine d''emploi Hauteur])))=0,"-",INDIRECT(NOM_FR_FACADE&amp;ADDRESS('PR-tampon'!$E51,COLUMN(REFERENCEMENT_FACADE[Observation domaine d''emploi Hauteur]))))))</f>
        <v>-</v>
      </c>
      <c r="O85" s="2" t="str">
        <f ca="1">IF('PR-tampon'!B51="","",IF('PR-tampon'!B51=0,"",INDIRECT(NOM_FR_FACADE&amp;ADDRESS('PR-tampon'!$E51,COLUMN(REFERENCEMENT_FACADE[[#Headers],[Colonne zone visée]])))))</f>
        <v>4
2
1
1</v>
      </c>
      <c r="P85" s="2" t="str">
        <f ca="1">IF('PR-tampon'!B51="","",IF('PR-tampon'!B51=0,"",INDIRECT(NOM_FR_FACADE&amp;ADDRESS('PR-tampon'!$E51,COLUMN(REFERENCEMENT_FACADE[[#Headers],[Colonne catégorie visée]])))))</f>
        <v>I
II
III
IV</v>
      </c>
      <c r="Q85" s="236" t="str">
        <f ca="1">IF(OR(RECH_CATEGORIE=FALSE,MID(Tableau5[[#This Row],[ZONE DE SISMICITE MAXIMALE POUR LA CATEGORIE DE BATIMENT VISEE]],2,2)="**"),IF('PR-tampon'!B51="","",IF('PR-tampon'!B51=0,"",IF(INDIRECT(NOM_FR_FACADE&amp;ADDRESS('PR-tampon'!$E51,COLUMN(REFERENCEMENT_FACADE[OBSERVATIONS SUR DOMAINE D''EMPLOI Sismique])))="","-",(INDIRECT(NOM_FR_FACADE&amp;ADDRESS('PR-tampon'!$E51,COLUMN(REFERENCEMENT_FACADE[OBSERVATIONS SUR DOMAINE D''EMPLOI Sismique]))))))),"")</f>
        <v>-</v>
      </c>
      <c r="R85" s="2" t="str">
        <f ca="1">IF('PR-tampon'!B51="","",IF('PR-tampon'!B51=0,"",IF(INDIRECT(NOM_FR_FACADE&amp;ADDRESS('PR-tampon'!$E51,COLUMN(REFERENCEMENT_FACADE[REF ApL])))=0,"",INDIRECT(NOM_FR_FACADE&amp;ADDRESS('PR-tampon'!$E51,COLUMN(REFERENCEMENT_FACADE[REF ApL]))))))</f>
        <v/>
      </c>
      <c r="S85" s="187" t="str">
        <f ca="1">IF('PR-tampon'!B51="","",IF('PR-tampon'!B51=0,"",IF(INDIRECT(NOM_FR_FACADE&amp;ADDRESS('PR-tampon'!$E51,COLUMN(REFERENCEMENT_FACADE[Lien pour aller sur le site Evaluation CSTB])))=0,"",INDIRECT(NOM_FR_FACADE&amp;ADDRESS('PR-tampon'!$E51,COLUMN(REFERENCEMENT_FACADE[Lien pour aller sur le site Evaluation CSTB]))))))</f>
        <v>https://evaluation.cstb.fr/fr/avis-technique/detail/2.1-13-1594_V1/</v>
      </c>
    </row>
    <row r="86" spans="1:19" ht="75" customHeight="1" x14ac:dyDescent="0.3">
      <c r="A86" s="2">
        <f>IF('PR-tampon'!B52=0,"",IF(A85+1&gt;'MODULE DE RECHERCHE'!$F$36,"",A85+1))</f>
        <v>44</v>
      </c>
      <c r="B86" s="10">
        <f ca="1">IF('PR-tampon'!E52="","",IF('PR-tampon'!E52=0,"",INDIRECT(NOM_FR_FACADE&amp;ADDRESS('PR-tampon'!$E52,COLUMN(REFERENCEMENT_FACADE[[#Headers],[DATE REFERENCEMENT]])))))</f>
        <v>44893</v>
      </c>
      <c r="C86" s="2" t="str">
        <f ca="1">IF('PR-tampon'!B52="","",IF('PR-tampon'!B52=0,"",INDIRECT(NOM_FR_FACADE&amp;ADDRESS('PR-tampon'!$E52,COLUMN(REFERENCEMENT_FACADE[[#Headers],[ASPECT]])))))</f>
        <v>Métallique</v>
      </c>
      <c r="D86" s="2" t="str">
        <f ca="1">IF('PR-tampon'!B52="","",IF('PR-tampon'!B52=0,"",INDIRECT(NOM_FR_FACADE&amp;ADDRESS('PR-tampon'!$E52,COLUMN(REFERENCEMENT_FACADE[[#Headers],[TYPE DE PROCEDE]])))))</f>
        <v>Panneau sandwich</v>
      </c>
      <c r="E86" s="2" t="str">
        <f ca="1">IF('PR-tampon'!B52="","",IF('PR-tampon'!B52=0,"",INDIRECT(NOM_FR_FACADE&amp;ADDRESS('PR-tampon'!$E52,COLUMN(REFERENCEMENT_FACADE[[#Headers],[NOM COMMERCIAL DU PROCEDE]])))))</f>
        <v>Trimoterm FTV</v>
      </c>
      <c r="F86" s="2" t="str">
        <f ca="1">IF('PR-tampon'!B52="","",IF('PR-tampon'!B52=0,"",INDIRECT(NOM_FR_FACADE&amp;ADDRESS('PR-tampon'!$E52,COLUMN(REFERENCEMENT_FACADE[[#Headers],[FABRICANT]])))))</f>
        <v>TRIMO Trebnje D.O.O
(SI)</v>
      </c>
      <c r="G86" s="2" t="str">
        <f ca="1">IF('PR-tampon'!B52="","",IF('PR-tampon'!B52=0,"",INDIRECT(NOM_FR_FACADE&amp;ADDRESS('PR-tampon'!$E52,COLUMN(REFERENCEMENT_FACADE[[#Headers],[TYPE DE DOCUMENT DE REFERENCE]])))))</f>
        <v>Document Technique d'Application (DTA)</v>
      </c>
      <c r="H86" s="2" t="str">
        <f ca="1">IF('PR-tampon'!B52="","",IF('PR-tampon'!B52=0,"",INDIRECT(NOM_FR_FACADE&amp;ADDRESS('PR-tampon'!$E52,COLUMN(REFERENCEMENT_FACADE[[#Headers],[REF]])))))</f>
        <v>2.3/15-1707_V3</v>
      </c>
      <c r="I86" s="10">
        <f ca="1">IF('PR-tampon'!B52="","",IF('PR-tampon'!B52=0,"",INDIRECT(NOM_FR_FACADE&amp;ADDRESS('PR-tampon'!$E52,COLUMN(REFERENCEMENT_FACADE[[#Headers],[AVIS LIMITE AU / VALIDITE]])))))</f>
        <v>45716</v>
      </c>
      <c r="J86" s="10" t="str">
        <f ca="1">IF('PR-tampon'!B52="","",IF('PR-tampon'!B52=0,"",INDIRECT(NOM_FR_FACADE&amp;ADDRESS('PR-tampon'!$E52,COLUMN(REFERENCEMENT_FACADE[[#Headers],[TC/TNC
dans le domaine d''emploi visé]])))))</f>
        <v>TC</v>
      </c>
      <c r="K86" s="2" t="str">
        <f ca="1">IF('PR-tampon'!B52="","",IF('PR-tampon'!B52=0,"",INDIRECT(NOM_FR_FACADE&amp;ADDRESS('PR-tampon'!$E52,COLUMN(REFERENCEMENT_FACADE[[#Headers],[Synthèse support visés]])))))</f>
        <v>Charpente bois (NF DTU 31.1)</v>
      </c>
      <c r="L86" s="2" t="str">
        <f ca="1">IF('PR-tampon'!B52="","",IF('PR-tampon'!B52=0,"",INDIRECT(NOM_FR_FACADE&amp;ADDRESS('PR-tampon'!$E52,COLUMN(REFERENCEMENT_FACADE[[#Headers],[LIMITATION DE HAUTEUR DE FACADE3]])))))</f>
        <v>(Situation a à c) h≤ 18 m
(Situation d) h≤ 18 m</v>
      </c>
      <c r="M86" s="265">
        <f ca="1">IF('PR-tampon'!B52="","",IF('PR-tampon'!B52=0,"",INDIRECT(NOM_FR_FACADE&amp;ADDRESS('PR-tampon'!$E52,COLUMN(REFERENCEMENT_FACADE[[#Headers],[LIMITATION DE HAUTEUR DE FACADE]])))))</f>
        <v>18</v>
      </c>
      <c r="N86" s="236" t="str">
        <f ca="1">IF('PR-tampon'!B52="","",IF('PR-tampon'!B52=0,"",IF(INDIRECT(NOM_FR_FACADE&amp;ADDRESS('PR-tampon'!$E52,COLUMN(REFERENCEMENT_FACADE[Observation domaine d''emploi Hauteur])))=0,"-",INDIRECT(NOM_FR_FACADE&amp;ADDRESS('PR-tampon'!$E52,COLUMN(REFERENCEMENT_FACADE[Observation domaine d''emploi Hauteur]))))))</f>
        <v>-</v>
      </c>
      <c r="O86" s="2" t="str">
        <f ca="1">IF('PR-tampon'!B52="","",IF('PR-tampon'!B52=0,"",INDIRECT(NOM_FR_FACADE&amp;ADDRESS('PR-tampon'!$E52,COLUMN(REFERENCEMENT_FACADE[[#Headers],[Colonne zone visée]])))))</f>
        <v>4
4
4
4</v>
      </c>
      <c r="P86" s="2" t="str">
        <f ca="1">IF('PR-tampon'!B52="","",IF('PR-tampon'!B52=0,"",INDIRECT(NOM_FR_FACADE&amp;ADDRESS('PR-tampon'!$E52,COLUMN(REFERENCEMENT_FACADE[[#Headers],[Colonne catégorie visée]])))))</f>
        <v>I
II
III
IV</v>
      </c>
      <c r="Q86" s="236" t="str">
        <f ca="1">IF(OR(RECH_CATEGORIE=FALSE,MID(Tableau5[[#This Row],[ZONE DE SISMICITE MAXIMALE POUR LA CATEGORIE DE BATIMENT VISEE]],2,2)="**"),IF('PR-tampon'!B52="","",IF('PR-tampon'!B52=0,"",IF(INDIRECT(NOM_FR_FACADE&amp;ADDRESS('PR-tampon'!$E52,COLUMN(REFERENCEMENT_FACADE[OBSERVATIONS SUR DOMAINE D''EMPLOI Sismique])))="","-",(INDIRECT(NOM_FR_FACADE&amp;ADDRESS('PR-tampon'!$E52,COLUMN(REFERENCEMENT_FACADE[OBSERVATIONS SUR DOMAINE D''EMPLOI Sismique]))))))),"")</f>
        <v>-</v>
      </c>
      <c r="R86" s="2" t="str">
        <f ca="1">IF('PR-tampon'!B52="","",IF('PR-tampon'!B52=0,"",IF(INDIRECT(NOM_FR_FACADE&amp;ADDRESS('PR-tampon'!$E52,COLUMN(REFERENCEMENT_FACADE[REF ApL])))=0,"",INDIRECT(NOM_FR_FACADE&amp;ADDRESS('PR-tampon'!$E52,COLUMN(REFERENCEMENT_FACADE[REF ApL]))))))</f>
        <v/>
      </c>
      <c r="S86" s="187" t="str">
        <f ca="1">IF('PR-tampon'!B52="","",IF('PR-tampon'!B52=0,"",IF(INDIRECT(NOM_FR_FACADE&amp;ADDRESS('PR-tampon'!$E52,COLUMN(REFERENCEMENT_FACADE[Lien pour aller sur le site Evaluation CSTB])))=0,"",INDIRECT(NOM_FR_FACADE&amp;ADDRESS('PR-tampon'!$E52,COLUMN(REFERENCEMENT_FACADE[Lien pour aller sur le site Evaluation CSTB]))))))</f>
        <v>https://evaluation.cstb.fr/fr/avis-technique/detail/2.3-15-1707_V3/</v>
      </c>
    </row>
    <row r="87" spans="1:19" ht="75" customHeight="1" x14ac:dyDescent="0.3">
      <c r="A87" s="2">
        <f>IF('PR-tampon'!B53=0,"",IF(A86+1&gt;'MODULE DE RECHERCHE'!$F$36,"",A86+1))</f>
        <v>45</v>
      </c>
      <c r="B87" s="10">
        <f ca="1">IF('PR-tampon'!E53="","",IF('PR-tampon'!E53=0,"",INDIRECT(NOM_FR_FACADE&amp;ADDRESS('PR-tampon'!$E53,COLUMN(REFERENCEMENT_FACADE[[#Headers],[DATE REFERENCEMENT]])))))</f>
        <v>44383</v>
      </c>
      <c r="C87" s="2" t="str">
        <f ca="1">IF('PR-tampon'!B53="","",IF('PR-tampon'!B53=0,"",INDIRECT(NOM_FR_FACADE&amp;ADDRESS('PR-tampon'!$E53,COLUMN(REFERENCEMENT_FACADE[[#Headers],[ASPECT]])))))</f>
        <v>Métallique - aluminium</v>
      </c>
      <c r="D87" s="2" t="str">
        <f ca="1">IF('PR-tampon'!B53="","",IF('PR-tampon'!B53=0,"",INDIRECT(NOM_FR_FACADE&amp;ADDRESS('PR-tampon'!$E53,COLUMN(REFERENCEMENT_FACADE[[#Headers],[TYPE DE PROCEDE]])))))</f>
        <v>Bardage rapporté en composite 
(Panneau aliminium avec âme polyéthylène ou minérale)</v>
      </c>
      <c r="E87" s="2" t="str">
        <f ca="1">IF('PR-tampon'!B53="","",IF('PR-tampon'!B53=0,"",INDIRECT(NOM_FR_FACADE&amp;ADDRESS('PR-tampon'!$E53,COLUMN(REFERENCEMENT_FACADE[[#Headers],[NOM COMMERCIAL DU PROCEDE]])))))</f>
        <v>Alucobond Riveté / Vissé</v>
      </c>
      <c r="F87" s="2" t="str">
        <f ca="1">IF('PR-tampon'!B53="","",IF('PR-tampon'!B53=0,"",INDIRECT(NOM_FR_FACADE&amp;ADDRESS('PR-tampon'!$E53,COLUMN(REFERENCEMENT_FACADE[[#Headers],[FABRICANT]])))))</f>
        <v>3A Composites GmbH
(DE)</v>
      </c>
      <c r="G87" s="2" t="str">
        <f ca="1">IF('PR-tampon'!B53="","",IF('PR-tampon'!B53=0,"",INDIRECT(NOM_FR_FACADE&amp;ADDRESS('PR-tampon'!$E53,COLUMN(REFERENCEMENT_FACADE[[#Headers],[TYPE DE DOCUMENT DE REFERENCE]])))))</f>
        <v>Avis Technique</v>
      </c>
      <c r="H87" s="2" t="str">
        <f ca="1">IF('PR-tampon'!B53="","",IF('PR-tampon'!B53=0,"",INDIRECT(NOM_FR_FACADE&amp;ADDRESS('PR-tampon'!$E53,COLUMN(REFERENCEMENT_FACADE[[#Headers],[REF]])))))</f>
        <v>2.2/16-1731_V1</v>
      </c>
      <c r="I87" s="10">
        <f ca="1">IF('PR-tampon'!B53="","",IF('PR-tampon'!B53=0,"",INDIRECT(NOM_FR_FACADE&amp;ADDRESS('PR-tampon'!$E53,COLUMN(REFERENCEMENT_FACADE[[#Headers],[AVIS LIMITE AU / VALIDITE]])))))</f>
        <v>45107</v>
      </c>
      <c r="J87" s="10" t="str">
        <f ca="1">IF('PR-tampon'!B53="","",IF('PR-tampon'!B53=0,"",INDIRECT(NOM_FR_FACADE&amp;ADDRESS('PR-tampon'!$E53,COLUMN(REFERENCEMENT_FACADE[[#Headers],[TC/TNC
dans le domaine d''emploi visé]])))))</f>
        <v>TNC
(L'évaluation technique n'est plus valide)</v>
      </c>
      <c r="K87" s="2" t="str">
        <f ca="1">IF('PR-tampon'!B53="","",IF('PR-tampon'!B53=0,"",INDIRECT(NOM_FR_FACADE&amp;ADDRESS('PR-tampon'!$E53,COLUMN(REFERENCEMENT_FACADE[[#Headers],[Synthèse support visés]])))))</f>
        <v>COB (NF DTU 31.2) / CLT (Sous AT/DTA)</v>
      </c>
      <c r="L87" s="2" t="str">
        <f ca="1">IF('PR-tampon'!B53="","",IF('PR-tampon'!B53=0,"",INDIRECT(NOM_FR_FACADE&amp;ADDRESS('PR-tampon'!$E53,COLUMN(REFERENCEMENT_FACADE[[#Headers],[LIMITATION DE HAUTEUR DE FACADE3]])))))</f>
        <v>(Situation a à c) h≤ 9 m
(Situation d) h≤ 6 m</v>
      </c>
      <c r="M87" s="265">
        <f ca="1">IF('PR-tampon'!B53="","",IF('PR-tampon'!B53=0,"",INDIRECT(NOM_FR_FACADE&amp;ADDRESS('PR-tampon'!$E53,COLUMN(REFERENCEMENT_FACADE[[#Headers],[LIMITATION DE HAUTEUR DE FACADE]])))))</f>
        <v>9</v>
      </c>
      <c r="N87" s="236" t="str">
        <f ca="1">IF('PR-tampon'!B53="","",IF('PR-tampon'!B53=0,"",IF(INDIRECT(NOM_FR_FACADE&amp;ADDRESS('PR-tampon'!$E53,COLUMN(REFERENCEMENT_FACADE[Observation domaine d''emploi Hauteur])))=0,"-",INDIRECT(NOM_FR_FACADE&amp;ADDRESS('PR-tampon'!$E53,COLUMN(REFERENCEMENT_FACADE[Observation domaine d''emploi Hauteur]))))))</f>
        <v>-</v>
      </c>
      <c r="O87" s="2" t="str">
        <f ca="1">IF('PR-tampon'!B53="","",IF('PR-tampon'!B53=0,"",INDIRECT(NOM_FR_FACADE&amp;ADDRESS('PR-tampon'!$E53,COLUMN(REFERENCEMENT_FACADE[[#Headers],[Colonne zone visée]])))))</f>
        <v>4
2
1
1</v>
      </c>
      <c r="P87" s="2" t="str">
        <f ca="1">IF('PR-tampon'!B53="","",IF('PR-tampon'!B53=0,"",INDIRECT(NOM_FR_FACADE&amp;ADDRESS('PR-tampon'!$E53,COLUMN(REFERENCEMENT_FACADE[[#Headers],[Colonne catégorie visée]])))))</f>
        <v>I
II
III
IV</v>
      </c>
      <c r="Q87" s="236" t="str">
        <f ca="1">IF(OR(RECH_CATEGORIE=FALSE,MID(Tableau5[[#This Row],[ZONE DE SISMICITE MAXIMALE POUR LA CATEGORIE DE BATIMENT VISEE]],2,2)="**"),IF('PR-tampon'!B53="","",IF('PR-tampon'!B53=0,"",IF(INDIRECT(NOM_FR_FACADE&amp;ADDRESS('PR-tampon'!$E53,COLUMN(REFERENCEMENT_FACADE[OBSERVATIONS SUR DOMAINE D''EMPLOI Sismique])))="","-",(INDIRECT(NOM_FR_FACADE&amp;ADDRESS('PR-tampon'!$E53,COLUMN(REFERENCEMENT_FACADE[OBSERVATIONS SUR DOMAINE D''EMPLOI Sismique]))))))),"")</f>
        <v>-</v>
      </c>
      <c r="R87" s="2" t="str">
        <f ca="1">IF('PR-tampon'!B53="","",IF('PR-tampon'!B53=0,"",IF(INDIRECT(NOM_FR_FACADE&amp;ADDRESS('PR-tampon'!$E53,COLUMN(REFERENCEMENT_FACADE[REF ApL])))=0,"",INDIRECT(NOM_FR_FACADE&amp;ADDRESS('PR-tampon'!$E53,COLUMN(REFERENCEMENT_FACADE[REF ApL]))))))</f>
        <v/>
      </c>
      <c r="S87" s="187" t="str">
        <f ca="1">IF('PR-tampon'!B53="","",IF('PR-tampon'!B53=0,"",IF(INDIRECT(NOM_FR_FACADE&amp;ADDRESS('PR-tampon'!$E53,COLUMN(REFERENCEMENT_FACADE[Lien pour aller sur le site Evaluation CSTB])))=0,"",INDIRECT(NOM_FR_FACADE&amp;ADDRESS('PR-tampon'!$E53,COLUMN(REFERENCEMENT_FACADE[Lien pour aller sur le site Evaluation CSTB]))))))</f>
        <v>https://evaluation.cstb.fr/fr/avis-technique/detail/2.2-16-1731_V1/</v>
      </c>
    </row>
    <row r="88" spans="1:19" ht="75" customHeight="1" x14ac:dyDescent="0.3">
      <c r="A88" s="2">
        <f>IF('PR-tampon'!B54=0,"",IF(A87+1&gt;'MODULE DE RECHERCHE'!$F$36,"",A87+1))</f>
        <v>46</v>
      </c>
      <c r="B88" s="10">
        <f ca="1">IF('PR-tampon'!E54="","",IF('PR-tampon'!E54=0,"",INDIRECT(NOM_FR_FACADE&amp;ADDRESS('PR-tampon'!$E54,COLUMN(REFERENCEMENT_FACADE[[#Headers],[DATE REFERENCEMENT]])))))</f>
        <v>44230</v>
      </c>
      <c r="C88" s="2" t="str">
        <f ca="1">IF('PR-tampon'!B54="","",IF('PR-tampon'!B54=0,"",INDIRECT(NOM_FR_FACADE&amp;ADDRESS('PR-tampon'!$E54,COLUMN(REFERENCEMENT_FACADE[[#Headers],[ASPECT]])))))</f>
        <v>Métallique - aluminium</v>
      </c>
      <c r="D88" s="2" t="str">
        <f ca="1">IF('PR-tampon'!B54="","",IF('PR-tampon'!B54=0,"",INDIRECT(NOM_FR_FACADE&amp;ADDRESS('PR-tampon'!$E54,COLUMN(REFERENCEMENT_FACADE[[#Headers],[TYPE DE PROCEDE]])))))</f>
        <v>Bardage rapporté en composite 
(Panneau aliminium avec âme polyéthylène ou minérale)</v>
      </c>
      <c r="E88" s="2" t="str">
        <f ca="1">IF('PR-tampon'!B54="","",IF('PR-tampon'!B54=0,"",INDIRECT(NOM_FR_FACADE&amp;ADDRESS('PR-tampon'!$E54,COLUMN(REFERENCEMENT_FACADE[[#Headers],[NOM COMMERCIAL DU PROCEDE]])))))</f>
        <v xml:space="preserve">larson® cassette </v>
      </c>
      <c r="F88" s="2" t="str">
        <f ca="1">IF('PR-tampon'!B54="","",IF('PR-tampon'!B54=0,"",INDIRECT(NOM_FR_FACADE&amp;ADDRESS('PR-tampon'!$E54,COLUMN(REFERENCEMENT_FACADE[[#Headers],[FABRICANT]])))))</f>
        <v>Alucoil SA 
(SP)
Aliberico
(FR)</v>
      </c>
      <c r="G88" s="2" t="str">
        <f ca="1">IF('PR-tampon'!B54="","",IF('PR-tampon'!B54=0,"",INDIRECT(NOM_FR_FACADE&amp;ADDRESS('PR-tampon'!$E54,COLUMN(REFERENCEMENT_FACADE[[#Headers],[TYPE DE DOCUMENT DE REFERENCE]])))))</f>
        <v>Avis Technique</v>
      </c>
      <c r="H88" s="2" t="str">
        <f ca="1">IF('PR-tampon'!B54="","",IF('PR-tampon'!B54=0,"",INDIRECT(NOM_FR_FACADE&amp;ADDRESS('PR-tampon'!$E54,COLUMN(REFERENCEMENT_FACADE[[#Headers],[REF]])))))</f>
        <v>2.2/14-1643_V3</v>
      </c>
      <c r="I88" s="10">
        <f ca="1">IF('PR-tampon'!B54="","",IF('PR-tampon'!B54=0,"",INDIRECT(NOM_FR_FACADE&amp;ADDRESS('PR-tampon'!$E54,COLUMN(REFERENCEMENT_FACADE[[#Headers],[AVIS LIMITE AU / VALIDITE]])))))</f>
        <v>46053</v>
      </c>
      <c r="J88" s="10" t="str">
        <f ca="1">IF('PR-tampon'!B54="","",IF('PR-tampon'!B54=0,"",INDIRECT(NOM_FR_FACADE&amp;ADDRESS('PR-tampon'!$E54,COLUMN(REFERENCEMENT_FACADE[[#Headers],[TC/TNC
dans le domaine d''emploi visé]])))))</f>
        <v>TC</v>
      </c>
      <c r="K88" s="2" t="str">
        <f ca="1">IF('PR-tampon'!B54="","",IF('PR-tampon'!B54=0,"",INDIRECT(NOM_FR_FACADE&amp;ADDRESS('PR-tampon'!$E54,COLUMN(REFERENCEMENT_FACADE[[#Headers],[Synthèse support visés]])))))</f>
        <v>COB (NF DTU 31.2) / CLT (Sous AT/DTA)</v>
      </c>
      <c r="L88" s="2" t="str">
        <f ca="1">IF('PR-tampon'!B54="","",IF('PR-tampon'!B54=0,"",INDIRECT(NOM_FR_FACADE&amp;ADDRESS('PR-tampon'!$E54,COLUMN(REFERENCEMENT_FACADE[[#Headers],[LIMITATION DE HAUTEUR DE FACADE3]])))))</f>
        <v>(Situation a à c) h≤ 18 m
(Situation d) h≤ 10 m</v>
      </c>
      <c r="M88" s="265">
        <f ca="1">IF('PR-tampon'!B54="","",IF('PR-tampon'!B54=0,"",INDIRECT(NOM_FR_FACADE&amp;ADDRESS('PR-tampon'!$E54,COLUMN(REFERENCEMENT_FACADE[[#Headers],[LIMITATION DE HAUTEUR DE FACADE]])))))</f>
        <v>18</v>
      </c>
      <c r="N88" s="236" t="str">
        <f ca="1">IF('PR-tampon'!B54="","",IF('PR-tampon'!B54=0,"",IF(INDIRECT(NOM_FR_FACADE&amp;ADDRESS('PR-tampon'!$E54,COLUMN(REFERENCEMENT_FACADE[Observation domaine d''emploi Hauteur])))=0,"-",INDIRECT(NOM_FR_FACADE&amp;ADDRESS('PR-tampon'!$E54,COLUMN(REFERENCEMENT_FACADE[Observation domaine d''emploi Hauteur]))))))</f>
        <v>-</v>
      </c>
      <c r="O88" s="2" t="str">
        <f ca="1">IF('PR-tampon'!B54="","",IF('PR-tampon'!B54=0,"",INDIRECT(NOM_FR_FACADE&amp;ADDRESS('PR-tampon'!$E54,COLUMN(REFERENCEMENT_FACADE[[#Headers],[Colonne zone visée]])))))</f>
        <v>4
2
1
1</v>
      </c>
      <c r="P88" s="2" t="str">
        <f ca="1">IF('PR-tampon'!B54="","",IF('PR-tampon'!B54=0,"",INDIRECT(NOM_FR_FACADE&amp;ADDRESS('PR-tampon'!$E54,COLUMN(REFERENCEMENT_FACADE[[#Headers],[Colonne catégorie visée]])))))</f>
        <v>I
II
III
IV</v>
      </c>
      <c r="Q88" s="236" t="str">
        <f ca="1">IF(OR(RECH_CATEGORIE=FALSE,MID(Tableau5[[#This Row],[ZONE DE SISMICITE MAXIMALE POUR LA CATEGORIE DE BATIMENT VISEE]],2,2)="**"),IF('PR-tampon'!B54="","",IF('PR-tampon'!B54=0,"",IF(INDIRECT(NOM_FR_FACADE&amp;ADDRESS('PR-tampon'!$E54,COLUMN(REFERENCEMENT_FACADE[OBSERVATIONS SUR DOMAINE D''EMPLOI Sismique])))="","-",(INDIRECT(NOM_FR_FACADE&amp;ADDRESS('PR-tampon'!$E54,COLUMN(REFERENCEMENT_FACADE[OBSERVATIONS SUR DOMAINE D''EMPLOI Sismique]))))))),"")</f>
        <v>-</v>
      </c>
      <c r="R88" s="2" t="str">
        <f ca="1">IF('PR-tampon'!B54="","",IF('PR-tampon'!B54=0,"",IF(INDIRECT(NOM_FR_FACADE&amp;ADDRESS('PR-tampon'!$E54,COLUMN(REFERENCEMENT_FACADE[REF ApL])))=0,"",INDIRECT(NOM_FR_FACADE&amp;ADDRESS('PR-tampon'!$E54,COLUMN(REFERENCEMENT_FACADE[REF ApL]))))))</f>
        <v/>
      </c>
      <c r="S88" s="187" t="str">
        <f ca="1">IF('PR-tampon'!B54="","",IF('PR-tampon'!B54=0,"",IF(INDIRECT(NOM_FR_FACADE&amp;ADDRESS('PR-tampon'!$E54,COLUMN(REFERENCEMENT_FACADE[Lien pour aller sur le site Evaluation CSTB])))=0,"",INDIRECT(NOM_FR_FACADE&amp;ADDRESS('PR-tampon'!$E54,COLUMN(REFERENCEMENT_FACADE[Lien pour aller sur le site Evaluation CSTB]))))))</f>
        <v>https://evaluation.cstb.fr/fr/avis-technique/detail/2.2-14-1643_V3/</v>
      </c>
    </row>
    <row r="89" spans="1:19" ht="75" customHeight="1" x14ac:dyDescent="0.3">
      <c r="A89" s="2">
        <f>IF('PR-tampon'!B55=0,"",IF(A88+1&gt;'MODULE DE RECHERCHE'!$F$36,"",A88+1))</f>
        <v>47</v>
      </c>
      <c r="B89" s="10">
        <f ca="1">IF('PR-tampon'!E55="","",IF('PR-tampon'!E55=0,"",INDIRECT(NOM_FR_FACADE&amp;ADDRESS('PR-tampon'!$E55,COLUMN(REFERENCEMENT_FACADE[[#Headers],[DATE REFERENCEMENT]])))))</f>
        <v>44383</v>
      </c>
      <c r="C89" s="2" t="str">
        <f ca="1">IF('PR-tampon'!B55="","",IF('PR-tampon'!B55=0,"",INDIRECT(NOM_FR_FACADE&amp;ADDRESS('PR-tampon'!$E55,COLUMN(REFERENCEMENT_FACADE[[#Headers],[ASPECT]])))))</f>
        <v>Métallique - aluminium</v>
      </c>
      <c r="D89" s="2" t="str">
        <f ca="1">IF('PR-tampon'!B55="","",IF('PR-tampon'!B55=0,"",INDIRECT(NOM_FR_FACADE&amp;ADDRESS('PR-tampon'!$E55,COLUMN(REFERENCEMENT_FACADE[[#Headers],[TYPE DE PROCEDE]])))))</f>
        <v xml:space="preserve">Vêture - vêtage en aluminium </v>
      </c>
      <c r="E89" s="2" t="str">
        <f ca="1">IF('PR-tampon'!B55="","",IF('PR-tampon'!B55=0,"",INDIRECT(NOM_FR_FACADE&amp;ADDRESS('PR-tampon'!$E55,COLUMN(REFERENCEMENT_FACADE[[#Headers],[NOM COMMERCIAL DU PROCEDE]])))))</f>
        <v xml:space="preserve">Panneaux M32 – M62 Pose en vêture-vêtage </v>
      </c>
      <c r="F89" s="2" t="str">
        <f ca="1">IF('PR-tampon'!B55="","",IF('PR-tampon'!B55=0,"",INDIRECT(NOM_FR_FACADE&amp;ADDRESS('PR-tampon'!$E55,COLUMN(REFERENCEMENT_FACADE[[#Headers],[FABRICANT]])))))</f>
        <v>MYRAL</v>
      </c>
      <c r="G89" s="2" t="str">
        <f ca="1">IF('PR-tampon'!B55="","",IF('PR-tampon'!B55=0,"",INDIRECT(NOM_FR_FACADE&amp;ADDRESS('PR-tampon'!$E55,COLUMN(REFERENCEMENT_FACADE[[#Headers],[TYPE DE DOCUMENT DE REFERENCE]])))))</f>
        <v>Avis Technique</v>
      </c>
      <c r="H89" s="2" t="str">
        <f ca="1">IF('PR-tampon'!B55="","",IF('PR-tampon'!B55=0,"",INDIRECT(NOM_FR_FACADE&amp;ADDRESS('PR-tampon'!$E55,COLUMN(REFERENCEMENT_FACADE[[#Headers],[REF]])))))</f>
        <v>2.2/14-1634_V3</v>
      </c>
      <c r="I89" s="10">
        <f ca="1">IF('PR-tampon'!B55="","",IF('PR-tampon'!B55=0,"",INDIRECT(NOM_FR_FACADE&amp;ADDRESS('PR-tampon'!$E55,COLUMN(REFERENCEMENT_FACADE[[#Headers],[AVIS LIMITE AU / VALIDITE]])))))</f>
        <v>46873</v>
      </c>
      <c r="J89" s="10" t="str">
        <f ca="1">IF('PR-tampon'!B55="","",IF('PR-tampon'!B55=0,"",INDIRECT(NOM_FR_FACADE&amp;ADDRESS('PR-tampon'!$E55,COLUMN(REFERENCEMENT_FACADE[[#Headers],[TC/TNC
dans le domaine d''emploi visé]])))))</f>
        <v>TC</v>
      </c>
      <c r="K89" s="2" t="str">
        <f ca="1">IF('PR-tampon'!B55="","",IF('PR-tampon'!B55=0,"",INDIRECT(NOM_FR_FACADE&amp;ADDRESS('PR-tampon'!$E55,COLUMN(REFERENCEMENT_FACADE[[#Headers],[Synthèse support visés]])))))</f>
        <v>COB (NF DTU 31.2) / CLT (Sous AT/DTA)</v>
      </c>
      <c r="L89" s="2" t="str">
        <f ca="1">IF('PR-tampon'!B55="","",IF('PR-tampon'!B55=0,"",INDIRECT(NOM_FR_FACADE&amp;ADDRESS('PR-tampon'!$E55,COLUMN(REFERENCEMENT_FACADE[[#Headers],[LIMITATION DE HAUTEUR DE FACADE3]])))))</f>
        <v>(Situation a à c) h≤ 10 m
(Situation d) h≤ 6 m</v>
      </c>
      <c r="M89" s="265">
        <f ca="1">IF('PR-tampon'!B55="","",IF('PR-tampon'!B55=0,"",INDIRECT(NOM_FR_FACADE&amp;ADDRESS('PR-tampon'!$E55,COLUMN(REFERENCEMENT_FACADE[[#Headers],[LIMITATION DE HAUTEUR DE FACADE]])))))</f>
        <v>10</v>
      </c>
      <c r="N89" s="236" t="str">
        <f ca="1">IF('PR-tampon'!B55="","",IF('PR-tampon'!B55=0,"",IF(INDIRECT(NOM_FR_FACADE&amp;ADDRESS('PR-tampon'!$E55,COLUMN(REFERENCEMENT_FACADE[Observation domaine d''emploi Hauteur])))=0,"-",INDIRECT(NOM_FR_FACADE&amp;ADDRESS('PR-tampon'!$E55,COLUMN(REFERENCEMENT_FACADE[Observation domaine d''emploi Hauteur]))))))</f>
        <v>-</v>
      </c>
      <c r="O89" s="2" t="str">
        <f ca="1">IF('PR-tampon'!B55="","",IF('PR-tampon'!B55=0,"",INDIRECT(NOM_FR_FACADE&amp;ADDRESS('PR-tampon'!$E55,COLUMN(REFERENCEMENT_FACADE[[#Headers],[Colonne zone visée]])))))</f>
        <v>4
4
4
4</v>
      </c>
      <c r="P89" s="2" t="str">
        <f ca="1">IF('PR-tampon'!B55="","",IF('PR-tampon'!B55=0,"",INDIRECT(NOM_FR_FACADE&amp;ADDRESS('PR-tampon'!$E55,COLUMN(REFERENCEMENT_FACADE[[#Headers],[Colonne catégorie visée]])))))</f>
        <v>I
II
III
IV</v>
      </c>
      <c r="Q89" s="236" t="str">
        <f ca="1">IF(OR(RECH_CATEGORIE=FALSE,MID(Tableau5[[#This Row],[ZONE DE SISMICITE MAXIMALE POUR LA CATEGORIE DE BATIMENT VISEE]],2,2)="**"),IF('PR-tampon'!B55="","",IF('PR-tampon'!B55=0,"",IF(INDIRECT(NOM_FR_FACADE&amp;ADDRESS('PR-tampon'!$E55,COLUMN(REFERENCEMENT_FACADE[OBSERVATIONS SUR DOMAINE D''EMPLOI Sismique])))="","-",(INDIRECT(NOM_FR_FACADE&amp;ADDRESS('PR-tampon'!$E55,COLUMN(REFERENCEMENT_FACADE[OBSERVATIONS SUR DOMAINE D''EMPLOI Sismique]))))))),"")</f>
        <v>-</v>
      </c>
      <c r="R89" s="2" t="str">
        <f ca="1">IF('PR-tampon'!B55="","",IF('PR-tampon'!B55=0,"",IF(INDIRECT(NOM_FR_FACADE&amp;ADDRESS('PR-tampon'!$E55,COLUMN(REFERENCEMENT_FACADE[REF ApL])))=0,"",INDIRECT(NOM_FR_FACADE&amp;ADDRESS('PR-tampon'!$E55,COLUMN(REFERENCEMENT_FACADE[REF ApL]))))))</f>
        <v/>
      </c>
      <c r="S89" s="187" t="str">
        <f ca="1">IF('PR-tampon'!B55="","",IF('PR-tampon'!B55=0,"",IF(INDIRECT(NOM_FR_FACADE&amp;ADDRESS('PR-tampon'!$E55,COLUMN(REFERENCEMENT_FACADE[Lien pour aller sur le site Evaluation CSTB])))=0,"",INDIRECT(NOM_FR_FACADE&amp;ADDRESS('PR-tampon'!$E55,COLUMN(REFERENCEMENT_FACADE[Lien pour aller sur le site Evaluation CSTB]))))))</f>
        <v>https://evaluation.cstb.fr/fr/avis-technique/detail/2.2-14-1634_V3/</v>
      </c>
    </row>
    <row r="90" spans="1:19" ht="75" customHeight="1" x14ac:dyDescent="0.3">
      <c r="A90" s="2">
        <f>IF('PR-tampon'!B56=0,"",IF(A89+1&gt;'MODULE DE RECHERCHE'!$F$36,"",A89+1))</f>
        <v>48</v>
      </c>
      <c r="B90" s="10">
        <f ca="1">IF('PR-tampon'!E56="","",IF('PR-tampon'!E56=0,"",INDIRECT(NOM_FR_FACADE&amp;ADDRESS('PR-tampon'!$E56,COLUMN(REFERENCEMENT_FACADE[[#Headers],[DATE REFERENCEMENT]])))))</f>
        <v>44893</v>
      </c>
      <c r="C90" s="2" t="str">
        <f ca="1">IF('PR-tampon'!B56="","",IF('PR-tampon'!B56=0,"",INDIRECT(NOM_FR_FACADE&amp;ADDRESS('PR-tampon'!$E56,COLUMN(REFERENCEMENT_FACADE[[#Headers],[ASPECT]])))))</f>
        <v>Minéral</v>
      </c>
      <c r="D90" s="2" t="str">
        <f ca="1">IF('PR-tampon'!B56="","",IF('PR-tampon'!B56=0,"",INDIRECT(NOM_FR_FACADE&amp;ADDRESS('PR-tampon'!$E56,COLUMN(REFERENCEMENT_FACADE[[#Headers],[TYPE DE PROCEDE]])))))</f>
        <v>Bardage rapporté - Système d’enduit sur plaque sur support bois</v>
      </c>
      <c r="E90" s="2" t="str">
        <f ca="1">IF('PR-tampon'!B56="","",IF('PR-tampon'!B56=0,"",INDIRECT(NOM_FR_FACADE&amp;ADDRESS('PR-tampon'!$E56,COLUMN(REFERENCEMENT_FACADE[[#Headers],[NOM COMMERCIAL DU PROCEDE]])))))</f>
        <v>AQUAPANEL® Outdoor Bardage sur support bois</v>
      </c>
      <c r="F90" s="2" t="str">
        <f ca="1">IF('PR-tampon'!B56="","",IF('PR-tampon'!B56=0,"",INDIRECT(NOM_FR_FACADE&amp;ADDRESS('PR-tampon'!$E56,COLUMN(REFERENCEMENT_FACADE[[#Headers],[FABRICANT]])))))</f>
        <v>Knauf</v>
      </c>
      <c r="G90" s="2" t="str">
        <f ca="1">IF('PR-tampon'!B56="","",IF('PR-tampon'!B56=0,"",INDIRECT(NOM_FR_FACADE&amp;ADDRESS('PR-tampon'!$E56,COLUMN(REFERENCEMENT_FACADE[[#Headers],[TYPE DE DOCUMENT DE REFERENCE]])))))</f>
        <v>Avis Technique</v>
      </c>
      <c r="H90" s="2" t="str">
        <f ca="1">IF('PR-tampon'!B56="","",IF('PR-tampon'!B56=0,"",INDIRECT(NOM_FR_FACADE&amp;ADDRESS('PR-tampon'!$E56,COLUMN(REFERENCEMENT_FACADE[[#Headers],[REF]])))))</f>
        <v>2.2/21-1834_V1</v>
      </c>
      <c r="I90" s="10">
        <f ca="1">IF('PR-tampon'!B56="","",IF('PR-tampon'!B56=0,"",INDIRECT(NOM_FR_FACADE&amp;ADDRESS('PR-tampon'!$E56,COLUMN(REFERENCEMENT_FACADE[[#Headers],[AVIS LIMITE AU / VALIDITE]])))))</f>
        <v>45138</v>
      </c>
      <c r="J90" s="10" t="str">
        <f ca="1">IF('PR-tampon'!B56="","",IF('PR-tampon'!B56=0,"",INDIRECT(NOM_FR_FACADE&amp;ADDRESS('PR-tampon'!$E56,COLUMN(REFERENCEMENT_FACADE[[#Headers],[TC/TNC
dans le domaine d''emploi visé]])))))</f>
        <v>TC</v>
      </c>
      <c r="K90" s="2" t="str">
        <f ca="1">IF('PR-tampon'!B56="","",IF('PR-tampon'!B56=0,"",INDIRECT(NOM_FR_FACADE&amp;ADDRESS('PR-tampon'!$E56,COLUMN(REFERENCEMENT_FACADE[[#Headers],[Synthèse support visés]])))))</f>
        <v>COB (NF DTU 31.2) / CLT (Sous AT/DTA)</v>
      </c>
      <c r="L90" s="2" t="str">
        <f ca="1">IF('PR-tampon'!B56="","",IF('PR-tampon'!B56=0,"",INDIRECT(NOM_FR_FACADE&amp;ADDRESS('PR-tampon'!$E56,COLUMN(REFERENCEMENT_FACADE[[#Headers],[LIMITATION DE HAUTEUR DE FACADE3]])))))</f>
        <v>(Situation a à c) h≤ 18 m
(Situation d) h≤ 10 m</v>
      </c>
      <c r="M90" s="265">
        <f ca="1">IF('PR-tampon'!B56="","",IF('PR-tampon'!B56=0,"",INDIRECT(NOM_FR_FACADE&amp;ADDRESS('PR-tampon'!$E56,COLUMN(REFERENCEMENT_FACADE[[#Headers],[LIMITATION DE HAUTEUR DE FACADE]])))))</f>
        <v>18</v>
      </c>
      <c r="N90" s="236" t="str">
        <f ca="1">IF('PR-tampon'!B56="","",IF('PR-tampon'!B56=0,"",IF(INDIRECT(NOM_FR_FACADE&amp;ADDRESS('PR-tampon'!$E56,COLUMN(REFERENCEMENT_FACADE[Observation domaine d''emploi Hauteur])))=0,"-",INDIRECT(NOM_FR_FACADE&amp;ADDRESS('PR-tampon'!$E56,COLUMN(REFERENCEMENT_FACADE[Observation domaine d''emploi Hauteur]))))))</f>
        <v>* Domaine d'emploi Hauteur :
Hauteur + Point de pignon
En pose à joints ouverts</v>
      </c>
      <c r="O90" s="2" t="str">
        <f ca="1">IF('PR-tampon'!B56="","",IF('PR-tampon'!B56=0,"",INDIRECT(NOM_FR_FACADE&amp;ADDRESS('PR-tampon'!$E56,COLUMN(REFERENCEMENT_FACADE[[#Headers],[Colonne zone visée]])))))</f>
        <v>4
4
4
4</v>
      </c>
      <c r="P90" s="2" t="str">
        <f ca="1">IF('PR-tampon'!B56="","",IF('PR-tampon'!B56=0,"",INDIRECT(NOM_FR_FACADE&amp;ADDRESS('PR-tampon'!$E56,COLUMN(REFERENCEMENT_FACADE[[#Headers],[Colonne catégorie visée]])))))</f>
        <v>I
II
III
IV</v>
      </c>
      <c r="Q90" s="236" t="str">
        <f ca="1">IF(OR(RECH_CATEGORIE=FALSE,MID(Tableau5[[#This Row],[ZONE DE SISMICITE MAXIMALE POUR LA CATEGORIE DE BATIMENT VISEE]],2,2)="**"),IF('PR-tampon'!B56="","",IF('PR-tampon'!B56=0,"",IF(INDIRECT(NOM_FR_FACADE&amp;ADDRESS('PR-tampon'!$E56,COLUMN(REFERENCEMENT_FACADE[OBSERVATIONS SUR DOMAINE D''EMPLOI Sismique])))="","-",(INDIRECT(NOM_FR_FACADE&amp;ADDRESS('PR-tampon'!$E56,COLUMN(REFERENCEMENT_FACADE[OBSERVATIONS SUR DOMAINE D''EMPLOI Sismique]))))))),"")</f>
        <v>-</v>
      </c>
      <c r="R90" s="2" t="str">
        <f ca="1">IF('PR-tampon'!B56="","",IF('PR-tampon'!B56=0,"",IF(INDIRECT(NOM_FR_FACADE&amp;ADDRESS('PR-tampon'!$E56,COLUMN(REFERENCEMENT_FACADE[REF ApL])))=0,"",INDIRECT(NOM_FR_FACADE&amp;ADDRESS('PR-tampon'!$E56,COLUMN(REFERENCEMENT_FACADE[REF ApL]))))))</f>
        <v/>
      </c>
      <c r="S90" s="187" t="str">
        <f ca="1">IF('PR-tampon'!B56="","",IF('PR-tampon'!B56=0,"",IF(INDIRECT(NOM_FR_FACADE&amp;ADDRESS('PR-tampon'!$E56,COLUMN(REFERENCEMENT_FACADE[Lien pour aller sur le site Evaluation CSTB])))=0,"",INDIRECT(NOM_FR_FACADE&amp;ADDRESS('PR-tampon'!$E56,COLUMN(REFERENCEMENT_FACADE[Lien pour aller sur le site Evaluation CSTB]))))))</f>
        <v>https://evaluation.cstb.fr/fr/avis-technique/detail/2.2-21-1834_V1/</v>
      </c>
    </row>
    <row r="91" spans="1:19" ht="75" customHeight="1" x14ac:dyDescent="0.3">
      <c r="A91" s="2">
        <f>IF('PR-tampon'!B57=0,"",IF(A90+1&gt;'MODULE DE RECHERCHE'!$F$36,"",A90+1))</f>
        <v>49</v>
      </c>
      <c r="B91" s="10">
        <f ca="1">IF('PR-tampon'!E57="","",IF('PR-tampon'!E57=0,"",INDIRECT(NOM_FR_FACADE&amp;ADDRESS('PR-tampon'!$E57,COLUMN(REFERENCEMENT_FACADE[[#Headers],[DATE REFERENCEMENT]])))))</f>
        <v>44893</v>
      </c>
      <c r="C91" s="2" t="str">
        <f ca="1">IF('PR-tampon'!B57="","",IF('PR-tampon'!B57=0,"",INDIRECT(NOM_FR_FACADE&amp;ADDRESS('PR-tampon'!$E57,COLUMN(REFERENCEMENT_FACADE[[#Headers],[ASPECT]])))))</f>
        <v>Minéral</v>
      </c>
      <c r="D91" s="2" t="str">
        <f ca="1">IF('PR-tampon'!B57="","",IF('PR-tampon'!B57=0,"",INDIRECT(NOM_FR_FACADE&amp;ADDRESS('PR-tampon'!$E57,COLUMN(REFERENCEMENT_FACADE[[#Headers],[TYPE DE PROCEDE]])))))</f>
        <v>Bardage rapporté avec clips</v>
      </c>
      <c r="E91" s="2" t="str">
        <f ca="1">IF('PR-tampon'!B57="","",IF('PR-tampon'!B57=0,"",INDIRECT(NOM_FR_FACADE&amp;ADDRESS('PR-tampon'!$E57,COLUMN(REFERENCEMENT_FACADE[[#Headers],[NOM COMMERCIAL DU PROCEDE]])))))</f>
        <v>Vetisol Veticlip sur support bois</v>
      </c>
      <c r="F91" s="2" t="str">
        <f ca="1">IF('PR-tampon'!B57="","",IF('PR-tampon'!B57=0,"",INDIRECT(NOM_FR_FACADE&amp;ADDRESS('PR-tampon'!$E57,COLUMN(REFERENCEMENT_FACADE[[#Headers],[FABRICANT]])))))</f>
        <v>Vetisol SA</v>
      </c>
      <c r="G91" s="2" t="str">
        <f ca="1">IF('PR-tampon'!B57="","",IF('PR-tampon'!B57=0,"",INDIRECT(NOM_FR_FACADE&amp;ADDRESS('PR-tampon'!$E57,COLUMN(REFERENCEMENT_FACADE[[#Headers],[TYPE DE DOCUMENT DE REFERENCE]])))))</f>
        <v>Avis Technique</v>
      </c>
      <c r="H91" s="2" t="str">
        <f ca="1">IF('PR-tampon'!B57="","",IF('PR-tampon'!B57=0,"",INDIRECT(NOM_FR_FACADE&amp;ADDRESS('PR-tampon'!$E57,COLUMN(REFERENCEMENT_FACADE[[#Headers],[REF]])))))</f>
        <v>2.2/21-1835_v1</v>
      </c>
      <c r="I91" s="10">
        <f ca="1">IF('PR-tampon'!B57="","",IF('PR-tampon'!B57=0,"",INDIRECT(NOM_FR_FACADE&amp;ADDRESS('PR-tampon'!$E57,COLUMN(REFERENCEMENT_FACADE[[#Headers],[AVIS LIMITE AU / VALIDITE]])))))</f>
        <v>46446</v>
      </c>
      <c r="J91" s="10" t="str">
        <f ca="1">IF('PR-tampon'!B57="","",IF('PR-tampon'!B57=0,"",INDIRECT(NOM_FR_FACADE&amp;ADDRESS('PR-tampon'!$E57,COLUMN(REFERENCEMENT_FACADE[[#Headers],[TC/TNC
dans le domaine d''emploi visé]])))))</f>
        <v>TC</v>
      </c>
      <c r="K91" s="2" t="str">
        <f ca="1">IF('PR-tampon'!B57="","",IF('PR-tampon'!B57=0,"",INDIRECT(NOM_FR_FACADE&amp;ADDRESS('PR-tampon'!$E57,COLUMN(REFERENCEMENT_FACADE[[#Headers],[Synthèse support visés]])))))</f>
        <v>COB (NF DTU 31.2) / CLT (Sous AT/DTA)</v>
      </c>
      <c r="L91" s="2" t="str">
        <f ca="1">IF('PR-tampon'!B57="","",IF('PR-tampon'!B57=0,"",INDIRECT(NOM_FR_FACADE&amp;ADDRESS('PR-tampon'!$E57,COLUMN(REFERENCEMENT_FACADE[[#Headers],[LIMITATION DE HAUTEUR DE FACADE3]])))))</f>
        <v>(Situation a à c) h≤ 18 m
(Situation d) h≤ 10 m</v>
      </c>
      <c r="M91" s="265">
        <f ca="1">IF('PR-tampon'!B57="","",IF('PR-tampon'!B57=0,"",INDIRECT(NOM_FR_FACADE&amp;ADDRESS('PR-tampon'!$E57,COLUMN(REFERENCEMENT_FACADE[[#Headers],[LIMITATION DE HAUTEUR DE FACADE]])))))</f>
        <v>18</v>
      </c>
      <c r="N91" s="236" t="str">
        <f ca="1">IF('PR-tampon'!B57="","",IF('PR-tampon'!B57=0,"",IF(INDIRECT(NOM_FR_FACADE&amp;ADDRESS('PR-tampon'!$E57,COLUMN(REFERENCEMENT_FACADE[Observation domaine d''emploi Hauteur])))=0,"-",INDIRECT(NOM_FR_FACADE&amp;ADDRESS('PR-tampon'!$E57,COLUMN(REFERENCEMENT_FACADE[Observation domaine d''emploi Hauteur]))))))</f>
        <v>* Domaine d'emploi Hauteur :
Hauteur + Point de pignon
En pose à joints ouverts</v>
      </c>
      <c r="O91" s="2" t="str">
        <f ca="1">IF('PR-tampon'!B57="","",IF('PR-tampon'!B57=0,"",INDIRECT(NOM_FR_FACADE&amp;ADDRESS('PR-tampon'!$E57,COLUMN(REFERENCEMENT_FACADE[[#Headers],[Colonne zone visée]])))))</f>
        <v>4
4
4
4</v>
      </c>
      <c r="P91" s="2" t="str">
        <f ca="1">IF('PR-tampon'!B57="","",IF('PR-tampon'!B57=0,"",INDIRECT(NOM_FR_FACADE&amp;ADDRESS('PR-tampon'!$E57,COLUMN(REFERENCEMENT_FACADE[[#Headers],[Colonne catégorie visée]])))))</f>
        <v>I
II
III
IV</v>
      </c>
      <c r="Q91" s="236" t="str">
        <f ca="1">IF(OR(RECH_CATEGORIE=FALSE,MID(Tableau5[[#This Row],[ZONE DE SISMICITE MAXIMALE POUR LA CATEGORIE DE BATIMENT VISEE]],2,2)="**"),IF('PR-tampon'!B57="","",IF('PR-tampon'!B57=0,"",IF(INDIRECT(NOM_FR_FACADE&amp;ADDRESS('PR-tampon'!$E57,COLUMN(REFERENCEMENT_FACADE[OBSERVATIONS SUR DOMAINE D''EMPLOI Sismique])))="","-",(INDIRECT(NOM_FR_FACADE&amp;ADDRESS('PR-tampon'!$E57,COLUMN(REFERENCEMENT_FACADE[OBSERVATIONS SUR DOMAINE D''EMPLOI Sismique]))))))),"")</f>
        <v>-</v>
      </c>
      <c r="R91" s="2" t="str">
        <f ca="1">IF('PR-tampon'!B57="","",IF('PR-tampon'!B57=0,"",IF(INDIRECT(NOM_FR_FACADE&amp;ADDRESS('PR-tampon'!$E57,COLUMN(REFERENCEMENT_FACADE[REF ApL])))=0,"",INDIRECT(NOM_FR_FACADE&amp;ADDRESS('PR-tampon'!$E57,COLUMN(REFERENCEMENT_FACADE[REF ApL]))))))</f>
        <v/>
      </c>
      <c r="S91" s="187" t="str">
        <f ca="1">IF('PR-tampon'!B57="","",IF('PR-tampon'!B57=0,"",IF(INDIRECT(NOM_FR_FACADE&amp;ADDRESS('PR-tampon'!$E57,COLUMN(REFERENCEMENT_FACADE[Lien pour aller sur le site Evaluation CSTB])))=0,"",INDIRECT(NOM_FR_FACADE&amp;ADDRESS('PR-tampon'!$E57,COLUMN(REFERENCEMENT_FACADE[Lien pour aller sur le site Evaluation CSTB]))))))</f>
        <v>https://evaluation.cstb.fr/fr/avis-technique/detail/2.2-21-1835_v1/</v>
      </c>
    </row>
    <row r="92" spans="1:19" ht="75" customHeight="1" x14ac:dyDescent="0.3">
      <c r="A92" s="2">
        <f>IF('PR-tampon'!B58=0,"",IF(A91+1&gt;'MODULE DE RECHERCHE'!$F$36,"",A91+1))</f>
        <v>50</v>
      </c>
      <c r="B92" s="10">
        <f ca="1">IF('PR-tampon'!E58="","",IF('PR-tampon'!E58=0,"",INDIRECT(NOM_FR_FACADE&amp;ADDRESS('PR-tampon'!$E58,COLUMN(REFERENCEMENT_FACADE[[#Headers],[DATE REFERENCEMENT]])))))</f>
        <v>45049</v>
      </c>
      <c r="C92" s="2" t="str">
        <f ca="1">IF('PR-tampon'!B58="","",IF('PR-tampon'!B58=0,"",INDIRECT(NOM_FR_FACADE&amp;ADDRESS('PR-tampon'!$E58,COLUMN(REFERENCEMENT_FACADE[[#Headers],[ASPECT]])))))</f>
        <v>Minéral</v>
      </c>
      <c r="D92" s="2" t="str">
        <f ca="1">IF('PR-tampon'!B58="","",IF('PR-tampon'!B58=0,"",INDIRECT(NOM_FR_FACADE&amp;ADDRESS('PR-tampon'!$E58,COLUMN(REFERENCEMENT_FACADE[[#Headers],[TYPE DE PROCEDE]])))))</f>
        <v>Bardage rapporté en éléments fixés mécaniquement par patte-agrafe à clips ou griff</v>
      </c>
      <c r="E92" s="2" t="str">
        <f ca="1">IF('PR-tampon'!B58="","",IF('PR-tampon'!B58=0,"",INDIRECT(NOM_FR_FACADE&amp;ADDRESS('PR-tampon'!$E58,COLUMN(REFERENCEMENT_FACADE[[#Headers],[NOM COMMERCIAL DU PROCEDE]])))))</f>
        <v>V-Clip® sur support Bois</v>
      </c>
      <c r="F92" s="2" t="str">
        <f ca="1">IF('PR-tampon'!B58="","",IF('PR-tampon'!B58=0,"",INDIRECT(NOM_FR_FACADE&amp;ADDRESS('PR-tampon'!$E58,COLUMN(REFERENCEMENT_FACADE[[#Headers],[FABRICANT]])))))</f>
        <v>Labelfaçade
(FR)</v>
      </c>
      <c r="G92" s="2" t="str">
        <f ca="1">IF('PR-tampon'!B58="","",IF('PR-tampon'!B58=0,"",INDIRECT(NOM_FR_FACADE&amp;ADDRESS('PR-tampon'!$E58,COLUMN(REFERENCEMENT_FACADE[[#Headers],[TYPE DE DOCUMENT DE REFERENCE]])))))</f>
        <v>Avis Technique</v>
      </c>
      <c r="H92" s="2" t="str">
        <f ca="1">IF('PR-tampon'!B58="","",IF('PR-tampon'!B58=0,"",INDIRECT(NOM_FR_FACADE&amp;ADDRESS('PR-tampon'!$E58,COLUMN(REFERENCEMENT_FACADE[[#Headers],[REF]])))))</f>
        <v>2.2/22-1838_V1</v>
      </c>
      <c r="I92" s="10">
        <f ca="1">IF('PR-tampon'!B58="","",IF('PR-tampon'!B58=0,"",INDIRECT(NOM_FR_FACADE&amp;ADDRESS('PR-tampon'!$E58,COLUMN(REFERENCEMENT_FACADE[[#Headers],[AVIS LIMITE AU / VALIDITE]])))))</f>
        <v>46295</v>
      </c>
      <c r="J92" s="10" t="str">
        <f ca="1">IF('PR-tampon'!B58="","",IF('PR-tampon'!B58=0,"",INDIRECT(NOM_FR_FACADE&amp;ADDRESS('PR-tampon'!$E58,COLUMN(REFERENCEMENT_FACADE[[#Headers],[TC/TNC
dans le domaine d''emploi visé]])))))</f>
        <v>TC</v>
      </c>
      <c r="K92" s="2" t="str">
        <f ca="1">IF('PR-tampon'!B58="","",IF('PR-tampon'!B58=0,"",INDIRECT(NOM_FR_FACADE&amp;ADDRESS('PR-tampon'!$E58,COLUMN(REFERENCEMENT_FACADE[[#Headers],[Synthèse support visés]])))))</f>
        <v>COB (NF DTU 31.2) / CLT (Sous AT/DTA)</v>
      </c>
      <c r="L92" s="2" t="str">
        <f ca="1">IF('PR-tampon'!B58="","",IF('PR-tampon'!B58=0,"",INDIRECT(NOM_FR_FACADE&amp;ADDRESS('PR-tampon'!$E58,COLUMN(REFERENCEMENT_FACADE[[#Headers],[LIMITATION DE HAUTEUR DE FACADE3]])))))</f>
        <v>(Situation a à c) h≤ 18 m
(Situation d) h≤ 10 m</v>
      </c>
      <c r="M92" s="265">
        <f ca="1">IF('PR-tampon'!B58="","",IF('PR-tampon'!B58=0,"",INDIRECT(NOM_FR_FACADE&amp;ADDRESS('PR-tampon'!$E58,COLUMN(REFERENCEMENT_FACADE[[#Headers],[LIMITATION DE HAUTEUR DE FACADE]])))))</f>
        <v>18</v>
      </c>
      <c r="N92" s="236" t="str">
        <f ca="1">IF('PR-tampon'!B58="","",IF('PR-tampon'!B58=0,"",IF(INDIRECT(NOM_FR_FACADE&amp;ADDRESS('PR-tampon'!$E58,COLUMN(REFERENCEMENT_FACADE[Observation domaine d''emploi Hauteur])))=0,"-",INDIRECT(NOM_FR_FACADE&amp;ADDRESS('PR-tampon'!$E58,COLUMN(REFERENCEMENT_FACADE[Observation domaine d''emploi Hauteur]))))))</f>
        <v>* Domaine d'emploi Hauteur :
Hauteur + Point de pignon
En pose à joints ouverts</v>
      </c>
      <c r="O92" s="2" t="str">
        <f ca="1">IF('PR-tampon'!B58="","",IF('PR-tampon'!B58=0,"",INDIRECT(NOM_FR_FACADE&amp;ADDRESS('PR-tampon'!$E58,COLUMN(REFERENCEMENT_FACADE[[#Headers],[Colonne zone visée]])))))</f>
        <v>4
4**
3**
3**</v>
      </c>
      <c r="P92" s="2" t="str">
        <f ca="1">IF('PR-tampon'!B58="","",IF('PR-tampon'!B58=0,"",INDIRECT(NOM_FR_FACADE&amp;ADDRESS('PR-tampon'!$E58,COLUMN(REFERENCEMENT_FACADE[[#Headers],[Colonne catégorie visée]])))))</f>
        <v>I
II
III
IV</v>
      </c>
      <c r="Q92" s="236" t="str">
        <f ca="1">IF(OR(RECH_CATEGORIE=FALSE,MID(Tableau5[[#This Row],[ZONE DE SISMICITE MAXIMALE POUR LA CATEGORIE DE BATIMENT VISEE]],2,2)="**"),IF('PR-tampon'!B58="","",IF('PR-tampon'!B58=0,"",IF(INDIRECT(NOM_FR_FACADE&amp;ADDRESS('PR-tampon'!$E58,COLUMN(REFERENCEMENT_FACADE[OBSERVATIONS SUR DOMAINE D''EMPLOI Sismique])))="","-",(INDIRECT(NOM_FR_FACADE&amp;ADDRESS('PR-tampon'!$E58,COLUMN(REFERENCEMENT_FACADE[OBSERVATIONS SUR DOMAINE D''EMPLOI Sismique]))))))),"")</f>
        <v>** Domaine d'emploi sismique :
Le procédé V-Clip® dans sa variante Pierraclip</v>
      </c>
      <c r="R92" s="2" t="str">
        <f ca="1">IF('PR-tampon'!B58="","",IF('PR-tampon'!B58=0,"",IF(INDIRECT(NOM_FR_FACADE&amp;ADDRESS('PR-tampon'!$E58,COLUMN(REFERENCEMENT_FACADE[REF ApL])))=0,"",INDIRECT(NOM_FR_FACADE&amp;ADDRESS('PR-tampon'!$E58,COLUMN(REFERENCEMENT_FACADE[REF ApL]))))))</f>
        <v/>
      </c>
      <c r="S92" s="187" t="str">
        <f ca="1">IF('PR-tampon'!B58="","",IF('PR-tampon'!B58=0,"",IF(INDIRECT(NOM_FR_FACADE&amp;ADDRESS('PR-tampon'!$E58,COLUMN(REFERENCEMENT_FACADE[Lien pour aller sur le site Evaluation CSTB])))=0,"",INDIRECT(NOM_FR_FACADE&amp;ADDRESS('PR-tampon'!$E58,COLUMN(REFERENCEMENT_FACADE[Lien pour aller sur le site Evaluation CSTB]))))))</f>
        <v>https://evaluation.cstb.fr/fr/avis-technique/detail/2.2-22-1838_V1/</v>
      </c>
    </row>
    <row r="93" spans="1:19" ht="75" customHeight="1" x14ac:dyDescent="0.3">
      <c r="A93" s="2">
        <f>IF('PR-tampon'!B59=0,"",IF(A92+1&gt;'MODULE DE RECHERCHE'!$F$36,"",A92+1))</f>
        <v>51</v>
      </c>
      <c r="B93" s="10">
        <f ca="1">IF('PR-tampon'!E59="","",IF('PR-tampon'!E59=0,"",INDIRECT(NOM_FR_FACADE&amp;ADDRESS('PR-tampon'!$E59,COLUMN(REFERENCEMENT_FACADE[[#Headers],[DATE REFERENCEMENT]])))))</f>
        <v>45085</v>
      </c>
      <c r="C93" s="2" t="str">
        <f ca="1">IF('PR-tampon'!B59="","",IF('PR-tampon'!B59=0,"",INDIRECT(NOM_FR_FACADE&amp;ADDRESS('PR-tampon'!$E59,COLUMN(REFERENCEMENT_FACADE[[#Headers],[ASPECT]])))))</f>
        <v>Minéral</v>
      </c>
      <c r="D93" s="2" t="str">
        <f ca="1">IF('PR-tampon'!B59="","",IF('PR-tampon'!B59=0,"",INDIRECT(NOM_FR_FACADE&amp;ADDRESS('PR-tampon'!$E59,COLUMN(REFERENCEMENT_FACADE[[#Headers],[TYPE DE PROCEDE]])))))</f>
        <v>Bardage rapporté en fibre-ciment</v>
      </c>
      <c r="E93" s="2" t="str">
        <f ca="1">IF('PR-tampon'!B59="","",IF('PR-tampon'!B59=0,"",INDIRECT(NOM_FR_FACADE&amp;ADDRESS('PR-tampon'!$E59,COLUMN(REFERENCEMENT_FACADE[[#Headers],[NOM COMMERCIAL DU PROCEDE]])))))</f>
        <v>Procédé de bardage Artésys® Smart-Up</v>
      </c>
      <c r="F93" s="2" t="str">
        <f ca="1">IF('PR-tampon'!B59="","",IF('PR-tampon'!B59=0,"",INDIRECT(NOM_FR_FACADE&amp;ADDRESS('PR-tampon'!$E59,COLUMN(REFERENCEMENT_FACADE[[#Headers],[FABRICANT]])))))</f>
        <v xml:space="preserve"> VICAT</v>
      </c>
      <c r="G93" s="2" t="str">
        <f ca="1">IF('PR-tampon'!B59="","",IF('PR-tampon'!B59=0,"",INDIRECT(NOM_FR_FACADE&amp;ADDRESS('PR-tampon'!$E59,COLUMN(REFERENCEMENT_FACADE[[#Headers],[TYPE DE DOCUMENT DE REFERENCE]])))))</f>
        <v>Appréciation Technique d'Expérimentation (ATEx cas a)</v>
      </c>
      <c r="H93" s="2" t="str">
        <f ca="1">IF('PR-tampon'!B59="","",IF('PR-tampon'!B59=0,"",INDIRECT(NOM_FR_FACADE&amp;ADDRESS('PR-tampon'!$E59,COLUMN(REFERENCEMENT_FACADE[[#Headers],[REF]])))))</f>
        <v>3107_v1</v>
      </c>
      <c r="I93" s="10">
        <f ca="1">IF('PR-tampon'!B59="","",IF('PR-tampon'!B59=0,"",INDIRECT(NOM_FR_FACADE&amp;ADDRESS('PR-tampon'!$E59,COLUMN(REFERENCEMENT_FACADE[[#Headers],[AVIS LIMITE AU / VALIDITE]])))))</f>
        <v>45956</v>
      </c>
      <c r="J93" s="10" t="str">
        <f ca="1">IF('PR-tampon'!B59="","",IF('PR-tampon'!B59=0,"",INDIRECT(NOM_FR_FACADE&amp;ADDRESS('PR-tampon'!$E59,COLUMN(REFERENCEMENT_FACADE[[#Headers],[TC/TNC
dans le domaine d''emploi visé]])))))</f>
        <v>TC</v>
      </c>
      <c r="K93" s="2" t="str">
        <f ca="1">IF('PR-tampon'!B59="","",IF('PR-tampon'!B59=0,"",INDIRECT(NOM_FR_FACADE&amp;ADDRESS('PR-tampon'!$E59,COLUMN(REFERENCEMENT_FACADE[[#Headers],[Synthèse support visés]])))))</f>
        <v>COB (NF DTU 31.2)</v>
      </c>
      <c r="L93" s="2" t="str">
        <f ca="1">IF('PR-tampon'!B59="","",IF('PR-tampon'!B59=0,"",INDIRECT(NOM_FR_FACADE&amp;ADDRESS('PR-tampon'!$E59,COLUMN(REFERENCEMENT_FACADE[[#Headers],[LIMITATION DE HAUTEUR DE FACADE3]])))))</f>
        <v>(Situation a à c) h≤ 9 m
(Situation d) h≤ 6 m</v>
      </c>
      <c r="M93" s="265">
        <f ca="1">IF('PR-tampon'!B59="","",IF('PR-tampon'!B59=0,"",INDIRECT(NOM_FR_FACADE&amp;ADDRESS('PR-tampon'!$E59,COLUMN(REFERENCEMENT_FACADE[[#Headers],[LIMITATION DE HAUTEUR DE FACADE]])))))</f>
        <v>9</v>
      </c>
      <c r="N93" s="236" t="str">
        <f ca="1">IF('PR-tampon'!B59="","",IF('PR-tampon'!B59=0,"",IF(INDIRECT(NOM_FR_FACADE&amp;ADDRESS('PR-tampon'!$E59,COLUMN(REFERENCEMENT_FACADE[Observation domaine d''emploi Hauteur])))=0,"-",INDIRECT(NOM_FR_FACADE&amp;ADDRESS('PR-tampon'!$E59,COLUMN(REFERENCEMENT_FACADE[Observation domaine d''emploi Hauteur]))))))</f>
        <v xml:space="preserve">* Domaine d'emploi Hauteur :
Charge admissible sous vent normal de 1033 Pa
</v>
      </c>
      <c r="O93" s="2" t="str">
        <f ca="1">IF('PR-tampon'!B59="","",IF('PR-tampon'!B59=0,"",INDIRECT(NOM_FR_FACADE&amp;ADDRESS('PR-tampon'!$E59,COLUMN(REFERENCEMENT_FACADE[[#Headers],[Colonne zone visée]])))))</f>
        <v>4
4**
4**
1</v>
      </c>
      <c r="P93" s="2" t="str">
        <f ca="1">IF('PR-tampon'!B59="","",IF('PR-tampon'!B59=0,"",INDIRECT(NOM_FR_FACADE&amp;ADDRESS('PR-tampon'!$E59,COLUMN(REFERENCEMENT_FACADE[[#Headers],[Colonne catégorie visée]])))))</f>
        <v>I
II
III
IV</v>
      </c>
      <c r="Q93" s="236" t="str">
        <f ca="1">IF(OR(RECH_CATEGORIE=FALSE,MID(Tableau5[[#This Row],[ZONE DE SISMICITE MAXIMALE POUR LA CATEGORIE DE BATIMENT VISEE]],2,2)="**"),IF('PR-tampon'!B59="","",IF('PR-tampon'!B59=0,"",IF(INDIRECT(NOM_FR_FACADE&amp;ADDRESS('PR-tampon'!$E59,COLUMN(REFERENCEMENT_FACADE[OBSERVATIONS SUR DOMAINE D''EMPLOI Sismique])))="","-",(INDIRECT(NOM_FR_FACADE&amp;ADDRESS('PR-tampon'!$E59,COLUMN(REFERENCEMENT_FACADE[OBSERVATIONS SUR DOMAINE D''EMPLOI Sismique]))))))),"")</f>
        <v>** Domaine d'emploi sismique :
Entraxe entre inserts limité à [HxV] : 800 x 725 mm.</v>
      </c>
      <c r="R93" s="2" t="str">
        <f ca="1">IF('PR-tampon'!B59="","",IF('PR-tampon'!B59=0,"",IF(INDIRECT(NOM_FR_FACADE&amp;ADDRESS('PR-tampon'!$E59,COLUMN(REFERENCEMENT_FACADE[REF ApL])))=0,"",INDIRECT(NOM_FR_FACADE&amp;ADDRESS('PR-tampon'!$E59,COLUMN(REFERENCEMENT_FACADE[REF ApL]))))))</f>
        <v/>
      </c>
      <c r="S93" s="187" t="str">
        <f ca="1">IF('PR-tampon'!B59="","",IF('PR-tampon'!B59=0,"",IF(INDIRECT(NOM_FR_FACADE&amp;ADDRESS('PR-tampon'!$E59,COLUMN(REFERENCEMENT_FACADE[Lien pour aller sur le site Evaluation CSTB])))=0,"",INDIRECT(NOM_FR_FACADE&amp;ADDRESS('PR-tampon'!$E59,COLUMN(REFERENCEMENT_FACADE[Lien pour aller sur le site Evaluation CSTB]))))))</f>
        <v>https://evaluation.cstb.fr/fr/appreciation-technique-expertise-atex/detail/3107-v1/</v>
      </c>
    </row>
    <row r="94" spans="1:19" ht="75" customHeight="1" x14ac:dyDescent="0.3">
      <c r="A94" s="2">
        <f>IF('PR-tampon'!B60=0,"",IF(A93+1&gt;'MODULE DE RECHERCHE'!$F$36,"",A93+1))</f>
        <v>52</v>
      </c>
      <c r="B94" s="10">
        <f ca="1">IF('PR-tampon'!E60="","",IF('PR-tampon'!E60=0,"",INDIRECT(NOM_FR_FACADE&amp;ADDRESS('PR-tampon'!$E60,COLUMN(REFERENCEMENT_FACADE[[#Headers],[DATE REFERENCEMENT]])))))</f>
        <v>45085</v>
      </c>
      <c r="C94" s="2" t="str">
        <f ca="1">IF('PR-tampon'!B60="","",IF('PR-tampon'!B60=0,"",INDIRECT(NOM_FR_FACADE&amp;ADDRESS('PR-tampon'!$E60,COLUMN(REFERENCEMENT_FACADE[[#Headers],[ASPECT]])))))</f>
        <v>Minéral</v>
      </c>
      <c r="D94" s="2" t="str">
        <f ca="1">IF('PR-tampon'!B60="","",IF('PR-tampon'!B60=0,"",INDIRECT(NOM_FR_FACADE&amp;ADDRESS('PR-tampon'!$E60,COLUMN(REFERENCEMENT_FACADE[[#Headers],[TYPE DE PROCEDE]])))))</f>
        <v>Bardage rapporté en pierre mince attachée</v>
      </c>
      <c r="E94" s="2" t="str">
        <f ca="1">IF('PR-tampon'!B60="","",IF('PR-tampon'!B60=0,"",INDIRECT(NOM_FR_FACADE&amp;ADDRESS('PR-tampon'!$E60,COLUMN(REFERENCEMENT_FACADE[[#Headers],[NOM COMMERCIAL DU PROCEDE]])))))</f>
        <v>Procédé de pierres attachées sur paroi CLT</v>
      </c>
      <c r="F94" s="2" t="str">
        <f ca="1">IF('PR-tampon'!B60="","",IF('PR-tampon'!B60=0,"",INDIRECT(NOM_FR_FACADE&amp;ADDRESS('PR-tampon'!$E60,COLUMN(REFERENCEMENT_FACADE[[#Headers],[FABRICANT]])))))</f>
        <v>WOODEUM</v>
      </c>
      <c r="G94" s="2" t="str">
        <f ca="1">IF('PR-tampon'!B60="","",IF('PR-tampon'!B60=0,"",INDIRECT(NOM_FR_FACADE&amp;ADDRESS('PR-tampon'!$E60,COLUMN(REFERENCEMENT_FACADE[[#Headers],[TYPE DE DOCUMENT DE REFERENCE]])))))</f>
        <v>Appréciation Technique d'Expérimentation (ATEx cas a)</v>
      </c>
      <c r="H94" s="2" t="str">
        <f ca="1">IF('PR-tampon'!B60="","",IF('PR-tampon'!B60=0,"",INDIRECT(NOM_FR_FACADE&amp;ADDRESS('PR-tampon'!$E60,COLUMN(REFERENCEMENT_FACADE[[#Headers],[REF]])))))</f>
        <v>2886_v2</v>
      </c>
      <c r="I94" s="10">
        <f ca="1">IF('PR-tampon'!B60="","",IF('PR-tampon'!B60=0,"",INDIRECT(NOM_FR_FACADE&amp;ADDRESS('PR-tampon'!$E60,COLUMN(REFERENCEMENT_FACADE[[#Headers],[AVIS LIMITE AU / VALIDITE]])))))</f>
        <v>45544</v>
      </c>
      <c r="J94" s="10" t="str">
        <f ca="1">IF('PR-tampon'!B60="","",IF('PR-tampon'!B60=0,"",INDIRECT(NOM_FR_FACADE&amp;ADDRESS('PR-tampon'!$E60,COLUMN(REFERENCEMENT_FACADE[[#Headers],[TC/TNC
dans le domaine d''emploi visé]])))))</f>
        <v>TC</v>
      </c>
      <c r="K94" s="2" t="str">
        <f ca="1">IF('PR-tampon'!B60="","",IF('PR-tampon'!B60=0,"",INDIRECT(NOM_FR_FACADE&amp;ADDRESS('PR-tampon'!$E60,COLUMN(REFERENCEMENT_FACADE[[#Headers],[Synthèse support visés]])))))</f>
        <v>CLT (Sous AT/DTA)</v>
      </c>
      <c r="L94" s="2" t="str">
        <f ca="1">IF('PR-tampon'!B60="","",IF('PR-tampon'!B60=0,"",INDIRECT(NOM_FR_FACADE&amp;ADDRESS('PR-tampon'!$E60,COLUMN(REFERENCEMENT_FACADE[[#Headers],[LIMITATION DE HAUTEUR DE FACADE3]])))))</f>
        <v>(Situation a à c) h≤ 50 m
(Situation d) h≤ 28 m</v>
      </c>
      <c r="M94" s="265">
        <f ca="1">IF('PR-tampon'!B60="","",IF('PR-tampon'!B60=0,"",INDIRECT(NOM_FR_FACADE&amp;ADDRESS('PR-tampon'!$E60,COLUMN(REFERENCEMENT_FACADE[[#Headers],[LIMITATION DE HAUTEUR DE FACADE]])))))</f>
        <v>50</v>
      </c>
      <c r="N94" s="236" t="str">
        <f ca="1">IF('PR-tampon'!B60="","",IF('PR-tampon'!B60=0,"",IF(INDIRECT(NOM_FR_FACADE&amp;ADDRESS('PR-tampon'!$E60,COLUMN(REFERENCEMENT_FACADE[Observation domaine d''emploi Hauteur])))=0,"-",INDIRECT(NOM_FR_FACADE&amp;ADDRESS('PR-tampon'!$E60,COLUMN(REFERENCEMENT_FACADE[Observation domaine d''emploi Hauteur]))))))</f>
        <v>L'emploi de ce procédé est exclusivement destiné à des projets pour lesquels la MOA est Woodeum ou WO8</v>
      </c>
      <c r="O94" s="2" t="str">
        <f ca="1">IF('PR-tampon'!B60="","",IF('PR-tampon'!B60=0,"",INDIRECT(NOM_FR_FACADE&amp;ADDRESS('PR-tampon'!$E60,COLUMN(REFERENCEMENT_FACADE[[#Headers],[Colonne zone visée]])))))</f>
        <v>4
2
1
1</v>
      </c>
      <c r="P94" s="2" t="str">
        <f ca="1">IF('PR-tampon'!B60="","",IF('PR-tampon'!B60=0,"",INDIRECT(NOM_FR_FACADE&amp;ADDRESS('PR-tampon'!$E60,COLUMN(REFERENCEMENT_FACADE[[#Headers],[Colonne catégorie visée]])))))</f>
        <v>I
II
III
IV</v>
      </c>
      <c r="Q94" s="236" t="str">
        <f ca="1">IF(OR(RECH_CATEGORIE=FALSE,MID(Tableau5[[#This Row],[ZONE DE SISMICITE MAXIMALE POUR LA CATEGORIE DE BATIMENT VISEE]],2,2)="**"),IF('PR-tampon'!B60="","",IF('PR-tampon'!B60=0,"",IF(INDIRECT(NOM_FR_FACADE&amp;ADDRESS('PR-tampon'!$E60,COLUMN(REFERENCEMENT_FACADE[OBSERVATIONS SUR DOMAINE D''EMPLOI Sismique])))="","-",(INDIRECT(NOM_FR_FACADE&amp;ADDRESS('PR-tampon'!$E60,COLUMN(REFERENCEMENT_FACADE[OBSERVATIONS SUR DOMAINE D''EMPLOI Sismique]))))))),"")</f>
        <v>-</v>
      </c>
      <c r="R94" s="2" t="str">
        <f ca="1">IF('PR-tampon'!B60="","",IF('PR-tampon'!B60=0,"",IF(INDIRECT(NOM_FR_FACADE&amp;ADDRESS('PR-tampon'!$E60,COLUMN(REFERENCEMENT_FACADE[REF ApL])))=0,"",INDIRECT(NOM_FR_FACADE&amp;ADDRESS('PR-tampon'!$E60,COLUMN(REFERENCEMENT_FACADE[REF ApL]))))))</f>
        <v>AL20-284_V1</v>
      </c>
      <c r="S94" s="187" t="str">
        <f ca="1">IF('PR-tampon'!B60="","",IF('PR-tampon'!B60=0,"",IF(INDIRECT(NOM_FR_FACADE&amp;ADDRESS('PR-tampon'!$E60,COLUMN(REFERENCEMENT_FACADE[Lien pour aller sur le site Evaluation CSTB])))=0,"",INDIRECT(NOM_FR_FACADE&amp;ADDRESS('PR-tampon'!$E60,COLUMN(REFERENCEMENT_FACADE[Lien pour aller sur le site Evaluation CSTB]))))))</f>
        <v>https://evaluation.cstb.fr/fr/appreciation-technique-expertise-atex/detail/2886-v2/</v>
      </c>
    </row>
    <row r="95" spans="1:19" ht="75" customHeight="1" x14ac:dyDescent="0.3">
      <c r="A95" s="2">
        <f>IF('PR-tampon'!B61=0,"",IF(A94+1&gt;'MODULE DE RECHERCHE'!$F$36,"",A94+1))</f>
        <v>53</v>
      </c>
      <c r="B95" s="10">
        <f ca="1">IF('PR-tampon'!E61="","",IF('PR-tampon'!E61=0,"",INDIRECT(NOM_FR_FACADE&amp;ADDRESS('PR-tampon'!$E61,COLUMN(REFERENCEMENT_FACADE[[#Headers],[DATE REFERENCEMENT]])))))</f>
        <v>45085</v>
      </c>
      <c r="C95" s="2" t="str">
        <f ca="1">IF('PR-tampon'!B61="","",IF('PR-tampon'!B61=0,"",INDIRECT(NOM_FR_FACADE&amp;ADDRESS('PR-tampon'!$E61,COLUMN(REFERENCEMENT_FACADE[[#Headers],[ASPECT]])))))</f>
        <v>Minéral</v>
      </c>
      <c r="D95" s="2" t="str">
        <f ca="1">IF('PR-tampon'!B61="","",IF('PR-tampon'!B61=0,"",INDIRECT(NOM_FR_FACADE&amp;ADDRESS('PR-tampon'!$E61,COLUMN(REFERENCEMENT_FACADE[[#Headers],[TYPE DE PROCEDE]])))))</f>
        <v>Enduit</v>
      </c>
      <c r="E95" s="2" t="str">
        <f ca="1">IF('PR-tampon'!B61="","",IF('PR-tampon'!B61=0,"",INDIRECT(NOM_FR_FACADE&amp;ADDRESS('PR-tampon'!$E61,COLUMN(REFERENCEMENT_FACADE[[#Headers],[NOM COMMERCIAL DU PROCEDE]])))))</f>
        <v>Aplication d'un enduit sur l'isolation en béton de chanve</v>
      </c>
      <c r="F95" s="2" t="str">
        <f ca="1">IF('PR-tampon'!B61="","",IF('PR-tampon'!B61=0,"",INDIRECT(NOM_FR_FACADE&amp;ADDRESS('PR-tampon'!$E61,COLUMN(REFERENCEMENT_FACADE[[#Headers],[FABRICANT]])))))</f>
        <v>-</v>
      </c>
      <c r="G95" s="2" t="str">
        <f ca="1">IF('PR-tampon'!B61="","",IF('PR-tampon'!B61=0,"",INDIRECT(NOM_FR_FACADE&amp;ADDRESS('PR-tampon'!$E61,COLUMN(REFERENCEMENT_FACADE[[#Headers],[TYPE DE DOCUMENT DE REFERENCE]])))))</f>
        <v>Règles professionnelles</v>
      </c>
      <c r="H95" s="2" t="str">
        <f ca="1">IF('PR-tampon'!B61="","",IF('PR-tampon'!B61=0,"",INDIRECT(NOM_FR_FACADE&amp;ADDRESS('PR-tampon'!$E61,COLUMN(REFERENCEMENT_FACADE[[#Headers],[REF]])))))</f>
        <v>Execution d'ouvrages en bétons de chanvre: Mur en béton de chanvre, isolation de sol en béton de chanvre, isolation de toiture en béton de chanvre, enduits en mortier de chanvre</v>
      </c>
      <c r="I95" s="10" t="str">
        <f ca="1">IF('PR-tampon'!B61="","",IF('PR-tampon'!B61=0,"",INDIRECT(NOM_FR_FACADE&amp;ADDRESS('PR-tampon'!$E61,COLUMN(REFERENCEMENT_FACADE[[#Headers],[AVIS LIMITE AU / VALIDITE]])))))</f>
        <v>-</v>
      </c>
      <c r="J95" s="10" t="str">
        <f ca="1">IF('PR-tampon'!B61="","",IF('PR-tampon'!B61=0,"",INDIRECT(NOM_FR_FACADE&amp;ADDRESS('PR-tampon'!$E61,COLUMN(REFERENCEMENT_FACADE[[#Headers],[TC/TNC
dans le domaine d''emploi visé]])))))</f>
        <v>TC</v>
      </c>
      <c r="K95" s="2" t="str">
        <f ca="1">IF('PR-tampon'!B61="","",IF('PR-tampon'!B61=0,"",INDIRECT(NOM_FR_FACADE&amp;ADDRESS('PR-tampon'!$E61,COLUMN(REFERENCEMENT_FACADE[[#Headers],[Synthèse support visés]])))))</f>
        <v>Charpente bois (NF DTU 31.1) / COB (NF DTU 31.2)</v>
      </c>
      <c r="L95" s="2" t="str">
        <f ca="1">IF('PR-tampon'!B61="","",IF('PR-tampon'!B61=0,"",INDIRECT(NOM_FR_FACADE&amp;ADDRESS('PR-tampon'!$E61,COLUMN(REFERENCEMENT_FACADE[[#Headers],[LIMITATION DE HAUTEUR DE FACADE3]])))))</f>
        <v>(Situation a à c) h≤ 10 m
(Situation d) h≤ 10 m</v>
      </c>
      <c r="M95" s="265">
        <f ca="1">IF('PR-tampon'!B61="","",IF('PR-tampon'!B61=0,"",INDIRECT(NOM_FR_FACADE&amp;ADDRESS('PR-tampon'!$E61,COLUMN(REFERENCEMENT_FACADE[[#Headers],[LIMITATION DE HAUTEUR DE FACADE]])))))</f>
        <v>10</v>
      </c>
      <c r="N95" s="236" t="str">
        <f ca="1">IF('PR-tampon'!B61="","",IF('PR-tampon'!B61=0,"",IF(INDIRECT(NOM_FR_FACADE&amp;ADDRESS('PR-tampon'!$E61,COLUMN(REFERENCEMENT_FACADE[Observation domaine d''emploi Hauteur])))=0,"-",INDIRECT(NOM_FR_FACADE&amp;ADDRESS('PR-tampon'!$E61,COLUMN(REFERENCEMENT_FACADE[Observation domaine d''emploi Hauteur]))))))</f>
        <v>-</v>
      </c>
      <c r="O95" s="2" t="str">
        <f ca="1">IF('PR-tampon'!B61="","",IF('PR-tampon'!B61=0,"",INDIRECT(NOM_FR_FACADE&amp;ADDRESS('PR-tampon'!$E61,COLUMN(REFERENCEMENT_FACADE[[#Headers],[Colonne zone visée]])))))</f>
        <v>4
2
1
1</v>
      </c>
      <c r="P95" s="2" t="str">
        <f ca="1">IF('PR-tampon'!B61="","",IF('PR-tampon'!B61=0,"",INDIRECT(NOM_FR_FACADE&amp;ADDRESS('PR-tampon'!$E61,COLUMN(REFERENCEMENT_FACADE[[#Headers],[Colonne catégorie visée]])))))</f>
        <v>I
II
III
IV</v>
      </c>
      <c r="Q95" s="236" t="str">
        <f ca="1">IF(OR(RECH_CATEGORIE=FALSE,MID(Tableau5[[#This Row],[ZONE DE SISMICITE MAXIMALE POUR LA CATEGORIE DE BATIMENT VISEE]],2,2)="**"),IF('PR-tampon'!B61="","",IF('PR-tampon'!B61=0,"",IF(INDIRECT(NOM_FR_FACADE&amp;ADDRESS('PR-tampon'!$E61,COLUMN(REFERENCEMENT_FACADE[OBSERVATIONS SUR DOMAINE D''EMPLOI Sismique])))="","-",(INDIRECT(NOM_FR_FACADE&amp;ADDRESS('PR-tampon'!$E61,COLUMN(REFERENCEMENT_FACADE[OBSERVATIONS SUR DOMAINE D''EMPLOI Sismique]))))))),"")</f>
        <v>Application lorsque les règles parasismiques ne s'appliquent pas.</v>
      </c>
      <c r="R95" s="2" t="str">
        <f ca="1">IF('PR-tampon'!B61="","",IF('PR-tampon'!B61=0,"",IF(INDIRECT(NOM_FR_FACADE&amp;ADDRESS('PR-tampon'!$E61,COLUMN(REFERENCEMENT_FACADE[REF ApL])))=0,"",INDIRECT(NOM_FR_FACADE&amp;ADDRESS('PR-tampon'!$E61,COLUMN(REFERENCEMENT_FACADE[REF ApL]))))))</f>
        <v/>
      </c>
      <c r="S95" s="187" t="str">
        <f ca="1">IF('PR-tampon'!B61="","",IF('PR-tampon'!B61=0,"",IF(INDIRECT(NOM_FR_FACADE&amp;ADDRESS('PR-tampon'!$E61,COLUMN(REFERENCEMENT_FACADE[Lien pour aller sur le site Evaluation CSTB])))=0,"",INDIRECT(NOM_FR_FACADE&amp;ADDRESS('PR-tampon'!$E61,COLUMN(REFERENCEMENT_FACADE[Lien pour aller sur le site Evaluation CSTB]))))))</f>
        <v>https://www.construire-en-chanvre.fr/documentation#regles_professionnelles</v>
      </c>
    </row>
    <row r="96" spans="1:19" ht="75" customHeight="1" x14ac:dyDescent="0.3">
      <c r="A96" s="2">
        <f>IF('PR-tampon'!B62=0,"",IF(A95+1&gt;'MODULE DE RECHERCHE'!$F$36,"",A95+1))</f>
        <v>54</v>
      </c>
      <c r="B96" s="10">
        <f ca="1">IF('PR-tampon'!E62="","",IF('PR-tampon'!E62=0,"",INDIRECT(NOM_FR_FACADE&amp;ADDRESS('PR-tampon'!$E62,COLUMN(REFERENCEMENT_FACADE[[#Headers],[DATE REFERENCEMENT]])))))</f>
        <v>45085</v>
      </c>
      <c r="C96" s="2" t="str">
        <f ca="1">IF('PR-tampon'!B62="","",IF('PR-tampon'!B62=0,"",INDIRECT(NOM_FR_FACADE&amp;ADDRESS('PR-tampon'!$E62,COLUMN(REFERENCEMENT_FACADE[[#Headers],[ASPECT]])))))</f>
        <v>Minéral</v>
      </c>
      <c r="D96" s="2" t="str">
        <f ca="1">IF('PR-tampon'!B62="","",IF('PR-tampon'!B62=0,"",INDIRECT(NOM_FR_FACADE&amp;ADDRESS('PR-tampon'!$E62,COLUMN(REFERENCEMENT_FACADE[[#Headers],[TYPE DE PROCEDE]])))))</f>
        <v>Enduit</v>
      </c>
      <c r="E96" s="2" t="str">
        <f ca="1">IF('PR-tampon'!B62="","",IF('PR-tampon'!B62=0,"",INDIRECT(NOM_FR_FACADE&amp;ADDRESS('PR-tampon'!$E62,COLUMN(REFERENCEMENT_FACADE[[#Headers],[NOM COMMERCIAL DU PROCEDE]])))))</f>
        <v>Aplication d'un enduit sur l'isolation en bottes de paille</v>
      </c>
      <c r="F96" s="2" t="str">
        <f ca="1">IF('PR-tampon'!B62="","",IF('PR-tampon'!B62=0,"",INDIRECT(NOM_FR_FACADE&amp;ADDRESS('PR-tampon'!$E62,COLUMN(REFERENCEMENT_FACADE[[#Headers],[FABRICANT]])))))</f>
        <v>-</v>
      </c>
      <c r="G96" s="2" t="str">
        <f ca="1">IF('PR-tampon'!B62="","",IF('PR-tampon'!B62=0,"",INDIRECT(NOM_FR_FACADE&amp;ADDRESS('PR-tampon'!$E62,COLUMN(REFERENCEMENT_FACADE[[#Headers],[TYPE DE DOCUMENT DE REFERENCE]])))))</f>
        <v>Règles professionnelles</v>
      </c>
      <c r="H96" s="2" t="str">
        <f ca="1">IF('PR-tampon'!B62="","",IF('PR-tampon'!B62=0,"",INDIRECT(NOM_FR_FACADE&amp;ADDRESS('PR-tampon'!$E62,COLUMN(REFERENCEMENT_FACADE[[#Headers],[REF]])))))</f>
        <v>Construction en paille, remplissage isolant et support d'enduit</v>
      </c>
      <c r="I96" s="10" t="str">
        <f ca="1">IF('PR-tampon'!B62="","",IF('PR-tampon'!B62=0,"",INDIRECT(NOM_FR_FACADE&amp;ADDRESS('PR-tampon'!$E62,COLUMN(REFERENCEMENT_FACADE[[#Headers],[AVIS LIMITE AU / VALIDITE]])))))</f>
        <v>-</v>
      </c>
      <c r="J96" s="10" t="str">
        <f ca="1">IF('PR-tampon'!B62="","",IF('PR-tampon'!B62=0,"",INDIRECT(NOM_FR_FACADE&amp;ADDRESS('PR-tampon'!$E62,COLUMN(REFERENCEMENT_FACADE[[#Headers],[TC/TNC
dans le domaine d''emploi visé]])))))</f>
        <v>TC</v>
      </c>
      <c r="K96" s="2" t="str">
        <f ca="1">IF('PR-tampon'!B62="","",IF('PR-tampon'!B62=0,"",INDIRECT(NOM_FR_FACADE&amp;ADDRESS('PR-tampon'!$E62,COLUMN(REFERENCEMENT_FACADE[[#Headers],[Synthèse support visés]])))))</f>
        <v>Charpente bois (NF DTU 31.1) / COB (NF DTU 31.2)</v>
      </c>
      <c r="L96" s="2" t="str">
        <f ca="1">IF('PR-tampon'!B62="","",IF('PR-tampon'!B62=0,"",INDIRECT(NOM_FR_FACADE&amp;ADDRESS('PR-tampon'!$E62,COLUMN(REFERENCEMENT_FACADE[[#Headers],[LIMITATION DE HAUTEUR DE FACADE3]])))))</f>
        <v>(Situation a à c) h≤ 10 m
(Situation d) h≤ 10 m</v>
      </c>
      <c r="M96" s="265">
        <f ca="1">IF('PR-tampon'!B62="","",IF('PR-tampon'!B62=0,"",INDIRECT(NOM_FR_FACADE&amp;ADDRESS('PR-tampon'!$E62,COLUMN(REFERENCEMENT_FACADE[[#Headers],[LIMITATION DE HAUTEUR DE FACADE]])))))</f>
        <v>10</v>
      </c>
      <c r="N96" s="236" t="str">
        <f ca="1">IF('PR-tampon'!B62="","",IF('PR-tampon'!B62=0,"",IF(INDIRECT(NOM_FR_FACADE&amp;ADDRESS('PR-tampon'!$E62,COLUMN(REFERENCEMENT_FACADE[Observation domaine d''emploi Hauteur])))=0,"-",INDIRECT(NOM_FR_FACADE&amp;ADDRESS('PR-tampon'!$E62,COLUMN(REFERENCEMENT_FACADE[Observation domaine d''emploi Hauteur]))))))</f>
        <v>* Domaine d'emploi hauteur :
- Il faut que le risque de mouillage des façades reste moyen c’est-à-dire que la durée de mouillage doit être inférieure à 10 jour/an afin de mettre un enduit à la chaux.</v>
      </c>
      <c r="O96" s="2" t="str">
        <f ca="1">IF('PR-tampon'!B62="","",IF('PR-tampon'!B62=0,"",INDIRECT(NOM_FR_FACADE&amp;ADDRESS('PR-tampon'!$E62,COLUMN(REFERENCEMENT_FACADE[[#Headers],[Colonne zone visée]])))))</f>
        <v>4
2
1
1</v>
      </c>
      <c r="P96" s="2" t="str">
        <f ca="1">IF('PR-tampon'!B62="","",IF('PR-tampon'!B62=0,"",INDIRECT(NOM_FR_FACADE&amp;ADDRESS('PR-tampon'!$E62,COLUMN(REFERENCEMENT_FACADE[[#Headers],[Colonne catégorie visée]])))))</f>
        <v>I
II
III
IV</v>
      </c>
      <c r="Q96" s="236" t="str">
        <f ca="1">IF(OR(RECH_CATEGORIE=FALSE,MID(Tableau5[[#This Row],[ZONE DE SISMICITE MAXIMALE POUR LA CATEGORIE DE BATIMENT VISEE]],2,2)="**"),IF('PR-tampon'!B62="","",IF('PR-tampon'!B62=0,"",IF(INDIRECT(NOM_FR_FACADE&amp;ADDRESS('PR-tampon'!$E62,COLUMN(REFERENCEMENT_FACADE[OBSERVATIONS SUR DOMAINE D''EMPLOI Sismique])))="","-",(INDIRECT(NOM_FR_FACADE&amp;ADDRESS('PR-tampon'!$E62,COLUMN(REFERENCEMENT_FACADE[OBSERVATIONS SUR DOMAINE D''EMPLOI Sismique]))))))),"")</f>
        <v>Application lorsque les règles parasismiques ne s'appliquent pas.</v>
      </c>
      <c r="R96" s="2" t="str">
        <f ca="1">IF('PR-tampon'!B62="","",IF('PR-tampon'!B62=0,"",IF(INDIRECT(NOM_FR_FACADE&amp;ADDRESS('PR-tampon'!$E62,COLUMN(REFERENCEMENT_FACADE[REF ApL])))=0,"",INDIRECT(NOM_FR_FACADE&amp;ADDRESS('PR-tampon'!$E62,COLUMN(REFERENCEMENT_FACADE[REF ApL]))))))</f>
        <v/>
      </c>
      <c r="S96" s="187" t="str">
        <f ca="1">IF('PR-tampon'!B62="","",IF('PR-tampon'!B62=0,"",IF(INDIRECT(NOM_FR_FACADE&amp;ADDRESS('PR-tampon'!$E62,COLUMN(REFERENCEMENT_FACADE[Lien pour aller sur le site Evaluation CSTB])))=0,"",INDIRECT(NOM_FR_FACADE&amp;ADDRESS('PR-tampon'!$E62,COLUMN(REFERENCEMENT_FACADE[Lien pour aller sur le site Evaluation CSTB]))))))</f>
        <v>https://www.rfcp.fr/les-regles-professionnelles/</v>
      </c>
    </row>
    <row r="97" spans="1:19" ht="75" customHeight="1" x14ac:dyDescent="0.3">
      <c r="A97" s="2">
        <f>IF('PR-tampon'!B63=0,"",IF(A96+1&gt;'MODULE DE RECHERCHE'!$F$36,"",A96+1))</f>
        <v>55</v>
      </c>
      <c r="B97" s="10">
        <f ca="1">IF('PR-tampon'!E63="","",IF('PR-tampon'!E63=0,"",INDIRECT(NOM_FR_FACADE&amp;ADDRESS('PR-tampon'!$E63,COLUMN(REFERENCEMENT_FACADE[[#Headers],[DATE REFERENCEMENT]])))))</f>
        <v>44536</v>
      </c>
      <c r="C97" s="2" t="str">
        <f ca="1">IF('PR-tampon'!B63="","",IF('PR-tampon'!B63=0,"",INDIRECT(NOM_FR_FACADE&amp;ADDRESS('PR-tampon'!$E63,COLUMN(REFERENCEMENT_FACADE[[#Headers],[ASPECT]])))))</f>
        <v>Minéral</v>
      </c>
      <c r="D97" s="2" t="str">
        <f ca="1">IF('PR-tampon'!B63="","",IF('PR-tampon'!B63=0,"",INDIRECT(NOM_FR_FACADE&amp;ADDRESS('PR-tampon'!$E63,COLUMN(REFERENCEMENT_FACADE[[#Headers],[TYPE DE PROCEDE]])))))</f>
        <v>Pare-soleil</v>
      </c>
      <c r="E97" s="2" t="str">
        <f ca="1">IF('PR-tampon'!B63="","",IF('PR-tampon'!B63=0,"",INDIRECT(NOM_FR_FACADE&amp;ADDRESS('PR-tampon'!$E63,COLUMN(REFERENCEMENT_FACADE[[#Headers],[NOM COMMERCIAL DU PROCEDE]])))))</f>
        <v>Baguettes MOEDING</v>
      </c>
      <c r="F97" s="2" t="str">
        <f ca="1">IF('PR-tampon'!B63="","",IF('PR-tampon'!B63=0,"",INDIRECT(NOM_FR_FACADE&amp;ADDRESS('PR-tampon'!$E63,COLUMN(REFERENCEMENT_FACADE[[#Headers],[FABRICANT]])))))</f>
        <v>Moeding</v>
      </c>
      <c r="G97" s="2" t="str">
        <f ca="1">IF('PR-tampon'!B63="","",IF('PR-tampon'!B63=0,"",INDIRECT(NOM_FR_FACADE&amp;ADDRESS('PR-tampon'!$E63,COLUMN(REFERENCEMENT_FACADE[[#Headers],[TYPE DE DOCUMENT DE REFERENCE]])))))</f>
        <v>Avis Technique</v>
      </c>
      <c r="H97" s="2" t="str">
        <f ca="1">IF('PR-tampon'!B63="","",IF('PR-tampon'!B63=0,"",INDIRECT(NOM_FR_FACADE&amp;ADDRESS('PR-tampon'!$E63,COLUMN(REFERENCEMENT_FACADE[[#Headers],[REF]])))))</f>
        <v>2.1/21-1816_V1</v>
      </c>
      <c r="I97" s="10">
        <f ca="1">IF('PR-tampon'!B63="","",IF('PR-tampon'!B63=0,"",INDIRECT(NOM_FR_FACADE&amp;ADDRESS('PR-tampon'!$E63,COLUMN(REFERENCEMENT_FACADE[[#Headers],[AVIS LIMITE AU / VALIDITE]])))))</f>
        <v>45199</v>
      </c>
      <c r="J97" s="10" t="str">
        <f ca="1">IF('PR-tampon'!B63="","",IF('PR-tampon'!B63=0,"",INDIRECT(NOM_FR_FACADE&amp;ADDRESS('PR-tampon'!$E63,COLUMN(REFERENCEMENT_FACADE[[#Headers],[TC/TNC
dans le domaine d''emploi visé]])))))</f>
        <v>TC</v>
      </c>
      <c r="K97" s="2" t="str">
        <f ca="1">IF('PR-tampon'!B63="","",IF('PR-tampon'!B63=0,"",INDIRECT(NOM_FR_FACADE&amp;ADDRESS('PR-tampon'!$E63,COLUMN(REFERENCEMENT_FACADE[[#Headers],[Synthèse support visés]])))))</f>
        <v>COB (NF DTU 31.2) / CLT (Sous AT/DTA)</v>
      </c>
      <c r="L97" s="2" t="str">
        <f ca="1">IF('PR-tampon'!B63="","",IF('PR-tampon'!B63=0,"",INDIRECT(NOM_FR_FACADE&amp;ADDRESS('PR-tampon'!$E63,COLUMN(REFERENCEMENT_FACADE[[#Headers],[LIMITATION DE HAUTEUR DE FACADE3]])))))</f>
        <v>(Situation a à c) h≤ 10 m
(Situation d) h≤ 6 m</v>
      </c>
      <c r="M97" s="265">
        <f ca="1">IF('PR-tampon'!B63="","",IF('PR-tampon'!B63=0,"",INDIRECT(NOM_FR_FACADE&amp;ADDRESS('PR-tampon'!$E63,COLUMN(REFERENCEMENT_FACADE[[#Headers],[LIMITATION DE HAUTEUR DE FACADE]])))))</f>
        <v>10</v>
      </c>
      <c r="N97" s="236" t="str">
        <f ca="1">IF('PR-tampon'!B63="","",IF('PR-tampon'!B63=0,"",IF(INDIRECT(NOM_FR_FACADE&amp;ADDRESS('PR-tampon'!$E63,COLUMN(REFERENCEMENT_FACADE[Observation domaine d''emploi Hauteur])))=0,"-",INDIRECT(NOM_FR_FACADE&amp;ADDRESS('PR-tampon'!$E63,COLUMN(REFERENCEMENT_FACADE[Observation domaine d''emploi Hauteur]))))))</f>
        <v>-</v>
      </c>
      <c r="O97" s="2" t="str">
        <f ca="1">IF('PR-tampon'!B63="","",IF('PR-tampon'!B63=0,"",INDIRECT(NOM_FR_FACADE&amp;ADDRESS('PR-tampon'!$E63,COLUMN(REFERENCEMENT_FACADE[[#Headers],[Colonne zone visée]])))))</f>
        <v>4
4**
4**
4**</v>
      </c>
      <c r="P97" s="2" t="str">
        <f ca="1">IF('PR-tampon'!B63="","",IF('PR-tampon'!B63=0,"",INDIRECT(NOM_FR_FACADE&amp;ADDRESS('PR-tampon'!$E63,COLUMN(REFERENCEMENT_FACADE[[#Headers],[Colonne catégorie visée]])))))</f>
        <v>I
II
III
IV</v>
      </c>
      <c r="Q97" s="236" t="str">
        <f ca="1">IF(OR(RECH_CATEGORIE=FALSE,MID(Tableau5[[#This Row],[ZONE DE SISMICITE MAXIMALE POUR LA CATEGORIE DE BATIMENT VISEE]],2,2)="**"),IF('PR-tampon'!B63="","",IF('PR-tampon'!B63=0,"",IF(INDIRECT(NOM_FR_FACADE&amp;ADDRESS('PR-tampon'!$E63,COLUMN(REFERENCEMENT_FACADE[OBSERVATIONS SUR DOMAINE D''EMPLOI Sismique])))="","-",(INDIRECT(NOM_FR_FACADE&amp;ADDRESS('PR-tampon'!$E63,COLUMN(REFERENCEMENT_FACADE[OBSERVATIONS SUR DOMAINE D''EMPLOI Sismique]))))))),"")</f>
        <v>** Domaine d'emploi sismique : 
Pose horizontale avec baguettes maintenues par tube traversant et fixées par des platines rigides uniquement</v>
      </c>
      <c r="R97" s="2" t="str">
        <f ca="1">IF('PR-tampon'!B63="","",IF('PR-tampon'!B63=0,"",IF(INDIRECT(NOM_FR_FACADE&amp;ADDRESS('PR-tampon'!$E63,COLUMN(REFERENCEMENT_FACADE[REF ApL])))=0,"",INDIRECT(NOM_FR_FACADE&amp;ADDRESS('PR-tampon'!$E63,COLUMN(REFERENCEMENT_FACADE[REF ApL]))))))</f>
        <v/>
      </c>
      <c r="S97" s="187" t="str">
        <f ca="1">IF('PR-tampon'!B63="","",IF('PR-tampon'!B63=0,"",IF(INDIRECT(NOM_FR_FACADE&amp;ADDRESS('PR-tampon'!$E63,COLUMN(REFERENCEMENT_FACADE[Lien pour aller sur le site Evaluation CSTB])))=0,"",INDIRECT(NOM_FR_FACADE&amp;ADDRESS('PR-tampon'!$E63,COLUMN(REFERENCEMENT_FACADE[Lien pour aller sur le site Evaluation CSTB]))))))</f>
        <v>https://evaluation.cstb.fr/fr/avis-technique/detail/2.1-21-1816_V1/</v>
      </c>
    </row>
    <row r="98" spans="1:19" ht="75" customHeight="1" x14ac:dyDescent="0.3">
      <c r="A98" s="2">
        <f>IF('PR-tampon'!B64=0,"",IF(A97+1&gt;'MODULE DE RECHERCHE'!$F$36,"",A97+1))</f>
        <v>56</v>
      </c>
      <c r="B98" s="10">
        <f ca="1">IF('PR-tampon'!E64="","",IF('PR-tampon'!E64=0,"",INDIRECT(NOM_FR_FACADE&amp;ADDRESS('PR-tampon'!$E64,COLUMN(REFERENCEMENT_FACADE[[#Headers],[DATE REFERENCEMENT]])))))</f>
        <v>44893</v>
      </c>
      <c r="C98" s="2" t="str">
        <f ca="1">IF('PR-tampon'!B64="","",IF('PR-tampon'!B64=0,"",INDIRECT(NOM_FR_FACADE&amp;ADDRESS('PR-tampon'!$E64,COLUMN(REFERENCEMENT_FACADE[[#Headers],[ASPECT]])))))</f>
        <v>Minéral</v>
      </c>
      <c r="D98" s="2" t="str">
        <f ca="1">IF('PR-tampon'!B64="","",IF('PR-tampon'!B64=0,"",INDIRECT(NOM_FR_FACADE&amp;ADDRESS('PR-tampon'!$E64,COLUMN(REFERENCEMENT_FACADE[[#Headers],[TYPE DE PROCEDE]])))))</f>
        <v>Vêture - vêtage en pierre naturelle et assimilés</v>
      </c>
      <c r="E98" s="2" t="str">
        <f ca="1">IF('PR-tampon'!B64="","",IF('PR-tampon'!B64=0,"",INDIRECT(NOM_FR_FACADE&amp;ADDRESS('PR-tampon'!$E64,COLUMN(REFERENCEMENT_FACADE[[#Headers],[NOM COMMERCIAL DU PROCEDE]])))))</f>
        <v>MINERAL-COLOR-ELITE Vêture et MINERAL-COLOR-ELITE Vêture TYPE 0</v>
      </c>
      <c r="F98" s="2" t="str">
        <f ca="1">IF('PR-tampon'!B64="","",IF('PR-tampon'!B64=0,"",INDIRECT(NOM_FR_FACADE&amp;ADDRESS('PR-tampon'!$E64,COLUMN(REFERENCEMENT_FACADE[[#Headers],[FABRICANT]])))))</f>
        <v>Vétisol S.A.</v>
      </c>
      <c r="G98" s="2" t="str">
        <f ca="1">IF('PR-tampon'!B64="","",IF('PR-tampon'!B64=0,"",INDIRECT(NOM_FR_FACADE&amp;ADDRESS('PR-tampon'!$E64,COLUMN(REFERENCEMENT_FACADE[[#Headers],[TYPE DE DOCUMENT DE REFERENCE]])))))</f>
        <v>Avis Technique</v>
      </c>
      <c r="H98" s="2" t="str">
        <f ca="1">IF('PR-tampon'!B64="","",IF('PR-tampon'!B64=0,"",INDIRECT(NOM_FR_FACADE&amp;ADDRESS('PR-tampon'!$E64,COLUMN(REFERENCEMENT_FACADE[[#Headers],[REF]])))))</f>
        <v>2.2/14-1662_V3</v>
      </c>
      <c r="I98" s="10">
        <f ca="1">IF('PR-tampon'!B64="","",IF('PR-tampon'!B64=0,"",INDIRECT(NOM_FR_FACADE&amp;ADDRESS('PR-tampon'!$E64,COLUMN(REFERENCEMENT_FACADE[[#Headers],[AVIS LIMITE AU / VALIDITE]])))))</f>
        <v>47208</v>
      </c>
      <c r="J98" s="10" t="str">
        <f ca="1">IF('PR-tampon'!B64="","",IF('PR-tampon'!B64=0,"",INDIRECT(NOM_FR_FACADE&amp;ADDRESS('PR-tampon'!$E64,COLUMN(REFERENCEMENT_FACADE[[#Headers],[TC/TNC
dans le domaine d''emploi visé]])))))</f>
        <v>TC</v>
      </c>
      <c r="K98" s="2" t="str">
        <f ca="1">IF('PR-tampon'!B64="","",IF('PR-tampon'!B64=0,"",INDIRECT(NOM_FR_FACADE&amp;ADDRESS('PR-tampon'!$E64,COLUMN(REFERENCEMENT_FACADE[[#Headers],[Synthèse support visés]])))))</f>
        <v>COB (NF DTU 31.2) / CLT (Sous AT/DTA)</v>
      </c>
      <c r="L98" s="2" t="str">
        <f ca="1">IF('PR-tampon'!B64="","",IF('PR-tampon'!B64=0,"",INDIRECT(NOM_FR_FACADE&amp;ADDRESS('PR-tampon'!$E64,COLUMN(REFERENCEMENT_FACADE[[#Headers],[LIMITATION DE HAUTEUR DE FACADE3]])))))</f>
        <v>(Situation a à c) h≤ 10 m
(Situation d) h≤ 6 m</v>
      </c>
      <c r="M98" s="265">
        <f ca="1">IF('PR-tampon'!B64="","",IF('PR-tampon'!B64=0,"",INDIRECT(NOM_FR_FACADE&amp;ADDRESS('PR-tampon'!$E64,COLUMN(REFERENCEMENT_FACADE[[#Headers],[LIMITATION DE HAUTEUR DE FACADE]])))))</f>
        <v>10</v>
      </c>
      <c r="N98" s="236" t="str">
        <f ca="1">IF('PR-tampon'!B64="","",IF('PR-tampon'!B64=0,"",IF(INDIRECT(NOM_FR_FACADE&amp;ADDRESS('PR-tampon'!$E64,COLUMN(REFERENCEMENT_FACADE[Observation domaine d''emploi Hauteur])))=0,"-",INDIRECT(NOM_FR_FACADE&amp;ADDRESS('PR-tampon'!$E64,COLUMN(REFERENCEMENT_FACADE[Observation domaine d''emploi Hauteur]))))))</f>
        <v>-</v>
      </c>
      <c r="O98" s="2" t="str">
        <f ca="1">IF('PR-tampon'!B64="","",IF('PR-tampon'!B64=0,"",INDIRECT(NOM_FR_FACADE&amp;ADDRESS('PR-tampon'!$E64,COLUMN(REFERENCEMENT_FACADE[[#Headers],[Colonne zone visée]])))))</f>
        <v>4
4**
4**
4**</v>
      </c>
      <c r="P98" s="2" t="str">
        <f ca="1">IF('PR-tampon'!B64="","",IF('PR-tampon'!B64=0,"",INDIRECT(NOM_FR_FACADE&amp;ADDRESS('PR-tampon'!$E64,COLUMN(REFERENCEMENT_FACADE[[#Headers],[Colonne catégorie visée]])))))</f>
        <v>I
II
III
IV</v>
      </c>
      <c r="Q98" s="236" t="str">
        <f ca="1">IF(OR(RECH_CATEGORIE=FALSE,MID(Tableau5[[#This Row],[ZONE DE SISMICITE MAXIMALE POUR LA CATEGORIE DE BATIMENT VISEE]],2,2)="**"),IF('PR-tampon'!B64="","",IF('PR-tampon'!B64=0,"",IF(INDIRECT(NOM_FR_FACADE&amp;ADDRESS('PR-tampon'!$E64,COLUMN(REFERENCEMENT_FACADE[OBSERVATIONS SUR DOMAINE D''EMPLOI Sismique])))="","-",(INDIRECT(NOM_FR_FACADE&amp;ADDRESS('PR-tampon'!$E64,COLUMN(REFERENCEMENT_FACADE[OBSERVATIONS SUR DOMAINE D''EMPLOI Sismique]))))))),"")</f>
        <v>** Domaine d'emploi sismique :
Pose en zones sismiques pour la pose horizontale uniquement, pour les vêtures de 600 mm maxi de hauteur et avec une isolation préalable limitée à 80mm et sans les éléments TYPE 0</v>
      </c>
      <c r="R98" s="2" t="str">
        <f ca="1">IF('PR-tampon'!B64="","",IF('PR-tampon'!B64=0,"",IF(INDIRECT(NOM_FR_FACADE&amp;ADDRESS('PR-tampon'!$E64,COLUMN(REFERENCEMENT_FACADE[REF ApL])))=0,"",INDIRECT(NOM_FR_FACADE&amp;ADDRESS('PR-tampon'!$E64,COLUMN(REFERENCEMENT_FACADE[REF ApL]))))))</f>
        <v/>
      </c>
      <c r="S98" s="187" t="str">
        <f ca="1">IF('PR-tampon'!B64="","",IF('PR-tampon'!B64=0,"",IF(INDIRECT(NOM_FR_FACADE&amp;ADDRESS('PR-tampon'!$E64,COLUMN(REFERENCEMENT_FACADE[Lien pour aller sur le site Evaluation CSTB])))=0,"",INDIRECT(NOM_FR_FACADE&amp;ADDRESS('PR-tampon'!$E64,COLUMN(REFERENCEMENT_FACADE[Lien pour aller sur le site Evaluation CSTB]))))))</f>
        <v>https://evaluation.cstb.fr/fr/avis-technique/detail/2.2-14-1662_V3/</v>
      </c>
    </row>
    <row r="99" spans="1:19" ht="75" customHeight="1" x14ac:dyDescent="0.3">
      <c r="A99" s="2">
        <f>IF('PR-tampon'!B65=0,"",IF(A98+1&gt;'MODULE DE RECHERCHE'!$F$36,"",A98+1))</f>
        <v>57</v>
      </c>
      <c r="B99" s="10">
        <f ca="1">IF('PR-tampon'!E65="","",IF('PR-tampon'!E65=0,"",INDIRECT(NOM_FR_FACADE&amp;ADDRESS('PR-tampon'!$E65,COLUMN(REFERENCEMENT_FACADE[[#Headers],[DATE REFERENCEMENT]])))))</f>
        <v>44230</v>
      </c>
      <c r="C99" s="2" t="str">
        <f ca="1">IF('PR-tampon'!B65="","",IF('PR-tampon'!B65=0,"",INDIRECT(NOM_FR_FACADE&amp;ADDRESS('PR-tampon'!$E65,COLUMN(REFERENCEMENT_FACADE[[#Headers],[ASPECT]])))))</f>
        <v>Minéral - Bardeaux</v>
      </c>
      <c r="D99" s="2" t="str">
        <f ca="1">IF('PR-tampon'!B65="","",IF('PR-tampon'!B65=0,"",INDIRECT(NOM_FR_FACADE&amp;ADDRESS('PR-tampon'!$E65,COLUMN(REFERENCEMENT_FACADE[[#Headers],[TYPE DE PROCEDE]])))))</f>
        <v>Bardage rapporté en céramique</v>
      </c>
      <c r="E99" s="2" t="str">
        <f ca="1">IF('PR-tampon'!B65="","",IF('PR-tampon'!B65=0,"",INDIRECT(NOM_FR_FACADE&amp;ADDRESS('PR-tampon'!$E65,COLUMN(REFERENCEMENT_FACADE[[#Headers],[NOM COMMERCIAL DU PROCEDE]])))))</f>
        <v>Alphaton HF</v>
      </c>
      <c r="F99" s="2" t="str">
        <f ca="1">IF('PR-tampon'!B65="","",IF('PR-tampon'!B65=0,"",INDIRECT(NOM_FR_FACADE&amp;ADDRESS('PR-tampon'!$E65,COLUMN(REFERENCEMENT_FACADE[[#Headers],[FABRICANT]])))))</f>
        <v>Moeding Keramikfassaden GmbH
(DE)</v>
      </c>
      <c r="G99" s="2" t="str">
        <f ca="1">IF('PR-tampon'!B65="","",IF('PR-tampon'!B65=0,"",INDIRECT(NOM_FR_FACADE&amp;ADDRESS('PR-tampon'!$E65,COLUMN(REFERENCEMENT_FACADE[[#Headers],[TYPE DE DOCUMENT DE REFERENCE]])))))</f>
        <v>Avis Technique</v>
      </c>
      <c r="H99" s="2" t="str">
        <f ca="1">IF('PR-tampon'!B65="","",IF('PR-tampon'!B65=0,"",INDIRECT(NOM_FR_FACADE&amp;ADDRESS('PR-tampon'!$E65,COLUMN(REFERENCEMENT_FACADE[[#Headers],[REF]])))))</f>
        <v>2.2/16-1729_V1</v>
      </c>
      <c r="I99" s="10">
        <f ca="1">IF('PR-tampon'!B65="","",IF('PR-tampon'!B65=0,"",INDIRECT(NOM_FR_FACADE&amp;ADDRESS('PR-tampon'!$E65,COLUMN(REFERENCEMENT_FACADE[[#Headers],[AVIS LIMITE AU / VALIDITE]])))))</f>
        <v>45930</v>
      </c>
      <c r="J99" s="10" t="str">
        <f ca="1">IF('PR-tampon'!B65="","",IF('PR-tampon'!B65=0,"",INDIRECT(NOM_FR_FACADE&amp;ADDRESS('PR-tampon'!$E65,COLUMN(REFERENCEMENT_FACADE[[#Headers],[TC/TNC
dans le domaine d''emploi visé]])))))</f>
        <v>TC</v>
      </c>
      <c r="K99" s="2" t="str">
        <f ca="1">IF('PR-tampon'!B65="","",IF('PR-tampon'!B65=0,"",INDIRECT(NOM_FR_FACADE&amp;ADDRESS('PR-tampon'!$E65,COLUMN(REFERENCEMENT_FACADE[[#Headers],[Synthèse support visés]])))))</f>
        <v>COB (NF DTU 31.2) / CLT (Sous AT/DTA)</v>
      </c>
      <c r="L99" s="2" t="str">
        <f ca="1">IF('PR-tampon'!B65="","",IF('PR-tampon'!B65=0,"",INDIRECT(NOM_FR_FACADE&amp;ADDRESS('PR-tampon'!$E65,COLUMN(REFERENCEMENT_FACADE[[#Headers],[LIMITATION DE HAUTEUR DE FACADE3]])))))</f>
        <v>(Situation a à c) h≤ 18 m
(Situation d) h≤ 10 m</v>
      </c>
      <c r="M99" s="265">
        <f ca="1">IF('PR-tampon'!B65="","",IF('PR-tampon'!B65=0,"",INDIRECT(NOM_FR_FACADE&amp;ADDRESS('PR-tampon'!$E65,COLUMN(REFERENCEMENT_FACADE[[#Headers],[LIMITATION DE HAUTEUR DE FACADE]])))))</f>
        <v>18</v>
      </c>
      <c r="N99" s="236" t="str">
        <f ca="1">IF('PR-tampon'!B65="","",IF('PR-tampon'!B65=0,"",IF(INDIRECT(NOM_FR_FACADE&amp;ADDRESS('PR-tampon'!$E65,COLUMN(REFERENCEMENT_FACADE[Observation domaine d''emploi Hauteur])))=0,"-",INDIRECT(NOM_FR_FACADE&amp;ADDRESS('PR-tampon'!$E65,COLUMN(REFERENCEMENT_FACADE[Observation domaine d''emploi Hauteur]))))))</f>
        <v>* Domaine d'emploi Hauteur :
Hauteur + Point de pignon
En pose à joints ouverts</v>
      </c>
      <c r="O99" s="2" t="str">
        <f ca="1">IF('PR-tampon'!B65="","",IF('PR-tampon'!B65=0,"",INDIRECT(NOM_FR_FACADE&amp;ADDRESS('PR-tampon'!$E65,COLUMN(REFERENCEMENT_FACADE[[#Headers],[Colonne zone visée]])))))</f>
        <v>4
4**
4**
2**</v>
      </c>
      <c r="P99" s="2" t="str">
        <f ca="1">IF('PR-tampon'!B65="","",IF('PR-tampon'!B65=0,"",INDIRECT(NOM_FR_FACADE&amp;ADDRESS('PR-tampon'!$E65,COLUMN(REFERENCEMENT_FACADE[[#Headers],[Colonne catégorie visée]])))))</f>
        <v>I
II
III
IV</v>
      </c>
      <c r="Q99" s="236" t="str">
        <f ca="1">IF(OR(RECH_CATEGORIE=FALSE,MID(Tableau5[[#This Row],[ZONE DE SISMICITE MAXIMALE POUR LA CATEGORIE DE BATIMENT VISEE]],2,2)="**"),IF('PR-tampon'!B65="","",IF('PR-tampon'!B65=0,"",IF(INDIRECT(NOM_FR_FACADE&amp;ADDRESS('PR-tampon'!$E65,COLUMN(REFERENCEMENT_FACADE[OBSERVATIONS SUR DOMAINE D''EMPLOI Sismique])))="","-",(INDIRECT(NOM_FR_FACADE&amp;ADDRESS('PR-tampon'!$E65,COLUMN(REFERENCEMENT_FACADE[OBSERVATIONS SUR DOMAINE D''EMPLOI Sismique]))))))),"")</f>
        <v>** Domaine d'emploi sismique :
Le procédé de bardage rapporté ALPHATON® HF, de dimensions maximales 350x1500x30mm, sur ossature aluminium peut être mis en œuvre en zones de sismicité et bâtiments</v>
      </c>
      <c r="R99" s="2" t="str">
        <f ca="1">IF('PR-tampon'!B65="","",IF('PR-tampon'!B65=0,"",IF(INDIRECT(NOM_FR_FACADE&amp;ADDRESS('PR-tampon'!$E65,COLUMN(REFERENCEMENT_FACADE[REF ApL])))=0,"",INDIRECT(NOM_FR_FACADE&amp;ADDRESS('PR-tampon'!$E65,COLUMN(REFERENCEMENT_FACADE[REF ApL]))))))</f>
        <v/>
      </c>
      <c r="S99" s="187" t="str">
        <f ca="1">IF('PR-tampon'!B65="","",IF('PR-tampon'!B65=0,"",IF(INDIRECT(NOM_FR_FACADE&amp;ADDRESS('PR-tampon'!$E65,COLUMN(REFERENCEMENT_FACADE[Lien pour aller sur le site Evaluation CSTB])))=0,"",INDIRECT(NOM_FR_FACADE&amp;ADDRESS('PR-tampon'!$E65,COLUMN(REFERENCEMENT_FACADE[Lien pour aller sur le site Evaluation CSTB]))))))</f>
        <v>https://evaluation.cstb.fr/fr/avis-technique/detail/2.2-16-1729_V1/</v>
      </c>
    </row>
    <row r="100" spans="1:19" ht="75" customHeight="1" x14ac:dyDescent="0.3">
      <c r="A100" s="2">
        <f>IF('PR-tampon'!B66=0,"",IF(A99+1&gt;'MODULE DE RECHERCHE'!$F$36,"",A99+1))</f>
        <v>58</v>
      </c>
      <c r="B100" s="10">
        <f ca="1">IF('PR-tampon'!E66="","",IF('PR-tampon'!E66=0,"",INDIRECT(NOM_FR_FACADE&amp;ADDRESS('PR-tampon'!$E66,COLUMN(REFERENCEMENT_FACADE[[#Headers],[DATE REFERENCEMENT]])))))</f>
        <v>44893</v>
      </c>
      <c r="C100" s="2" t="str">
        <f ca="1">IF('PR-tampon'!B66="","",IF('PR-tampon'!B66=0,"",INDIRECT(NOM_FR_FACADE&amp;ADDRESS('PR-tampon'!$E66,COLUMN(REFERENCEMENT_FACADE[[#Headers],[ASPECT]])))))</f>
        <v>Minéral - Bardeaux</v>
      </c>
      <c r="D100" s="2" t="str">
        <f ca="1">IF('PR-tampon'!B66="","",IF('PR-tampon'!B66=0,"",INDIRECT(NOM_FR_FACADE&amp;ADDRESS('PR-tampon'!$E66,COLUMN(REFERENCEMENT_FACADE[[#Headers],[TYPE DE PROCEDE]])))))</f>
        <v>Bardage rapporté en terre cuite</v>
      </c>
      <c r="E100" s="2" t="str">
        <f ca="1">IF('PR-tampon'!B66="","",IF('PR-tampon'!B66=0,"",INDIRECT(NOM_FR_FACADE&amp;ADDRESS('PR-tampon'!$E66,COLUMN(REFERENCEMENT_FACADE[[#Headers],[NOM COMMERCIAL DU PROCEDE]])))))</f>
        <v>Altivo ® -Altivolite®</v>
      </c>
      <c r="F100" s="2" t="str">
        <f ca="1">IF('PR-tampon'!B66="","",IF('PR-tampon'!B66=0,"",INDIRECT(NOM_FR_FACADE&amp;ADDRESS('PR-tampon'!$E66,COLUMN(REFERENCEMENT_FACADE[[#Headers],[FABRICANT]])))))</f>
        <v>Wienerberger SAS</v>
      </c>
      <c r="G100" s="2" t="str">
        <f ca="1">IF('PR-tampon'!B66="","",IF('PR-tampon'!B66=0,"",INDIRECT(NOM_FR_FACADE&amp;ADDRESS('PR-tampon'!$E66,COLUMN(REFERENCEMENT_FACADE[[#Headers],[TYPE DE DOCUMENT DE REFERENCE]])))))</f>
        <v>Avis Technique</v>
      </c>
      <c r="H100" s="2" t="str">
        <f ca="1">IF('PR-tampon'!B66="","",IF('PR-tampon'!B66=0,"",INDIRECT(NOM_FR_FACADE&amp;ADDRESS('PR-tampon'!$E66,COLUMN(REFERENCEMENT_FACADE[[#Headers],[REF]])))))</f>
        <v>2.2/17-1783_V3</v>
      </c>
      <c r="I100" s="10">
        <f ca="1">IF('PR-tampon'!B66="","",IF('PR-tampon'!B66=0,"",INDIRECT(NOM_FR_FACADE&amp;ADDRESS('PR-tampon'!$E66,COLUMN(REFERENCEMENT_FACADE[[#Headers],[AVIS LIMITE AU / VALIDITE]])))))</f>
        <v>46022</v>
      </c>
      <c r="J100" s="10" t="str">
        <f ca="1">IF('PR-tampon'!B66="","",IF('PR-tampon'!B66=0,"",INDIRECT(NOM_FR_FACADE&amp;ADDRESS('PR-tampon'!$E66,COLUMN(REFERENCEMENT_FACADE[[#Headers],[TC/TNC
dans le domaine d''emploi visé]])))))</f>
        <v>TC</v>
      </c>
      <c r="K100" s="2" t="str">
        <f ca="1">IF('PR-tampon'!B66="","",IF('PR-tampon'!B66=0,"",INDIRECT(NOM_FR_FACADE&amp;ADDRESS('PR-tampon'!$E66,COLUMN(REFERENCEMENT_FACADE[[#Headers],[Synthèse support visés]])))))</f>
        <v>COB (NF DTU 31.2) / CLT (Sous AT/DTA)</v>
      </c>
      <c r="L100" s="2" t="str">
        <f ca="1">IF('PR-tampon'!B66="","",IF('PR-tampon'!B66=0,"",INDIRECT(NOM_FR_FACADE&amp;ADDRESS('PR-tampon'!$E66,COLUMN(REFERENCEMENT_FACADE[[#Headers],[LIMITATION DE HAUTEUR DE FACADE3]])))))</f>
        <v>(Situation a à c) h≤ 18 m
(Situation d) h≤ 10 m</v>
      </c>
      <c r="M100" s="265">
        <f ca="1">IF('PR-tampon'!B66="","",IF('PR-tampon'!B66=0,"",INDIRECT(NOM_FR_FACADE&amp;ADDRESS('PR-tampon'!$E66,COLUMN(REFERENCEMENT_FACADE[[#Headers],[LIMITATION DE HAUTEUR DE FACADE]])))))</f>
        <v>18</v>
      </c>
      <c r="N100" s="236" t="str">
        <f ca="1">IF('PR-tampon'!B66="","",IF('PR-tampon'!B66=0,"",IF(INDIRECT(NOM_FR_FACADE&amp;ADDRESS('PR-tampon'!$E66,COLUMN(REFERENCEMENT_FACADE[Observation domaine d''emploi Hauteur])))=0,"-",INDIRECT(NOM_FR_FACADE&amp;ADDRESS('PR-tampon'!$E66,COLUMN(REFERENCEMENT_FACADE[Observation domaine d''emploi Hauteur]))))))</f>
        <v>* Domaine d'emploi Hauteur :
Hauteur + Point de pignon
En pose à joints ouverts</v>
      </c>
      <c r="O100" s="2" t="str">
        <f ca="1">IF('PR-tampon'!B66="","",IF('PR-tampon'!B66=0,"",INDIRECT(NOM_FR_FACADE&amp;ADDRESS('PR-tampon'!$E66,COLUMN(REFERENCEMENT_FACADE[[#Headers],[Colonne zone visée]])))))</f>
        <v>4
4**
3**
1</v>
      </c>
      <c r="P100" s="2" t="str">
        <f ca="1">IF('PR-tampon'!B66="","",IF('PR-tampon'!B66=0,"",INDIRECT(NOM_FR_FACADE&amp;ADDRESS('PR-tampon'!$E66,COLUMN(REFERENCEMENT_FACADE[[#Headers],[Colonne catégorie visée]])))))</f>
        <v>I
II
III
IV</v>
      </c>
      <c r="Q100" s="236" t="str">
        <f ca="1">IF(OR(RECH_CATEGORIE=FALSE,MID(Tableau5[[#This Row],[ZONE DE SISMICITE MAXIMALE POUR LA CATEGORIE DE BATIMENT VISEE]],2,2)="**"),IF('PR-tampon'!B66="","",IF('PR-tampon'!B66=0,"",IF(INDIRECT(NOM_FR_FACADE&amp;ADDRESS('PR-tampon'!$E66,COLUMN(REFERENCEMENT_FACADE[OBSERVATIONS SUR DOMAINE D''EMPLOI Sismique])))="","-",(INDIRECT(NOM_FR_FACADE&amp;ADDRESS('PR-tampon'!$E66,COLUMN(REFERENCEMENT_FACADE[OBSERVATIONS SUR DOMAINE D''EMPLOI Sismique]))))))),"")</f>
        <v>** Domaine d'emploi sismique :
Pose du procédé en zones sismiques avec ossature aluminium</v>
      </c>
      <c r="R100" s="2" t="str">
        <f ca="1">IF('PR-tampon'!B66="","",IF('PR-tampon'!B66=0,"",IF(INDIRECT(NOM_FR_FACADE&amp;ADDRESS('PR-tampon'!$E66,COLUMN(REFERENCEMENT_FACADE[REF ApL])))=0,"",INDIRECT(NOM_FR_FACADE&amp;ADDRESS('PR-tampon'!$E66,COLUMN(REFERENCEMENT_FACADE[REF ApL]))))))</f>
        <v>EFR-19-004935</v>
      </c>
      <c r="S100" s="187" t="str">
        <f ca="1">IF('PR-tampon'!B66="","",IF('PR-tampon'!B66=0,"",IF(INDIRECT(NOM_FR_FACADE&amp;ADDRESS('PR-tampon'!$E66,COLUMN(REFERENCEMENT_FACADE[Lien pour aller sur le site Evaluation CSTB])))=0,"",INDIRECT(NOM_FR_FACADE&amp;ADDRESS('PR-tampon'!$E66,COLUMN(REFERENCEMENT_FACADE[Lien pour aller sur le site Evaluation CSTB]))))))</f>
        <v>https://evaluation.cstb.fr/fr/avis-technique/detail/2.2-17-1783_V3/</v>
      </c>
    </row>
    <row r="101" spans="1:19" ht="75" customHeight="1" x14ac:dyDescent="0.3">
      <c r="A101" s="2">
        <f>IF('PR-tampon'!B67=0,"",IF(A100+1&gt;'MODULE DE RECHERCHE'!$F$36,"",A100+1))</f>
        <v>59</v>
      </c>
      <c r="B101" s="10">
        <f ca="1">IF('PR-tampon'!E67="","",IF('PR-tampon'!E67=0,"",INDIRECT(NOM_FR_FACADE&amp;ADDRESS('PR-tampon'!$E67,COLUMN(REFERENCEMENT_FACADE[[#Headers],[DATE REFERENCEMENT]])))))</f>
        <v>45049</v>
      </c>
      <c r="C101" s="2" t="str">
        <f ca="1">IF('PR-tampon'!B67="","",IF('PR-tampon'!B67=0,"",INDIRECT(NOM_FR_FACADE&amp;ADDRESS('PR-tampon'!$E67,COLUMN(REFERENCEMENT_FACADE[[#Headers],[ASPECT]])))))</f>
        <v>Minéral - Bardeaux</v>
      </c>
      <c r="D101" s="2" t="str">
        <f ca="1">IF('PR-tampon'!B67="","",IF('PR-tampon'!B67=0,"",INDIRECT(NOM_FR_FACADE&amp;ADDRESS('PR-tampon'!$E67,COLUMN(REFERENCEMENT_FACADE[[#Headers],[TYPE DE PROCEDE]])))))</f>
        <v>Bardage rapporté en terre cuite</v>
      </c>
      <c r="E101" s="2" t="str">
        <f ca="1">IF('PR-tampon'!B67="","",IF('PR-tampon'!B67=0,"",INDIRECT(NOM_FR_FACADE&amp;ADDRESS('PR-tampon'!$E67,COLUMN(REFERENCEMENT_FACADE[[#Headers],[NOM COMMERCIAL DU PROCEDE]])))))</f>
        <v>Piterak XS</v>
      </c>
      <c r="F101" s="2" t="str">
        <f ca="1">IF('PR-tampon'!B67="","",IF('PR-tampon'!B67=0,"",INDIRECT(NOM_FR_FACADE&amp;ADDRESS('PR-tampon'!$E67,COLUMN(REFERENCEMENT_FACADE[[#Headers],[FABRICANT]])))))</f>
        <v>Terreal
(FR)</v>
      </c>
      <c r="G101" s="2" t="str">
        <f ca="1">IF('PR-tampon'!B67="","",IF('PR-tampon'!B67=0,"",INDIRECT(NOM_FR_FACADE&amp;ADDRESS('PR-tampon'!$E67,COLUMN(REFERENCEMENT_FACADE[[#Headers],[TYPE DE DOCUMENT DE REFERENCE]])))))</f>
        <v>Avis Technique</v>
      </c>
      <c r="H101" s="2" t="str">
        <f ca="1">IF('PR-tampon'!B67="","",IF('PR-tampon'!B67=0,"",INDIRECT(NOM_FR_FACADE&amp;ADDRESS('PR-tampon'!$E67,COLUMN(REFERENCEMENT_FACADE[[#Headers],[REF]])))))</f>
        <v>2.2/18-1793_V2</v>
      </c>
      <c r="I101" s="10">
        <f ca="1">IF('PR-tampon'!B67="","",IF('PR-tampon'!B67=0,"",INDIRECT(NOM_FR_FACADE&amp;ADDRESS('PR-tampon'!$E67,COLUMN(REFERENCEMENT_FACADE[[#Headers],[AVIS LIMITE AU / VALIDITE]])))))</f>
        <v>46843</v>
      </c>
      <c r="J101" s="10" t="str">
        <f ca="1">IF('PR-tampon'!B67="","",IF('PR-tampon'!B67=0,"",INDIRECT(NOM_FR_FACADE&amp;ADDRESS('PR-tampon'!$E67,COLUMN(REFERENCEMENT_FACADE[[#Headers],[TC/TNC
dans le domaine d''emploi visé]])))))</f>
        <v>TC</v>
      </c>
      <c r="K101" s="2" t="str">
        <f ca="1">IF('PR-tampon'!B67="","",IF('PR-tampon'!B67=0,"",INDIRECT(NOM_FR_FACADE&amp;ADDRESS('PR-tampon'!$E67,COLUMN(REFERENCEMENT_FACADE[[#Headers],[Synthèse support visés]])))))</f>
        <v>COB (NF DTU 31.2) / CLT (Sous AT/DTA)</v>
      </c>
      <c r="L101" s="2" t="str">
        <f ca="1">IF('PR-tampon'!B67="","",IF('PR-tampon'!B67=0,"",INDIRECT(NOM_FR_FACADE&amp;ADDRESS('PR-tampon'!$E67,COLUMN(REFERENCEMENT_FACADE[[#Headers],[LIMITATION DE HAUTEUR DE FACADE3]])))))</f>
        <v>(Situation a à c) h≤ 10 m
(Situation d) h≤ 6 m</v>
      </c>
      <c r="M101" s="265">
        <f ca="1">IF('PR-tampon'!B67="","",IF('PR-tampon'!B67=0,"",INDIRECT(NOM_FR_FACADE&amp;ADDRESS('PR-tampon'!$E67,COLUMN(REFERENCEMENT_FACADE[[#Headers],[LIMITATION DE HAUTEUR DE FACADE]])))))</f>
        <v>10</v>
      </c>
      <c r="N101" s="236" t="str">
        <f ca="1">IF('PR-tampon'!B67="","",IF('PR-tampon'!B67=0,"",IF(INDIRECT(NOM_FR_FACADE&amp;ADDRESS('PR-tampon'!$E67,COLUMN(REFERENCEMENT_FACADE[Observation domaine d''emploi Hauteur])))=0,"-",INDIRECT(NOM_FR_FACADE&amp;ADDRESS('PR-tampon'!$E67,COLUMN(REFERENCEMENT_FACADE[Observation domaine d''emploi Hauteur]))))))</f>
        <v>-</v>
      </c>
      <c r="O101" s="2" t="str">
        <f ca="1">IF('PR-tampon'!B67="","",IF('PR-tampon'!B67=0,"",INDIRECT(NOM_FR_FACADE&amp;ADDRESS('PR-tampon'!$E67,COLUMN(REFERENCEMENT_FACADE[[#Headers],[Colonne zone visée]])))))</f>
        <v>4
4**
3*
1</v>
      </c>
      <c r="P101" s="2" t="str">
        <f ca="1">IF('PR-tampon'!B67="","",IF('PR-tampon'!B67=0,"",INDIRECT(NOM_FR_FACADE&amp;ADDRESS('PR-tampon'!$E67,COLUMN(REFERENCEMENT_FACADE[[#Headers],[Colonne catégorie visée]])))))</f>
        <v>I
II
III
IV</v>
      </c>
      <c r="Q101" s="236" t="str">
        <f ca="1">IF(OR(RECH_CATEGORIE=FALSE,MID(Tableau5[[#This Row],[ZONE DE SISMICITE MAXIMALE POUR LA CATEGORIE DE BATIMENT VISEE]],2,2)="**"),IF('PR-tampon'!B67="","",IF('PR-tampon'!B67=0,"",IF(INDIRECT(NOM_FR_FACADE&amp;ADDRESS('PR-tampon'!$E67,COLUMN(REFERENCEMENT_FACADE[OBSERVATIONS SUR DOMAINE D''EMPLOI Sismique])))="","-",(INDIRECT(NOM_FR_FACADE&amp;ADDRESS('PR-tampon'!$E67,COLUMN(REFERENCEMENT_FACADE[OBSERVATIONS SUR DOMAINE D''EMPLOI Sismique]))))))),"")</f>
        <v>** Domaine d'emploi sismique :
Pose par oméga espacés tous les 1m</v>
      </c>
      <c r="R101" s="2" t="str">
        <f ca="1">IF('PR-tampon'!B67="","",IF('PR-tampon'!B67=0,"",IF(INDIRECT(NOM_FR_FACADE&amp;ADDRESS('PR-tampon'!$E67,COLUMN(REFERENCEMENT_FACADE[REF ApL])))=0,"",INDIRECT(NOM_FR_FACADE&amp;ADDRESS('PR-tampon'!$E67,COLUMN(REFERENCEMENT_FACADE[REF ApL]))))))</f>
        <v/>
      </c>
      <c r="S101" s="187" t="str">
        <f ca="1">IF('PR-tampon'!B67="","",IF('PR-tampon'!B67=0,"",IF(INDIRECT(NOM_FR_FACADE&amp;ADDRESS('PR-tampon'!$E67,COLUMN(REFERENCEMENT_FACADE[Lien pour aller sur le site Evaluation CSTB])))=0,"",INDIRECT(NOM_FR_FACADE&amp;ADDRESS('PR-tampon'!$E67,COLUMN(REFERENCEMENT_FACADE[Lien pour aller sur le site Evaluation CSTB]))))))</f>
        <v>https://evaluation.cstb.fr/fr/avis-technique/detail/2.2-18-1793_V2/</v>
      </c>
    </row>
    <row r="102" spans="1:19" ht="75" customHeight="1" x14ac:dyDescent="0.3">
      <c r="A102" s="2">
        <f>IF('PR-tampon'!B68=0,"",IF(A101+1&gt;'MODULE DE RECHERCHE'!$F$36,"",A101+1))</f>
        <v>60</v>
      </c>
      <c r="B102" s="10">
        <f ca="1">IF('PR-tampon'!E68="","",IF('PR-tampon'!E68=0,"",INDIRECT(NOM_FR_FACADE&amp;ADDRESS('PR-tampon'!$E68,COLUMN(REFERENCEMENT_FACADE[[#Headers],[DATE REFERENCEMENT]])))))</f>
        <v>44893</v>
      </c>
      <c r="C102" s="2" t="str">
        <f ca="1">IF('PR-tampon'!B68="","",IF('PR-tampon'!B68=0,"",INDIRECT(NOM_FR_FACADE&amp;ADDRESS('PR-tampon'!$E68,COLUMN(REFERENCEMENT_FACADE[[#Headers],[ASPECT]])))))</f>
        <v>Minéral - Bardeaux</v>
      </c>
      <c r="D102" s="2" t="str">
        <f ca="1">IF('PR-tampon'!B68="","",IF('PR-tampon'!B68=0,"",INDIRECT(NOM_FR_FACADE&amp;ADDRESS('PR-tampon'!$E68,COLUMN(REFERENCEMENT_FACADE[[#Headers],[TYPE DE PROCEDE]])))))</f>
        <v>Bardage rapporté en terre cuite sur support bois</v>
      </c>
      <c r="E102" s="2" t="str">
        <f ca="1">IF('PR-tampon'!B68="","",IF('PR-tampon'!B68=0,"",INDIRECT(NOM_FR_FACADE&amp;ADDRESS('PR-tampon'!$E68,COLUMN(REFERENCEMENT_FACADE[[#Headers],[NOM COMMERCIAL DU PROCEDE]])))))</f>
        <v>ALPHATON Q  sur support COB/CLT</v>
      </c>
      <c r="F102" s="2" t="str">
        <f ca="1">IF('PR-tampon'!B68="","",IF('PR-tampon'!B68=0,"",INDIRECT(NOM_FR_FACADE&amp;ADDRESS('PR-tampon'!$E68,COLUMN(REFERENCEMENT_FACADE[[#Headers],[FABRICANT]])))))</f>
        <v>Moeding Keramikfassaden GmbH</v>
      </c>
      <c r="G102" s="2" t="str">
        <f ca="1">IF('PR-tampon'!B68="","",IF('PR-tampon'!B68=0,"",INDIRECT(NOM_FR_FACADE&amp;ADDRESS('PR-tampon'!$E68,COLUMN(REFERENCEMENT_FACADE[[#Headers],[TYPE DE DOCUMENT DE REFERENCE]])))))</f>
        <v>Avis Technique</v>
      </c>
      <c r="H102" s="2" t="str">
        <f ca="1">IF('PR-tampon'!B68="","",IF('PR-tampon'!B68=0,"",INDIRECT(NOM_FR_FACADE&amp;ADDRESS('PR-tampon'!$E68,COLUMN(REFERENCEMENT_FACADE[[#Headers],[REF]])))))</f>
        <v>2.2/21-1811_V2</v>
      </c>
      <c r="I102" s="10">
        <f ca="1">IF('PR-tampon'!B68="","",IF('PR-tampon'!B68=0,"",INDIRECT(NOM_FR_FACADE&amp;ADDRESS('PR-tampon'!$E68,COLUMN(REFERENCEMENT_FACADE[[#Headers],[AVIS LIMITE AU / VALIDITE]])))))</f>
        <v>46752</v>
      </c>
      <c r="J102" s="10" t="str">
        <f ca="1">IF('PR-tampon'!B68="","",IF('PR-tampon'!B68=0,"",INDIRECT(NOM_FR_FACADE&amp;ADDRESS('PR-tampon'!$E68,COLUMN(REFERENCEMENT_FACADE[[#Headers],[TC/TNC
dans le domaine d''emploi visé]])))))</f>
        <v>TC</v>
      </c>
      <c r="K102" s="2" t="str">
        <f ca="1">IF('PR-tampon'!B68="","",IF('PR-tampon'!B68=0,"",INDIRECT(NOM_FR_FACADE&amp;ADDRESS('PR-tampon'!$E68,COLUMN(REFERENCEMENT_FACADE[[#Headers],[Synthèse support visés]])))))</f>
        <v>COB (NF DTU 31.2) / CLT (Sous AT/DTA)</v>
      </c>
      <c r="L102" s="2" t="str">
        <f ca="1">IF('PR-tampon'!B68="","",IF('PR-tampon'!B68=0,"",INDIRECT(NOM_FR_FACADE&amp;ADDRESS('PR-tampon'!$E68,COLUMN(REFERENCEMENT_FACADE[[#Headers],[LIMITATION DE HAUTEUR DE FACADE3]])))))</f>
        <v>(Situation a à c) h≤ 18 m
(Situation d) h≤ 10 m</v>
      </c>
      <c r="M102" s="265">
        <f ca="1">IF('PR-tampon'!B68="","",IF('PR-tampon'!B68=0,"",INDIRECT(NOM_FR_FACADE&amp;ADDRESS('PR-tampon'!$E68,COLUMN(REFERENCEMENT_FACADE[[#Headers],[LIMITATION DE HAUTEUR DE FACADE]])))))</f>
        <v>18</v>
      </c>
      <c r="N102" s="236" t="str">
        <f ca="1">IF('PR-tampon'!B68="","",IF('PR-tampon'!B68=0,"",IF(INDIRECT(NOM_FR_FACADE&amp;ADDRESS('PR-tampon'!$E68,COLUMN(REFERENCEMENT_FACADE[Observation domaine d''emploi Hauteur])))=0,"-",INDIRECT(NOM_FR_FACADE&amp;ADDRESS('PR-tampon'!$E68,COLUMN(REFERENCEMENT_FACADE[Observation domaine d''emploi Hauteur]))))))</f>
        <v>* Domaine d'emploi Hauteur :
Hauteur + Point de pignon
Simple réseau</v>
      </c>
      <c r="O102" s="2" t="str">
        <f ca="1">IF('PR-tampon'!B68="","",IF('PR-tampon'!B68=0,"",INDIRECT(NOM_FR_FACADE&amp;ADDRESS('PR-tampon'!$E68,COLUMN(REFERENCEMENT_FACADE[[#Headers],[Colonne zone visée]])))))</f>
        <v>4
4**
4**
4**</v>
      </c>
      <c r="P102" s="2" t="str">
        <f ca="1">IF('PR-tampon'!B68="","",IF('PR-tampon'!B68=0,"",INDIRECT(NOM_FR_FACADE&amp;ADDRESS('PR-tampon'!$E68,COLUMN(REFERENCEMENT_FACADE[[#Headers],[Colonne catégorie visée]])))))</f>
        <v>I
II
III
IV</v>
      </c>
      <c r="Q102" s="236" t="str">
        <f ca="1">IF(OR(RECH_CATEGORIE=FALSE,MID(Tableau5[[#This Row],[ZONE DE SISMICITE MAXIMALE POUR LA CATEGORIE DE BATIMENT VISEE]],2,2)="**"),IF('PR-tampon'!B68="","",IF('PR-tampon'!B68=0,"",IF(INDIRECT(NOM_FR_FACADE&amp;ADDRESS('PR-tampon'!$E68,COLUMN(REFERENCEMENT_FACADE[OBSERVATIONS SUR DOMAINE D''EMPLOI Sismique])))="","-",(INDIRECT(NOM_FR_FACADE&amp;ADDRESS('PR-tampon'!$E68,COLUMN(REFERENCEMENT_FACADE[OBSERVATIONS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02" s="2" t="str">
        <f ca="1">IF('PR-tampon'!B68="","",IF('PR-tampon'!B68=0,"",IF(INDIRECT(NOM_FR_FACADE&amp;ADDRESS('PR-tampon'!$E68,COLUMN(REFERENCEMENT_FACADE[REF ApL])))=0,"",INDIRECT(NOM_FR_FACADE&amp;ADDRESS('PR-tampon'!$E68,COLUMN(REFERENCEMENT_FACADE[REF ApL]))))))</f>
        <v/>
      </c>
      <c r="S102" s="187" t="str">
        <f ca="1">IF('PR-tampon'!B68="","",IF('PR-tampon'!B68=0,"",IF(INDIRECT(NOM_FR_FACADE&amp;ADDRESS('PR-tampon'!$E68,COLUMN(REFERENCEMENT_FACADE[Lien pour aller sur le site Evaluation CSTB])))=0,"",INDIRECT(NOM_FR_FACADE&amp;ADDRESS('PR-tampon'!$E68,COLUMN(REFERENCEMENT_FACADE[Lien pour aller sur le site Evaluation CSTB]))))))</f>
        <v>https://evaluation.cstb.fr/fr/avis-technique/detail/2.2-21-1811_V2/</v>
      </c>
    </row>
    <row r="103" spans="1:19" ht="75" customHeight="1" x14ac:dyDescent="0.3">
      <c r="A103" s="2">
        <f>IF('PR-tampon'!B69=0,"",IF(A102+1&gt;'MODULE DE RECHERCHE'!$F$36,"",A102+1))</f>
        <v>61</v>
      </c>
      <c r="B103" s="10">
        <f ca="1">IF('PR-tampon'!E69="","",IF('PR-tampon'!E69=0,"",INDIRECT(NOM_FR_FACADE&amp;ADDRESS('PR-tampon'!$E69,COLUMN(REFERENCEMENT_FACADE[[#Headers],[DATE REFERENCEMENT]])))))</f>
        <v>45049</v>
      </c>
      <c r="C103" s="2" t="str">
        <f ca="1">IF('PR-tampon'!B69="","",IF('PR-tampon'!B69=0,"",INDIRECT(NOM_FR_FACADE&amp;ADDRESS('PR-tampon'!$E69,COLUMN(REFERENCEMENT_FACADE[[#Headers],[ASPECT]])))))</f>
        <v>Minéral - Brique</v>
      </c>
      <c r="D103" s="2" t="str">
        <f ca="1">IF('PR-tampon'!B69="","",IF('PR-tampon'!B69=0,"",INDIRECT(NOM_FR_FACADE&amp;ADDRESS('PR-tampon'!$E69,COLUMN(REFERENCEMENT_FACADE[[#Headers],[TYPE DE PROCEDE]])))))</f>
        <v>Bardage rapporté en revêtement collé sur plaque en nid d'abeille</v>
      </c>
      <c r="E103" s="2" t="str">
        <f ca="1">IF('PR-tampon'!B69="","",IF('PR-tampon'!B69=0,"",INDIRECT(NOM_FR_FACADE&amp;ADDRESS('PR-tampon'!$E69,COLUMN(REFERENCEMENT_FACADE[[#Headers],[NOM COMMERCIAL DU PROCEDE]])))))</f>
        <v>Stone Performance Process</v>
      </c>
      <c r="F103" s="2" t="str">
        <f ca="1">IF('PR-tampon'!B69="","",IF('PR-tampon'!B69=0,"",INDIRECT(NOM_FR_FACADE&amp;ADDRESS('PR-tampon'!$E69,COLUMN(REFERENCEMENT_FACADE[[#Headers],[FABRICANT]])))))</f>
        <v>Stone Performance Process</v>
      </c>
      <c r="G103" s="2" t="str">
        <f ca="1">IF('PR-tampon'!B69="","",IF('PR-tampon'!B69=0,"",INDIRECT(NOM_FR_FACADE&amp;ADDRESS('PR-tampon'!$E69,COLUMN(REFERENCEMENT_FACADE[[#Headers],[TYPE DE DOCUMENT DE REFERENCE]])))))</f>
        <v>Avis Technique</v>
      </c>
      <c r="H103" s="2" t="str">
        <f ca="1">IF('PR-tampon'!B69="","",IF('PR-tampon'!B69=0,"",INDIRECT(NOM_FR_FACADE&amp;ADDRESS('PR-tampon'!$E69,COLUMN(REFERENCEMENT_FACADE[[#Headers],[REF]])))))</f>
        <v>2.2/13-1567_V5</v>
      </c>
      <c r="I103" s="10">
        <f ca="1">IF('PR-tampon'!B69="","",IF('PR-tampon'!B69=0,"",INDIRECT(NOM_FR_FACADE&amp;ADDRESS('PR-tampon'!$E69,COLUMN(REFERENCEMENT_FACADE[[#Headers],[AVIS LIMITE AU / VALIDITE]])))))</f>
        <v>47208</v>
      </c>
      <c r="J103" s="10" t="str">
        <f ca="1">IF('PR-tampon'!B69="","",IF('PR-tampon'!B69=0,"",INDIRECT(NOM_FR_FACADE&amp;ADDRESS('PR-tampon'!$E69,COLUMN(REFERENCEMENT_FACADE[[#Headers],[TC/TNC
dans le domaine d''emploi visé]])))))</f>
        <v>TC</v>
      </c>
      <c r="K103" s="2" t="str">
        <f ca="1">IF('PR-tampon'!B69="","",IF('PR-tampon'!B69=0,"",INDIRECT(NOM_FR_FACADE&amp;ADDRESS('PR-tampon'!$E69,COLUMN(REFERENCEMENT_FACADE[[#Headers],[Synthèse support visés]])))))</f>
        <v>COB (NF DTU 31.2) / CLT (Sous AT/DTA)</v>
      </c>
      <c r="L103" s="2" t="str">
        <f ca="1">IF('PR-tampon'!B69="","",IF('PR-tampon'!B69=0,"",INDIRECT(NOM_FR_FACADE&amp;ADDRESS('PR-tampon'!$E69,COLUMN(REFERENCEMENT_FACADE[[#Headers],[LIMITATION DE HAUTEUR DE FACADE3]])))))</f>
        <v>(Situation a à c) h≤ 10 m
(Situation d) h≤ 6 m</v>
      </c>
      <c r="M103" s="265">
        <f ca="1">IF('PR-tampon'!B69="","",IF('PR-tampon'!B69=0,"",INDIRECT(NOM_FR_FACADE&amp;ADDRESS('PR-tampon'!$E69,COLUMN(REFERENCEMENT_FACADE[[#Headers],[LIMITATION DE HAUTEUR DE FACADE]])))))</f>
        <v>10</v>
      </c>
      <c r="N103" s="236" t="str">
        <f ca="1">IF('PR-tampon'!B69="","",IF('PR-tampon'!B69=0,"",IF(INDIRECT(NOM_FR_FACADE&amp;ADDRESS('PR-tampon'!$E69,COLUMN(REFERENCEMENT_FACADE[Observation domaine d''emploi Hauteur])))=0,"-",INDIRECT(NOM_FR_FACADE&amp;ADDRESS('PR-tampon'!$E69,COLUMN(REFERENCEMENT_FACADE[Observation domaine d''emploi Hauteur]))))))</f>
        <v>-</v>
      </c>
      <c r="O103" s="2" t="str">
        <f ca="1">IF('PR-tampon'!B69="","",IF('PR-tampon'!B69=0,"",INDIRECT(NOM_FR_FACADE&amp;ADDRESS('PR-tampon'!$E69,COLUMN(REFERENCEMENT_FACADE[[#Headers],[Colonne zone visée]])))))</f>
        <v>4
2
1
1</v>
      </c>
      <c r="P103" s="2" t="str">
        <f ca="1">IF('PR-tampon'!B69="","",IF('PR-tampon'!B69=0,"",INDIRECT(NOM_FR_FACADE&amp;ADDRESS('PR-tampon'!$E69,COLUMN(REFERENCEMENT_FACADE[[#Headers],[Colonne catégorie visée]])))))</f>
        <v>I
II
III
IV</v>
      </c>
      <c r="Q103" s="236" t="str">
        <f ca="1">IF(OR(RECH_CATEGORIE=FALSE,MID(Tableau5[[#This Row],[ZONE DE SISMICITE MAXIMALE POUR LA CATEGORIE DE BATIMENT VISEE]],2,2)="**"),IF('PR-tampon'!B69="","",IF('PR-tampon'!B69=0,"",IF(INDIRECT(NOM_FR_FACADE&amp;ADDRESS('PR-tampon'!$E69,COLUMN(REFERENCEMENT_FACADE[OBSERVATIONS SUR DOMAINE D''EMPLOI Sismique])))="","-",(INDIRECT(NOM_FR_FACADE&amp;ADDRESS('PR-tampon'!$E69,COLUMN(REFERENCEMENT_FACADE[OBSERVATIONS SUR DOMAINE D''EMPLOI Sismique]))))))),"")</f>
        <v>-</v>
      </c>
      <c r="R103" s="2" t="str">
        <f ca="1">IF('PR-tampon'!B69="","",IF('PR-tampon'!B69=0,"",IF(INDIRECT(NOM_FR_FACADE&amp;ADDRESS('PR-tampon'!$E69,COLUMN(REFERENCEMENT_FACADE[REF ApL])))=0,"",INDIRECT(NOM_FR_FACADE&amp;ADDRESS('PR-tampon'!$E69,COLUMN(REFERENCEMENT_FACADE[REF ApL]))))))</f>
        <v/>
      </c>
      <c r="S103" s="187" t="str">
        <f ca="1">IF('PR-tampon'!B69="","",IF('PR-tampon'!B69=0,"",IF(INDIRECT(NOM_FR_FACADE&amp;ADDRESS('PR-tampon'!$E69,COLUMN(REFERENCEMENT_FACADE[Lien pour aller sur le site Evaluation CSTB])))=0,"",INDIRECT(NOM_FR_FACADE&amp;ADDRESS('PR-tampon'!$E69,COLUMN(REFERENCEMENT_FACADE[Lien pour aller sur le site Evaluation CSTB]))))))</f>
        <v>https://evaluation.cstb.fr/fr/avis-technique/detail/2.2-13-1567_V5/</v>
      </c>
    </row>
    <row r="104" spans="1:19" ht="75" customHeight="1" x14ac:dyDescent="0.3">
      <c r="A104" s="2">
        <f>IF('PR-tampon'!B70=0,"",IF(A103+1&gt;'MODULE DE RECHERCHE'!$F$36,"",A103+1))</f>
        <v>62</v>
      </c>
      <c r="B104" s="10">
        <f ca="1">IF('PR-tampon'!E70="","",IF('PR-tampon'!E70=0,"",INDIRECT(NOM_FR_FACADE&amp;ADDRESS('PR-tampon'!$E70,COLUMN(REFERENCEMENT_FACADE[[#Headers],[DATE REFERENCEMENT]])))))</f>
        <v>45049</v>
      </c>
      <c r="C104" s="2" t="str">
        <f ca="1">IF('PR-tampon'!B70="","",IF('PR-tampon'!B70=0,"",INDIRECT(NOM_FR_FACADE&amp;ADDRESS('PR-tampon'!$E70,COLUMN(REFERENCEMENT_FACADE[[#Headers],[ASPECT]])))))</f>
        <v>Minéral - Brique</v>
      </c>
      <c r="D104" s="2" t="str">
        <f ca="1">IF('PR-tampon'!B70="","",IF('PR-tampon'!B70=0,"",INDIRECT(NOM_FR_FACADE&amp;ADDRESS('PR-tampon'!$E70,COLUMN(REFERENCEMENT_FACADE[[#Headers],[TYPE DE PROCEDE]])))))</f>
        <v>Bardage rapporté en terre cuite sur support bois</v>
      </c>
      <c r="E104" s="2" t="str">
        <f ca="1">IF('PR-tampon'!B70="","",IF('PR-tampon'!B70=0,"",INDIRECT(NOM_FR_FACADE&amp;ADDRESS('PR-tampon'!$E70,COLUMN(REFERENCEMENT_FACADE[[#Headers],[NOM COMMERCIAL DU PROCEDE]])))))</f>
        <v>Argelite sur support bois</v>
      </c>
      <c r="F104" s="2" t="str">
        <f ca="1">IF('PR-tampon'!B70="","",IF('PR-tampon'!B70=0,"",INDIRECT(NOM_FR_FACADE&amp;ADDRESS('PR-tampon'!$E70,COLUMN(REFERENCEMENT_FACADE[[#Headers],[FABRICANT]])))))</f>
        <v>Wienerberger</v>
      </c>
      <c r="G104" s="2" t="str">
        <f ca="1">IF('PR-tampon'!B70="","",IF('PR-tampon'!B70=0,"",INDIRECT(NOM_FR_FACADE&amp;ADDRESS('PR-tampon'!$E70,COLUMN(REFERENCEMENT_FACADE[[#Headers],[TYPE DE DOCUMENT DE REFERENCE]])))))</f>
        <v>Avis Technique</v>
      </c>
      <c r="H104" s="2" t="str">
        <f ca="1">IF('PR-tampon'!B70="","",IF('PR-tampon'!B70=0,"",INDIRECT(NOM_FR_FACADE&amp;ADDRESS('PR-tampon'!$E70,COLUMN(REFERENCEMENT_FACADE[[#Headers],[REF]])))))</f>
        <v>2.2/22-1842_V1</v>
      </c>
      <c r="I104" s="10">
        <f ca="1">IF('PR-tampon'!B70="","",IF('PR-tampon'!B70=0,"",INDIRECT(NOM_FR_FACADE&amp;ADDRESS('PR-tampon'!$E70,COLUMN(REFERENCEMENT_FACADE[[#Headers],[AVIS LIMITE AU / VALIDITE]])))))</f>
        <v>45565</v>
      </c>
      <c r="J104" s="10" t="str">
        <f ca="1">IF('PR-tampon'!B70="","",IF('PR-tampon'!B70=0,"",INDIRECT(NOM_FR_FACADE&amp;ADDRESS('PR-tampon'!$E70,COLUMN(REFERENCEMENT_FACADE[[#Headers],[TC/TNC
dans le domaine d''emploi visé]])))))</f>
        <v>TC</v>
      </c>
      <c r="K104" s="2" t="str">
        <f ca="1">IF('PR-tampon'!B70="","",IF('PR-tampon'!B70=0,"",INDIRECT(NOM_FR_FACADE&amp;ADDRESS('PR-tampon'!$E70,COLUMN(REFERENCEMENT_FACADE[[#Headers],[Synthèse support visés]])))))</f>
        <v>COB (NF DTU 31.2) / CLT (Sous AT/DTA)</v>
      </c>
      <c r="L104" s="2" t="str">
        <f ca="1">IF('PR-tampon'!B70="","",IF('PR-tampon'!B70=0,"",INDIRECT(NOM_FR_FACADE&amp;ADDRESS('PR-tampon'!$E70,COLUMN(REFERENCEMENT_FACADE[[#Headers],[LIMITATION DE HAUTEUR DE FACADE3]])))))</f>
        <v>(Situation a à c) h≤ 18 m
(Situation d) h≤ 10 m</v>
      </c>
      <c r="M104" s="265">
        <f ca="1">IF('PR-tampon'!B70="","",IF('PR-tampon'!B70=0,"",INDIRECT(NOM_FR_FACADE&amp;ADDRESS('PR-tampon'!$E70,COLUMN(REFERENCEMENT_FACADE[[#Headers],[LIMITATION DE HAUTEUR DE FACADE]])))))</f>
        <v>18</v>
      </c>
      <c r="N104" s="236" t="str">
        <f ca="1">IF('PR-tampon'!B70="","",IF('PR-tampon'!B70=0,"",IF(INDIRECT(NOM_FR_FACADE&amp;ADDRESS('PR-tampon'!$E70,COLUMN(REFERENCEMENT_FACADE[Observation domaine d''emploi Hauteur])))=0,"-",INDIRECT(NOM_FR_FACADE&amp;ADDRESS('PR-tampon'!$E70,COLUMN(REFERENCEMENT_FACADE[Observation domaine d''emploi Hauteur]))))))</f>
        <v>-</v>
      </c>
      <c r="O104" s="2" t="str">
        <f ca="1">IF('PR-tampon'!B70="","",IF('PR-tampon'!B70=0,"",INDIRECT(NOM_FR_FACADE&amp;ADDRESS('PR-tampon'!$E70,COLUMN(REFERENCEMENT_FACADE[[#Headers],[Colonne zone visée]])))))</f>
        <v>4
4**
4**
4**</v>
      </c>
      <c r="P104" s="2" t="str">
        <f ca="1">IF('PR-tampon'!B70="","",IF('PR-tampon'!B70=0,"",INDIRECT(NOM_FR_FACADE&amp;ADDRESS('PR-tampon'!$E70,COLUMN(REFERENCEMENT_FACADE[[#Headers],[Colonne catégorie visée]])))))</f>
        <v>I
II
III
IV</v>
      </c>
      <c r="Q104" s="236" t="str">
        <f ca="1">IF(OR(RECH_CATEGORIE=FALSE,MID(Tableau5[[#This Row],[ZONE DE SISMICITE MAXIMALE POUR LA CATEGORIE DE BATIMENT VISEE]],2,2)="**"),IF('PR-tampon'!B70="","",IF('PR-tampon'!B70=0,"",IF(INDIRECT(NOM_FR_FACADE&amp;ADDRESS('PR-tampon'!$E70,COLUMN(REFERENCEMENT_FACADE[OBSERVATIONS SUR DOMAINE D''EMPLOI Sismique])))="","-",(INDIRECT(NOM_FR_FACADE&amp;ADDRESS('PR-tampon'!$E70,COLUMN(REFERENCEMENT_FACADE[OBSERVATIONS SUR DOMAINE D''EMPLOI Sismique]))))))),"")</f>
        <v>** Domaine d'emploi sismique :
Pose en zones sismique du bardage rapporté Argelite sur ossature bois pour des longueurs de
bardeau jusqu’à 800 mm</v>
      </c>
      <c r="R104" s="2" t="str">
        <f ca="1">IF('PR-tampon'!B70="","",IF('PR-tampon'!B70=0,"",IF(INDIRECT(NOM_FR_FACADE&amp;ADDRESS('PR-tampon'!$E70,COLUMN(REFERENCEMENT_FACADE[REF ApL])))=0,"",INDIRECT(NOM_FR_FACADE&amp;ADDRESS('PR-tampon'!$E70,COLUMN(REFERENCEMENT_FACADE[REF ApL]))))))</f>
        <v/>
      </c>
      <c r="S104" s="187" t="str">
        <f ca="1">IF('PR-tampon'!B70="","",IF('PR-tampon'!B70=0,"",IF(INDIRECT(NOM_FR_FACADE&amp;ADDRESS('PR-tampon'!$E70,COLUMN(REFERENCEMENT_FACADE[Lien pour aller sur le site Evaluation CSTB])))=0,"",INDIRECT(NOM_FR_FACADE&amp;ADDRESS('PR-tampon'!$E70,COLUMN(REFERENCEMENT_FACADE[Lien pour aller sur le site Evaluation CSTB]))))))</f>
        <v>https://evaluation.cstb.fr/fr/avis-technique/detail/2.2-22-1842_V1/</v>
      </c>
    </row>
    <row r="105" spans="1:19" ht="75" customHeight="1" x14ac:dyDescent="0.3">
      <c r="A105" s="2">
        <f>IF('PR-tampon'!B71=0,"",IF(A104+1&gt;'MODULE DE RECHERCHE'!$F$36,"",A104+1))</f>
        <v>63</v>
      </c>
      <c r="B105" s="10">
        <f ca="1">IF('PR-tampon'!E71="","",IF('PR-tampon'!E71=0,"",INDIRECT(NOM_FR_FACADE&amp;ADDRESS('PR-tampon'!$E71,COLUMN(REFERENCEMENT_FACADE[[#Headers],[DATE REFERENCEMENT]])))))</f>
        <v>45049</v>
      </c>
      <c r="C105" s="2" t="str">
        <f ca="1">IF('PR-tampon'!B71="","",IF('PR-tampon'!B71=0,"",INDIRECT(NOM_FR_FACADE&amp;ADDRESS('PR-tampon'!$E71,COLUMN(REFERENCEMENT_FACADE[[#Headers],[ASPECT]])))))</f>
        <v>Minéral - Brique</v>
      </c>
      <c r="D105" s="2" t="str">
        <f ca="1">IF('PR-tampon'!B71="","",IF('PR-tampon'!B71=0,"",INDIRECT(NOM_FR_FACADE&amp;ADDRESS('PR-tampon'!$E71,COLUMN(REFERENCEMENT_FACADE[[#Headers],[TYPE DE PROCEDE]])))))</f>
        <v>Bardage rapporté en terre cuite sur support bois</v>
      </c>
      <c r="E105" s="2" t="str">
        <f ca="1">IF('PR-tampon'!B71="","",IF('PR-tampon'!B71=0,"",INDIRECT(NOM_FR_FACADE&amp;ADDRESS('PR-tampon'!$E71,COLUMN(REFERENCEMENT_FACADE[[#Headers],[NOM COMMERCIAL DU PROCEDE]])))))</f>
        <v>ArGeTon sur support COB/CLT</v>
      </c>
      <c r="F105" s="2" t="str">
        <f ca="1">IF('PR-tampon'!B71="","",IF('PR-tampon'!B71=0,"",INDIRECT(NOM_FR_FACADE&amp;ADDRESS('PR-tampon'!$E71,COLUMN(REFERENCEMENT_FACADE[[#Headers],[FABRICANT]])))))</f>
        <v>Wienerberger</v>
      </c>
      <c r="G105" s="2" t="str">
        <f ca="1">IF('PR-tampon'!B71="","",IF('PR-tampon'!B71=0,"",INDIRECT(NOM_FR_FACADE&amp;ADDRESS('PR-tampon'!$E71,COLUMN(REFERENCEMENT_FACADE[[#Headers],[TYPE DE DOCUMENT DE REFERENCE]])))))</f>
        <v>Avis Technique</v>
      </c>
      <c r="H105" s="2" t="str">
        <f ca="1">IF('PR-tampon'!B71="","",IF('PR-tampon'!B71=0,"",INDIRECT(NOM_FR_FACADE&amp;ADDRESS('PR-tampon'!$E71,COLUMN(REFERENCEMENT_FACADE[[#Headers],[REF]])))))</f>
        <v>2.2/22-1841_V1</v>
      </c>
      <c r="I105" s="10">
        <f ca="1">IF('PR-tampon'!B71="","",IF('PR-tampon'!B71=0,"",INDIRECT(NOM_FR_FACADE&amp;ADDRESS('PR-tampon'!$E71,COLUMN(REFERENCEMENT_FACADE[[#Headers],[AVIS LIMITE AU / VALIDITE]])))))</f>
        <v>46112</v>
      </c>
      <c r="J105" s="10" t="str">
        <f ca="1">IF('PR-tampon'!B71="","",IF('PR-tampon'!B71=0,"",INDIRECT(NOM_FR_FACADE&amp;ADDRESS('PR-tampon'!$E71,COLUMN(REFERENCEMENT_FACADE[[#Headers],[TC/TNC
dans le domaine d''emploi visé]])))))</f>
        <v>TC</v>
      </c>
      <c r="K105" s="2" t="str">
        <f ca="1">IF('PR-tampon'!B71="","",IF('PR-tampon'!B71=0,"",INDIRECT(NOM_FR_FACADE&amp;ADDRESS('PR-tampon'!$E71,COLUMN(REFERENCEMENT_FACADE[[#Headers],[Synthèse support visés]])))))</f>
        <v>COB (NF DTU 31.2) / CLT (Sous AT/DTA)</v>
      </c>
      <c r="L105" s="2" t="str">
        <f ca="1">IF('PR-tampon'!B71="","",IF('PR-tampon'!B71=0,"",INDIRECT(NOM_FR_FACADE&amp;ADDRESS('PR-tampon'!$E71,COLUMN(REFERENCEMENT_FACADE[[#Headers],[LIMITATION DE HAUTEUR DE FACADE3]])))))</f>
        <v>(Situation a à c) h≤ 18 m
(Situation d) h≤ 10 m</v>
      </c>
      <c r="M105" s="265">
        <f ca="1">IF('PR-tampon'!B71="","",IF('PR-tampon'!B71=0,"",INDIRECT(NOM_FR_FACADE&amp;ADDRESS('PR-tampon'!$E71,COLUMN(REFERENCEMENT_FACADE[[#Headers],[LIMITATION DE HAUTEUR DE FACADE]])))))</f>
        <v>18</v>
      </c>
      <c r="N105" s="236" t="str">
        <f ca="1">IF('PR-tampon'!B71="","",IF('PR-tampon'!B71=0,"",IF(INDIRECT(NOM_FR_FACADE&amp;ADDRESS('PR-tampon'!$E71,COLUMN(REFERENCEMENT_FACADE[Observation domaine d''emploi Hauteur])))=0,"-",INDIRECT(NOM_FR_FACADE&amp;ADDRESS('PR-tampon'!$E71,COLUMN(REFERENCEMENT_FACADE[Observation domaine d''emploi Hauteur]))))))</f>
        <v>* Domaine d'emploi Hauteur :
Hauteur + Point de pignon
En pose à joints ouverts</v>
      </c>
      <c r="O105" s="2" t="str">
        <f ca="1">IF('PR-tampon'!B71="","",IF('PR-tampon'!B71=0,"",INDIRECT(NOM_FR_FACADE&amp;ADDRESS('PR-tampon'!$E71,COLUMN(REFERENCEMENT_FACADE[[#Headers],[Colonne zone visée]])))))</f>
        <v>4
4**
3**
3**</v>
      </c>
      <c r="P105" s="2" t="str">
        <f ca="1">IF('PR-tampon'!B71="","",IF('PR-tampon'!B71=0,"",INDIRECT(NOM_FR_FACADE&amp;ADDRESS('PR-tampon'!$E71,COLUMN(REFERENCEMENT_FACADE[[#Headers],[Colonne catégorie visée]])))))</f>
        <v>I
II
III
IV</v>
      </c>
      <c r="Q105" s="236" t="str">
        <f ca="1">IF(OR(RECH_CATEGORIE=FALSE,MID(Tableau5[[#This Row],[ZONE DE SISMICITE MAXIMALE POUR LA CATEGORIE DE BATIMENT VISEE]],2,2)="**"),IF('PR-tampon'!B71="","",IF('PR-tampon'!B71=0,"",IF(INDIRECT(NOM_FR_FACADE&amp;ADDRESS('PR-tampon'!$E71,COLUMN(REFERENCEMENT_FACADE[OBSERVATIONS SUR DOMAINE D''EMPLOI Sismique])))="","-",(INDIRECT(NOM_FR_FACADE&amp;ADDRESS('PR-tampon'!$E71,COLUMN(REFERENCEMENT_FACADE[OBSERVATIONS SUR DOMAINE D''EMPLOI Sismique]))))))),"")</f>
        <v>** Domaine d'emploi sismique :
Pose du procédé ArGeTon en zones sismiques en bardage rapporté sur ossature bois sur COB/CLT simple réseau</v>
      </c>
      <c r="R105" s="2" t="str">
        <f ca="1">IF('PR-tampon'!B71="","",IF('PR-tampon'!B71=0,"",IF(INDIRECT(NOM_FR_FACADE&amp;ADDRESS('PR-tampon'!$E71,COLUMN(REFERENCEMENT_FACADE[REF ApL])))=0,"",INDIRECT(NOM_FR_FACADE&amp;ADDRESS('PR-tampon'!$E71,COLUMN(REFERENCEMENT_FACADE[REF ApL]))))))</f>
        <v/>
      </c>
      <c r="S105" s="187" t="str">
        <f ca="1">IF('PR-tampon'!B71="","",IF('PR-tampon'!B71=0,"",IF(INDIRECT(NOM_FR_FACADE&amp;ADDRESS('PR-tampon'!$E71,COLUMN(REFERENCEMENT_FACADE[Lien pour aller sur le site Evaluation CSTB])))=0,"",INDIRECT(NOM_FR_FACADE&amp;ADDRESS('PR-tampon'!$E71,COLUMN(REFERENCEMENT_FACADE[Lien pour aller sur le site Evaluation CSTB]))))))</f>
        <v>https://evaluation.cstb.fr/fr/avis-technique/detail/2.2-22-1841_V1/</v>
      </c>
    </row>
    <row r="106" spans="1:19" ht="75" customHeight="1" x14ac:dyDescent="0.3">
      <c r="A106" s="2">
        <f>IF('PR-tampon'!B72=0,"",IF(A105+1&gt;'MODULE DE RECHERCHE'!$F$36,"",A105+1))</f>
        <v>64</v>
      </c>
      <c r="B106" s="10">
        <f ca="1">IF('PR-tampon'!E72="","",IF('PR-tampon'!E72=0,"",INDIRECT(NOM_FR_FACADE&amp;ADDRESS('PR-tampon'!$E72,COLUMN(REFERENCEMENT_FACADE[[#Headers],[DATE REFERENCEMENT]])))))</f>
        <v>45049</v>
      </c>
      <c r="C106" s="2" t="str">
        <f ca="1">IF('PR-tampon'!B72="","",IF('PR-tampon'!B72=0,"",INDIRECT(NOM_FR_FACADE&amp;ADDRESS('PR-tampon'!$E72,COLUMN(REFERENCEMENT_FACADE[[#Headers],[ASPECT]])))))</f>
        <v>Minéral - Brique</v>
      </c>
      <c r="D106" s="2" t="str">
        <f ca="1">IF('PR-tampon'!B72="","",IF('PR-tampon'!B72=0,"",INDIRECT(NOM_FR_FACADE&amp;ADDRESS('PR-tampon'!$E72,COLUMN(REFERENCEMENT_FACADE[[#Headers],[TYPE DE PROCEDE]])))))</f>
        <v>Bardage rapporté en terre cuite sur support bois</v>
      </c>
      <c r="E106" s="2" t="str">
        <f ca="1">IF('PR-tampon'!B72="","",IF('PR-tampon'!B72=0,"",INDIRECT(NOM_FR_FACADE&amp;ADDRESS('PR-tampon'!$E72,COLUMN(REFERENCEMENT_FACADE[[#Headers],[NOM COMMERCIAL DU PROCEDE]])))))</f>
        <v>Piterak Slim sur support bois</v>
      </c>
      <c r="F106" s="2" t="str">
        <f ca="1">IF('PR-tampon'!B72="","",IF('PR-tampon'!B72=0,"",INDIRECT(NOM_FR_FACADE&amp;ADDRESS('PR-tampon'!$E72,COLUMN(REFERENCEMENT_FACADE[[#Headers],[FABRICANT]])))))</f>
        <v>Terreal
(FR)</v>
      </c>
      <c r="G106" s="2" t="str">
        <f ca="1">IF('PR-tampon'!B72="","",IF('PR-tampon'!B72=0,"",INDIRECT(NOM_FR_FACADE&amp;ADDRESS('PR-tampon'!$E72,COLUMN(REFERENCEMENT_FACADE[[#Headers],[TYPE DE DOCUMENT DE REFERENCE]])))))</f>
        <v>Avis Technique</v>
      </c>
      <c r="H106" s="2" t="str">
        <f ca="1">IF('PR-tampon'!B72="","",IF('PR-tampon'!B72=0,"",INDIRECT(NOM_FR_FACADE&amp;ADDRESS('PR-tampon'!$E72,COLUMN(REFERENCEMENT_FACADE[[#Headers],[REF]])))))</f>
        <v>2.2/21-1825_V2</v>
      </c>
      <c r="I106" s="10">
        <f ca="1">IF('PR-tampon'!B72="","",IF('PR-tampon'!B72=0,"",INDIRECT(NOM_FR_FACADE&amp;ADDRESS('PR-tampon'!$E72,COLUMN(REFERENCEMENT_FACADE[[#Headers],[AVIS LIMITE AU / VALIDITE]])))))</f>
        <v>47118</v>
      </c>
      <c r="J106" s="10" t="str">
        <f ca="1">IF('PR-tampon'!B72="","",IF('PR-tampon'!B72=0,"",INDIRECT(NOM_FR_FACADE&amp;ADDRESS('PR-tampon'!$E72,COLUMN(REFERENCEMENT_FACADE[[#Headers],[TC/TNC
dans le domaine d''emploi visé]])))))</f>
        <v>TC</v>
      </c>
      <c r="K106" s="2" t="str">
        <f ca="1">IF('PR-tampon'!B72="","",IF('PR-tampon'!B72=0,"",INDIRECT(NOM_FR_FACADE&amp;ADDRESS('PR-tampon'!$E72,COLUMN(REFERENCEMENT_FACADE[[#Headers],[Synthèse support visés]])))))</f>
        <v>COB (NF DTU 31.2) / CLT (Sous AT/DTA)</v>
      </c>
      <c r="L106" s="2" t="str">
        <f ca="1">IF('PR-tampon'!B72="","",IF('PR-tampon'!B72=0,"",INDIRECT(NOM_FR_FACADE&amp;ADDRESS('PR-tampon'!$E72,COLUMN(REFERENCEMENT_FACADE[[#Headers],[LIMITATION DE HAUTEUR DE FACADE3]])))))</f>
        <v>(Situation a à c) h≤ 18 m
(Situation d) h≤ 10 m</v>
      </c>
      <c r="M106" s="265">
        <f ca="1">IF('PR-tampon'!B72="","",IF('PR-tampon'!B72=0,"",INDIRECT(NOM_FR_FACADE&amp;ADDRESS('PR-tampon'!$E72,COLUMN(REFERENCEMENT_FACADE[[#Headers],[LIMITATION DE HAUTEUR DE FACADE]])))))</f>
        <v>18</v>
      </c>
      <c r="N106" s="236" t="str">
        <f ca="1">IF('PR-tampon'!B72="","",IF('PR-tampon'!B72=0,"",IF(INDIRECT(NOM_FR_FACADE&amp;ADDRESS('PR-tampon'!$E72,COLUMN(REFERENCEMENT_FACADE[Observation domaine d''emploi Hauteur])))=0,"-",INDIRECT(NOM_FR_FACADE&amp;ADDRESS('PR-tampon'!$E72,COLUMN(REFERENCEMENT_FACADE[Observation domaine d''emploi Hauteur]))))))</f>
        <v>-</v>
      </c>
      <c r="O106" s="2" t="str">
        <f ca="1">IF('PR-tampon'!B72="","",IF('PR-tampon'!B72=0,"",INDIRECT(NOM_FR_FACADE&amp;ADDRESS('PR-tampon'!$E72,COLUMN(REFERENCEMENT_FACADE[[#Headers],[Colonne zone visée]])))))</f>
        <v>4
4**
4**
4**</v>
      </c>
      <c r="P106" s="2" t="str">
        <f ca="1">IF('PR-tampon'!B72="","",IF('PR-tampon'!B72=0,"",INDIRECT(NOM_FR_FACADE&amp;ADDRESS('PR-tampon'!$E72,COLUMN(REFERENCEMENT_FACADE[[#Headers],[Colonne catégorie visée]])))))</f>
        <v>I
II
III
IV</v>
      </c>
      <c r="Q106" s="236" t="str">
        <f ca="1">IF(OR(RECH_CATEGORIE=FALSE,MID(Tableau5[[#This Row],[ZONE DE SISMICITE MAXIMALE POUR LA CATEGORIE DE BATIMENT VISEE]],2,2)="**"),IF('PR-tampon'!B72="","",IF('PR-tampon'!B72=0,"",IF(INDIRECT(NOM_FR_FACADE&amp;ADDRESS('PR-tampon'!$E72,COLUMN(REFERENCEMENT_FACADE[OBSERVATIONS SUR DOMAINE D''EMPLOI Sismique])))="","-",(INDIRECT(NOM_FR_FACADE&amp;ADDRESS('PR-tampon'!$E72,COLUMN(REFERENCEMENT_FACADE[OBSERVATIONS SUR DOMAINE D''EMPLOI Sismique]))))))),"")</f>
        <v xml:space="preserve">** Domaine d'emploi sismique :
Le procédé de bardage rapporté PITERAK SLIM, de dimensions maximales (e x h x L) 30 x 600 x 1290 mm sur COB ou 30 x 600 x 1800 mm pour le CLT, peut être mis en œuvre sur ossature aluminium en pose directe </v>
      </c>
      <c r="R106" s="2" t="str">
        <f ca="1">IF('PR-tampon'!B72="","",IF('PR-tampon'!B72=0,"",IF(INDIRECT(NOM_FR_FACADE&amp;ADDRESS('PR-tampon'!$E72,COLUMN(REFERENCEMENT_FACADE[REF ApL])))=0,"",INDIRECT(NOM_FR_FACADE&amp;ADDRESS('PR-tampon'!$E72,COLUMN(REFERENCEMENT_FACADE[REF ApL]))))))</f>
        <v/>
      </c>
      <c r="S106" s="187" t="str">
        <f ca="1">IF('PR-tampon'!B72="","",IF('PR-tampon'!B72=0,"",IF(INDIRECT(NOM_FR_FACADE&amp;ADDRESS('PR-tampon'!$E72,COLUMN(REFERENCEMENT_FACADE[Lien pour aller sur le site Evaluation CSTB])))=0,"",INDIRECT(NOM_FR_FACADE&amp;ADDRESS('PR-tampon'!$E72,COLUMN(REFERENCEMENT_FACADE[Lien pour aller sur le site Evaluation CSTB]))))))</f>
        <v>https://evaluation.cstb.fr/fr/avis-technique/detail/2.2-21-1825_V2/</v>
      </c>
    </row>
    <row r="107" spans="1:19" ht="75" customHeight="1" x14ac:dyDescent="0.3">
      <c r="A107" s="2">
        <f>IF('PR-tampon'!B73=0,"",IF(A106+1&gt;'MODULE DE RECHERCHE'!$F$36,"",A106+1))</f>
        <v>65</v>
      </c>
      <c r="B107" s="10">
        <f ca="1">IF('PR-tampon'!E73="","",IF('PR-tampon'!E73=0,"",INDIRECT(NOM_FR_FACADE&amp;ADDRESS('PR-tampon'!$E73,COLUMN(REFERENCEMENT_FACADE[[#Headers],[DATE REFERENCEMENT]])))))</f>
        <v>45049</v>
      </c>
      <c r="C107" s="2" t="str">
        <f ca="1">IF('PR-tampon'!B73="","",IF('PR-tampon'!B73=0,"",INDIRECT(NOM_FR_FACADE&amp;ADDRESS('PR-tampon'!$E73,COLUMN(REFERENCEMENT_FACADE[[#Headers],[ASPECT]])))))</f>
        <v>Minéral - Brique</v>
      </c>
      <c r="D107" s="2" t="str">
        <f ca="1">IF('PR-tampon'!B73="","",IF('PR-tampon'!B73=0,"",INDIRECT(NOM_FR_FACADE&amp;ADDRESS('PR-tampon'!$E73,COLUMN(REFERENCEMENT_FACADE[[#Headers],[TYPE DE PROCEDE]])))))</f>
        <v>Bardage rapporté en terre cuite sur support bois</v>
      </c>
      <c r="E107" s="2" t="str">
        <f ca="1">IF('PR-tampon'!B73="","",IF('PR-tampon'!B73=0,"",INDIRECT(NOM_FR_FACADE&amp;ADDRESS('PR-tampon'!$E73,COLUMN(REFERENCEMENT_FACADE[[#Headers],[NOM COMMERCIAL DU PROCEDE]])))))</f>
        <v>VETAbric, VETApier, VETAcime Bardage sur support Bois</v>
      </c>
      <c r="F107" s="2" t="str">
        <f ca="1">IF('PR-tampon'!B73="","",IF('PR-tampon'!B73=0,"",INDIRECT(NOM_FR_FACADE&amp;ADDRESS('PR-tampon'!$E73,COLUMN(REFERENCEMENT_FACADE[[#Headers],[FABRICANT]])))))</f>
        <v>VETA France
(FR)</v>
      </c>
      <c r="G107" s="2" t="str">
        <f ca="1">IF('PR-tampon'!B73="","",IF('PR-tampon'!B73=0,"",INDIRECT(NOM_FR_FACADE&amp;ADDRESS('PR-tampon'!$E73,COLUMN(REFERENCEMENT_FACADE[[#Headers],[TYPE DE DOCUMENT DE REFERENCE]])))))</f>
        <v>Avis Technique</v>
      </c>
      <c r="H107" s="2" t="str">
        <f ca="1">IF('PR-tampon'!B73="","",IF('PR-tampon'!B73=0,"",INDIRECT(NOM_FR_FACADE&amp;ADDRESS('PR-tampon'!$E73,COLUMN(REFERENCEMENT_FACADE[[#Headers],[REF]])))))</f>
        <v>2.2/21-1824_V2</v>
      </c>
      <c r="I107" s="10">
        <f ca="1">IF('PR-tampon'!B73="","",IF('PR-tampon'!B73=0,"",INDIRECT(NOM_FR_FACADE&amp;ADDRESS('PR-tampon'!$E73,COLUMN(REFERENCEMENT_FACADE[[#Headers],[AVIS LIMITE AU / VALIDITE]])))))</f>
        <v>46446</v>
      </c>
      <c r="J107" s="10" t="str">
        <f ca="1">IF('PR-tampon'!B73="","",IF('PR-tampon'!B73=0,"",INDIRECT(NOM_FR_FACADE&amp;ADDRESS('PR-tampon'!$E73,COLUMN(REFERENCEMENT_FACADE[[#Headers],[TC/TNC
dans le domaine d''emploi visé]])))))</f>
        <v>TC</v>
      </c>
      <c r="K107" s="2" t="str">
        <f ca="1">IF('PR-tampon'!B73="","",IF('PR-tampon'!B73=0,"",INDIRECT(NOM_FR_FACADE&amp;ADDRESS('PR-tampon'!$E73,COLUMN(REFERENCEMENT_FACADE[[#Headers],[Synthèse support visés]])))))</f>
        <v>COB (NF DTU 31.2) / CLT (Sous AT/DTA)</v>
      </c>
      <c r="L107" s="2" t="str">
        <f ca="1">IF('PR-tampon'!B73="","",IF('PR-tampon'!B73=0,"",INDIRECT(NOM_FR_FACADE&amp;ADDRESS('PR-tampon'!$E73,COLUMN(REFERENCEMENT_FACADE[[#Headers],[LIMITATION DE HAUTEUR DE FACADE3]])))))</f>
        <v>(Situation a à c) h≤ 18 m
(Situation d) h≤ 10 m</v>
      </c>
      <c r="M107" s="265">
        <f ca="1">IF('PR-tampon'!B73="","",IF('PR-tampon'!B73=0,"",INDIRECT(NOM_FR_FACADE&amp;ADDRESS('PR-tampon'!$E73,COLUMN(REFERENCEMENT_FACADE[[#Headers],[LIMITATION DE HAUTEUR DE FACADE]])))))</f>
        <v>18</v>
      </c>
      <c r="N107" s="236" t="str">
        <f ca="1">IF('PR-tampon'!B73="","",IF('PR-tampon'!B73=0,"",IF(INDIRECT(NOM_FR_FACADE&amp;ADDRESS('PR-tampon'!$E73,COLUMN(REFERENCEMENT_FACADE[Observation domaine d''emploi Hauteur])))=0,"-",INDIRECT(NOM_FR_FACADE&amp;ADDRESS('PR-tampon'!$E73,COLUMN(REFERENCEMENT_FACADE[Observation domaine d''emploi Hauteur]))))))</f>
        <v>-</v>
      </c>
      <c r="O107" s="2" t="str">
        <f ca="1">IF('PR-tampon'!B73="","",IF('PR-tampon'!B73=0,"",INDIRECT(NOM_FR_FACADE&amp;ADDRESS('PR-tampon'!$E73,COLUMN(REFERENCEMENT_FACADE[[#Headers],[Colonne zone visée]])))))</f>
        <v>4
4**
4**
1</v>
      </c>
      <c r="P107" s="2" t="str">
        <f ca="1">IF('PR-tampon'!B73="","",IF('PR-tampon'!B73=0,"",INDIRECT(NOM_FR_FACADE&amp;ADDRESS('PR-tampon'!$E73,COLUMN(REFERENCEMENT_FACADE[[#Headers],[Colonne catégorie visée]])))))</f>
        <v>I
II
III
IV</v>
      </c>
      <c r="Q107" s="236" t="str">
        <f ca="1">IF(OR(RECH_CATEGORIE=FALSE,MID(Tableau5[[#This Row],[ZONE DE SISMICITE MAXIMALE POUR LA CATEGORIE DE BATIMENT VISEE]],2,2)="**"),IF('PR-tampon'!B73="","",IF('PR-tampon'!B73=0,"",IF(INDIRECT(NOM_FR_FACADE&amp;ADDRESS('PR-tampon'!$E73,COLUMN(REFERENCEMENT_FACADE[OBSERVATIONS SUR DOMAINE D''EMPLOI Sismique])))="","-",(INDIRECT(NOM_FR_FACADE&amp;ADDRESS('PR-tampon'!$E73,COLUMN(REFERENCEMENT_FACADE[OBSERVATIONS SUR DOMAINE D''EMPLOI Sismique]))))))),"")</f>
        <v>** Domaine d'emploi sismique :
Pose du procédé VETAbric, VETApier et VETAcime bardage sur support bois (COB/CLT) pour une masse surfacique maximale du système de 41 kg/m² avec ossature bois en pose sur contre ossature (45 x 80 mm) avec isolation supportée et en simple résea u sur CLT en zones sismiques</v>
      </c>
      <c r="R107" s="2" t="str">
        <f ca="1">IF('PR-tampon'!B73="","",IF('PR-tampon'!B73=0,"",IF(INDIRECT(NOM_FR_FACADE&amp;ADDRESS('PR-tampon'!$E73,COLUMN(REFERENCEMENT_FACADE[REF ApL])))=0,"",INDIRECT(NOM_FR_FACADE&amp;ADDRESS('PR-tampon'!$E73,COLUMN(REFERENCEMENT_FACADE[REF ApL]))))))</f>
        <v/>
      </c>
      <c r="S107" s="187" t="str">
        <f ca="1">IF('PR-tampon'!B73="","",IF('PR-tampon'!B73=0,"",IF(INDIRECT(NOM_FR_FACADE&amp;ADDRESS('PR-tampon'!$E73,COLUMN(REFERENCEMENT_FACADE[Lien pour aller sur le site Evaluation CSTB])))=0,"",INDIRECT(NOM_FR_FACADE&amp;ADDRESS('PR-tampon'!$E73,COLUMN(REFERENCEMENT_FACADE[Lien pour aller sur le site Evaluation CSTB]))))))</f>
        <v>https://evaluation.cstb.fr/fr/avis-technique/detail/2.2-21-1824_V2/</v>
      </c>
    </row>
    <row r="108" spans="1:19" ht="75" customHeight="1" x14ac:dyDescent="0.3">
      <c r="A108" s="2">
        <f>IF('PR-tampon'!B74=0,"",IF(A107+1&gt;'MODULE DE RECHERCHE'!$F$36,"",A107+1))</f>
        <v>66</v>
      </c>
      <c r="B108" s="10">
        <f ca="1">IF('PR-tampon'!E74="","",IF('PR-tampon'!E74=0,"",INDIRECT(NOM_FR_FACADE&amp;ADDRESS('PR-tampon'!$E74,COLUMN(REFERENCEMENT_FACADE[[#Headers],[DATE REFERENCEMENT]])))))</f>
        <v>44893</v>
      </c>
      <c r="C108" s="2" t="str">
        <f ca="1">IF('PR-tampon'!B74="","",IF('PR-tampon'!B74=0,"",INDIRECT(NOM_FR_FACADE&amp;ADDRESS('PR-tampon'!$E74,COLUMN(REFERENCEMENT_FACADE[[#Headers],[ASPECT]])))))</f>
        <v>Minéral - Brique</v>
      </c>
      <c r="D108" s="2" t="str">
        <f ca="1">IF('PR-tampon'!B74="","",IF('PR-tampon'!B74=0,"",INDIRECT(NOM_FR_FACADE&amp;ADDRESS('PR-tampon'!$E74,COLUMN(REFERENCEMENT_FACADE[[#Headers],[TYPE DE PROCEDE]])))))</f>
        <v>Mur Double</v>
      </c>
      <c r="E108" s="2" t="str">
        <f ca="1">IF('PR-tampon'!B74="","",IF('PR-tampon'!B74=0,"",INDIRECT(NOM_FR_FACADE&amp;ADDRESS('PR-tampon'!$E74,COLUMN(REFERENCEMENT_FACADE[[#Headers],[NOM COMMERCIAL DU PROCEDE]])))))</f>
        <v>BLOCSTAR</v>
      </c>
      <c r="F108" s="2" t="str">
        <f ca="1">IF('PR-tampon'!B74="","",IF('PR-tampon'!B74=0,"",INDIRECT(NOM_FR_FACADE&amp;ADDRESS('PR-tampon'!$E74,COLUMN(REFERENCEMENT_FACADE[[#Headers],[FABRICANT]])))))</f>
        <v>Techni-Process</v>
      </c>
      <c r="G108" s="2" t="str">
        <f ca="1">IF('PR-tampon'!B74="","",IF('PR-tampon'!B74=0,"",INDIRECT(NOM_FR_FACADE&amp;ADDRESS('PR-tampon'!$E74,COLUMN(REFERENCEMENT_FACADE[[#Headers],[TYPE DE DOCUMENT DE REFERENCE]])))))</f>
        <v>Appréciation Technique d'Expérimentation (ATEx cas a)</v>
      </c>
      <c r="H108" s="2" t="str">
        <f ca="1">IF('PR-tampon'!B74="","",IF('PR-tampon'!B74=0,"",INDIRECT(NOM_FR_FACADE&amp;ADDRESS('PR-tampon'!$E74,COLUMN(REFERENCEMENT_FACADE[[#Headers],[REF]])))))</f>
        <v>2864_v2</v>
      </c>
      <c r="I108" s="10">
        <f ca="1">IF('PR-tampon'!B74="","",IF('PR-tampon'!B74=0,"",INDIRECT(NOM_FR_FACADE&amp;ADDRESS('PR-tampon'!$E74,COLUMN(REFERENCEMENT_FACADE[[#Headers],[AVIS LIMITE AU / VALIDITE]])))))</f>
        <v>45291</v>
      </c>
      <c r="J108" s="10" t="str">
        <f ca="1">IF('PR-tampon'!B74="","",IF('PR-tampon'!B74=0,"",INDIRECT(NOM_FR_FACADE&amp;ADDRESS('PR-tampon'!$E74,COLUMN(REFERENCEMENT_FACADE[[#Headers],[TC/TNC
dans le domaine d''emploi visé]])))))</f>
        <v>TC</v>
      </c>
      <c r="K108" s="2" t="str">
        <f ca="1">IF('PR-tampon'!B74="","",IF('PR-tampon'!B74=0,"",INDIRECT(NOM_FR_FACADE&amp;ADDRESS('PR-tampon'!$E74,COLUMN(REFERENCEMENT_FACADE[[#Headers],[Synthèse support visés]])))))</f>
        <v>COB (NF DTU 31.2) / FOB (NF DTU 31.4) / CLT (Sous AT/DTA)</v>
      </c>
      <c r="L108" s="2" t="str">
        <f ca="1">IF('PR-tampon'!B74="","",IF('PR-tampon'!B74=0,"",INDIRECT(NOM_FR_FACADE&amp;ADDRESS('PR-tampon'!$E74,COLUMN(REFERENCEMENT_FACADE[[#Headers],[LIMITATION DE HAUTEUR DE FACADE3]])))))</f>
        <v>(Situation a à c) h≤ 28 m
(Situation d) h≤ 28 m</v>
      </c>
      <c r="M108" s="265">
        <f ca="1">IF('PR-tampon'!B74="","",IF('PR-tampon'!B74=0,"",INDIRECT(NOM_FR_FACADE&amp;ADDRESS('PR-tampon'!$E74,COLUMN(REFERENCEMENT_FACADE[[#Headers],[LIMITATION DE HAUTEUR DE FACADE]])))))</f>
        <v>28</v>
      </c>
      <c r="N108" s="236" t="str">
        <f ca="1">IF('PR-tampon'!B74="","",IF('PR-tampon'!B74=0,"",IF(INDIRECT(NOM_FR_FACADE&amp;ADDRESS('PR-tampon'!$E74,COLUMN(REFERENCEMENT_FACADE[Observation domaine d''emploi Hauteur])))=0,"-",INDIRECT(NOM_FR_FACADE&amp;ADDRESS('PR-tampon'!$E74,COLUMN(REFERENCEMENT_FACADE[Observation domaine d''emploi Hauteur]))))))</f>
        <v>-</v>
      </c>
      <c r="O108" s="2" t="str">
        <f ca="1">IF('PR-tampon'!B74="","",IF('PR-tampon'!B74=0,"",INDIRECT(NOM_FR_FACADE&amp;ADDRESS('PR-tampon'!$E74,COLUMN(REFERENCEMENT_FACADE[[#Headers],[Colonne zone visée]])))))</f>
        <v>4
2
1
1</v>
      </c>
      <c r="P108" s="2" t="str">
        <f ca="1">IF('PR-tampon'!B74="","",IF('PR-tampon'!B74=0,"",INDIRECT(NOM_FR_FACADE&amp;ADDRESS('PR-tampon'!$E74,COLUMN(REFERENCEMENT_FACADE[[#Headers],[Colonne catégorie visée]])))))</f>
        <v>I
II
III
IV</v>
      </c>
      <c r="Q108" s="236" t="str">
        <f ca="1">IF(OR(RECH_CATEGORIE=FALSE,MID(Tableau5[[#This Row],[ZONE DE SISMICITE MAXIMALE POUR LA CATEGORIE DE BATIMENT VISEE]],2,2)="**"),IF('PR-tampon'!B74="","",IF('PR-tampon'!B74=0,"",IF(INDIRECT(NOM_FR_FACADE&amp;ADDRESS('PR-tampon'!$E74,COLUMN(REFERENCEMENT_FACADE[OBSERVATIONS SUR DOMAINE D''EMPLOI Sismique])))="","-",(INDIRECT(NOM_FR_FACADE&amp;ADDRESS('PR-tampon'!$E74,COLUMN(REFERENCEMENT_FACADE[OBSERVATIONS SUR DOMAINE D''EMPLOI Sismique]))))))),"")</f>
        <v>-</v>
      </c>
      <c r="R108" s="2" t="str">
        <f ca="1">IF('PR-tampon'!B74="","",IF('PR-tampon'!B74=0,"",IF(INDIRECT(NOM_FR_FACADE&amp;ADDRESS('PR-tampon'!$E74,COLUMN(REFERENCEMENT_FACADE[REF ApL])))=0,"",INDIRECT(NOM_FR_FACADE&amp;ADDRESS('PR-tampon'!$E74,COLUMN(REFERENCEMENT_FACADE[REF ApL]))))))</f>
        <v>AL20-096</v>
      </c>
      <c r="S108" s="187" t="str">
        <f ca="1">IF('PR-tampon'!B74="","",IF('PR-tampon'!B74=0,"",IF(INDIRECT(NOM_FR_FACADE&amp;ADDRESS('PR-tampon'!$E74,COLUMN(REFERENCEMENT_FACADE[Lien pour aller sur le site Evaluation CSTB])))=0,"",INDIRECT(NOM_FR_FACADE&amp;ADDRESS('PR-tampon'!$E74,COLUMN(REFERENCEMENT_FACADE[Lien pour aller sur le site Evaluation CSTB]))))))</f>
        <v>https://evaluation.cstb.fr/fr/appreciation-technique-expertise-atex/detail/2864-v2/</v>
      </c>
    </row>
    <row r="109" spans="1:19" ht="75" customHeight="1" x14ac:dyDescent="0.3">
      <c r="A109" s="2">
        <f>IF('PR-tampon'!B75=0,"",IF(A108+1&gt;'MODULE DE RECHERCHE'!$F$36,"",A108+1))</f>
        <v>67</v>
      </c>
      <c r="B109" s="10">
        <f ca="1">IF('PR-tampon'!E75="","",IF('PR-tampon'!E75=0,"",INDIRECT(NOM_FR_FACADE&amp;ADDRESS('PR-tampon'!$E75,COLUMN(REFERENCEMENT_FACADE[[#Headers],[DATE REFERENCEMENT]])))))</f>
        <v>44383</v>
      </c>
      <c r="C109" s="2" t="str">
        <f ca="1">IF('PR-tampon'!B75="","",IF('PR-tampon'!B75=0,"",INDIRECT(NOM_FR_FACADE&amp;ADDRESS('PR-tampon'!$E75,COLUMN(REFERENCEMENT_FACADE[[#Headers],[ASPECT]])))))</f>
        <v>Minéral - Brique</v>
      </c>
      <c r="D109" s="2" t="str">
        <f ca="1">IF('PR-tampon'!B75="","",IF('PR-tampon'!B75=0,"",INDIRECT(NOM_FR_FACADE&amp;ADDRESS('PR-tampon'!$E75,COLUMN(REFERENCEMENT_FACADE[[#Headers],[TYPE DE PROCEDE]])))))</f>
        <v>Pare-soleil</v>
      </c>
      <c r="E109" s="2" t="str">
        <f ca="1">IF('PR-tampon'!B75="","",IF('PR-tampon'!B75=0,"",INDIRECT(NOM_FR_FACADE&amp;ADDRESS('PR-tampon'!$E75,COLUMN(REFERENCEMENT_FACADE[[#Headers],[NOM COMMERCIAL DU PROCEDE]])))))</f>
        <v>Barro®</v>
      </c>
      <c r="F109" s="2" t="str">
        <f ca="1">IF('PR-tampon'!B75="","",IF('PR-tampon'!B75=0,"",INDIRECT(NOM_FR_FACADE&amp;ADDRESS('PR-tampon'!$E75,COLUMN(REFERENCEMENT_FACADE[[#Headers],[FABRICANT]])))))</f>
        <v>WIENERBERGER</v>
      </c>
      <c r="G109" s="2" t="str">
        <f ca="1">IF('PR-tampon'!B75="","",IF('PR-tampon'!B75=0,"",INDIRECT(NOM_FR_FACADE&amp;ADDRESS('PR-tampon'!$E75,COLUMN(REFERENCEMENT_FACADE[[#Headers],[TYPE DE DOCUMENT DE REFERENCE]])))))</f>
        <v>Avis Technique</v>
      </c>
      <c r="H109" s="2" t="str">
        <f ca="1">IF('PR-tampon'!B75="","",IF('PR-tampon'!B75=0,"",INDIRECT(NOM_FR_FACADE&amp;ADDRESS('PR-tampon'!$E75,COLUMN(REFERENCEMENT_FACADE[[#Headers],[REF]])))))</f>
        <v>2.1/16-1713_V1</v>
      </c>
      <c r="I109" s="10">
        <f ca="1">IF('PR-tampon'!B75="","",IF('PR-tampon'!B75=0,"",INDIRECT(NOM_FR_FACADE&amp;ADDRESS('PR-tampon'!$E75,COLUMN(REFERENCEMENT_FACADE[[#Headers],[AVIS LIMITE AU / VALIDITE]])))))</f>
        <v>45504</v>
      </c>
      <c r="J109" s="10" t="str">
        <f ca="1">IF('PR-tampon'!B75="","",IF('PR-tampon'!B75=0,"",INDIRECT(NOM_FR_FACADE&amp;ADDRESS('PR-tampon'!$E75,COLUMN(REFERENCEMENT_FACADE[[#Headers],[TC/TNC
dans le domaine d''emploi visé]])))))</f>
        <v>TC</v>
      </c>
      <c r="K109" s="2" t="str">
        <f ca="1">IF('PR-tampon'!B75="","",IF('PR-tampon'!B75=0,"",INDIRECT(NOM_FR_FACADE&amp;ADDRESS('PR-tampon'!$E75,COLUMN(REFERENCEMENT_FACADE[[#Headers],[Synthèse support visés]])))))</f>
        <v>COB (NF DTU 31.2) / CLT (Sous AT/DTA)</v>
      </c>
      <c r="L109" s="2" t="str">
        <f ca="1">IF('PR-tampon'!B75="","",IF('PR-tampon'!B75=0,"",INDIRECT(NOM_FR_FACADE&amp;ADDRESS('PR-tampon'!$E75,COLUMN(REFERENCEMENT_FACADE[[#Headers],[LIMITATION DE HAUTEUR DE FACADE3]])))))</f>
        <v>(Situation a à c) h≤ 10 m
(Situation d) h≤ 6 m</v>
      </c>
      <c r="M109" s="265">
        <f ca="1">IF('PR-tampon'!B75="","",IF('PR-tampon'!B75=0,"",INDIRECT(NOM_FR_FACADE&amp;ADDRESS('PR-tampon'!$E75,COLUMN(REFERENCEMENT_FACADE[[#Headers],[LIMITATION DE HAUTEUR DE FACADE]])))))</f>
        <v>10</v>
      </c>
      <c r="N109" s="236" t="str">
        <f ca="1">IF('PR-tampon'!B75="","",IF('PR-tampon'!B75=0,"",IF(INDIRECT(NOM_FR_FACADE&amp;ADDRESS('PR-tampon'!$E75,COLUMN(REFERENCEMENT_FACADE[Observation domaine d''emploi Hauteur])))=0,"-",INDIRECT(NOM_FR_FACADE&amp;ADDRESS('PR-tampon'!$E75,COLUMN(REFERENCEMENT_FACADE[Observation domaine d''emploi Hauteur]))))))</f>
        <v>-</v>
      </c>
      <c r="O109" s="2" t="str">
        <f ca="1">IF('PR-tampon'!B75="","",IF('PR-tampon'!B75=0,"",INDIRECT(NOM_FR_FACADE&amp;ADDRESS('PR-tampon'!$E75,COLUMN(REFERENCEMENT_FACADE[[#Headers],[Colonne zone visée]])))))</f>
        <v>4
4**
3**
1</v>
      </c>
      <c r="P109" s="2" t="str">
        <f ca="1">IF('PR-tampon'!B75="","",IF('PR-tampon'!B75=0,"",INDIRECT(NOM_FR_FACADE&amp;ADDRESS('PR-tampon'!$E75,COLUMN(REFERENCEMENT_FACADE[[#Headers],[Colonne catégorie visée]])))))</f>
        <v>I
II
III
IV</v>
      </c>
      <c r="Q109" s="236" t="str">
        <f ca="1">IF(OR(RECH_CATEGORIE=FALSE,MID(Tableau5[[#This Row],[ZONE DE SISMICITE MAXIMALE POUR LA CATEGORIE DE BATIMENT VISEE]],2,2)="**"),IF('PR-tampon'!B75="","",IF('PR-tampon'!B75=0,"",IF(INDIRECT(NOM_FR_FACADE&amp;ADDRESS('PR-tampon'!$E75,COLUMN(REFERENCEMENT_FACADE[OBSERVATIONS SUR DOMAINE D''EMPLOI Sismique])))="","-",(INDIRECT(NOM_FR_FACADE&amp;ADDRESS('PR-tampon'!$E75,COLUMN(REFERENCEMENT_FACADE[OBSERVATIONS SUR DOMAINE D''EMPLOI Sismique]))))))),"")</f>
        <v>** Domaine d'emploi sismique :
Pose horizontale</v>
      </c>
      <c r="R109" s="2" t="str">
        <f ca="1">IF('PR-tampon'!B75="","",IF('PR-tampon'!B75=0,"",IF(INDIRECT(NOM_FR_FACADE&amp;ADDRESS('PR-tampon'!$E75,COLUMN(REFERENCEMENT_FACADE[REF ApL])))=0,"",INDIRECT(NOM_FR_FACADE&amp;ADDRESS('PR-tampon'!$E75,COLUMN(REFERENCEMENT_FACADE[REF ApL]))))))</f>
        <v/>
      </c>
      <c r="S109" s="187" t="str">
        <f ca="1">IF('PR-tampon'!B75="","",IF('PR-tampon'!B75=0,"",IF(INDIRECT(NOM_FR_FACADE&amp;ADDRESS('PR-tampon'!$E75,COLUMN(REFERENCEMENT_FACADE[Lien pour aller sur le site Evaluation CSTB])))=0,"",INDIRECT(NOM_FR_FACADE&amp;ADDRESS('PR-tampon'!$E75,COLUMN(REFERENCEMENT_FACADE[Lien pour aller sur le site Evaluation CSTB]))))))</f>
        <v>https://evaluation.cstb.fr/fr/avis-technique/detail/2.1-16-1713_V1/</v>
      </c>
    </row>
    <row r="110" spans="1:19" ht="75" customHeight="1" x14ac:dyDescent="0.3">
      <c r="A110" s="2">
        <f>IF('PR-tampon'!B76=0,"",IF(A109+1&gt;'MODULE DE RECHERCHE'!$F$36,"",A109+1))</f>
        <v>68</v>
      </c>
      <c r="B110" s="10">
        <f ca="1">IF('PR-tampon'!E76="","",IF('PR-tampon'!E76=0,"",INDIRECT(NOM_FR_FACADE&amp;ADDRESS('PR-tampon'!$E76,COLUMN(REFERENCEMENT_FACADE[[#Headers],[DATE REFERENCEMENT]])))))</f>
        <v>45049</v>
      </c>
      <c r="C110" s="2" t="str">
        <f ca="1">IF('PR-tampon'!B76="","",IF('PR-tampon'!B76=0,"",INDIRECT(NOM_FR_FACADE&amp;ADDRESS('PR-tampon'!$E76,COLUMN(REFERENCEMENT_FACADE[[#Headers],[ASPECT]])))))</f>
        <v>Minéral - Brique</v>
      </c>
      <c r="D110" s="2" t="str">
        <f ca="1">IF('PR-tampon'!B76="","",IF('PR-tampon'!B76=0,"",INDIRECT(NOM_FR_FACADE&amp;ADDRESS('PR-tampon'!$E76,COLUMN(REFERENCEMENT_FACADE[[#Headers],[TYPE DE PROCEDE]])))))</f>
        <v>Pare-soleil</v>
      </c>
      <c r="E110" s="2" t="str">
        <f ca="1">IF('PR-tampon'!B76="","",IF('PR-tampon'!B76=0,"",INDIRECT(NOM_FR_FACADE&amp;ADDRESS('PR-tampon'!$E76,COLUMN(REFERENCEMENT_FACADE[[#Headers],[NOM COMMERCIAL DU PROCEDE]])))))</f>
        <v xml:space="preserve">Brise-soleil TERREAL </v>
      </c>
      <c r="F110" s="2" t="str">
        <f ca="1">IF('PR-tampon'!B76="","",IF('PR-tampon'!B76=0,"",INDIRECT(NOM_FR_FACADE&amp;ADDRESS('PR-tampon'!$E76,COLUMN(REFERENCEMENT_FACADE[[#Headers],[FABRICANT]])))))</f>
        <v>Terreal
(FR)</v>
      </c>
      <c r="G110" s="2" t="str">
        <f ca="1">IF('PR-tampon'!B76="","",IF('PR-tampon'!B76=0,"",INDIRECT(NOM_FR_FACADE&amp;ADDRESS('PR-tampon'!$E76,COLUMN(REFERENCEMENT_FACADE[[#Headers],[TYPE DE DOCUMENT DE REFERENCE]])))))</f>
        <v>Avis Technique</v>
      </c>
      <c r="H110" s="2" t="str">
        <f ca="1">IF('PR-tampon'!B76="","",IF('PR-tampon'!B76=0,"",INDIRECT(NOM_FR_FACADE&amp;ADDRESS('PR-tampon'!$E76,COLUMN(REFERENCEMENT_FACADE[[#Headers],[REF]])))))</f>
        <v>2.1/20-1807_V3</v>
      </c>
      <c r="I110" s="10">
        <f ca="1">IF('PR-tampon'!B76="","",IF('PR-tampon'!B76=0,"",INDIRECT(NOM_FR_FACADE&amp;ADDRESS('PR-tampon'!$E76,COLUMN(REFERENCEMENT_FACADE[[#Headers],[AVIS LIMITE AU / VALIDITE]])))))</f>
        <v>47057</v>
      </c>
      <c r="J110" s="10" t="str">
        <f ca="1">IF('PR-tampon'!B76="","",IF('PR-tampon'!B76=0,"",INDIRECT(NOM_FR_FACADE&amp;ADDRESS('PR-tampon'!$E76,COLUMN(REFERENCEMENT_FACADE[[#Headers],[TC/TNC
dans le domaine d''emploi visé]])))))</f>
        <v>TC</v>
      </c>
      <c r="K110" s="2" t="str">
        <f ca="1">IF('PR-tampon'!B76="","",IF('PR-tampon'!B76=0,"",INDIRECT(NOM_FR_FACADE&amp;ADDRESS('PR-tampon'!$E76,COLUMN(REFERENCEMENT_FACADE[[#Headers],[Synthèse support visés]])))))</f>
        <v>COB (NF DTU 31.2) / CLT (Sous AT/DTA)</v>
      </c>
      <c r="L110" s="2" t="str">
        <f ca="1">IF('PR-tampon'!B76="","",IF('PR-tampon'!B76=0,"",INDIRECT(NOM_FR_FACADE&amp;ADDRESS('PR-tampon'!$E76,COLUMN(REFERENCEMENT_FACADE[[#Headers],[LIMITATION DE HAUTEUR DE FACADE3]])))))</f>
        <v>(Situation a à c) h≤ 10 m
(Situation d) h≤ 6 m</v>
      </c>
      <c r="M110" s="265">
        <f ca="1">IF('PR-tampon'!B76="","",IF('PR-tampon'!B76=0,"",INDIRECT(NOM_FR_FACADE&amp;ADDRESS('PR-tampon'!$E76,COLUMN(REFERENCEMENT_FACADE[[#Headers],[LIMITATION DE HAUTEUR DE FACADE]])))))</f>
        <v>10</v>
      </c>
      <c r="N110" s="236" t="str">
        <f ca="1">IF('PR-tampon'!B76="","",IF('PR-tampon'!B76=0,"",IF(INDIRECT(NOM_FR_FACADE&amp;ADDRESS('PR-tampon'!$E76,COLUMN(REFERENCEMENT_FACADE[Observation domaine d''emploi Hauteur])))=0,"-",INDIRECT(NOM_FR_FACADE&amp;ADDRESS('PR-tampon'!$E76,COLUMN(REFERENCEMENT_FACADE[Observation domaine d''emploi Hauteur]))))))</f>
        <v>-</v>
      </c>
      <c r="O110" s="2" t="str">
        <f ca="1">IF('PR-tampon'!B76="","",IF('PR-tampon'!B76=0,"",INDIRECT(NOM_FR_FACADE&amp;ADDRESS('PR-tampon'!$E76,COLUMN(REFERENCEMENT_FACADE[[#Headers],[Colonne zone visée]])))))</f>
        <v>4
4**
3**
3**</v>
      </c>
      <c r="P110" s="2" t="str">
        <f ca="1">IF('PR-tampon'!B76="","",IF('PR-tampon'!B76=0,"",INDIRECT(NOM_FR_FACADE&amp;ADDRESS('PR-tampon'!$E76,COLUMN(REFERENCEMENT_FACADE[[#Headers],[Colonne catégorie visée]])))))</f>
        <v>I
II
III
IV</v>
      </c>
      <c r="Q110" s="236" t="str">
        <f ca="1">IF(OR(RECH_CATEGORIE=FALSE,MID(Tableau5[[#This Row],[ZONE DE SISMICITE MAXIMALE POUR LA CATEGORIE DE BATIMENT VISEE]],2,2)="**"),IF('PR-tampon'!B76="","",IF('PR-tampon'!B76=0,"",IF(INDIRECT(NOM_FR_FACADE&amp;ADDRESS('PR-tampon'!$E76,COLUMN(REFERENCEMENT_FACADE[OBSERVATIONS SUR DOMAINE D''EMPLOI Sismique])))="","-",(INDIRECT(NOM_FR_FACADE&amp;ADDRESS('PR-tampon'!$E76,COLUMN(REFERENCEMENT_FACADE[OBSERVATIONS SUR DOMAINE D''EMPLOI Sismique]))))))),"")</f>
        <v>** Domaine d'emploi sismique :
Pose horizontale</v>
      </c>
      <c r="R110" s="2" t="str">
        <f ca="1">IF('PR-tampon'!B76="","",IF('PR-tampon'!B76=0,"",IF(INDIRECT(NOM_FR_FACADE&amp;ADDRESS('PR-tampon'!$E76,COLUMN(REFERENCEMENT_FACADE[REF ApL])))=0,"",INDIRECT(NOM_FR_FACADE&amp;ADDRESS('PR-tampon'!$E76,COLUMN(REFERENCEMENT_FACADE[REF ApL]))))))</f>
        <v/>
      </c>
      <c r="S110" s="187" t="str">
        <f ca="1">IF('PR-tampon'!B76="","",IF('PR-tampon'!B76=0,"",IF(INDIRECT(NOM_FR_FACADE&amp;ADDRESS('PR-tampon'!$E76,COLUMN(REFERENCEMENT_FACADE[Lien pour aller sur le site Evaluation CSTB])))=0,"",INDIRECT(NOM_FR_FACADE&amp;ADDRESS('PR-tampon'!$E76,COLUMN(REFERENCEMENT_FACADE[Lien pour aller sur le site Evaluation CSTB]))))))</f>
        <v>https://evaluation.cstb.fr/fr/avis-technique/detail/2.1-20-1807_V3/</v>
      </c>
    </row>
    <row r="111" spans="1:19" ht="75" customHeight="1" x14ac:dyDescent="0.3">
      <c r="A111" s="2">
        <f>IF('PR-tampon'!B77=0,"",IF(A110+1&gt;'MODULE DE RECHERCHE'!$F$36,"",A110+1))</f>
        <v>69</v>
      </c>
      <c r="B111" s="10">
        <f ca="1">IF('PR-tampon'!E77="","",IF('PR-tampon'!E77=0,"",INDIRECT(NOM_FR_FACADE&amp;ADDRESS('PR-tampon'!$E77,COLUMN(REFERENCEMENT_FACADE[[#Headers],[DATE REFERENCEMENT]])))))</f>
        <v>44231</v>
      </c>
      <c r="C111" s="2" t="str">
        <f ca="1">IF('PR-tampon'!B77="","",IF('PR-tampon'!B77=0,"",INDIRECT(NOM_FR_FACADE&amp;ADDRESS('PR-tampon'!$E77,COLUMN(REFERENCEMENT_FACADE[[#Headers],[ASPECT]])))))</f>
        <v>Minéral - Brique</v>
      </c>
      <c r="D111" s="2" t="str">
        <f ca="1">IF('PR-tampon'!B77="","",IF('PR-tampon'!B77=0,"",INDIRECT(NOM_FR_FACADE&amp;ADDRESS('PR-tampon'!$E77,COLUMN(REFERENCEMENT_FACADE[[#Headers],[TYPE DE PROCEDE]])))))</f>
        <v>Vêture - vêtage en terre-cuite</v>
      </c>
      <c r="E111" s="2" t="str">
        <f ca="1">IF('PR-tampon'!B77="","",IF('PR-tampon'!B77=0,"",INDIRECT(NOM_FR_FACADE&amp;ADDRESS('PR-tampon'!$E77,COLUMN(REFERENCEMENT_FACADE[[#Headers],[NOM COMMERCIAL DU PROCEDE]])))))</f>
        <v>GEBRIK®JM</v>
      </c>
      <c r="F111" s="2" t="str">
        <f ca="1">IF('PR-tampon'!B77="","",IF('PR-tampon'!B77=0,"",INDIRECT(NOM_FR_FACADE&amp;ADDRESS('PR-tampon'!$E77,COLUMN(REFERENCEMENT_FACADE[[#Headers],[FABRICANT]])))))</f>
        <v xml:space="preserve"> Isosystems
(BE)
(Distributeur : Terreal)</v>
      </c>
      <c r="G111" s="2" t="str">
        <f ca="1">IF('PR-tampon'!B77="","",IF('PR-tampon'!B77=0,"",INDIRECT(NOM_FR_FACADE&amp;ADDRESS('PR-tampon'!$E77,COLUMN(REFERENCEMENT_FACADE[[#Headers],[TYPE DE DOCUMENT DE REFERENCE]])))))</f>
        <v>Appréciation Technique d'Expérimentation (ATEx cas a)</v>
      </c>
      <c r="H111" s="2" t="str">
        <f ca="1">IF('PR-tampon'!B77="","",IF('PR-tampon'!B77=0,"",INDIRECT(NOM_FR_FACADE&amp;ADDRESS('PR-tampon'!$E77,COLUMN(REFERENCEMENT_FACADE[[#Headers],[REF]])))))</f>
        <v>2836_v1</v>
      </c>
      <c r="I111" s="10">
        <f ca="1">IF('PR-tampon'!B77="","",IF('PR-tampon'!B77=0,"",INDIRECT(NOM_FR_FACADE&amp;ADDRESS('PR-tampon'!$E77,COLUMN(REFERENCEMENT_FACADE[[#Headers],[AVIS LIMITE AU / VALIDITE]])))))</f>
        <v>45191</v>
      </c>
      <c r="J111" s="10" t="str">
        <f ca="1">IF('PR-tampon'!B77="","",IF('PR-tampon'!B77=0,"",INDIRECT(NOM_FR_FACADE&amp;ADDRESS('PR-tampon'!$E77,COLUMN(REFERENCEMENT_FACADE[[#Headers],[TC/TNC
dans le domaine d''emploi visé]])))))</f>
        <v>TC</v>
      </c>
      <c r="K111" s="2" t="str">
        <f ca="1">IF('PR-tampon'!B77="","",IF('PR-tampon'!B77=0,"",INDIRECT(NOM_FR_FACADE&amp;ADDRESS('PR-tampon'!$E77,COLUMN(REFERENCEMENT_FACADE[[#Headers],[Synthèse support visés]])))))</f>
        <v>COB (NF DTU 31.2) / CLT (Sous AT/DTA)</v>
      </c>
      <c r="L111" s="2" t="str">
        <f ca="1">IF('PR-tampon'!B77="","",IF('PR-tampon'!B77=0,"",INDIRECT(NOM_FR_FACADE&amp;ADDRESS('PR-tampon'!$E77,COLUMN(REFERENCEMENT_FACADE[[#Headers],[LIMITATION DE HAUTEUR DE FACADE3]])))))</f>
        <v>(Situation a à c) h≤ 10 m
(Situation d) h≤ 10 m</v>
      </c>
      <c r="M111" s="265">
        <f ca="1">IF('PR-tampon'!B77="","",IF('PR-tampon'!B77=0,"",INDIRECT(NOM_FR_FACADE&amp;ADDRESS('PR-tampon'!$E77,COLUMN(REFERENCEMENT_FACADE[[#Headers],[LIMITATION DE HAUTEUR DE FACADE]])))))</f>
        <v>10</v>
      </c>
      <c r="N111" s="236" t="str">
        <f ca="1">IF('PR-tampon'!B77="","",IF('PR-tampon'!B77=0,"",IF(INDIRECT(NOM_FR_FACADE&amp;ADDRESS('PR-tampon'!$E77,COLUMN(REFERENCEMENT_FACADE[Observation domaine d''emploi Hauteur])))=0,"-",INDIRECT(NOM_FR_FACADE&amp;ADDRESS('PR-tampon'!$E77,COLUMN(REFERENCEMENT_FACADE[Observation domaine d''emploi Hauteur]))))))</f>
        <v>-</v>
      </c>
      <c r="O111" s="2" t="str">
        <f ca="1">IF('PR-tampon'!B77="","",IF('PR-tampon'!B77=0,"",INDIRECT(NOM_FR_FACADE&amp;ADDRESS('PR-tampon'!$E77,COLUMN(REFERENCEMENT_FACADE[[#Headers],[Colonne zone visée]])))))</f>
        <v>4
4
4
4</v>
      </c>
      <c r="P111" s="2" t="str">
        <f ca="1">IF('PR-tampon'!B77="","",IF('PR-tampon'!B77=0,"",INDIRECT(NOM_FR_FACADE&amp;ADDRESS('PR-tampon'!$E77,COLUMN(REFERENCEMENT_FACADE[[#Headers],[Colonne catégorie visée]])))))</f>
        <v>I
II
III
IV</v>
      </c>
      <c r="Q111" s="236" t="str">
        <f ca="1">IF(OR(RECH_CATEGORIE=FALSE,MID(Tableau5[[#This Row],[ZONE DE SISMICITE MAXIMALE POUR LA CATEGORIE DE BATIMENT VISEE]],2,2)="**"),IF('PR-tampon'!B77="","",IF('PR-tampon'!B77=0,"",IF(INDIRECT(NOM_FR_FACADE&amp;ADDRESS('PR-tampon'!$E77,COLUMN(REFERENCEMENT_FACADE[OBSERVATIONS SUR DOMAINE D''EMPLOI Sismique])))="","-",(INDIRECT(NOM_FR_FACADE&amp;ADDRESS('PR-tampon'!$E77,COLUMN(REFERENCEMENT_FACADE[OBSERVATIONS SUR DOMAINE D''EMPLOI Sismique]))))))),"")</f>
        <v>-</v>
      </c>
      <c r="R111" s="2" t="str">
        <f ca="1">IF('PR-tampon'!B77="","",IF('PR-tampon'!B77=0,"",IF(INDIRECT(NOM_FR_FACADE&amp;ADDRESS('PR-tampon'!$E77,COLUMN(REFERENCEMENT_FACADE[REF ApL])))=0,"",INDIRECT(NOM_FR_FACADE&amp;ADDRESS('PR-tampon'!$E77,COLUMN(REFERENCEMENT_FACADE[REF ApL]))))))</f>
        <v>EFR-18-002364 Révision 1</v>
      </c>
      <c r="S111" s="187" t="str">
        <f ca="1">IF('PR-tampon'!B77="","",IF('PR-tampon'!B77=0,"",IF(INDIRECT(NOM_FR_FACADE&amp;ADDRESS('PR-tampon'!$E77,COLUMN(REFERENCEMENT_FACADE[Lien pour aller sur le site Evaluation CSTB])))=0,"",INDIRECT(NOM_FR_FACADE&amp;ADDRESS('PR-tampon'!$E77,COLUMN(REFERENCEMENT_FACADE[Lien pour aller sur le site Evaluation CSTB]))))))</f>
        <v>https://evaluation.cstb.fr/fr/appreciation-technique-expertise-atex/detail/2836-v1/</v>
      </c>
    </row>
    <row r="112" spans="1:19" ht="75" customHeight="1" x14ac:dyDescent="0.3">
      <c r="A112" s="2">
        <f>IF('PR-tampon'!B78=0,"",IF(A111+1&gt;'MODULE DE RECHERCHE'!$F$36,"",A111+1))</f>
        <v>70</v>
      </c>
      <c r="B112" s="10">
        <f ca="1">IF('PR-tampon'!E78="","",IF('PR-tampon'!E78=0,"",INDIRECT(NOM_FR_FACADE&amp;ADDRESS('PR-tampon'!$E78,COLUMN(REFERENCEMENT_FACADE[[#Headers],[DATE REFERENCEMENT]])))))</f>
        <v>45049</v>
      </c>
      <c r="C112" s="2" t="str">
        <f ca="1">IF('PR-tampon'!B78="","",IF('PR-tampon'!B78=0,"",INDIRECT(NOM_FR_FACADE&amp;ADDRESS('PR-tampon'!$E78,COLUMN(REFERENCEMENT_FACADE[[#Headers],[ASPECT]])))))</f>
        <v>Minéral - Brique</v>
      </c>
      <c r="D112" s="2" t="str">
        <f ca="1">IF('PR-tampon'!B78="","",IF('PR-tampon'!B78=0,"",INDIRECT(NOM_FR_FACADE&amp;ADDRESS('PR-tampon'!$E78,COLUMN(REFERENCEMENT_FACADE[[#Headers],[TYPE DE PROCEDE]])))))</f>
        <v>Vêture - vêtage en terre-cuite</v>
      </c>
      <c r="E112" s="2" t="str">
        <f ca="1">IF('PR-tampon'!B78="","",IF('PR-tampon'!B78=0,"",INDIRECT(NOM_FR_FACADE&amp;ADDRESS('PR-tampon'!$E78,COLUMN(REFERENCEMENT_FACADE[[#Headers],[NOM COMMERCIAL DU PROCEDE]])))))</f>
        <v>VETAbric, VETApier, VETAcime vêtage</v>
      </c>
      <c r="F112" s="2" t="str">
        <f ca="1">IF('PR-tampon'!B78="","",IF('PR-tampon'!B78=0,"",INDIRECT(NOM_FR_FACADE&amp;ADDRESS('PR-tampon'!$E78,COLUMN(REFERENCEMENT_FACADE[[#Headers],[FABRICANT]])))))</f>
        <v>VETA France</v>
      </c>
      <c r="G112" s="2" t="str">
        <f ca="1">IF('PR-tampon'!B78="","",IF('PR-tampon'!B78=0,"",INDIRECT(NOM_FR_FACADE&amp;ADDRESS('PR-tampon'!$E78,COLUMN(REFERENCEMENT_FACADE[[#Headers],[TYPE DE DOCUMENT DE REFERENCE]])))))</f>
        <v>Avis Technique</v>
      </c>
      <c r="H112" s="2" t="str">
        <f ca="1">IF('PR-tampon'!B78="","",IF('PR-tampon'!B78=0,"",INDIRECT(NOM_FR_FACADE&amp;ADDRESS('PR-tampon'!$E78,COLUMN(REFERENCEMENT_FACADE[[#Headers],[REF]])))))</f>
        <v>2.2/17-1784_V2</v>
      </c>
      <c r="I112" s="10">
        <f ca="1">IF('PR-tampon'!B78="","",IF('PR-tampon'!B78=0,"",INDIRECT(NOM_FR_FACADE&amp;ADDRESS('PR-tampon'!$E78,COLUMN(REFERENCEMENT_FACADE[[#Headers],[AVIS LIMITE AU / VALIDITE]])))))</f>
        <v>47118</v>
      </c>
      <c r="J112" s="10" t="str">
        <f ca="1">IF('PR-tampon'!B78="","",IF('PR-tampon'!B78=0,"",INDIRECT(NOM_FR_FACADE&amp;ADDRESS('PR-tampon'!$E78,COLUMN(REFERENCEMENT_FACADE[[#Headers],[TC/TNC
dans le domaine d''emploi visé]])))))</f>
        <v>TC</v>
      </c>
      <c r="K112" s="2" t="str">
        <f ca="1">IF('PR-tampon'!B78="","",IF('PR-tampon'!B78=0,"",INDIRECT(NOM_FR_FACADE&amp;ADDRESS('PR-tampon'!$E78,COLUMN(REFERENCEMENT_FACADE[[#Headers],[Synthèse support visés]])))))</f>
        <v>COB (NF DTU 31.2) / CLT (Sous AT/DTA)</v>
      </c>
      <c r="L112" s="2" t="str">
        <f ca="1">IF('PR-tampon'!B78="","",IF('PR-tampon'!B78=0,"",INDIRECT(NOM_FR_FACADE&amp;ADDRESS('PR-tampon'!$E78,COLUMN(REFERENCEMENT_FACADE[[#Headers],[LIMITATION DE HAUTEUR DE FACADE3]])))))</f>
        <v>(Situation a à c) h≤ 10 m
(Situation d) h≤ 6 m</v>
      </c>
      <c r="M112" s="265">
        <f ca="1">IF('PR-tampon'!B78="","",IF('PR-tampon'!B78=0,"",INDIRECT(NOM_FR_FACADE&amp;ADDRESS('PR-tampon'!$E78,COLUMN(REFERENCEMENT_FACADE[[#Headers],[LIMITATION DE HAUTEUR DE FACADE]])))))</f>
        <v>10</v>
      </c>
      <c r="N112" s="236" t="str">
        <f ca="1">IF('PR-tampon'!B78="","",IF('PR-tampon'!B78=0,"",IF(INDIRECT(NOM_FR_FACADE&amp;ADDRESS('PR-tampon'!$E78,COLUMN(REFERENCEMENT_FACADE[Observation domaine d''emploi Hauteur])))=0,"-",INDIRECT(NOM_FR_FACADE&amp;ADDRESS('PR-tampon'!$E78,COLUMN(REFERENCEMENT_FACADE[Observation domaine d''emploi Hauteur]))))))</f>
        <v>* Domaine d'emploi Hauteur :
Hauteur + Point de pignon
Panneau extérieur de la paroi de COB est un panneau NF Extérieur CTB-X d'épaisseur 15 mm mini</v>
      </c>
      <c r="O112" s="2" t="str">
        <f ca="1">IF('PR-tampon'!B78="","",IF('PR-tampon'!B78=0,"",INDIRECT(NOM_FR_FACADE&amp;ADDRESS('PR-tampon'!$E78,COLUMN(REFERENCEMENT_FACADE[[#Headers],[Colonne zone visée]])))))</f>
        <v>4
4**
4**
1</v>
      </c>
      <c r="P112" s="2" t="str">
        <f ca="1">IF('PR-tampon'!B78="","",IF('PR-tampon'!B78=0,"",INDIRECT(NOM_FR_FACADE&amp;ADDRESS('PR-tampon'!$E78,COLUMN(REFERENCEMENT_FACADE[[#Headers],[Colonne catégorie visée]])))))</f>
        <v>I
II
III
IV</v>
      </c>
      <c r="Q112" s="236" t="str">
        <f ca="1">IF(OR(RECH_CATEGORIE=FALSE,MID(Tableau5[[#This Row],[ZONE DE SISMICITE MAXIMALE POUR LA CATEGORIE DE BATIMENT VISEE]],2,2)="**"),IF('PR-tampon'!B78="","",IF('PR-tampon'!B78=0,"",IF(INDIRECT(NOM_FR_FACADE&amp;ADDRESS('PR-tampon'!$E78,COLUMN(REFERENCEMENT_FACADE[OBSERVATIONS SUR DOMAINE D''EMPLOI Sismique])))="","-",(INDIRECT(NOM_FR_FACADE&amp;ADDRESS('PR-tampon'!$E78,COLUMN(REFERENCEMENT_FACADE[OBSERVATIONS SUR DOMAINE D''EMPLOI Sismique]))))))),"")</f>
        <v>** Domaine d'emploi sismique :
Paroi de COB avec isolation complémentaire d'épaisseur 80 mm maximum</v>
      </c>
      <c r="R112" s="2" t="str">
        <f ca="1">IF('PR-tampon'!B78="","",IF('PR-tampon'!B78=0,"",IF(INDIRECT(NOM_FR_FACADE&amp;ADDRESS('PR-tampon'!$E78,COLUMN(REFERENCEMENT_FACADE[REF ApL])))=0,"",INDIRECT(NOM_FR_FACADE&amp;ADDRESS('PR-tampon'!$E78,COLUMN(REFERENCEMENT_FACADE[REF ApL]))))))</f>
        <v>AL14-138</v>
      </c>
      <c r="S112" s="187" t="str">
        <f ca="1">IF('PR-tampon'!B78="","",IF('PR-tampon'!B78=0,"",IF(INDIRECT(NOM_FR_FACADE&amp;ADDRESS('PR-tampon'!$E78,COLUMN(REFERENCEMENT_FACADE[Lien pour aller sur le site Evaluation CSTB])))=0,"",INDIRECT(NOM_FR_FACADE&amp;ADDRESS('PR-tampon'!$E78,COLUMN(REFERENCEMENT_FACADE[Lien pour aller sur le site Evaluation CSTB]))))))</f>
        <v>https://evaluation.cstb.fr/fr/avis-technique/detail/2.2-17-1784_V2/</v>
      </c>
    </row>
    <row r="113" spans="1:19" ht="75" customHeight="1" x14ac:dyDescent="0.3">
      <c r="A113" s="2">
        <f>IF('PR-tampon'!B79=0,"",IF(A112+1&gt;'MODULE DE RECHERCHE'!$F$36,"",A112+1))</f>
        <v>71</v>
      </c>
      <c r="B113" s="10">
        <f ca="1">IF('PR-tampon'!E79="","",IF('PR-tampon'!E79=0,"",INDIRECT(NOM_FR_FACADE&amp;ADDRESS('PR-tampon'!$E79,COLUMN(REFERENCEMENT_FACADE[[#Headers],[DATE REFERENCEMENT]])))))</f>
        <v>44230</v>
      </c>
      <c r="C113" s="2" t="str">
        <f ca="1">IF('PR-tampon'!B79="","",IF('PR-tampon'!B79=0,"",INDIRECT(NOM_FR_FACADE&amp;ADDRESS('PR-tampon'!$E79,COLUMN(REFERENCEMENT_FACADE[[#Headers],[ASPECT]])))))</f>
        <v>Minéral - Brique</v>
      </c>
      <c r="D113" s="2" t="str">
        <f ca="1">IF('PR-tampon'!B79="","",IF('PR-tampon'!B79=0,"",INDIRECT(NOM_FR_FACADE&amp;ADDRESS('PR-tampon'!$E79,COLUMN(REFERENCEMENT_FACADE[[#Headers],[TYPE DE PROCEDE]])))))</f>
        <v>Vêture - vêtage en terre-cuite</v>
      </c>
      <c r="E113" s="2" t="str">
        <f ca="1">IF('PR-tampon'!B79="","",IF('PR-tampon'!B79=0,"",INDIRECT(NOM_FR_FACADE&amp;ADDRESS('PR-tampon'!$E79,COLUMN(REFERENCEMENT_FACADE[[#Headers],[NOM COMMERCIAL DU PROCEDE]])))))</f>
        <v>VETAbric+, VETApier+ Bardage</v>
      </c>
      <c r="F113" s="2" t="str">
        <f ca="1">IF('PR-tampon'!B79="","",IF('PR-tampon'!B79=0,"",INDIRECT(NOM_FR_FACADE&amp;ADDRESS('PR-tampon'!$E79,COLUMN(REFERENCEMENT_FACADE[[#Headers],[FABRICANT]])))))</f>
        <v>VETA France
(FR)</v>
      </c>
      <c r="G113" s="2" t="str">
        <f ca="1">IF('PR-tampon'!B79="","",IF('PR-tampon'!B79=0,"",INDIRECT(NOM_FR_FACADE&amp;ADDRESS('PR-tampon'!$E79,COLUMN(REFERENCEMENT_FACADE[[#Headers],[TYPE DE DOCUMENT DE REFERENCE]])))))</f>
        <v>Avis Technique</v>
      </c>
      <c r="H113" s="2" t="str">
        <f ca="1">IF('PR-tampon'!B79="","",IF('PR-tampon'!B79=0,"",INDIRECT(NOM_FR_FACADE&amp;ADDRESS('PR-tampon'!$E79,COLUMN(REFERENCEMENT_FACADE[[#Headers],[REF]])))))</f>
        <v>2.2/17-1787_V2</v>
      </c>
      <c r="I113" s="10">
        <f ca="1">IF('PR-tampon'!B79="","",IF('PR-tampon'!B79=0,"",INDIRECT(NOM_FR_FACADE&amp;ADDRESS('PR-tampon'!$E79,COLUMN(REFERENCEMENT_FACADE[[#Headers],[AVIS LIMITE AU / VALIDITE]])))))</f>
        <v>45535</v>
      </c>
      <c r="J113" s="10" t="str">
        <f ca="1">IF('PR-tampon'!B79="","",IF('PR-tampon'!B79=0,"",INDIRECT(NOM_FR_FACADE&amp;ADDRESS('PR-tampon'!$E79,COLUMN(REFERENCEMENT_FACADE[[#Headers],[TC/TNC
dans le domaine d''emploi visé]])))))</f>
        <v>TC</v>
      </c>
      <c r="K113" s="2" t="str">
        <f ca="1">IF('PR-tampon'!B79="","",IF('PR-tampon'!B79=0,"",INDIRECT(NOM_FR_FACADE&amp;ADDRESS('PR-tampon'!$E79,COLUMN(REFERENCEMENT_FACADE[[#Headers],[Synthèse support visés]])))))</f>
        <v>COB (NF DTU 31.2) / CLT (Sous AT/DTA)</v>
      </c>
      <c r="L113" s="2" t="str">
        <f ca="1">IF('PR-tampon'!B79="","",IF('PR-tampon'!B79=0,"",INDIRECT(NOM_FR_FACADE&amp;ADDRESS('PR-tampon'!$E79,COLUMN(REFERENCEMENT_FACADE[[#Headers],[LIMITATION DE HAUTEUR DE FACADE3]])))))</f>
        <v>(Situation a à c) h≤ 10 m
(Situation d) h≤ 6 m</v>
      </c>
      <c r="M113" s="265">
        <f ca="1">IF('PR-tampon'!B79="","",IF('PR-tampon'!B79=0,"",INDIRECT(NOM_FR_FACADE&amp;ADDRESS('PR-tampon'!$E79,COLUMN(REFERENCEMENT_FACADE[[#Headers],[LIMITATION DE HAUTEUR DE FACADE]])))))</f>
        <v>10</v>
      </c>
      <c r="N113" s="236" t="str">
        <f ca="1">IF('PR-tampon'!B79="","",IF('PR-tampon'!B79=0,"",IF(INDIRECT(NOM_FR_FACADE&amp;ADDRESS('PR-tampon'!$E79,COLUMN(REFERENCEMENT_FACADE[Observation domaine d''emploi Hauteur])))=0,"-",INDIRECT(NOM_FR_FACADE&amp;ADDRESS('PR-tampon'!$E79,COLUMN(REFERENCEMENT_FACADE[Observation domaine d''emploi Hauteur]))))))</f>
        <v>-</v>
      </c>
      <c r="O113" s="2" t="str">
        <f ca="1">IF('PR-tampon'!B79="","",IF('PR-tampon'!B79=0,"",INDIRECT(NOM_FR_FACADE&amp;ADDRESS('PR-tampon'!$E79,COLUMN(REFERENCEMENT_FACADE[[#Headers],[Colonne zone visée]])))))</f>
        <v>4
4**
4**
4**</v>
      </c>
      <c r="P113" s="2" t="str">
        <f ca="1">IF('PR-tampon'!B79="","",IF('PR-tampon'!B79=0,"",INDIRECT(NOM_FR_FACADE&amp;ADDRESS('PR-tampon'!$E79,COLUMN(REFERENCEMENT_FACADE[[#Headers],[Colonne catégorie visée]])))))</f>
        <v>I
II
III
IV</v>
      </c>
      <c r="Q113" s="236" t="str">
        <f ca="1">IF(OR(RECH_CATEGORIE=FALSE,MID(Tableau5[[#This Row],[ZONE DE SISMICITE MAXIMALE POUR LA CATEGORIE DE BATIMENT VISEE]],2,2)="**"),IF('PR-tampon'!B79="","",IF('PR-tampon'!B79=0,"",IF(INDIRECT(NOM_FR_FACADE&amp;ADDRESS('PR-tampon'!$E79,COLUMN(REFERENCEMENT_FACADE[OBSERVATIONS SUR DOMAINE D''EMPLOI Sismique])))="","-",(INDIRECT(NOM_FR_FACADE&amp;ADDRESS('PR-tampon'!$E79,COLUMN(REFERENCEMENT_FACADE[OBSERVATIONS SUR DOMAINE D''EMPLOI Sismique]))))))),"")</f>
        <v>** Domaine d'emploi sismique :
Le procédé de bardage rapporté VETAbric+, VETApier+ peut être mis en œuvre, sur ossature bois, en zones de sismicité et bâtiments</v>
      </c>
      <c r="R113" s="2" t="str">
        <f ca="1">IF('PR-tampon'!B79="","",IF('PR-tampon'!B79=0,"",IF(INDIRECT(NOM_FR_FACADE&amp;ADDRESS('PR-tampon'!$E79,COLUMN(REFERENCEMENT_FACADE[REF ApL])))=0,"",INDIRECT(NOM_FR_FACADE&amp;ADDRESS('PR-tampon'!$E79,COLUMN(REFERENCEMENT_FACADE[REF ApL]))))))</f>
        <v/>
      </c>
      <c r="S113" s="187" t="str">
        <f ca="1">IF('PR-tampon'!B79="","",IF('PR-tampon'!B79=0,"",IF(INDIRECT(NOM_FR_FACADE&amp;ADDRESS('PR-tampon'!$E79,COLUMN(REFERENCEMENT_FACADE[Lien pour aller sur le site Evaluation CSTB])))=0,"",INDIRECT(NOM_FR_FACADE&amp;ADDRESS('PR-tampon'!$E79,COLUMN(REFERENCEMENT_FACADE[Lien pour aller sur le site Evaluation CSTB]))))))</f>
        <v>https://evaluation.cstb.fr/fr/avis-technique/detail/2.2-17-1787_V2/</v>
      </c>
    </row>
    <row r="114" spans="1:19" ht="75" customHeight="1" x14ac:dyDescent="0.3">
      <c r="A114" s="2">
        <f>IF('PR-tampon'!B80=0,"",IF(A113+1&gt;'MODULE DE RECHERCHE'!$F$36,"",A113+1))</f>
        <v>72</v>
      </c>
      <c r="B114" s="10">
        <f ca="1">IF('PR-tampon'!E80="","",IF('PR-tampon'!E80=0,"",INDIRECT(NOM_FR_FACADE&amp;ADDRESS('PR-tampon'!$E80,COLUMN(REFERENCEMENT_FACADE[[#Headers],[DATE REFERENCEMENT]])))))</f>
        <v>44383</v>
      </c>
      <c r="C114" s="2" t="str">
        <f ca="1">IF('PR-tampon'!B80="","",IF('PR-tampon'!B80=0,"",INDIRECT(NOM_FR_FACADE&amp;ADDRESS('PR-tampon'!$E80,COLUMN(REFERENCEMENT_FACADE[[#Headers],[ASPECT]])))))</f>
        <v>Minéral - Brique</v>
      </c>
      <c r="D114" s="2" t="str">
        <f ca="1">IF('PR-tampon'!B80="","",IF('PR-tampon'!B80=0,"",INDIRECT(NOM_FR_FACADE&amp;ADDRESS('PR-tampon'!$E80,COLUMN(REFERENCEMENT_FACADE[[#Headers],[TYPE DE PROCEDE]])))))</f>
        <v>Vêture - vêtage en terre-cuite</v>
      </c>
      <c r="E114" s="2" t="str">
        <f ca="1">IF('PR-tampon'!B80="","",IF('PR-tampon'!B80=0,"",INDIRECT(NOM_FR_FACADE&amp;ADDRESS('PR-tampon'!$E80,COLUMN(REFERENCEMENT_FACADE[[#Headers],[NOM COMMERCIAL DU PROCEDE]])))))</f>
        <v>Vêture Kess Isolierklinker</v>
      </c>
      <c r="F114" s="2" t="str">
        <f ca="1">IF('PR-tampon'!B80="","",IF('PR-tampon'!B80=0,"",INDIRECT(NOM_FR_FACADE&amp;ADDRESS('PR-tampon'!$E80,COLUMN(REFERENCEMENT_FACADE[[#Headers],[FABRICANT]])))))</f>
        <v>Kess Isolierklinker GmbH
(distributeurs : Montis Construct Sarl  / Wienerberger )</v>
      </c>
      <c r="G114" s="2" t="str">
        <f ca="1">IF('PR-tampon'!B80="","",IF('PR-tampon'!B80=0,"",INDIRECT(NOM_FR_FACADE&amp;ADDRESS('PR-tampon'!$E80,COLUMN(REFERENCEMENT_FACADE[[#Headers],[TYPE DE DOCUMENT DE REFERENCE]])))))</f>
        <v>Avis Technique</v>
      </c>
      <c r="H114" s="2" t="str">
        <f ca="1">IF('PR-tampon'!B80="","",IF('PR-tampon'!B80=0,"",INDIRECT(NOM_FR_FACADE&amp;ADDRESS('PR-tampon'!$E80,COLUMN(REFERENCEMENT_FACADE[[#Headers],[REF]])))))</f>
        <v>2.2/15-1709_V3</v>
      </c>
      <c r="I114" s="10">
        <f ca="1">IF('PR-tampon'!B80="","",IF('PR-tampon'!B80=0,"",INDIRECT(NOM_FR_FACADE&amp;ADDRESS('PR-tampon'!$E80,COLUMN(REFERENCEMENT_FACADE[[#Headers],[AVIS LIMITE AU / VALIDITE]])))))</f>
        <v>46112</v>
      </c>
      <c r="J114" s="10" t="str">
        <f ca="1">IF('PR-tampon'!B80="","",IF('PR-tampon'!B80=0,"",INDIRECT(NOM_FR_FACADE&amp;ADDRESS('PR-tampon'!$E80,COLUMN(REFERENCEMENT_FACADE[[#Headers],[TC/TNC
dans le domaine d''emploi visé]])))))</f>
        <v>TC</v>
      </c>
      <c r="K114" s="2" t="str">
        <f ca="1">IF('PR-tampon'!B80="","",IF('PR-tampon'!B80=0,"",INDIRECT(NOM_FR_FACADE&amp;ADDRESS('PR-tampon'!$E80,COLUMN(REFERENCEMENT_FACADE[[#Headers],[Synthèse support visés]])))))</f>
        <v>COB (NF DTU 31.2) / CLT (Sous AT/DTA)</v>
      </c>
      <c r="L114" s="2" t="str">
        <f ca="1">IF('PR-tampon'!B80="","",IF('PR-tampon'!B80=0,"",INDIRECT(NOM_FR_FACADE&amp;ADDRESS('PR-tampon'!$E80,COLUMN(REFERENCEMENT_FACADE[[#Headers],[LIMITATION DE HAUTEUR DE FACADE3]])))))</f>
        <v>(Situation a à c) h≤ 6 m
(Situation d) h≤ 6 m</v>
      </c>
      <c r="M114" s="265">
        <f ca="1">IF('PR-tampon'!B80="","",IF('PR-tampon'!B80=0,"",INDIRECT(NOM_FR_FACADE&amp;ADDRESS('PR-tampon'!$E80,COLUMN(REFERENCEMENT_FACADE[[#Headers],[LIMITATION DE HAUTEUR DE FACADE]])))))</f>
        <v>6</v>
      </c>
      <c r="N114" s="236" t="str">
        <f ca="1">IF('PR-tampon'!B80="","",IF('PR-tampon'!B80=0,"",IF(INDIRECT(NOM_FR_FACADE&amp;ADDRESS('PR-tampon'!$E80,COLUMN(REFERENCEMENT_FACADE[Observation domaine d''emploi Hauteur])))=0,"-",INDIRECT(NOM_FR_FACADE&amp;ADDRESS('PR-tampon'!$E80,COLUMN(REFERENCEMENT_FACADE[Observation domaine d''emploi Hauteur]))))))</f>
        <v>-</v>
      </c>
      <c r="O114" s="2" t="str">
        <f ca="1">IF('PR-tampon'!B80="","",IF('PR-tampon'!B80=0,"",INDIRECT(NOM_FR_FACADE&amp;ADDRESS('PR-tampon'!$E80,COLUMN(REFERENCEMENT_FACADE[[#Headers],[Colonne zone visée]])))))</f>
        <v>4
4
4
1</v>
      </c>
      <c r="P114" s="2" t="str">
        <f ca="1">IF('PR-tampon'!B80="","",IF('PR-tampon'!B80=0,"",INDIRECT(NOM_FR_FACADE&amp;ADDRESS('PR-tampon'!$E80,COLUMN(REFERENCEMENT_FACADE[[#Headers],[Colonne catégorie visée]])))))</f>
        <v>I
II
III
IV</v>
      </c>
      <c r="Q114" s="236" t="str">
        <f ca="1">IF(OR(RECH_CATEGORIE=FALSE,MID(Tableau5[[#This Row],[ZONE DE SISMICITE MAXIMALE POUR LA CATEGORIE DE BATIMENT VISEE]],2,2)="**"),IF('PR-tampon'!B80="","",IF('PR-tampon'!B80=0,"",IF(INDIRECT(NOM_FR_FACADE&amp;ADDRESS('PR-tampon'!$E80,COLUMN(REFERENCEMENT_FACADE[OBSERVATIONS SUR DOMAINE D''EMPLOI Sismique])))="","-",(INDIRECT(NOM_FR_FACADE&amp;ADDRESS('PR-tampon'!$E80,COLUMN(REFERENCEMENT_FACADE[OBSERVATIONS SUR DOMAINE D''EMPLOI Sismique]))))))),"")</f>
        <v>-</v>
      </c>
      <c r="R114" s="2" t="str">
        <f ca="1">IF('PR-tampon'!B80="","",IF('PR-tampon'!B80=0,"",IF(INDIRECT(NOM_FR_FACADE&amp;ADDRESS('PR-tampon'!$E80,COLUMN(REFERENCEMENT_FACADE[REF ApL])))=0,"",INDIRECT(NOM_FR_FACADE&amp;ADDRESS('PR-tampon'!$E80,COLUMN(REFERENCEMENT_FACADE[REF ApL]))))))</f>
        <v/>
      </c>
      <c r="S114" s="187" t="str">
        <f ca="1">IF('PR-tampon'!B80="","",IF('PR-tampon'!B80=0,"",IF(INDIRECT(NOM_FR_FACADE&amp;ADDRESS('PR-tampon'!$E80,COLUMN(REFERENCEMENT_FACADE[Lien pour aller sur le site Evaluation CSTB])))=0,"",INDIRECT(NOM_FR_FACADE&amp;ADDRESS('PR-tampon'!$E80,COLUMN(REFERENCEMENT_FACADE[Lien pour aller sur le site Evaluation CSTB]))))))</f>
        <v>https://evaluation.cstb.fr/fr/avis-technique/detail/2.2-15-1709_V3/</v>
      </c>
    </row>
    <row r="115" spans="1:19" ht="75" customHeight="1" x14ac:dyDescent="0.3">
      <c r="A115" s="2">
        <f>IF('PR-tampon'!B81=0,"",IF(A114+1&gt;'MODULE DE RECHERCHE'!$F$36,"",A114+1))</f>
        <v>73</v>
      </c>
      <c r="B115" s="10">
        <f ca="1">IF('PR-tampon'!E81="","",IF('PR-tampon'!E81=0,"",INDIRECT(NOM_FR_FACADE&amp;ADDRESS('PR-tampon'!$E81,COLUMN(REFERENCEMENT_FACADE[[#Headers],[DATE REFERENCEMENT]])))))</f>
        <v>45049</v>
      </c>
      <c r="C115" s="2" t="str">
        <f ca="1">IF('PR-tampon'!B81="","",IF('PR-tampon'!B81=0,"",INDIRECT(NOM_FR_FACADE&amp;ADDRESS('PR-tampon'!$E81,COLUMN(REFERENCEMENT_FACADE[[#Headers],[ASPECT]])))))</f>
        <v>Minéral - Panneaux</v>
      </c>
      <c r="D115" s="2" t="str">
        <f ca="1">IF('PR-tampon'!B81="","",IF('PR-tampon'!B81=0,"",INDIRECT(NOM_FR_FACADE&amp;ADDRESS('PR-tampon'!$E81,COLUMN(REFERENCEMENT_FACADE[[#Headers],[TYPE DE PROCEDE]])))))</f>
        <v>Bardage rapporté en céramique</v>
      </c>
      <c r="E115" s="2" t="str">
        <f ca="1">IF('PR-tampon'!B81="","",IF('PR-tampon'!B81=0,"",INDIRECT(NOM_FR_FACADE&amp;ADDRESS('PR-tampon'!$E81,COLUMN(REFERENCEMENT_FACADE[[#Headers],[NOM COMMERCIAL DU PROCEDE]])))))</f>
        <v>Granitech GHV</v>
      </c>
      <c r="F115" s="2" t="str">
        <f ca="1">IF('PR-tampon'!B81="","",IF('PR-tampon'!B81=0,"",INDIRECT(NOM_FR_FACADE&amp;ADDRESS('PR-tampon'!$E81,COLUMN(REFERENCEMENT_FACADE[[#Headers],[FABRICANT]])))))</f>
        <v>GranitiFiandre Spa</v>
      </c>
      <c r="G115" s="2" t="str">
        <f ca="1">IF('PR-tampon'!B81="","",IF('PR-tampon'!B81=0,"",INDIRECT(NOM_FR_FACADE&amp;ADDRESS('PR-tampon'!$E81,COLUMN(REFERENCEMENT_FACADE[[#Headers],[TYPE DE DOCUMENT DE REFERENCE]])))))</f>
        <v>Avis Technique</v>
      </c>
      <c r="H115" s="2" t="str">
        <f ca="1">IF('PR-tampon'!B81="","",IF('PR-tampon'!B81=0,"",INDIRECT(NOM_FR_FACADE&amp;ADDRESS('PR-tampon'!$E81,COLUMN(REFERENCEMENT_FACADE[[#Headers],[REF]])))))</f>
        <v>2.2/12-1507_V2</v>
      </c>
      <c r="I115" s="10">
        <f ca="1">IF('PR-tampon'!B81="","",IF('PR-tampon'!B81=0,"",INDIRECT(NOM_FR_FACADE&amp;ADDRESS('PR-tampon'!$E81,COLUMN(REFERENCEMENT_FACADE[[#Headers],[AVIS LIMITE AU / VALIDITE]])))))</f>
        <v>46387</v>
      </c>
      <c r="J115" s="10" t="str">
        <f ca="1">IF('PR-tampon'!B81="","",IF('PR-tampon'!B81=0,"",INDIRECT(NOM_FR_FACADE&amp;ADDRESS('PR-tampon'!$E81,COLUMN(REFERENCEMENT_FACADE[[#Headers],[TC/TNC
dans le domaine d''emploi visé]])))))</f>
        <v>TC</v>
      </c>
      <c r="K115" s="2" t="str">
        <f ca="1">IF('PR-tampon'!B81="","",IF('PR-tampon'!B81=0,"",INDIRECT(NOM_FR_FACADE&amp;ADDRESS('PR-tampon'!$E81,COLUMN(REFERENCEMENT_FACADE[[#Headers],[Synthèse support visés]])))))</f>
        <v>COB (NF DTU 31.2) / CLT (Sous AT/DTA)</v>
      </c>
      <c r="L115" s="2" t="str">
        <f ca="1">IF('PR-tampon'!B81="","",IF('PR-tampon'!B81=0,"",INDIRECT(NOM_FR_FACADE&amp;ADDRESS('PR-tampon'!$E81,COLUMN(REFERENCEMENT_FACADE[[#Headers],[LIMITATION DE HAUTEUR DE FACADE3]])))))</f>
        <v>(Situation a à c) h≤ 10 m
(Situation d) h≤ 6 m</v>
      </c>
      <c r="M115" s="265">
        <f ca="1">IF('PR-tampon'!B81="","",IF('PR-tampon'!B81=0,"",INDIRECT(NOM_FR_FACADE&amp;ADDRESS('PR-tampon'!$E81,COLUMN(REFERENCEMENT_FACADE[[#Headers],[LIMITATION DE HAUTEUR DE FACADE]])))))</f>
        <v>10</v>
      </c>
      <c r="N115" s="236" t="str">
        <f ca="1">IF('PR-tampon'!B81="","",IF('PR-tampon'!B81=0,"",IF(INDIRECT(NOM_FR_FACADE&amp;ADDRESS('PR-tampon'!$E81,COLUMN(REFERENCEMENT_FACADE[Observation domaine d''emploi Hauteur])))=0,"-",INDIRECT(NOM_FR_FACADE&amp;ADDRESS('PR-tampon'!$E81,COLUMN(REFERENCEMENT_FACADE[Observation domaine d''emploi Hauteur]))))))</f>
        <v>-</v>
      </c>
      <c r="O115" s="2" t="str">
        <f ca="1">IF('PR-tampon'!B81="","",IF('PR-tampon'!B81=0,"",INDIRECT(NOM_FR_FACADE&amp;ADDRESS('PR-tampon'!$E81,COLUMN(REFERENCEMENT_FACADE[[#Headers],[Colonne zone visée]])))))</f>
        <v>4
2
1
1</v>
      </c>
      <c r="P115" s="2" t="str">
        <f ca="1">IF('PR-tampon'!B81="","",IF('PR-tampon'!B81=0,"",INDIRECT(NOM_FR_FACADE&amp;ADDRESS('PR-tampon'!$E81,COLUMN(REFERENCEMENT_FACADE[[#Headers],[Colonne catégorie visée]])))))</f>
        <v>I
II
III
IV</v>
      </c>
      <c r="Q115" s="236" t="str">
        <f ca="1">IF(OR(RECH_CATEGORIE=FALSE,MID(Tableau5[[#This Row],[ZONE DE SISMICITE MAXIMALE POUR LA CATEGORIE DE BATIMENT VISEE]],2,2)="**"),IF('PR-tampon'!B81="","",IF('PR-tampon'!B81=0,"",IF(INDIRECT(NOM_FR_FACADE&amp;ADDRESS('PR-tampon'!$E81,COLUMN(REFERENCEMENT_FACADE[OBSERVATIONS SUR DOMAINE D''EMPLOI Sismique])))="","-",(INDIRECT(NOM_FR_FACADE&amp;ADDRESS('PR-tampon'!$E81,COLUMN(REFERENCEMENT_FACADE[OBSERVATIONS SUR DOMAINE D''EMPLOI Sismique]))))))),"")</f>
        <v>-</v>
      </c>
      <c r="R115" s="2" t="str">
        <f ca="1">IF('PR-tampon'!B81="","",IF('PR-tampon'!B81=0,"",IF(INDIRECT(NOM_FR_FACADE&amp;ADDRESS('PR-tampon'!$E81,COLUMN(REFERENCEMENT_FACADE[REF ApL])))=0,"",INDIRECT(NOM_FR_FACADE&amp;ADDRESS('PR-tampon'!$E81,COLUMN(REFERENCEMENT_FACADE[REF ApL]))))))</f>
        <v/>
      </c>
      <c r="S115" s="187" t="str">
        <f ca="1">IF('PR-tampon'!B81="","",IF('PR-tampon'!B81=0,"",IF(INDIRECT(NOM_FR_FACADE&amp;ADDRESS('PR-tampon'!$E81,COLUMN(REFERENCEMENT_FACADE[Lien pour aller sur le site Evaluation CSTB])))=0,"",INDIRECT(NOM_FR_FACADE&amp;ADDRESS('PR-tampon'!$E81,COLUMN(REFERENCEMENT_FACADE[Lien pour aller sur le site Evaluation CSTB]))))))</f>
        <v>https://evaluation.cstb.fr/fr/avis-technique/detail/2.2-12-1507_V2/</v>
      </c>
    </row>
    <row r="116" spans="1:19" ht="75" customHeight="1" x14ac:dyDescent="0.3">
      <c r="A116" s="2">
        <f>IF('PR-tampon'!B82=0,"",IF(A115+1&gt;'MODULE DE RECHERCHE'!$F$36,"",A115+1))</f>
        <v>74</v>
      </c>
      <c r="B116" s="10">
        <f ca="1">IF('PR-tampon'!E82="","",IF('PR-tampon'!E82=0,"",INDIRECT(NOM_FR_FACADE&amp;ADDRESS('PR-tampon'!$E82,COLUMN(REFERENCEMENT_FACADE[[#Headers],[DATE REFERENCEMENT]])))))</f>
        <v>44230</v>
      </c>
      <c r="C116" s="2" t="str">
        <f ca="1">IF('PR-tampon'!B82="","",IF('PR-tampon'!B82=0,"",INDIRECT(NOM_FR_FACADE&amp;ADDRESS('PR-tampon'!$E82,COLUMN(REFERENCEMENT_FACADE[[#Headers],[ASPECT]])))))</f>
        <v>Minéral - Panneaux</v>
      </c>
      <c r="D116" s="2" t="str">
        <f ca="1">IF('PR-tampon'!B82="","",IF('PR-tampon'!B82=0,"",INDIRECT(NOM_FR_FACADE&amp;ADDRESS('PR-tampon'!$E82,COLUMN(REFERENCEMENT_FACADE[[#Headers],[TYPE DE PROCEDE]])))))</f>
        <v>Bardage rapporté en céramique</v>
      </c>
      <c r="E116" s="2" t="str">
        <f ca="1">IF('PR-tampon'!B82="","",IF('PR-tampon'!B82=0,"",INDIRECT(NOM_FR_FACADE&amp;ADDRESS('PR-tampon'!$E82,COLUMN(REFERENCEMENT_FACADE[[#Headers],[NOM COMMERCIAL DU PROCEDE]])))))</f>
        <v>Système céramique FV PORCELANOSA GROUPE Fixation Invisible</v>
      </c>
      <c r="F116" s="2" t="str">
        <f ca="1">IF('PR-tampon'!B82="","",IF('PR-tampon'!B82=0,"",INDIRECT(NOM_FR_FACADE&amp;ADDRESS('PR-tampon'!$E82,COLUMN(REFERENCEMENT_FACADE[[#Headers],[FABRICANT]])))))</f>
        <v>Porcelanosa Groupe</v>
      </c>
      <c r="G116" s="2" t="str">
        <f ca="1">IF('PR-tampon'!B82="","",IF('PR-tampon'!B82=0,"",INDIRECT(NOM_FR_FACADE&amp;ADDRESS('PR-tampon'!$E82,COLUMN(REFERENCEMENT_FACADE[[#Headers],[TYPE DE DOCUMENT DE REFERENCE]])))))</f>
        <v>Avis Technique</v>
      </c>
      <c r="H116" s="2" t="str">
        <f ca="1">IF('PR-tampon'!B82="","",IF('PR-tampon'!B82=0,"",INDIRECT(NOM_FR_FACADE&amp;ADDRESS('PR-tampon'!$E82,COLUMN(REFERENCEMENT_FACADE[[#Headers],[REF]])))))</f>
        <v>2.2/20-1807_V1</v>
      </c>
      <c r="I116" s="10">
        <f ca="1">IF('PR-tampon'!B82="","",IF('PR-tampon'!B82=0,"",INDIRECT(NOM_FR_FACADE&amp;ADDRESS('PR-tampon'!$E82,COLUMN(REFERENCEMENT_FACADE[[#Headers],[AVIS LIMITE AU / VALIDITE]])))))</f>
        <v>46446</v>
      </c>
      <c r="J116" s="10" t="str">
        <f ca="1">IF('PR-tampon'!B82="","",IF('PR-tampon'!B82=0,"",INDIRECT(NOM_FR_FACADE&amp;ADDRESS('PR-tampon'!$E82,COLUMN(REFERENCEMENT_FACADE[[#Headers],[TC/TNC
dans le domaine d''emploi visé]])))))</f>
        <v>TC</v>
      </c>
      <c r="K116" s="2" t="str">
        <f ca="1">IF('PR-tampon'!B82="","",IF('PR-tampon'!B82=0,"",INDIRECT(NOM_FR_FACADE&amp;ADDRESS('PR-tampon'!$E82,COLUMN(REFERENCEMENT_FACADE[[#Headers],[Synthèse support visés]])))))</f>
        <v>COB (NF DTU 31.2) / CLT (Sous AT/DTA)</v>
      </c>
      <c r="L116" s="2" t="str">
        <f ca="1">IF('PR-tampon'!B82="","",IF('PR-tampon'!B82=0,"",INDIRECT(NOM_FR_FACADE&amp;ADDRESS('PR-tampon'!$E82,COLUMN(REFERENCEMENT_FACADE[[#Headers],[LIMITATION DE HAUTEUR DE FACADE3]])))))</f>
        <v>(Situation a à c) h≤ 10 m
(Situation d) h≤ 6 m</v>
      </c>
      <c r="M116" s="265">
        <f ca="1">IF('PR-tampon'!B82="","",IF('PR-tampon'!B82=0,"",INDIRECT(NOM_FR_FACADE&amp;ADDRESS('PR-tampon'!$E82,COLUMN(REFERENCEMENT_FACADE[[#Headers],[LIMITATION DE HAUTEUR DE FACADE]])))))</f>
        <v>10</v>
      </c>
      <c r="N116" s="236" t="str">
        <f ca="1">IF('PR-tampon'!B82="","",IF('PR-tampon'!B82=0,"",IF(INDIRECT(NOM_FR_FACADE&amp;ADDRESS('PR-tampon'!$E82,COLUMN(REFERENCEMENT_FACADE[Observation domaine d''emploi Hauteur])))=0,"-",INDIRECT(NOM_FR_FACADE&amp;ADDRESS('PR-tampon'!$E82,COLUMN(REFERENCEMENT_FACADE[Observation domaine d''emploi Hauteur]))))))</f>
        <v>-</v>
      </c>
      <c r="O116" s="2" t="str">
        <f ca="1">IF('PR-tampon'!B82="","",IF('PR-tampon'!B82=0,"",INDIRECT(NOM_FR_FACADE&amp;ADDRESS('PR-tampon'!$E82,COLUMN(REFERENCEMENT_FACADE[[#Headers],[Colonne zone visée]])))))</f>
        <v>4
4
4
4</v>
      </c>
      <c r="P116" s="2" t="str">
        <f ca="1">IF('PR-tampon'!B82="","",IF('PR-tampon'!B82=0,"",INDIRECT(NOM_FR_FACADE&amp;ADDRESS('PR-tampon'!$E82,COLUMN(REFERENCEMENT_FACADE[[#Headers],[Colonne catégorie visée]])))))</f>
        <v>I
II
III
IV</v>
      </c>
      <c r="Q116" s="236" t="str">
        <f ca="1">IF(OR(RECH_CATEGORIE=FALSE,MID(Tableau5[[#This Row],[ZONE DE SISMICITE MAXIMALE POUR LA CATEGORIE DE BATIMENT VISEE]],2,2)="**"),IF('PR-tampon'!B82="","",IF('PR-tampon'!B82=0,"",IF(INDIRECT(NOM_FR_FACADE&amp;ADDRESS('PR-tampon'!$E82,COLUMN(REFERENCEMENT_FACADE[OBSERVATIONS SUR DOMAINE D''EMPLOI Sismique])))="","-",(INDIRECT(NOM_FR_FACADE&amp;ADDRESS('PR-tampon'!$E82,COLUMN(REFERENCEMENT_FACADE[OBSERVATIONS SUR DOMAINE D''EMPLOI Sismique]))))))),"")</f>
        <v>-</v>
      </c>
      <c r="R116" s="2" t="str">
        <f ca="1">IF('PR-tampon'!B82="","",IF('PR-tampon'!B82=0,"",IF(INDIRECT(NOM_FR_FACADE&amp;ADDRESS('PR-tampon'!$E82,COLUMN(REFERENCEMENT_FACADE[REF ApL])))=0,"",INDIRECT(NOM_FR_FACADE&amp;ADDRESS('PR-tampon'!$E82,COLUMN(REFERENCEMENT_FACADE[REF ApL]))))))</f>
        <v/>
      </c>
      <c r="S116" s="187" t="str">
        <f ca="1">IF('PR-tampon'!B82="","",IF('PR-tampon'!B82=0,"",IF(INDIRECT(NOM_FR_FACADE&amp;ADDRESS('PR-tampon'!$E82,COLUMN(REFERENCEMENT_FACADE[Lien pour aller sur le site Evaluation CSTB])))=0,"",INDIRECT(NOM_FR_FACADE&amp;ADDRESS('PR-tampon'!$E82,COLUMN(REFERENCEMENT_FACADE[Lien pour aller sur le site Evaluation CSTB]))))))</f>
        <v>https://evaluation.cstb.fr/fr/avis-technique/detail/2.2-20-1807_V1/</v>
      </c>
    </row>
    <row r="117" spans="1:19" ht="75" customHeight="1" x14ac:dyDescent="0.3">
      <c r="A117" s="2">
        <f>IF('PR-tampon'!B83=0,"",IF(A116+1&gt;'MODULE DE RECHERCHE'!$F$36,"",A116+1))</f>
        <v>75</v>
      </c>
      <c r="B117" s="10">
        <f ca="1">IF('PR-tampon'!E83="","",IF('PR-tampon'!E83=0,"",INDIRECT(NOM_FR_FACADE&amp;ADDRESS('PR-tampon'!$E83,COLUMN(REFERENCEMENT_FACADE[[#Headers],[DATE REFERENCEMENT]])))))</f>
        <v>44230</v>
      </c>
      <c r="C117" s="2" t="str">
        <f ca="1">IF('PR-tampon'!B83="","",IF('PR-tampon'!B83=0,"",INDIRECT(NOM_FR_FACADE&amp;ADDRESS('PR-tampon'!$E83,COLUMN(REFERENCEMENT_FACADE[[#Headers],[ASPECT]])))))</f>
        <v>Minéral - Panneaux</v>
      </c>
      <c r="D117" s="2" t="str">
        <f ca="1">IF('PR-tampon'!B83="","",IF('PR-tampon'!B83=0,"",INDIRECT(NOM_FR_FACADE&amp;ADDRESS('PR-tampon'!$E83,COLUMN(REFERENCEMENT_FACADE[[#Headers],[TYPE DE PROCEDE]])))))</f>
        <v>Bardage rapporté en céramique</v>
      </c>
      <c r="E117" s="2" t="str">
        <f ca="1">IF('PR-tampon'!B83="","",IF('PR-tampon'!B83=0,"",INDIRECT(NOM_FR_FACADE&amp;ADDRESS('PR-tampon'!$E83,COLUMN(REFERENCEMENT_FACADE[[#Headers],[NOM COMMERCIAL DU PROCEDE]])))))</f>
        <v xml:space="preserve">Système céramique FV PORCELANOSA GROUPE Fixation Visible </v>
      </c>
      <c r="F117" s="2" t="str">
        <f ca="1">IF('PR-tampon'!B83="","",IF('PR-tampon'!B83=0,"",INDIRECT(NOM_FR_FACADE&amp;ADDRESS('PR-tampon'!$E83,COLUMN(REFERENCEMENT_FACADE[[#Headers],[FABRICANT]])))))</f>
        <v>Porcelanosa Groupe</v>
      </c>
      <c r="G117" s="2" t="str">
        <f ca="1">IF('PR-tampon'!B83="","",IF('PR-tampon'!B83=0,"",INDIRECT(NOM_FR_FACADE&amp;ADDRESS('PR-tampon'!$E83,COLUMN(REFERENCEMENT_FACADE[[#Headers],[TYPE DE DOCUMENT DE REFERENCE]])))))</f>
        <v>Avis Technique</v>
      </c>
      <c r="H117" s="2" t="str">
        <f ca="1">IF('PR-tampon'!B83="","",IF('PR-tampon'!B83=0,"",INDIRECT(NOM_FR_FACADE&amp;ADDRESS('PR-tampon'!$E83,COLUMN(REFERENCEMENT_FACADE[[#Headers],[REF]])))))</f>
        <v>2.2/20-1806_V1</v>
      </c>
      <c r="I117" s="10">
        <f ca="1">IF('PR-tampon'!B83="","",IF('PR-tampon'!B83=0,"",INDIRECT(NOM_FR_FACADE&amp;ADDRESS('PR-tampon'!$E83,COLUMN(REFERENCEMENT_FACADE[[#Headers],[AVIS LIMITE AU / VALIDITE]])))))</f>
        <v>46446</v>
      </c>
      <c r="J117" s="10" t="str">
        <f ca="1">IF('PR-tampon'!B83="","",IF('PR-tampon'!B83=0,"",INDIRECT(NOM_FR_FACADE&amp;ADDRESS('PR-tampon'!$E83,COLUMN(REFERENCEMENT_FACADE[[#Headers],[TC/TNC
dans le domaine d''emploi visé]])))))</f>
        <v>TC</v>
      </c>
      <c r="K117" s="2" t="str">
        <f ca="1">IF('PR-tampon'!B83="","",IF('PR-tampon'!B83=0,"",INDIRECT(NOM_FR_FACADE&amp;ADDRESS('PR-tampon'!$E83,COLUMN(REFERENCEMENT_FACADE[[#Headers],[Synthèse support visés]])))))</f>
        <v>COB (NF DTU 31.2) / CLT (Sous AT/DTA)</v>
      </c>
      <c r="L117" s="2" t="str">
        <f ca="1">IF('PR-tampon'!B83="","",IF('PR-tampon'!B83=0,"",INDIRECT(NOM_FR_FACADE&amp;ADDRESS('PR-tampon'!$E83,COLUMN(REFERENCEMENT_FACADE[[#Headers],[LIMITATION DE HAUTEUR DE FACADE3]])))))</f>
        <v>(Situation a à c) h≤ 10 m
(Situation d) h≤ 6 m</v>
      </c>
      <c r="M117" s="265">
        <f ca="1">IF('PR-tampon'!B83="","",IF('PR-tampon'!B83=0,"",INDIRECT(NOM_FR_FACADE&amp;ADDRESS('PR-tampon'!$E83,COLUMN(REFERENCEMENT_FACADE[[#Headers],[LIMITATION DE HAUTEUR DE FACADE]])))))</f>
        <v>10</v>
      </c>
      <c r="N117" s="236" t="str">
        <f ca="1">IF('PR-tampon'!B83="","",IF('PR-tampon'!B83=0,"",IF(INDIRECT(NOM_FR_FACADE&amp;ADDRESS('PR-tampon'!$E83,COLUMN(REFERENCEMENT_FACADE[Observation domaine d''emploi Hauteur])))=0,"-",INDIRECT(NOM_FR_FACADE&amp;ADDRESS('PR-tampon'!$E83,COLUMN(REFERENCEMENT_FACADE[Observation domaine d''emploi Hauteur]))))))</f>
        <v>-</v>
      </c>
      <c r="O117" s="2" t="str">
        <f ca="1">IF('PR-tampon'!B83="","",IF('PR-tampon'!B83=0,"",INDIRECT(NOM_FR_FACADE&amp;ADDRESS('PR-tampon'!$E83,COLUMN(REFERENCEMENT_FACADE[[#Headers],[Colonne zone visée]])))))</f>
        <v>4
4
4
4</v>
      </c>
      <c r="P117" s="2" t="str">
        <f ca="1">IF('PR-tampon'!B83="","",IF('PR-tampon'!B83=0,"",INDIRECT(NOM_FR_FACADE&amp;ADDRESS('PR-tampon'!$E83,COLUMN(REFERENCEMENT_FACADE[[#Headers],[Colonne catégorie visée]])))))</f>
        <v>I
II
III
IV</v>
      </c>
      <c r="Q117" s="236" t="str">
        <f ca="1">IF(OR(RECH_CATEGORIE=FALSE,MID(Tableau5[[#This Row],[ZONE DE SISMICITE MAXIMALE POUR LA CATEGORIE DE BATIMENT VISEE]],2,2)="**"),IF('PR-tampon'!B83="","",IF('PR-tampon'!B83=0,"",IF(INDIRECT(NOM_FR_FACADE&amp;ADDRESS('PR-tampon'!$E83,COLUMN(REFERENCEMENT_FACADE[OBSERVATIONS SUR DOMAINE D''EMPLOI Sismique])))="","-",(INDIRECT(NOM_FR_FACADE&amp;ADDRESS('PR-tampon'!$E83,COLUMN(REFERENCEMENT_FACADE[OBSERVATIONS SUR DOMAINE D''EMPLOI Sismique]))))))),"")</f>
        <v>-</v>
      </c>
      <c r="R117" s="2" t="str">
        <f ca="1">IF('PR-tampon'!B83="","",IF('PR-tampon'!B83=0,"",IF(INDIRECT(NOM_FR_FACADE&amp;ADDRESS('PR-tampon'!$E83,COLUMN(REFERENCEMENT_FACADE[REF ApL])))=0,"",INDIRECT(NOM_FR_FACADE&amp;ADDRESS('PR-tampon'!$E83,COLUMN(REFERENCEMENT_FACADE[REF ApL]))))))</f>
        <v/>
      </c>
      <c r="S117" s="187" t="str">
        <f ca="1">IF('PR-tampon'!B83="","",IF('PR-tampon'!B83=0,"",IF(INDIRECT(NOM_FR_FACADE&amp;ADDRESS('PR-tampon'!$E83,COLUMN(REFERENCEMENT_FACADE[Lien pour aller sur le site Evaluation CSTB])))=0,"",INDIRECT(NOM_FR_FACADE&amp;ADDRESS('PR-tampon'!$E83,COLUMN(REFERENCEMENT_FACADE[Lien pour aller sur le site Evaluation CSTB]))))))</f>
        <v>https://evaluation.cstb.fr/fr/avis-technique/detail/2.2-20-1806_V1/</v>
      </c>
    </row>
    <row r="118" spans="1:19" ht="75" customHeight="1" x14ac:dyDescent="0.3">
      <c r="A118" s="2">
        <f>IF('PR-tampon'!B84=0,"",IF(A117+1&gt;'MODULE DE RECHERCHE'!$F$36,"",A117+1))</f>
        <v>76</v>
      </c>
      <c r="B118" s="10">
        <f ca="1">IF('PR-tampon'!E84="","",IF('PR-tampon'!E84=0,"",INDIRECT(NOM_FR_FACADE&amp;ADDRESS('PR-tampon'!$E84,COLUMN(REFERENCEMENT_FACADE[[#Headers],[DATE REFERENCEMENT]])))))</f>
        <v>43749</v>
      </c>
      <c r="C118" s="2" t="str">
        <f ca="1">IF('PR-tampon'!B84="","",IF('PR-tampon'!B84=0,"",INDIRECT(NOM_FR_FACADE&amp;ADDRESS('PR-tampon'!$E84,COLUMN(REFERENCEMENT_FACADE[[#Headers],[ASPECT]])))))</f>
        <v>Minéral - Panneaux</v>
      </c>
      <c r="D118" s="2" t="str">
        <f ca="1">IF('PR-tampon'!B84="","",IF('PR-tampon'!B84=0,"",INDIRECT(NOM_FR_FACADE&amp;ADDRESS('PR-tampon'!$E84,COLUMN(REFERENCEMENT_FACADE[[#Headers],[TYPE DE PROCEDE]])))))</f>
        <v>Bardage rapporté en céramique</v>
      </c>
      <c r="E118" s="2" t="str">
        <f ca="1">IF('PR-tampon'!B84="","",IF('PR-tampon'!B84=0,"",INDIRECT(NOM_FR_FACADE&amp;ADDRESS('PR-tampon'!$E84,COLUMN(REFERENCEMENT_FACADE[[#Headers],[NOM COMMERCIAL DU PROCEDE]])))))</f>
        <v xml:space="preserve">Vétisol Vétirail </v>
      </c>
      <c r="F118" s="2" t="str">
        <f ca="1">IF('PR-tampon'!B84="","",IF('PR-tampon'!B84=0,"",INDIRECT(NOM_FR_FACADE&amp;ADDRESS('PR-tampon'!$E84,COLUMN(REFERENCEMENT_FACADE[[#Headers],[FABRICANT]])))))</f>
        <v>Vetisol
(FR)</v>
      </c>
      <c r="G118" s="2" t="str">
        <f ca="1">IF('PR-tampon'!B84="","",IF('PR-tampon'!B84=0,"",INDIRECT(NOM_FR_FACADE&amp;ADDRESS('PR-tampon'!$E84,COLUMN(REFERENCEMENT_FACADE[[#Headers],[TYPE DE DOCUMENT DE REFERENCE]])))))</f>
        <v>Avis Technique</v>
      </c>
      <c r="H118" s="2" t="str">
        <f ca="1">IF('PR-tampon'!B84="","",IF('PR-tampon'!B84=0,"",INDIRECT(NOM_FR_FACADE&amp;ADDRESS('PR-tampon'!$E84,COLUMN(REFERENCEMENT_FACADE[[#Headers],[REF]])))))</f>
        <v>2.2/10-1425_V3</v>
      </c>
      <c r="I118" s="10">
        <f ca="1">IF('PR-tampon'!B84="","",IF('PR-tampon'!B84=0,"",INDIRECT(NOM_FR_FACADE&amp;ADDRESS('PR-tampon'!$E84,COLUMN(REFERENCEMENT_FACADE[[#Headers],[AVIS LIMITE AU / VALIDITE]])))))</f>
        <v>45473</v>
      </c>
      <c r="J118" s="10" t="str">
        <f ca="1">IF('PR-tampon'!B84="","",IF('PR-tampon'!B84=0,"",INDIRECT(NOM_FR_FACADE&amp;ADDRESS('PR-tampon'!$E84,COLUMN(REFERENCEMENT_FACADE[[#Headers],[TC/TNC
dans le domaine d''emploi visé]])))))</f>
        <v>TC</v>
      </c>
      <c r="K118" s="2" t="str">
        <f ca="1">IF('PR-tampon'!B84="","",IF('PR-tampon'!B84=0,"",INDIRECT(NOM_FR_FACADE&amp;ADDRESS('PR-tampon'!$E84,COLUMN(REFERENCEMENT_FACADE[[#Headers],[Synthèse support visés]])))))</f>
        <v>COB (NF DTU 31.2) / CLT (Sous AT/DTA)</v>
      </c>
      <c r="L118" s="2" t="str">
        <f ca="1">IF('PR-tampon'!B84="","",IF('PR-tampon'!B84=0,"",INDIRECT(NOM_FR_FACADE&amp;ADDRESS('PR-tampon'!$E84,COLUMN(REFERENCEMENT_FACADE[[#Headers],[LIMITATION DE HAUTEUR DE FACADE3]])))))</f>
        <v>(Situation a à c) h≤ 10 m
(Situation d) h≤ 6 m</v>
      </c>
      <c r="M118" s="265">
        <f ca="1">IF('PR-tampon'!B84="","",IF('PR-tampon'!B84=0,"",INDIRECT(NOM_FR_FACADE&amp;ADDRESS('PR-tampon'!$E84,COLUMN(REFERENCEMENT_FACADE[[#Headers],[LIMITATION DE HAUTEUR DE FACADE]])))))</f>
        <v>10</v>
      </c>
      <c r="N118" s="236" t="str">
        <f ca="1">IF('PR-tampon'!B84="","",IF('PR-tampon'!B84=0,"",IF(INDIRECT(NOM_FR_FACADE&amp;ADDRESS('PR-tampon'!$E84,COLUMN(REFERENCEMENT_FACADE[Observation domaine d''emploi Hauteur])))=0,"-",INDIRECT(NOM_FR_FACADE&amp;ADDRESS('PR-tampon'!$E84,COLUMN(REFERENCEMENT_FACADE[Observation domaine d''emploi Hauteur]))))))</f>
        <v>-</v>
      </c>
      <c r="O118" s="2" t="str">
        <f ca="1">IF('PR-tampon'!B84="","",IF('PR-tampon'!B84=0,"",INDIRECT(NOM_FR_FACADE&amp;ADDRESS('PR-tampon'!$E84,COLUMN(REFERENCEMENT_FACADE[[#Headers],[Colonne zone visée]])))))</f>
        <v>4
4
4
4</v>
      </c>
      <c r="P118" s="2" t="str">
        <f ca="1">IF('PR-tampon'!B84="","",IF('PR-tampon'!B84=0,"",INDIRECT(NOM_FR_FACADE&amp;ADDRESS('PR-tampon'!$E84,COLUMN(REFERENCEMENT_FACADE[[#Headers],[Colonne catégorie visée]])))))</f>
        <v>I
II
III
IV</v>
      </c>
      <c r="Q118" s="236" t="str">
        <f ca="1">IF(OR(RECH_CATEGORIE=FALSE,MID(Tableau5[[#This Row],[ZONE DE SISMICITE MAXIMALE POUR LA CATEGORIE DE BATIMENT VISEE]],2,2)="**"),IF('PR-tampon'!B84="","",IF('PR-tampon'!B84=0,"",IF(INDIRECT(NOM_FR_FACADE&amp;ADDRESS('PR-tampon'!$E84,COLUMN(REFERENCEMENT_FACADE[OBSERVATIONS SUR DOMAINE D''EMPLOI Sismique])))="","-",(INDIRECT(NOM_FR_FACADE&amp;ADDRESS('PR-tampon'!$E84,COLUMN(REFERENCEMENT_FACADE[OBSERVATIONS SUR DOMAINE D''EMPLOI Sismique]))))))),"")</f>
        <v>-</v>
      </c>
      <c r="R118" s="2" t="str">
        <f ca="1">IF('PR-tampon'!B84="","",IF('PR-tampon'!B84=0,"",IF(INDIRECT(NOM_FR_FACADE&amp;ADDRESS('PR-tampon'!$E84,COLUMN(REFERENCEMENT_FACADE[REF ApL])))=0,"",INDIRECT(NOM_FR_FACADE&amp;ADDRESS('PR-tampon'!$E84,COLUMN(REFERENCEMENT_FACADE[REF ApL]))))))</f>
        <v/>
      </c>
      <c r="S118" s="187" t="str">
        <f ca="1">IF('PR-tampon'!B84="","",IF('PR-tampon'!B84=0,"",IF(INDIRECT(NOM_FR_FACADE&amp;ADDRESS('PR-tampon'!$E84,COLUMN(REFERENCEMENT_FACADE[Lien pour aller sur le site Evaluation CSTB])))=0,"",INDIRECT(NOM_FR_FACADE&amp;ADDRESS('PR-tampon'!$E84,COLUMN(REFERENCEMENT_FACADE[Lien pour aller sur le site Evaluation CSTB]))))))</f>
        <v>https://evaluation.cstb.fr/fr/avis-technique/detail/2.2-10-1425_V3/</v>
      </c>
    </row>
    <row r="119" spans="1:19" ht="75" customHeight="1" x14ac:dyDescent="0.3">
      <c r="A119" s="2">
        <f>IF('PR-tampon'!B85=0,"",IF(A118+1&gt;'MODULE DE RECHERCHE'!$F$36,"",A118+1))</f>
        <v>77</v>
      </c>
      <c r="B119" s="10">
        <f ca="1">IF('PR-tampon'!E85="","",IF('PR-tampon'!E85=0,"",INDIRECT(NOM_FR_FACADE&amp;ADDRESS('PR-tampon'!$E85,COLUMN(REFERENCEMENT_FACADE[[#Headers],[DATE REFERENCEMENT]])))))</f>
        <v>43838</v>
      </c>
      <c r="C119" s="2" t="str">
        <f ca="1">IF('PR-tampon'!B85="","",IF('PR-tampon'!B85=0,"",INDIRECT(NOM_FR_FACADE&amp;ADDRESS('PR-tampon'!$E85,COLUMN(REFERENCEMENT_FACADE[[#Headers],[ASPECT]])))))</f>
        <v>Minéral - Panneaux</v>
      </c>
      <c r="D119" s="2" t="str">
        <f ca="1">IF('PR-tampon'!B85="","",IF('PR-tampon'!B85=0,"",INDIRECT(NOM_FR_FACADE&amp;ADDRESS('PR-tampon'!$E85,COLUMN(REFERENCEMENT_FACADE[[#Headers],[TYPE DE PROCEDE]])))))</f>
        <v>Bardage rapporté en compound polyester HDC</v>
      </c>
      <c r="E119" s="2" t="str">
        <f ca="1">IF('PR-tampon'!B85="","",IF('PR-tampon'!B85=0,"",INDIRECT(NOM_FR_FACADE&amp;ADDRESS('PR-tampon'!$E85,COLUMN(REFERENCEMENT_FACADE[[#Headers],[NOM COMMERCIAL DU PROCEDE]])))))</f>
        <v xml:space="preserve">CAREA Emboitement BSO (Type V, Type G) </v>
      </c>
      <c r="F119" s="2" t="str">
        <f ca="1">IF('PR-tampon'!B85="","",IF('PR-tampon'!B85=0,"",INDIRECT(NOM_FR_FACADE&amp;ADDRESS('PR-tampon'!$E85,COLUMN(REFERENCEMENT_FACADE[[#Headers],[FABRICANT]])))))</f>
        <v>Carea Façade
(fr)</v>
      </c>
      <c r="G119" s="2" t="str">
        <f ca="1">IF('PR-tampon'!B85="","",IF('PR-tampon'!B85=0,"",INDIRECT(NOM_FR_FACADE&amp;ADDRESS('PR-tampon'!$E85,COLUMN(REFERENCEMENT_FACADE[[#Headers],[TYPE DE DOCUMENT DE REFERENCE]])))))</f>
        <v>Avis Technique</v>
      </c>
      <c r="H119" s="2" t="str">
        <f ca="1">IF('PR-tampon'!B85="","",IF('PR-tampon'!B85=0,"",INDIRECT(NOM_FR_FACADE&amp;ADDRESS('PR-tampon'!$E85,COLUMN(REFERENCEMENT_FACADE[[#Headers],[REF]])))))</f>
        <v>2.2/11-1484_V2</v>
      </c>
      <c r="I119" s="10">
        <f ca="1">IF('PR-tampon'!B85="","",IF('PR-tampon'!B85=0,"",INDIRECT(NOM_FR_FACADE&amp;ADDRESS('PR-tampon'!$E85,COLUMN(REFERENCEMENT_FACADE[[#Headers],[AVIS LIMITE AU / VALIDITE]])))))</f>
        <v>46295</v>
      </c>
      <c r="J119" s="10" t="str">
        <f ca="1">IF('PR-tampon'!B85="","",IF('PR-tampon'!B85=0,"",INDIRECT(NOM_FR_FACADE&amp;ADDRESS('PR-tampon'!$E85,COLUMN(REFERENCEMENT_FACADE[[#Headers],[TC/TNC
dans le domaine d''emploi visé]])))))</f>
        <v>TC</v>
      </c>
      <c r="K119" s="2" t="str">
        <f ca="1">IF('PR-tampon'!B85="","",IF('PR-tampon'!B85=0,"",INDIRECT(NOM_FR_FACADE&amp;ADDRESS('PR-tampon'!$E85,COLUMN(REFERENCEMENT_FACADE[[#Headers],[Synthèse support visés]])))))</f>
        <v>COB (NF DTU 31.2) / CLT (Sous AT/DTA)</v>
      </c>
      <c r="L119" s="2" t="str">
        <f ca="1">IF('PR-tampon'!B85="","",IF('PR-tampon'!B85=0,"",INDIRECT(NOM_FR_FACADE&amp;ADDRESS('PR-tampon'!$E85,COLUMN(REFERENCEMENT_FACADE[[#Headers],[LIMITATION DE HAUTEUR DE FACADE3]])))))</f>
        <v>(Situation a à c) h≤ 10 m
(Situation d) h≤ 6 m</v>
      </c>
      <c r="M119" s="265">
        <f ca="1">IF('PR-tampon'!B85="","",IF('PR-tampon'!B85=0,"",INDIRECT(NOM_FR_FACADE&amp;ADDRESS('PR-tampon'!$E85,COLUMN(REFERENCEMENT_FACADE[[#Headers],[LIMITATION DE HAUTEUR DE FACADE]])))))</f>
        <v>10</v>
      </c>
      <c r="N119" s="236" t="str">
        <f ca="1">IF('PR-tampon'!B85="","",IF('PR-tampon'!B85=0,"",IF(INDIRECT(NOM_FR_FACADE&amp;ADDRESS('PR-tampon'!$E85,COLUMN(REFERENCEMENT_FACADE[Observation domaine d''emploi Hauteur])))=0,"-",INDIRECT(NOM_FR_FACADE&amp;ADDRESS('PR-tampon'!$E85,COLUMN(REFERENCEMENT_FACADE[Observation domaine d''emploi Hauteur]))))))</f>
        <v>-</v>
      </c>
      <c r="O119" s="2" t="str">
        <f ca="1">IF('PR-tampon'!B85="","",IF('PR-tampon'!B85=0,"",INDIRECT(NOM_FR_FACADE&amp;ADDRESS('PR-tampon'!$E85,COLUMN(REFERENCEMENT_FACADE[[#Headers],[Colonne zone visée]])))))</f>
        <v>4
2
1
1</v>
      </c>
      <c r="P119" s="2" t="str">
        <f ca="1">IF('PR-tampon'!B85="","",IF('PR-tampon'!B85=0,"",INDIRECT(NOM_FR_FACADE&amp;ADDRESS('PR-tampon'!$E85,COLUMN(REFERENCEMENT_FACADE[[#Headers],[Colonne catégorie visée]])))))</f>
        <v>I
II
III
IV</v>
      </c>
      <c r="Q119" s="236" t="str">
        <f ca="1">IF(OR(RECH_CATEGORIE=FALSE,MID(Tableau5[[#This Row],[ZONE DE SISMICITE MAXIMALE POUR LA CATEGORIE DE BATIMENT VISEE]],2,2)="**"),IF('PR-tampon'!B85="","",IF('PR-tampon'!B85=0,"",IF(INDIRECT(NOM_FR_FACADE&amp;ADDRESS('PR-tampon'!$E85,COLUMN(REFERENCEMENT_FACADE[OBSERVATIONS SUR DOMAINE D''EMPLOI Sismique])))="","-",(INDIRECT(NOM_FR_FACADE&amp;ADDRESS('PR-tampon'!$E85,COLUMN(REFERENCEMENT_FACADE[OBSERVATIONS SUR DOMAINE D''EMPLOI Sismique]))))))),"")</f>
        <v>-</v>
      </c>
      <c r="R119" s="2" t="str">
        <f ca="1">IF('PR-tampon'!B85="","",IF('PR-tampon'!B85=0,"",IF(INDIRECT(NOM_FR_FACADE&amp;ADDRESS('PR-tampon'!$E85,COLUMN(REFERENCEMENT_FACADE[REF ApL])))=0,"",INDIRECT(NOM_FR_FACADE&amp;ADDRESS('PR-tampon'!$E85,COLUMN(REFERENCEMENT_FACADE[REF ApL]))))))</f>
        <v/>
      </c>
      <c r="S119" s="187" t="str">
        <f ca="1">IF('PR-tampon'!B85="","",IF('PR-tampon'!B85=0,"",IF(INDIRECT(NOM_FR_FACADE&amp;ADDRESS('PR-tampon'!$E85,COLUMN(REFERENCEMENT_FACADE[Lien pour aller sur le site Evaluation CSTB])))=0,"",INDIRECT(NOM_FR_FACADE&amp;ADDRESS('PR-tampon'!$E85,COLUMN(REFERENCEMENT_FACADE[Lien pour aller sur le site Evaluation CSTB]))))))</f>
        <v>https://evaluation.cstb.fr/fr/avis-technique/detail/2.2-11-1484_V2/</v>
      </c>
    </row>
    <row r="120" spans="1:19" ht="75" customHeight="1" x14ac:dyDescent="0.3">
      <c r="A120" s="2">
        <f>IF('PR-tampon'!B86=0,"",IF(A119+1&gt;'MODULE DE RECHERCHE'!$F$36,"",A119+1))</f>
        <v>78</v>
      </c>
      <c r="B120" s="10">
        <f ca="1">IF('PR-tampon'!E86="","",IF('PR-tampon'!E86=0,"",INDIRECT(NOM_FR_FACADE&amp;ADDRESS('PR-tampon'!$E86,COLUMN(REFERENCEMENT_FACADE[[#Headers],[DATE REFERENCEMENT]])))))</f>
        <v>44384</v>
      </c>
      <c r="C120" s="2" t="str">
        <f ca="1">IF('PR-tampon'!B86="","",IF('PR-tampon'!B86=0,"",INDIRECT(NOM_FR_FACADE&amp;ADDRESS('PR-tampon'!$E86,COLUMN(REFERENCEMENT_FACADE[[#Headers],[ASPECT]])))))</f>
        <v>Minéral - Panneaux</v>
      </c>
      <c r="D120" s="2" t="str">
        <f ca="1">IF('PR-tampon'!B86="","",IF('PR-tampon'!B86=0,"",INDIRECT(NOM_FR_FACADE&amp;ADDRESS('PR-tampon'!$E86,COLUMN(REFERENCEMENT_FACADE[[#Headers],[TYPE DE PROCEDE]])))))</f>
        <v>Bardage rapporté en fibre-ciment</v>
      </c>
      <c r="E120" s="2" t="str">
        <f ca="1">IF('PR-tampon'!B86="","",IF('PR-tampon'!B86=0,"",INDIRECT(NOM_FR_FACADE&amp;ADDRESS('PR-tampon'!$E86,COLUMN(REFERENCEMENT_FACADE[[#Headers],[NOM COMMERCIAL DU PROCEDE]])))))</f>
        <v>Effix Architecture</v>
      </c>
      <c r="F120" s="2" t="str">
        <f ca="1">IF('PR-tampon'!B86="","",IF('PR-tampon'!B86=0,"",INDIRECT(NOM_FR_FACADE&amp;ADDRESS('PR-tampon'!$E86,COLUMN(REFERENCEMENT_FACADE[[#Headers],[FABRICANT]])))))</f>
        <v>Société Ciments Calcia
(FR)</v>
      </c>
      <c r="G120" s="2" t="str">
        <f ca="1">IF('PR-tampon'!B86="","",IF('PR-tampon'!B86=0,"",INDIRECT(NOM_FR_FACADE&amp;ADDRESS('PR-tampon'!$E86,COLUMN(REFERENCEMENT_FACADE[[#Headers],[TYPE DE DOCUMENT DE REFERENCE]])))))</f>
        <v>Avis Technique</v>
      </c>
      <c r="H120" s="2" t="str">
        <f ca="1">IF('PR-tampon'!B86="","",IF('PR-tampon'!B86=0,"",INDIRECT(NOM_FR_FACADE&amp;ADDRESS('PR-tampon'!$E86,COLUMN(REFERENCEMENT_FACADE[[#Headers],[REF]])))))</f>
        <v>2.2/13-1566_V3</v>
      </c>
      <c r="I120" s="10">
        <f ca="1">IF('PR-tampon'!B86="","",IF('PR-tampon'!B86=0,"",INDIRECT(NOM_FR_FACADE&amp;ADDRESS('PR-tampon'!$E86,COLUMN(REFERENCEMENT_FACADE[[#Headers],[AVIS LIMITE AU / VALIDITE]])))))</f>
        <v>45838</v>
      </c>
      <c r="J120" s="10" t="str">
        <f ca="1">IF('PR-tampon'!B86="","",IF('PR-tampon'!B86=0,"",INDIRECT(NOM_FR_FACADE&amp;ADDRESS('PR-tampon'!$E86,COLUMN(REFERENCEMENT_FACADE[[#Headers],[TC/TNC
dans le domaine d''emploi visé]])))))</f>
        <v>TC</v>
      </c>
      <c r="K120" s="2" t="str">
        <f ca="1">IF('PR-tampon'!B86="","",IF('PR-tampon'!B86=0,"",INDIRECT(NOM_FR_FACADE&amp;ADDRESS('PR-tampon'!$E86,COLUMN(REFERENCEMENT_FACADE[[#Headers],[Synthèse support visés]])))))</f>
        <v>COB (NF DTU 31.2) / CLT (Sous AT/DTA)</v>
      </c>
      <c r="L120" s="2" t="str">
        <f ca="1">IF('PR-tampon'!B86="","",IF('PR-tampon'!B86=0,"",INDIRECT(NOM_FR_FACADE&amp;ADDRESS('PR-tampon'!$E86,COLUMN(REFERENCEMENT_FACADE[[#Headers],[LIMITATION DE HAUTEUR DE FACADE3]])))))</f>
        <v>(Situation a à c) h≤ 10 m
(Situation d) h≤ 6 m</v>
      </c>
      <c r="M120" s="265">
        <f ca="1">IF('PR-tampon'!B86="","",IF('PR-tampon'!B86=0,"",INDIRECT(NOM_FR_FACADE&amp;ADDRESS('PR-tampon'!$E86,COLUMN(REFERENCEMENT_FACADE[[#Headers],[LIMITATION DE HAUTEUR DE FACADE]])))))</f>
        <v>10</v>
      </c>
      <c r="N120" s="236" t="str">
        <f ca="1">IF('PR-tampon'!B86="","",IF('PR-tampon'!B86=0,"",IF(INDIRECT(NOM_FR_FACADE&amp;ADDRESS('PR-tampon'!$E86,COLUMN(REFERENCEMENT_FACADE[Observation domaine d''emploi Hauteur])))=0,"-",INDIRECT(NOM_FR_FACADE&amp;ADDRESS('PR-tampon'!$E86,COLUMN(REFERENCEMENT_FACADE[Observation domaine d''emploi Hauteur]))))))</f>
        <v>-</v>
      </c>
      <c r="O120" s="2" t="str">
        <f ca="1">IF('PR-tampon'!B86="","",IF('PR-tampon'!B86=0,"",INDIRECT(NOM_FR_FACADE&amp;ADDRESS('PR-tampon'!$E86,COLUMN(REFERENCEMENT_FACADE[[#Headers],[Colonne zone visée]])))))</f>
        <v>4
4**
4**
4**</v>
      </c>
      <c r="P120" s="2" t="str">
        <f ca="1">IF('PR-tampon'!B86="","",IF('PR-tampon'!B86=0,"",INDIRECT(NOM_FR_FACADE&amp;ADDRESS('PR-tampon'!$E86,COLUMN(REFERENCEMENT_FACADE[[#Headers],[Colonne catégorie visée]])))))</f>
        <v>I
II
III
IV</v>
      </c>
      <c r="Q120" s="236" t="str">
        <f ca="1">IF(OR(RECH_CATEGORIE=FALSE,MID(Tableau5[[#This Row],[ZONE DE SISMICITE MAXIMALE POUR LA CATEGORIE DE BATIMENT VISEE]],2,2)="**"),IF('PR-tampon'!B86="","",IF('PR-tampon'!B86=0,"",IF(INDIRECT(NOM_FR_FACADE&amp;ADDRESS('PR-tampon'!$E86,COLUMN(REFERENCEMENT_FACADE[OBSERVATIONS SUR DOMAINE D''EMPLOI Sismique])))="","-",(INDIRECT(NOM_FR_FACADE&amp;ADDRESS('PR-tampon'!$E86,COLUMN(REFERENCEMENT_FACADE[OBSERVATIONS SUR DOMAINE D''EMPLOI Sismique]))))))),"")</f>
        <v>** Domaine d'emploi sismique :
Ossature acier galvanisé – Pose horizontale (hauteur &lt; 1 m et de surface maximale 2 m²)</v>
      </c>
      <c r="R120" s="2" t="str">
        <f ca="1">IF('PR-tampon'!B86="","",IF('PR-tampon'!B86=0,"",IF(INDIRECT(NOM_FR_FACADE&amp;ADDRESS('PR-tampon'!$E86,COLUMN(REFERENCEMENT_FACADE[REF ApL])))=0,"",INDIRECT(NOM_FR_FACADE&amp;ADDRESS('PR-tampon'!$E86,COLUMN(REFERENCEMENT_FACADE[REF ApL]))))))</f>
        <v/>
      </c>
      <c r="S120" s="187" t="str">
        <f ca="1">IF('PR-tampon'!B86="","",IF('PR-tampon'!B86=0,"",IF(INDIRECT(NOM_FR_FACADE&amp;ADDRESS('PR-tampon'!$E86,COLUMN(REFERENCEMENT_FACADE[Lien pour aller sur le site Evaluation CSTB])))=0,"",INDIRECT(NOM_FR_FACADE&amp;ADDRESS('PR-tampon'!$E86,COLUMN(REFERENCEMENT_FACADE[Lien pour aller sur le site Evaluation CSTB]))))))</f>
        <v>https://evaluation.cstb.fr/fr/avis-technique/detail/2.2-13-1566_V3/</v>
      </c>
    </row>
    <row r="121" spans="1:19" ht="75" customHeight="1" x14ac:dyDescent="0.3">
      <c r="A121" s="2">
        <f>IF('PR-tampon'!B87=0,"",IF(A120+1&gt;'MODULE DE RECHERCHE'!$F$36,"",A120+1))</f>
        <v>79</v>
      </c>
      <c r="B121" s="10">
        <f ca="1">IF('PR-tampon'!E87="","",IF('PR-tampon'!E87=0,"",INDIRECT(NOM_FR_FACADE&amp;ADDRESS('PR-tampon'!$E87,COLUMN(REFERENCEMENT_FACADE[[#Headers],[DATE REFERENCEMENT]])))))</f>
        <v>44893</v>
      </c>
      <c r="C121" s="2" t="str">
        <f ca="1">IF('PR-tampon'!B87="","",IF('PR-tampon'!B87=0,"",INDIRECT(NOM_FR_FACADE&amp;ADDRESS('PR-tampon'!$E87,COLUMN(REFERENCEMENT_FACADE[[#Headers],[ASPECT]])))))</f>
        <v>Minéral - Panneaux</v>
      </c>
      <c r="D121" s="2" t="str">
        <f ca="1">IF('PR-tampon'!B87="","",IF('PR-tampon'!B87=0,"",INDIRECT(NOM_FR_FACADE&amp;ADDRESS('PR-tampon'!$E87,COLUMN(REFERENCEMENT_FACADE[[#Headers],[TYPE DE PROCEDE]])))))</f>
        <v xml:space="preserve">Bardage rapporté en mortier de résine acrylique </v>
      </c>
      <c r="E121" s="2" t="str">
        <f ca="1">IF('PR-tampon'!B87="","",IF('PR-tampon'!B87=0,"",INDIRECT(NOM_FR_FACADE&amp;ADDRESS('PR-tampon'!$E87,COLUMN(REFERENCEMENT_FACADE[[#Headers],[NOM COMMERCIAL DU PROCEDE]])))))</f>
        <v xml:space="preserve">DuPont Corian® EC -Système de fixations invisibles </v>
      </c>
      <c r="F121" s="2" t="str">
        <f ca="1">IF('PR-tampon'!B87="","",IF('PR-tampon'!B87=0,"",INDIRECT(NOM_FR_FACADE&amp;ADDRESS('PR-tampon'!$E87,COLUMN(REFERENCEMENT_FACADE[[#Headers],[FABRICANT]])))))</f>
        <v>E.I DuPont de Nemours and Company DuPont Surfaces- Corian
(CH)</v>
      </c>
      <c r="G121" s="2" t="str">
        <f ca="1">IF('PR-tampon'!B87="","",IF('PR-tampon'!B87=0,"",INDIRECT(NOM_FR_FACADE&amp;ADDRESS('PR-tampon'!$E87,COLUMN(REFERENCEMENT_FACADE[[#Headers],[TYPE DE DOCUMENT DE REFERENCE]])))))</f>
        <v>Avis Technique</v>
      </c>
      <c r="H121" s="2" t="str">
        <f ca="1">IF('PR-tampon'!B87="","",IF('PR-tampon'!B87=0,"",INDIRECT(NOM_FR_FACADE&amp;ADDRESS('PR-tampon'!$E87,COLUMN(REFERENCEMENT_FACADE[[#Headers],[REF]])))))</f>
        <v>2.2/16-1742_V2</v>
      </c>
      <c r="I121" s="10">
        <f ca="1">IF('PR-tampon'!B87="","",IF('PR-tampon'!B87=0,"",INDIRECT(NOM_FR_FACADE&amp;ADDRESS('PR-tampon'!$E87,COLUMN(REFERENCEMENT_FACADE[[#Headers],[AVIS LIMITE AU / VALIDITE]])))))</f>
        <v>46081</v>
      </c>
      <c r="J121" s="10" t="str">
        <f ca="1">IF('PR-tampon'!B87="","",IF('PR-tampon'!B87=0,"",INDIRECT(NOM_FR_FACADE&amp;ADDRESS('PR-tampon'!$E87,COLUMN(REFERENCEMENT_FACADE[[#Headers],[TC/TNC
dans le domaine d''emploi visé]])))))</f>
        <v>TC</v>
      </c>
      <c r="K121" s="2" t="str">
        <f ca="1">IF('PR-tampon'!B87="","",IF('PR-tampon'!B87=0,"",INDIRECT(NOM_FR_FACADE&amp;ADDRESS('PR-tampon'!$E87,COLUMN(REFERENCEMENT_FACADE[[#Headers],[Synthèse support visés]])))))</f>
        <v>COB (NF DTU 31.2) / CLT (Sous AT/DTA)</v>
      </c>
      <c r="L121" s="2" t="str">
        <f ca="1">IF('PR-tampon'!B87="","",IF('PR-tampon'!B87=0,"",INDIRECT(NOM_FR_FACADE&amp;ADDRESS('PR-tampon'!$E87,COLUMN(REFERENCEMENT_FACADE[[#Headers],[LIMITATION DE HAUTEUR DE FACADE3]])))))</f>
        <v>(Situation a à c) h≤ 9 m
(Situation d) h≤ 6 m</v>
      </c>
      <c r="M121" s="265">
        <f ca="1">IF('PR-tampon'!B87="","",IF('PR-tampon'!B87=0,"",INDIRECT(NOM_FR_FACADE&amp;ADDRESS('PR-tampon'!$E87,COLUMN(REFERENCEMENT_FACADE[[#Headers],[LIMITATION DE HAUTEUR DE FACADE]])))))</f>
        <v>9</v>
      </c>
      <c r="N121" s="236" t="str">
        <f ca="1">IF('PR-tampon'!B87="","",IF('PR-tampon'!B87=0,"",IF(INDIRECT(NOM_FR_FACADE&amp;ADDRESS('PR-tampon'!$E87,COLUMN(REFERENCEMENT_FACADE[Observation domaine d''emploi Hauteur])))=0,"-",INDIRECT(NOM_FR_FACADE&amp;ADDRESS('PR-tampon'!$E87,COLUMN(REFERENCEMENT_FACADE[Observation domaine d''emploi Hauteur]))))))</f>
        <v>-</v>
      </c>
      <c r="O121" s="2" t="str">
        <f ca="1">IF('PR-tampon'!B87="","",IF('PR-tampon'!B87=0,"",INDIRECT(NOM_FR_FACADE&amp;ADDRESS('PR-tampon'!$E87,COLUMN(REFERENCEMENT_FACADE[[#Headers],[Colonne zone visée]])))))</f>
        <v>4
4
4
4**</v>
      </c>
      <c r="P121" s="2" t="str">
        <f ca="1">IF('PR-tampon'!B87="","",IF('PR-tampon'!B87=0,"",INDIRECT(NOM_FR_FACADE&amp;ADDRESS('PR-tampon'!$E87,COLUMN(REFERENCEMENT_FACADE[[#Headers],[Colonne catégorie visée]])))))</f>
        <v>I
II
III
IV</v>
      </c>
      <c r="Q121" s="236" t="str">
        <f ca="1">IF(OR(RECH_CATEGORIE=FALSE,MID(Tableau5[[#This Row],[ZONE DE SISMICITE MAXIMALE POUR LA CATEGORIE DE BATIMENT VISEE]],2,2)="**"),IF('PR-tampon'!B87="","",IF('PR-tampon'!B87=0,"",IF(INDIRECT(NOM_FR_FACADE&amp;ADDRESS('PR-tampon'!$E87,COLUMN(REFERENCEMENT_FACADE[OBSERVATIONS SUR DOMAINE D''EMPLOI Sismique])))="","-",(INDIRECT(NOM_FR_FACADE&amp;ADDRESS('PR-tampon'!$E87,COLUMN(REFERENCEMENT_FACADE[OBSERVATIONS SUR DOMAINE D''EMPLOI Sismique]))))))),"")</f>
        <v>** Domaine d'emploi sismique :
Les dispositions de la présente évaluation technique doivent être adoptées.</v>
      </c>
      <c r="R121" s="2" t="str">
        <f ca="1">IF('PR-tampon'!B87="","",IF('PR-tampon'!B87=0,"",IF(INDIRECT(NOM_FR_FACADE&amp;ADDRESS('PR-tampon'!$E87,COLUMN(REFERENCEMENT_FACADE[REF ApL])))=0,"",INDIRECT(NOM_FR_FACADE&amp;ADDRESS('PR-tampon'!$E87,COLUMN(REFERENCEMENT_FACADE[REF ApL]))))))</f>
        <v>EFR 18-LP 004390</v>
      </c>
      <c r="S121" s="187" t="str">
        <f ca="1">IF('PR-tampon'!B87="","",IF('PR-tampon'!B87=0,"",IF(INDIRECT(NOM_FR_FACADE&amp;ADDRESS('PR-tampon'!$E87,COLUMN(REFERENCEMENT_FACADE[Lien pour aller sur le site Evaluation CSTB])))=0,"",INDIRECT(NOM_FR_FACADE&amp;ADDRESS('PR-tampon'!$E87,COLUMN(REFERENCEMENT_FACADE[Lien pour aller sur le site Evaluation CSTB]))))))</f>
        <v>https://evaluation.cstb.fr/fr/avis-technique/detail/2.2-16-1742_V2/</v>
      </c>
    </row>
    <row r="122" spans="1:19" ht="75" customHeight="1" x14ac:dyDescent="0.3">
      <c r="A122" s="2">
        <f>IF('PR-tampon'!B88=0,"",IF(A121+1&gt;'MODULE DE RECHERCHE'!$F$36,"",A121+1))</f>
        <v>80</v>
      </c>
      <c r="B122" s="10">
        <f ca="1">IF('PR-tampon'!E88="","",IF('PR-tampon'!E88=0,"",INDIRECT(NOM_FR_FACADE&amp;ADDRESS('PR-tampon'!$E88,COLUMN(REFERENCEMENT_FACADE[[#Headers],[DATE REFERENCEMENT]])))))</f>
        <v>44536</v>
      </c>
      <c r="C122" s="2" t="str">
        <f ca="1">IF('PR-tampon'!B88="","",IF('PR-tampon'!B88=0,"",INDIRECT(NOM_FR_FACADE&amp;ADDRESS('PR-tampon'!$E88,COLUMN(REFERENCEMENT_FACADE[[#Headers],[ASPECT]])))))</f>
        <v>Minéral - Panneaux</v>
      </c>
      <c r="D122" s="2" t="str">
        <f ca="1">IF('PR-tampon'!B88="","",IF('PR-tampon'!B88=0,"",INDIRECT(NOM_FR_FACADE&amp;ADDRESS('PR-tampon'!$E88,COLUMN(REFERENCEMENT_FACADE[[#Headers],[TYPE DE PROCEDE]])))))</f>
        <v xml:space="preserve">Bardage rapporté en mortier de résine acrylique </v>
      </c>
      <c r="E122" s="2" t="str">
        <f ca="1">IF('PR-tampon'!B88="","",IF('PR-tampon'!B88=0,"",INDIRECT(NOM_FR_FACADE&amp;ADDRESS('PR-tampon'!$E88,COLUMN(REFERENCEMENT_FACADE[[#Headers],[NOM COMMERCIAL DU PROCEDE]])))))</f>
        <v>PORCELANOSA KRION LUX® fixation
C-BOLT®</v>
      </c>
      <c r="F122" s="2" t="str">
        <f ca="1">IF('PR-tampon'!B88="","",IF('PR-tampon'!B88=0,"",INDIRECT(NOM_FR_FACADE&amp;ADDRESS('PR-tampon'!$E88,COLUMN(REFERENCEMENT_FACADE[[#Headers],[FABRICANT]])))))</f>
        <v>Butech Building Technology S.A. 
(distributeur : PORCELANOSA)
(ES)</v>
      </c>
      <c r="G122" s="2" t="str">
        <f ca="1">IF('PR-tampon'!B88="","",IF('PR-tampon'!B88=0,"",INDIRECT(NOM_FR_FACADE&amp;ADDRESS('PR-tampon'!$E88,COLUMN(REFERENCEMENT_FACADE[[#Headers],[TYPE DE DOCUMENT DE REFERENCE]])))))</f>
        <v>Avis Technique</v>
      </c>
      <c r="H122" s="2" t="str">
        <f ca="1">IF('PR-tampon'!B88="","",IF('PR-tampon'!B88=0,"",INDIRECT(NOM_FR_FACADE&amp;ADDRESS('PR-tampon'!$E88,COLUMN(REFERENCEMENT_FACADE[[#Headers],[REF]])))))</f>
        <v>2.2/21-1814_V1</v>
      </c>
      <c r="I122" s="10">
        <f ca="1">IF('PR-tampon'!B88="","",IF('PR-tampon'!B88=0,"",INDIRECT(NOM_FR_FACADE&amp;ADDRESS('PR-tampon'!$E88,COLUMN(REFERENCEMENT_FACADE[[#Headers],[AVIS LIMITE AU / VALIDITE]])))))</f>
        <v>45535</v>
      </c>
      <c r="J122" s="10" t="str">
        <f ca="1">IF('PR-tampon'!B88="","",IF('PR-tampon'!B88=0,"",INDIRECT(NOM_FR_FACADE&amp;ADDRESS('PR-tampon'!$E88,COLUMN(REFERENCEMENT_FACADE[[#Headers],[TC/TNC
dans le domaine d''emploi visé]])))))</f>
        <v>TC</v>
      </c>
      <c r="K122" s="2" t="str">
        <f ca="1">IF('PR-tampon'!B88="","",IF('PR-tampon'!B88=0,"",INDIRECT(NOM_FR_FACADE&amp;ADDRESS('PR-tampon'!$E88,COLUMN(REFERENCEMENT_FACADE[[#Headers],[Synthèse support visés]])))))</f>
        <v>COB (NF DTU 31.2) / CLT (Sous AT/DTA)</v>
      </c>
      <c r="L122" s="2" t="str">
        <f ca="1">IF('PR-tampon'!B88="","",IF('PR-tampon'!B88=0,"",INDIRECT(NOM_FR_FACADE&amp;ADDRESS('PR-tampon'!$E88,COLUMN(REFERENCEMENT_FACADE[[#Headers],[LIMITATION DE HAUTEUR DE FACADE3]])))))</f>
        <v>(Situation a à c) h≤ 10 m
(Situation d) h≤ 6 m</v>
      </c>
      <c r="M122" s="265">
        <f ca="1">IF('PR-tampon'!B88="","",IF('PR-tampon'!B88=0,"",INDIRECT(NOM_FR_FACADE&amp;ADDRESS('PR-tampon'!$E88,COLUMN(REFERENCEMENT_FACADE[[#Headers],[LIMITATION DE HAUTEUR DE FACADE]])))))</f>
        <v>10</v>
      </c>
      <c r="N122" s="236" t="str">
        <f ca="1">IF('PR-tampon'!B88="","",IF('PR-tampon'!B88=0,"",IF(INDIRECT(NOM_FR_FACADE&amp;ADDRESS('PR-tampon'!$E88,COLUMN(REFERENCEMENT_FACADE[Observation domaine d''emploi Hauteur])))=0,"-",INDIRECT(NOM_FR_FACADE&amp;ADDRESS('PR-tampon'!$E88,COLUMN(REFERENCEMENT_FACADE[Observation domaine d''emploi Hauteur]))))))</f>
        <v>-</v>
      </c>
      <c r="O122" s="2" t="str">
        <f ca="1">IF('PR-tampon'!B88="","",IF('PR-tampon'!B88=0,"",INDIRECT(NOM_FR_FACADE&amp;ADDRESS('PR-tampon'!$E88,COLUMN(REFERENCEMENT_FACADE[[#Headers],[Colonne zone visée]])))))</f>
        <v>4
4**
4**
2**</v>
      </c>
      <c r="P122" s="2" t="str">
        <f ca="1">IF('PR-tampon'!B88="","",IF('PR-tampon'!B88=0,"",INDIRECT(NOM_FR_FACADE&amp;ADDRESS('PR-tampon'!$E88,COLUMN(REFERENCEMENT_FACADE[[#Headers],[Colonne catégorie visée]])))))</f>
        <v>I
II
III
IV</v>
      </c>
      <c r="Q122" s="236" t="str">
        <f ca="1">IF(OR(RECH_CATEGORIE=FALSE,MID(Tableau5[[#This Row],[ZONE DE SISMICITE MAXIMALE POUR LA CATEGORIE DE BATIMENT VISEE]],2,2)="**"),IF('PR-tampon'!B88="","",IF('PR-tampon'!B88=0,"",IF(INDIRECT(NOM_FR_FACADE&amp;ADDRESS('PR-tampon'!$E88,COLUMN(REFERENCEMENT_FACADE[OBSERVATIONS SUR DOMAINE D''EMPLOI Sismique])))="","-",(INDIRECT(NOM_FR_FACADE&amp;ADDRESS('PR-tampon'!$E88,COLUMN(REFERENCEMENT_FACADE[OBSERVATIONS SUR DOMAINE D''EMPLOI Sismique]))))))),"")</f>
        <v>** Domaine d'emploi sismique : 
Pose du procédé de bardage rapporté PORCELANOSA KRION ® (avec ou sans collage) en zones sismiques pour les formats (largeur x hauteur) &lt; 1500 x 3000 mm</v>
      </c>
      <c r="R122" s="2" t="str">
        <f ca="1">IF('PR-tampon'!B88="","",IF('PR-tampon'!B88=0,"",IF(INDIRECT(NOM_FR_FACADE&amp;ADDRESS('PR-tampon'!$E88,COLUMN(REFERENCEMENT_FACADE[REF ApL])))=0,"",INDIRECT(NOM_FR_FACADE&amp;ADDRESS('PR-tampon'!$E88,COLUMN(REFERENCEMENT_FACADE[REF ApL]))))))</f>
        <v/>
      </c>
      <c r="S122" s="187" t="str">
        <f ca="1">IF('PR-tampon'!B88="","",IF('PR-tampon'!B88=0,"",IF(INDIRECT(NOM_FR_FACADE&amp;ADDRESS('PR-tampon'!$E88,COLUMN(REFERENCEMENT_FACADE[Lien pour aller sur le site Evaluation CSTB])))=0,"",INDIRECT(NOM_FR_FACADE&amp;ADDRESS('PR-tampon'!$E88,COLUMN(REFERENCEMENT_FACADE[Lien pour aller sur le site Evaluation CSTB]))))))</f>
        <v>https://evaluation.cstb.fr/fr/avis-technique/detail/2.2-21-1814_V1/</v>
      </c>
    </row>
    <row r="123" spans="1:19" ht="75" customHeight="1" x14ac:dyDescent="0.3">
      <c r="A123" s="2">
        <f>IF('PR-tampon'!B89=0,"",IF(A122+1&gt;'MODULE DE RECHERCHE'!$F$36,"",A122+1))</f>
        <v>81</v>
      </c>
      <c r="B123" s="10">
        <f ca="1">IF('PR-tampon'!E89="","",IF('PR-tampon'!E89=0,"",INDIRECT(NOM_FR_FACADE&amp;ADDRESS('PR-tampon'!$E89,COLUMN(REFERENCEMENT_FACADE[[#Headers],[DATE REFERENCEMENT]])))))</f>
        <v>43579</v>
      </c>
      <c r="C123" s="2" t="str">
        <f ca="1">IF('PR-tampon'!B89="","",IF('PR-tampon'!B89=0,"",INDIRECT(NOM_FR_FACADE&amp;ADDRESS('PR-tampon'!$E89,COLUMN(REFERENCEMENT_FACADE[[#Headers],[ASPECT]])))))</f>
        <v>Minéral - Panneaux</v>
      </c>
      <c r="D123" s="2" t="str">
        <f ca="1">IF('PR-tampon'!B89="","",IF('PR-tampon'!B89=0,"",INDIRECT(NOM_FR_FACADE&amp;ADDRESS('PR-tampon'!$E89,COLUMN(REFERENCEMENT_FACADE[[#Headers],[TYPE DE PROCEDE]])))))</f>
        <v>Bardage rapporté en mortier de résine polyester</v>
      </c>
      <c r="E123" s="2" t="str">
        <f ca="1">IF('PR-tampon'!B89="","",IF('PR-tampon'!B89=0,"",INDIRECT(NOM_FR_FACADE&amp;ADDRESS('PR-tampon'!$E89,COLUMN(REFERENCEMENT_FACADE[[#Headers],[NOM COMMERCIAL DU PROCEDE]])))))</f>
        <v xml:space="preserve">Carea Rainuré Bardage Horizontal </v>
      </c>
      <c r="F123" s="2" t="str">
        <f ca="1">IF('PR-tampon'!B89="","",IF('PR-tampon'!B89=0,"",INDIRECT(NOM_FR_FACADE&amp;ADDRESS('PR-tampon'!$E89,COLUMN(REFERENCEMENT_FACADE[[#Headers],[FABRICANT]])))))</f>
        <v>Carea Façade
(fr)</v>
      </c>
      <c r="G123" s="2" t="str">
        <f ca="1">IF('PR-tampon'!B89="","",IF('PR-tampon'!B89=0,"",INDIRECT(NOM_FR_FACADE&amp;ADDRESS('PR-tampon'!$E89,COLUMN(REFERENCEMENT_FACADE[[#Headers],[TYPE DE DOCUMENT DE REFERENCE]])))))</f>
        <v>Avis Technique</v>
      </c>
      <c r="H123" s="2" t="str">
        <f ca="1">IF('PR-tampon'!B89="","",IF('PR-tampon'!B89=0,"",INDIRECT(NOM_FR_FACADE&amp;ADDRESS('PR-tampon'!$E89,COLUMN(REFERENCEMENT_FACADE[[#Headers],[REF]])))))</f>
        <v>2.2/21-1826_V1</v>
      </c>
      <c r="I123" s="10">
        <f ca="1">IF('PR-tampon'!B89="","",IF('PR-tampon'!B89=0,"",INDIRECT(NOM_FR_FACADE&amp;ADDRESS('PR-tampon'!$E89,COLUMN(REFERENCEMENT_FACADE[[#Headers],[AVIS LIMITE AU / VALIDITE]])))))</f>
        <v>45291</v>
      </c>
      <c r="J123" s="10" t="str">
        <f ca="1">IF('PR-tampon'!B89="","",IF('PR-tampon'!B89=0,"",INDIRECT(NOM_FR_FACADE&amp;ADDRESS('PR-tampon'!$E89,COLUMN(REFERENCEMENT_FACADE[[#Headers],[TC/TNC
dans le domaine d''emploi visé]])))))</f>
        <v>TC</v>
      </c>
      <c r="K123" s="2" t="str">
        <f ca="1">IF('PR-tampon'!B89="","",IF('PR-tampon'!B89=0,"",INDIRECT(NOM_FR_FACADE&amp;ADDRESS('PR-tampon'!$E89,COLUMN(REFERENCEMENT_FACADE[[#Headers],[Synthèse support visés]])))))</f>
        <v>COB (NF DTU 31.2) / CLT (Sous AT/DTA)</v>
      </c>
      <c r="L123" s="2" t="str">
        <f ca="1">IF('PR-tampon'!B89="","",IF('PR-tampon'!B89=0,"",INDIRECT(NOM_FR_FACADE&amp;ADDRESS('PR-tampon'!$E89,COLUMN(REFERENCEMENT_FACADE[[#Headers],[LIMITATION DE HAUTEUR DE FACADE3]])))))</f>
        <v>(Situation a à c) h≤ 18 m
(Situation d) h≤ 10 m</v>
      </c>
      <c r="M123" s="265">
        <f ca="1">IF('PR-tampon'!B89="","",IF('PR-tampon'!B89=0,"",INDIRECT(NOM_FR_FACADE&amp;ADDRESS('PR-tampon'!$E89,COLUMN(REFERENCEMENT_FACADE[[#Headers],[LIMITATION DE HAUTEUR DE FACADE]])))))</f>
        <v>18</v>
      </c>
      <c r="N123" s="236" t="str">
        <f ca="1">IF('PR-tampon'!B89="","",IF('PR-tampon'!B89=0,"",IF(INDIRECT(NOM_FR_FACADE&amp;ADDRESS('PR-tampon'!$E89,COLUMN(REFERENCEMENT_FACADE[Observation domaine d''emploi Hauteur])))=0,"-",INDIRECT(NOM_FR_FACADE&amp;ADDRESS('PR-tampon'!$E89,COLUMN(REFERENCEMENT_FACADE[Observation domaine d''emploi Hauteur]))))))</f>
        <v>* Domaine d'emploi Hauteur :
Hauteur + Point de pignon
En pose à joints ouverts (3mm maxi)</v>
      </c>
      <c r="O123" s="2" t="str">
        <f ca="1">IF('PR-tampon'!B89="","",IF('PR-tampon'!B89=0,"",INDIRECT(NOM_FR_FACADE&amp;ADDRESS('PR-tampon'!$E89,COLUMN(REFERENCEMENT_FACADE[[#Headers],[Colonne zone visée]])))))</f>
        <v>4
4
4
2</v>
      </c>
      <c r="P123" s="2" t="str">
        <f ca="1">IF('PR-tampon'!B89="","",IF('PR-tampon'!B89=0,"",INDIRECT(NOM_FR_FACADE&amp;ADDRESS('PR-tampon'!$E89,COLUMN(REFERENCEMENT_FACADE[[#Headers],[Colonne catégorie visée]])))))</f>
        <v>I
II
III
IV</v>
      </c>
      <c r="Q123" s="236" t="str">
        <f ca="1">IF(OR(RECH_CATEGORIE=FALSE,MID(Tableau5[[#This Row],[ZONE DE SISMICITE MAXIMALE POUR LA CATEGORIE DE BATIMENT VISEE]],2,2)="**"),IF('PR-tampon'!B89="","",IF('PR-tampon'!B89=0,"",IF(INDIRECT(NOM_FR_FACADE&amp;ADDRESS('PR-tampon'!$E89,COLUMN(REFERENCEMENT_FACADE[OBSERVATIONS SUR DOMAINE D''EMPLOI Sismique])))="","-",(INDIRECT(NOM_FR_FACADE&amp;ADDRESS('PR-tampon'!$E89,COLUMN(REFERENCEMENT_FACADE[OBSERVATIONS SUR DOMAINE D''EMPLOI Sismique]))))))),"")</f>
        <v>-</v>
      </c>
      <c r="R123" s="2" t="str">
        <f ca="1">IF('PR-tampon'!B89="","",IF('PR-tampon'!B89=0,"",IF(INDIRECT(NOM_FR_FACADE&amp;ADDRESS('PR-tampon'!$E89,COLUMN(REFERENCEMENT_FACADE[REF ApL])))=0,"",INDIRECT(NOM_FR_FACADE&amp;ADDRESS('PR-tampon'!$E89,COLUMN(REFERENCEMENT_FACADE[REF ApL]))))))</f>
        <v/>
      </c>
      <c r="S123" s="187" t="str">
        <f ca="1">IF('PR-tampon'!B89="","",IF('PR-tampon'!B89=0,"",IF(INDIRECT(NOM_FR_FACADE&amp;ADDRESS('PR-tampon'!$E89,COLUMN(REFERENCEMENT_FACADE[Lien pour aller sur le site Evaluation CSTB])))=0,"",INDIRECT(NOM_FR_FACADE&amp;ADDRESS('PR-tampon'!$E89,COLUMN(REFERENCEMENT_FACADE[Lien pour aller sur le site Evaluation CSTB]))))))</f>
        <v>https://evaluation.cstb.fr/fr/avis-technique/detail/2.2-21-1826_V1/</v>
      </c>
    </row>
    <row r="124" spans="1:19" ht="75" customHeight="1" x14ac:dyDescent="0.3">
      <c r="A124" s="2">
        <f>IF('PR-tampon'!B90=0,"",IF(A123+1&gt;'MODULE DE RECHERCHE'!$F$36,"",A123+1))</f>
        <v>82</v>
      </c>
      <c r="B124" s="10">
        <f ca="1">IF('PR-tampon'!E90="","",IF('PR-tampon'!E90=0,"",INDIRECT(NOM_FR_FACADE&amp;ADDRESS('PR-tampon'!$E90,COLUMN(REFERENCEMENT_FACADE[[#Headers],[DATE REFERENCEMENT]])))))</f>
        <v>44893</v>
      </c>
      <c r="C124" s="2" t="str">
        <f ca="1">IF('PR-tampon'!B90="","",IF('PR-tampon'!B90=0,"",INDIRECT(NOM_FR_FACADE&amp;ADDRESS('PR-tampon'!$E90,COLUMN(REFERENCEMENT_FACADE[[#Headers],[ASPECT]])))))</f>
        <v>Minéral - Panneaux</v>
      </c>
      <c r="D124" s="2" t="str">
        <f ca="1">IF('PR-tampon'!B90="","",IF('PR-tampon'!B90=0,"",INDIRECT(NOM_FR_FACADE&amp;ADDRESS('PR-tampon'!$E90,COLUMN(REFERENCEMENT_FACADE[[#Headers],[TYPE DE PROCEDE]])))))</f>
        <v>Bardage rapporté en résine acrylique chargé</v>
      </c>
      <c r="E124" s="2" t="str">
        <f ca="1">IF('PR-tampon'!B90="","",IF('PR-tampon'!B90=0,"",INDIRECT(NOM_FR_FACADE&amp;ADDRESS('PR-tampon'!$E90,COLUMN(REFERENCEMENT_FACADE[[#Headers],[NOM COMMERCIAL DU PROCEDE]])))))</f>
        <v>ACRYTHERM D</v>
      </c>
      <c r="F124" s="2" t="str">
        <f ca="1">IF('PR-tampon'!B90="","",IF('PR-tampon'!B90=0,"",INDIRECT(NOM_FR_FACADE&amp;ADDRESS('PR-tampon'!$E90,COLUMN(REFERENCEMENT_FACADE[[#Headers],[FABRICANT]])))))</f>
        <v>Rebeton
(FR)</v>
      </c>
      <c r="G124" s="2" t="str">
        <f ca="1">IF('PR-tampon'!B90="","",IF('PR-tampon'!B90=0,"",INDIRECT(NOM_FR_FACADE&amp;ADDRESS('PR-tampon'!$E90,COLUMN(REFERENCEMENT_FACADE[[#Headers],[TYPE DE DOCUMENT DE REFERENCE]])))))</f>
        <v>Avis Technique</v>
      </c>
      <c r="H124" s="2" t="str">
        <f ca="1">IF('PR-tampon'!B90="","",IF('PR-tampon'!B90=0,"",INDIRECT(NOM_FR_FACADE&amp;ADDRESS('PR-tampon'!$E90,COLUMN(REFERENCEMENT_FACADE[[#Headers],[REF]])))))</f>
        <v>2.2/13-1547_V3</v>
      </c>
      <c r="I124" s="10">
        <f ca="1">IF('PR-tampon'!B90="","",IF('PR-tampon'!B90=0,"",INDIRECT(NOM_FR_FACADE&amp;ADDRESS('PR-tampon'!$E90,COLUMN(REFERENCEMENT_FACADE[[#Headers],[AVIS LIMITE AU / VALIDITE]])))))</f>
        <v>47118</v>
      </c>
      <c r="J124" s="10" t="str">
        <f ca="1">IF('PR-tampon'!B90="","",IF('PR-tampon'!B90=0,"",INDIRECT(NOM_FR_FACADE&amp;ADDRESS('PR-tampon'!$E90,COLUMN(REFERENCEMENT_FACADE[[#Headers],[TC/TNC
dans le domaine d''emploi visé]])))))</f>
        <v>TC</v>
      </c>
      <c r="K124" s="2" t="str">
        <f ca="1">IF('PR-tampon'!B90="","",IF('PR-tampon'!B90=0,"",INDIRECT(NOM_FR_FACADE&amp;ADDRESS('PR-tampon'!$E90,COLUMN(REFERENCEMENT_FACADE[[#Headers],[Synthèse support visés]])))))</f>
        <v>COB (NF DTU 31.2) / CLT (Sous AT/DTA)</v>
      </c>
      <c r="L124" s="2" t="str">
        <f ca="1">IF('PR-tampon'!B90="","",IF('PR-tampon'!B90=0,"",INDIRECT(NOM_FR_FACADE&amp;ADDRESS('PR-tampon'!$E90,COLUMN(REFERENCEMENT_FACADE[[#Headers],[LIMITATION DE HAUTEUR DE FACADE3]])))))</f>
        <v>(Situation a à c) h≤ 10 m
(Situation d) h≤ 6 m</v>
      </c>
      <c r="M124" s="265">
        <f ca="1">IF('PR-tampon'!B90="","",IF('PR-tampon'!B90=0,"",INDIRECT(NOM_FR_FACADE&amp;ADDRESS('PR-tampon'!$E90,COLUMN(REFERENCEMENT_FACADE[[#Headers],[LIMITATION DE HAUTEUR DE FACADE]])))))</f>
        <v>10</v>
      </c>
      <c r="N124" s="236" t="str">
        <f ca="1">IF('PR-tampon'!B90="","",IF('PR-tampon'!B90=0,"",IF(INDIRECT(NOM_FR_FACADE&amp;ADDRESS('PR-tampon'!$E90,COLUMN(REFERENCEMENT_FACADE[Observation domaine d''emploi Hauteur])))=0,"-",INDIRECT(NOM_FR_FACADE&amp;ADDRESS('PR-tampon'!$E90,COLUMN(REFERENCEMENT_FACADE[Observation domaine d''emploi Hauteur]))))))</f>
        <v>-</v>
      </c>
      <c r="O124" s="2" t="str">
        <f ca="1">IF('PR-tampon'!B90="","",IF('PR-tampon'!B90=0,"",INDIRECT(NOM_FR_FACADE&amp;ADDRESS('PR-tampon'!$E90,COLUMN(REFERENCEMENT_FACADE[[#Headers],[Colonne zone visée]])))))</f>
        <v>4
4
4
4</v>
      </c>
      <c r="P124" s="2" t="str">
        <f ca="1">IF('PR-tampon'!B90="","",IF('PR-tampon'!B90=0,"",INDIRECT(NOM_FR_FACADE&amp;ADDRESS('PR-tampon'!$E90,COLUMN(REFERENCEMENT_FACADE[[#Headers],[Colonne catégorie visée]])))))</f>
        <v>I
II
III
IV</v>
      </c>
      <c r="Q124" s="236" t="str">
        <f ca="1">IF(OR(RECH_CATEGORIE=FALSE,MID(Tableau5[[#This Row],[ZONE DE SISMICITE MAXIMALE POUR LA CATEGORIE DE BATIMENT VISEE]],2,2)="**"),IF('PR-tampon'!B90="","",IF('PR-tampon'!B90=0,"",IF(INDIRECT(NOM_FR_FACADE&amp;ADDRESS('PR-tampon'!$E90,COLUMN(REFERENCEMENT_FACADE[OBSERVATIONS SUR DOMAINE D''EMPLOI Sismique])))="","-",(INDIRECT(NOM_FR_FACADE&amp;ADDRESS('PR-tampon'!$E90,COLUMN(REFERENCEMENT_FACADE[OBSERVATIONS SUR DOMAINE D''EMPLOI Sismique]))))))),"")</f>
        <v>-</v>
      </c>
      <c r="R124" s="2" t="str">
        <f ca="1">IF('PR-tampon'!B90="","",IF('PR-tampon'!B90=0,"",IF(INDIRECT(NOM_FR_FACADE&amp;ADDRESS('PR-tampon'!$E90,COLUMN(REFERENCEMENT_FACADE[REF ApL])))=0,"",INDIRECT(NOM_FR_FACADE&amp;ADDRESS('PR-tampon'!$E90,COLUMN(REFERENCEMENT_FACADE[REF ApL]))))))</f>
        <v/>
      </c>
      <c r="S124" s="187" t="str">
        <f ca="1">IF('PR-tampon'!B90="","",IF('PR-tampon'!B90=0,"",IF(INDIRECT(NOM_FR_FACADE&amp;ADDRESS('PR-tampon'!$E90,COLUMN(REFERENCEMENT_FACADE[Lien pour aller sur le site Evaluation CSTB])))=0,"",INDIRECT(NOM_FR_FACADE&amp;ADDRESS('PR-tampon'!$E90,COLUMN(REFERENCEMENT_FACADE[Lien pour aller sur le site Evaluation CSTB]))))))</f>
        <v>https://evaluation.cstb.fr/fr/avis-technique/detail/2.2-13-1547_V3/</v>
      </c>
    </row>
    <row r="125" spans="1:19" ht="75" customHeight="1" x14ac:dyDescent="0.3">
      <c r="A125" s="2">
        <f>IF('PR-tampon'!B91=0,"",IF(A124+1&gt;'MODULE DE RECHERCHE'!$F$36,"",A124+1))</f>
        <v>83</v>
      </c>
      <c r="B125" s="10">
        <f ca="1">IF('PR-tampon'!E91="","",IF('PR-tampon'!E91=0,"",INDIRECT(NOM_FR_FACADE&amp;ADDRESS('PR-tampon'!$E91,COLUMN(REFERENCEMENT_FACADE[[#Headers],[DATE REFERENCEMENT]])))))</f>
        <v>45049</v>
      </c>
      <c r="C125" s="2" t="str">
        <f ca="1">IF('PR-tampon'!B91="","",IF('PR-tampon'!B91=0,"",INDIRECT(NOM_FR_FACADE&amp;ADDRESS('PR-tampon'!$E91,COLUMN(REFERENCEMENT_FACADE[[#Headers],[ASPECT]])))))</f>
        <v>Minéral - Panneaux</v>
      </c>
      <c r="D125" s="2" t="str">
        <f ca="1">IF('PR-tampon'!B91="","",IF('PR-tampon'!B91=0,"",INDIRECT(NOM_FR_FACADE&amp;ADDRESS('PR-tampon'!$E91,COLUMN(REFERENCEMENT_FACADE[[#Headers],[TYPE DE PROCEDE]])))))</f>
        <v>Bardage rapporté en résine acrylique chargé</v>
      </c>
      <c r="E125" s="2" t="str">
        <f ca="1">IF('PR-tampon'!B91="","",IF('PR-tampon'!B91=0,"",INDIRECT(NOM_FR_FACADE&amp;ADDRESS('PR-tampon'!$E91,COLUMN(REFERENCEMENT_FACADE[[#Headers],[NOM COMMERCIAL DU PROCEDE]])))))</f>
        <v>Système PORCELANOSA KRION® LUX Fixation K-FIX®</v>
      </c>
      <c r="F125" s="2" t="str">
        <f ca="1">IF('PR-tampon'!B91="","",IF('PR-tampon'!B91=0,"",INDIRECT(NOM_FR_FACADE&amp;ADDRESS('PR-tampon'!$E91,COLUMN(REFERENCEMENT_FACADE[[#Headers],[FABRICANT]])))))</f>
        <v>Butech Building Technology S.A.U</v>
      </c>
      <c r="G125" s="2" t="str">
        <f ca="1">IF('PR-tampon'!B91="","",IF('PR-tampon'!B91=0,"",INDIRECT(NOM_FR_FACADE&amp;ADDRESS('PR-tampon'!$E91,COLUMN(REFERENCEMENT_FACADE[[#Headers],[TYPE DE DOCUMENT DE REFERENCE]])))))</f>
        <v>Avis Technique</v>
      </c>
      <c r="H125" s="2" t="str">
        <f ca="1">IF('PR-tampon'!B91="","",IF('PR-tampon'!B91=0,"",INDIRECT(NOM_FR_FACADE&amp;ADDRESS('PR-tampon'!$E91,COLUMN(REFERENCEMENT_FACADE[[#Headers],[REF]])))))</f>
        <v>2.2/14-1624_V3</v>
      </c>
      <c r="I125" s="10">
        <f ca="1">IF('PR-tampon'!B91="","",IF('PR-tampon'!B91=0,"",INDIRECT(NOM_FR_FACADE&amp;ADDRESS('PR-tampon'!$E91,COLUMN(REFERENCEMENT_FACADE[[#Headers],[AVIS LIMITE AU / VALIDITE]])))))</f>
        <v>46630</v>
      </c>
      <c r="J125" s="10" t="str">
        <f ca="1">IF('PR-tampon'!B91="","",IF('PR-tampon'!B91=0,"",INDIRECT(NOM_FR_FACADE&amp;ADDRESS('PR-tampon'!$E91,COLUMN(REFERENCEMENT_FACADE[[#Headers],[TC/TNC
dans le domaine d''emploi visé]])))))</f>
        <v>TC</v>
      </c>
      <c r="K125" s="2" t="str">
        <f ca="1">IF('PR-tampon'!B91="","",IF('PR-tampon'!B91=0,"",INDIRECT(NOM_FR_FACADE&amp;ADDRESS('PR-tampon'!$E91,COLUMN(REFERENCEMENT_FACADE[[#Headers],[Synthèse support visés]])))))</f>
        <v>COB (NF DTU 31.2) / CLT (Sous AT/DTA)</v>
      </c>
      <c r="L125" s="2" t="str">
        <f ca="1">IF('PR-tampon'!B91="","",IF('PR-tampon'!B91=0,"",INDIRECT(NOM_FR_FACADE&amp;ADDRESS('PR-tampon'!$E91,COLUMN(REFERENCEMENT_FACADE[[#Headers],[LIMITATION DE HAUTEUR DE FACADE3]])))))</f>
        <v>(Situation a à c) h≤ 10 m
(Situation d) h≤ 6 m</v>
      </c>
      <c r="M125" s="265">
        <f ca="1">IF('PR-tampon'!B91="","",IF('PR-tampon'!B91=0,"",INDIRECT(NOM_FR_FACADE&amp;ADDRESS('PR-tampon'!$E91,COLUMN(REFERENCEMENT_FACADE[[#Headers],[LIMITATION DE HAUTEUR DE FACADE]])))))</f>
        <v>10</v>
      </c>
      <c r="N125" s="236" t="str">
        <f ca="1">IF('PR-tampon'!B91="","",IF('PR-tampon'!B91=0,"",IF(INDIRECT(NOM_FR_FACADE&amp;ADDRESS('PR-tampon'!$E91,COLUMN(REFERENCEMENT_FACADE[Observation domaine d''emploi Hauteur])))=0,"-",INDIRECT(NOM_FR_FACADE&amp;ADDRESS('PR-tampon'!$E91,COLUMN(REFERENCEMENT_FACADE[Observation domaine d''emploi Hauteur]))))))</f>
        <v>-</v>
      </c>
      <c r="O125" s="2" t="str">
        <f ca="1">IF('PR-tampon'!B91="","",IF('PR-tampon'!B91=0,"",INDIRECT(NOM_FR_FACADE&amp;ADDRESS('PR-tampon'!$E91,COLUMN(REFERENCEMENT_FACADE[[#Headers],[Colonne zone visée]])))))</f>
        <v>4
4
4
4</v>
      </c>
      <c r="P125" s="2" t="str">
        <f ca="1">IF('PR-tampon'!B91="","",IF('PR-tampon'!B91=0,"",INDIRECT(NOM_FR_FACADE&amp;ADDRESS('PR-tampon'!$E91,COLUMN(REFERENCEMENT_FACADE[[#Headers],[Colonne catégorie visée]])))))</f>
        <v>I
II
III
IV</v>
      </c>
      <c r="Q125" s="236" t="str">
        <f ca="1">IF(OR(RECH_CATEGORIE=FALSE,MID(Tableau5[[#This Row],[ZONE DE SISMICITE MAXIMALE POUR LA CATEGORIE DE BATIMENT VISEE]],2,2)="**"),IF('PR-tampon'!B91="","",IF('PR-tampon'!B91=0,"",IF(INDIRECT(NOM_FR_FACADE&amp;ADDRESS('PR-tampon'!$E91,COLUMN(REFERENCEMENT_FACADE[OBSERVATIONS SUR DOMAINE D''EMPLOI Sismique])))="","-",(INDIRECT(NOM_FR_FACADE&amp;ADDRESS('PR-tampon'!$E91,COLUMN(REFERENCEMENT_FACADE[OBSERVATIONS SUR DOMAINE D''EMPLOI Sismique]))))))),"")</f>
        <v>** Domaine d'emploi sismique :
Pattes-équerres Butech de longueur 180 mm, d’épaisseur 5 mm</v>
      </c>
      <c r="R125" s="2" t="str">
        <f ca="1">IF('PR-tampon'!B91="","",IF('PR-tampon'!B91=0,"",IF(INDIRECT(NOM_FR_FACADE&amp;ADDRESS('PR-tampon'!$E91,COLUMN(REFERENCEMENT_FACADE[REF ApL])))=0,"",INDIRECT(NOM_FR_FACADE&amp;ADDRESS('PR-tampon'!$E91,COLUMN(REFERENCEMENT_FACADE[REF ApL]))))))</f>
        <v/>
      </c>
      <c r="S125" s="187" t="str">
        <f ca="1">IF('PR-tampon'!B91="","",IF('PR-tampon'!B91=0,"",IF(INDIRECT(NOM_FR_FACADE&amp;ADDRESS('PR-tampon'!$E91,COLUMN(REFERENCEMENT_FACADE[Lien pour aller sur le site Evaluation CSTB])))=0,"",INDIRECT(NOM_FR_FACADE&amp;ADDRESS('PR-tampon'!$E91,COLUMN(REFERENCEMENT_FACADE[Lien pour aller sur le site Evaluation CSTB]))))))</f>
        <v>https://evaluation.cstb.fr/fr/avis-technique/detail/2.2-14-1624_V3/</v>
      </c>
    </row>
    <row r="126" spans="1:19" ht="75" customHeight="1" x14ac:dyDescent="0.3">
      <c r="A126" s="2">
        <f>IF('PR-tampon'!B92=0,"",IF(A125+1&gt;'MODULE DE RECHERCHE'!$F$36,"",A125+1))</f>
        <v>84</v>
      </c>
      <c r="B126" s="10">
        <f ca="1">IF('PR-tampon'!E92="","",IF('PR-tampon'!E92=0,"",INDIRECT(NOM_FR_FACADE&amp;ADDRESS('PR-tampon'!$E92,COLUMN(REFERENCEMENT_FACADE[[#Headers],[DATE REFERENCEMENT]])))))</f>
        <v>45049</v>
      </c>
      <c r="C126" s="2" t="str">
        <f ca="1">IF('PR-tampon'!B92="","",IF('PR-tampon'!B92=0,"",INDIRECT(NOM_FR_FACADE&amp;ADDRESS('PR-tampon'!$E92,COLUMN(REFERENCEMENT_FACADE[[#Headers],[ASPECT]])))))</f>
        <v>Minéral - Panneaux</v>
      </c>
      <c r="D126" s="2" t="str">
        <f ca="1">IF('PR-tampon'!B92="","",IF('PR-tampon'!B92=0,"",INDIRECT(NOM_FR_FACADE&amp;ADDRESS('PR-tampon'!$E92,COLUMN(REFERENCEMENT_FACADE[[#Headers],[TYPE DE PROCEDE]])))))</f>
        <v>Bardage rapporté en revêtement collé sur plaque sur support bois</v>
      </c>
      <c r="E126" s="2" t="str">
        <f ca="1">IF('PR-tampon'!B92="","",IF('PR-tampon'!B92=0,"",INDIRECT(NOM_FR_FACADE&amp;ADDRESS('PR-tampon'!$E92,COLUMN(REFERENCEMENT_FACADE[[#Headers],[NOM COMMERCIAL DU PROCEDE]])))))</f>
        <v>StoVentec S.C.M. revêtements collés sur support Bois</v>
      </c>
      <c r="F126" s="2" t="str">
        <f ca="1">IF('PR-tampon'!B92="","",IF('PR-tampon'!B92=0,"",INDIRECT(NOM_FR_FACADE&amp;ADDRESS('PR-tampon'!$E92,COLUMN(REFERENCEMENT_FACADE[[#Headers],[FABRICANT]])))))</f>
        <v>Sto S.A.S</v>
      </c>
      <c r="G126" s="2" t="str">
        <f ca="1">IF('PR-tampon'!B92="","",IF('PR-tampon'!B92=0,"",INDIRECT(NOM_FR_FACADE&amp;ADDRESS('PR-tampon'!$E92,COLUMN(REFERENCEMENT_FACADE[[#Headers],[TYPE DE DOCUMENT DE REFERENCE]])))))</f>
        <v>Avis Technique</v>
      </c>
      <c r="H126" s="2" t="str">
        <f ca="1">IF('PR-tampon'!B92="","",IF('PR-tampon'!B92=0,"",INDIRECT(NOM_FR_FACADE&amp;ADDRESS('PR-tampon'!$E92,COLUMN(REFERENCEMENT_FACADE[[#Headers],[REF]])))))</f>
        <v>2.2/22-1835_V2</v>
      </c>
      <c r="I126" s="10">
        <f ca="1">IF('PR-tampon'!B92="","",IF('PR-tampon'!B92=0,"",INDIRECT(NOM_FR_FACADE&amp;ADDRESS('PR-tampon'!$E92,COLUMN(REFERENCEMENT_FACADE[[#Headers],[AVIS LIMITE AU / VALIDITE]])))))</f>
        <v>45838</v>
      </c>
      <c r="J126" s="10" t="str">
        <f ca="1">IF('PR-tampon'!B92="","",IF('PR-tampon'!B92=0,"",INDIRECT(NOM_FR_FACADE&amp;ADDRESS('PR-tampon'!$E92,COLUMN(REFERENCEMENT_FACADE[[#Headers],[TC/TNC
dans le domaine d''emploi visé]])))))</f>
        <v>TC</v>
      </c>
      <c r="K126" s="2" t="str">
        <f ca="1">IF('PR-tampon'!B92="","",IF('PR-tampon'!B92=0,"",INDIRECT(NOM_FR_FACADE&amp;ADDRESS('PR-tampon'!$E92,COLUMN(REFERENCEMENT_FACADE[[#Headers],[Synthèse support visés]])))))</f>
        <v>COB (NF DTU 31.2) / CLT (Sous AT/DTA)</v>
      </c>
      <c r="L126" s="2" t="str">
        <f ca="1">IF('PR-tampon'!B92="","",IF('PR-tampon'!B92=0,"",INDIRECT(NOM_FR_FACADE&amp;ADDRESS('PR-tampon'!$E92,COLUMN(REFERENCEMENT_FACADE[[#Headers],[LIMITATION DE HAUTEUR DE FACADE3]])))))</f>
        <v>(Situation a à c) h≤ 18 m
(Situation d) h≤ 10 m</v>
      </c>
      <c r="M126" s="265">
        <f ca="1">IF('PR-tampon'!B92="","",IF('PR-tampon'!B92=0,"",INDIRECT(NOM_FR_FACADE&amp;ADDRESS('PR-tampon'!$E92,COLUMN(REFERENCEMENT_FACADE[[#Headers],[LIMITATION DE HAUTEUR DE FACADE]])))))</f>
        <v>18</v>
      </c>
      <c r="N126" s="236" t="str">
        <f ca="1">IF('PR-tampon'!B92="","",IF('PR-tampon'!B92=0,"",IF(INDIRECT(NOM_FR_FACADE&amp;ADDRESS('PR-tampon'!$E92,COLUMN(REFERENCEMENT_FACADE[Observation domaine d''emploi Hauteur])))=0,"-",INDIRECT(NOM_FR_FACADE&amp;ADDRESS('PR-tampon'!$E92,COLUMN(REFERENCEMENT_FACADE[Observation domaine d''emploi Hauteur]))))))</f>
        <v>* Domaine d'emploi Hauteur :
Hauteur + Point de pignon
En pose à joints ouverts</v>
      </c>
      <c r="O126" s="2" t="str">
        <f ca="1">IF('PR-tampon'!B92="","",IF('PR-tampon'!B92=0,"",INDIRECT(NOM_FR_FACADE&amp;ADDRESS('PR-tampon'!$E92,COLUMN(REFERENCEMENT_FACADE[[#Headers],[Colonne zone visée]])))))</f>
        <v>4
4**
4**
4**</v>
      </c>
      <c r="P126" s="2" t="str">
        <f ca="1">IF('PR-tampon'!B92="","",IF('PR-tampon'!B92=0,"",INDIRECT(NOM_FR_FACADE&amp;ADDRESS('PR-tampon'!$E92,COLUMN(REFERENCEMENT_FACADE[[#Headers],[Colonne catégorie visée]])))))</f>
        <v>I
II
III
IV</v>
      </c>
      <c r="Q126" s="236" t="str">
        <f ca="1">IF(OR(RECH_CATEGORIE=FALSE,MID(Tableau5[[#This Row],[ZONE DE SISMICITE MAXIMALE POUR LA CATEGORIE DE BATIMENT VISEE]],2,2)="**"),IF('PR-tampon'!B92="","",IF('PR-tampon'!B92=0,"",IF(INDIRECT(NOM_FR_FACADE&amp;ADDRESS('PR-tampon'!$E92,COLUMN(REFERENCEMENT_FACADE[OBSERVATIONS SUR DOMAINE D''EMPLOI Sismique])))="","-",(INDIRECT(NOM_FR_FACADE&amp;ADDRESS('PR-tampon'!$E92,COLUMN(REFERENCEMENT_FACADE[OBSERVATIONS SUR DOMAINE D''EMPLOI Sismique]))))))),"")</f>
        <v>** Domaine d'emploi sismique :
Pose du procédé StoVentec S.C.M en zones sismiques des panneaux plans de masse surfacique ≤ 29 kg/m² (pose sur ossature bois) (645 sur COB ou 600 sur CLT)</v>
      </c>
      <c r="R126" s="2" t="str">
        <f ca="1">IF('PR-tampon'!B92="","",IF('PR-tampon'!B92=0,"",IF(INDIRECT(NOM_FR_FACADE&amp;ADDRESS('PR-tampon'!$E92,COLUMN(REFERENCEMENT_FACADE[REF ApL])))=0,"",INDIRECT(NOM_FR_FACADE&amp;ADDRESS('PR-tampon'!$E92,COLUMN(REFERENCEMENT_FACADE[REF ApL]))))))</f>
        <v/>
      </c>
      <c r="S126" s="187" t="str">
        <f ca="1">IF('PR-tampon'!B92="","",IF('PR-tampon'!B92=0,"",IF(INDIRECT(NOM_FR_FACADE&amp;ADDRESS('PR-tampon'!$E92,COLUMN(REFERENCEMENT_FACADE[Lien pour aller sur le site Evaluation CSTB])))=0,"",INDIRECT(NOM_FR_FACADE&amp;ADDRESS('PR-tampon'!$E92,COLUMN(REFERENCEMENT_FACADE[Lien pour aller sur le site Evaluation CSTB]))))))</f>
        <v>https://evaluation.cstb.fr/fr/avis-technique/detail/2.2-22-1835_V2/</v>
      </c>
    </row>
    <row r="127" spans="1:19" ht="75" customHeight="1" x14ac:dyDescent="0.3">
      <c r="A127" s="2">
        <f>IF('PR-tampon'!B93=0,"",IF(A126+1&gt;'MODULE DE RECHERCHE'!$F$36,"",A126+1))</f>
        <v>85</v>
      </c>
      <c r="B127" s="10">
        <f ca="1">IF('PR-tampon'!E93="","",IF('PR-tampon'!E93=0,"",INDIRECT(NOM_FR_FACADE&amp;ADDRESS('PR-tampon'!$E93,COLUMN(REFERENCEMENT_FACADE[[#Headers],[DATE REFERENCEMENT]])))))</f>
        <v>45049</v>
      </c>
      <c r="C127" s="2" t="str">
        <f ca="1">IF('PR-tampon'!B93="","",IF('PR-tampon'!B93=0,"",INDIRECT(NOM_FR_FACADE&amp;ADDRESS('PR-tampon'!$E93,COLUMN(REFERENCEMENT_FACADE[[#Headers],[ASPECT]])))))</f>
        <v>Minéral - Plaque</v>
      </c>
      <c r="D127" s="2" t="str">
        <f ca="1">IF('PR-tampon'!B93="","",IF('PR-tampon'!B93=0,"",INDIRECT(NOM_FR_FACADE&amp;ADDRESS('PR-tampon'!$E93,COLUMN(REFERENCEMENT_FACADE[[#Headers],[TYPE DE PROCEDE]])))))</f>
        <v xml:space="preserve">Bardage rapporté en céramique </v>
      </c>
      <c r="E127" s="2" t="str">
        <f ca="1">IF('PR-tampon'!B93="","",IF('PR-tampon'!B93=0,"",INDIRECT(NOM_FR_FACADE&amp;ADDRESS('PR-tampon'!$E93,COLUMN(REFERENCEMENT_FACADE[[#Headers],[NOM COMMERCIAL DU PROCEDE]])))))</f>
        <v xml:space="preserve">LAMINAM 5+ CLIP DE FIXATION </v>
      </c>
      <c r="F127" s="2" t="str">
        <f ca="1">IF('PR-tampon'!B93="","",IF('PR-tampon'!B93=0,"",INDIRECT(NOM_FR_FACADE&amp;ADDRESS('PR-tampon'!$E93,COLUMN(REFERENCEMENT_FACADE[[#Headers],[FABRICANT]])))))</f>
        <v>LAMINAM Spa</v>
      </c>
      <c r="G127" s="2" t="str">
        <f ca="1">IF('PR-tampon'!B93="","",IF('PR-tampon'!B93=0,"",INDIRECT(NOM_FR_FACADE&amp;ADDRESS('PR-tampon'!$E93,COLUMN(REFERENCEMENT_FACADE[[#Headers],[TYPE DE DOCUMENT DE REFERENCE]])))))</f>
        <v>Avis Technique</v>
      </c>
      <c r="H127" s="2" t="str">
        <f ca="1">IF('PR-tampon'!B93="","",IF('PR-tampon'!B93=0,"",INDIRECT(NOM_FR_FACADE&amp;ADDRESS('PR-tampon'!$E93,COLUMN(REFERENCEMENT_FACADE[[#Headers],[REF]])))))</f>
        <v>2.2/21-1808_V2</v>
      </c>
      <c r="I127" s="10">
        <f ca="1">IF('PR-tampon'!B93="","",IF('PR-tampon'!B93=0,"",INDIRECT(NOM_FR_FACADE&amp;ADDRESS('PR-tampon'!$E93,COLUMN(REFERENCEMENT_FACADE[[#Headers],[AVIS LIMITE AU / VALIDITE]])))))</f>
        <v>45412</v>
      </c>
      <c r="J127" s="10" t="str">
        <f ca="1">IF('PR-tampon'!B93="","",IF('PR-tampon'!B93=0,"",INDIRECT(NOM_FR_FACADE&amp;ADDRESS('PR-tampon'!$E93,COLUMN(REFERENCEMENT_FACADE[[#Headers],[TC/TNC
dans le domaine d''emploi visé]])))))</f>
        <v>TC</v>
      </c>
      <c r="K127" s="2" t="str">
        <f ca="1">IF('PR-tampon'!B93="","",IF('PR-tampon'!B93=0,"",INDIRECT(NOM_FR_FACADE&amp;ADDRESS('PR-tampon'!$E93,COLUMN(REFERENCEMENT_FACADE[[#Headers],[Synthèse support visés]])))))</f>
        <v>COB (NF DTU 31.2) / CLT (Sous AT/DTA)</v>
      </c>
      <c r="L127" s="2" t="str">
        <f ca="1">IF('PR-tampon'!B93="","",IF('PR-tampon'!B93=0,"",INDIRECT(NOM_FR_FACADE&amp;ADDRESS('PR-tampon'!$E93,COLUMN(REFERENCEMENT_FACADE[[#Headers],[LIMITATION DE HAUTEUR DE FACADE3]])))))</f>
        <v>(Situation a à c) h≤ 6 m
(Situation d) h≤ 6 m</v>
      </c>
      <c r="M127" s="265">
        <f ca="1">IF('PR-tampon'!B93="","",IF('PR-tampon'!B93=0,"",INDIRECT(NOM_FR_FACADE&amp;ADDRESS('PR-tampon'!$E93,COLUMN(REFERENCEMENT_FACADE[[#Headers],[LIMITATION DE HAUTEUR DE FACADE]])))))</f>
        <v>6</v>
      </c>
      <c r="N127" s="236" t="str">
        <f ca="1">IF('PR-tampon'!B93="","",IF('PR-tampon'!B93=0,"",IF(INDIRECT(NOM_FR_FACADE&amp;ADDRESS('PR-tampon'!$E93,COLUMN(REFERENCEMENT_FACADE[Observation domaine d''emploi Hauteur])))=0,"-",INDIRECT(NOM_FR_FACADE&amp;ADDRESS('PR-tampon'!$E93,COLUMN(REFERENCEMENT_FACADE[Observation domaine d''emploi Hauteur]))))))</f>
        <v>-</v>
      </c>
      <c r="O127" s="2" t="str">
        <f ca="1">IF('PR-tampon'!B93="","",IF('PR-tampon'!B93=0,"",INDIRECT(NOM_FR_FACADE&amp;ADDRESS('PR-tampon'!$E93,COLUMN(REFERENCEMENT_FACADE[[#Headers],[Colonne zone visée]])))))</f>
        <v>4
2
1
1</v>
      </c>
      <c r="P127" s="2" t="str">
        <f ca="1">IF('PR-tampon'!B93="","",IF('PR-tampon'!B93=0,"",INDIRECT(NOM_FR_FACADE&amp;ADDRESS('PR-tampon'!$E93,COLUMN(REFERENCEMENT_FACADE[[#Headers],[Colonne catégorie visée]])))))</f>
        <v>I
II
III
IV</v>
      </c>
      <c r="Q127" s="236" t="str">
        <f ca="1">IF(OR(RECH_CATEGORIE=FALSE,MID(Tableau5[[#This Row],[ZONE DE SISMICITE MAXIMALE POUR LA CATEGORIE DE BATIMENT VISEE]],2,2)="**"),IF('PR-tampon'!B93="","",IF('PR-tampon'!B93=0,"",IF(INDIRECT(NOM_FR_FACADE&amp;ADDRESS('PR-tampon'!$E93,COLUMN(REFERENCEMENT_FACADE[OBSERVATIONS SUR DOMAINE D''EMPLOI Sismique])))="","-",(INDIRECT(NOM_FR_FACADE&amp;ADDRESS('PR-tampon'!$E93,COLUMN(REFERENCEMENT_FACADE[OBSERVATIONS SUR DOMAINE D''EMPLOI Sismique]))))))),"")</f>
        <v>-</v>
      </c>
      <c r="R127" s="2" t="str">
        <f ca="1">IF('PR-tampon'!B93="","",IF('PR-tampon'!B93=0,"",IF(INDIRECT(NOM_FR_FACADE&amp;ADDRESS('PR-tampon'!$E93,COLUMN(REFERENCEMENT_FACADE[REF ApL])))=0,"",INDIRECT(NOM_FR_FACADE&amp;ADDRESS('PR-tampon'!$E93,COLUMN(REFERENCEMENT_FACADE[REF ApL]))))))</f>
        <v/>
      </c>
      <c r="S127" s="187" t="str">
        <f ca="1">IF('PR-tampon'!B93="","",IF('PR-tampon'!B93=0,"",IF(INDIRECT(NOM_FR_FACADE&amp;ADDRESS('PR-tampon'!$E93,COLUMN(REFERENCEMENT_FACADE[Lien pour aller sur le site Evaluation CSTB])))=0,"",INDIRECT(NOM_FR_FACADE&amp;ADDRESS('PR-tampon'!$E93,COLUMN(REFERENCEMENT_FACADE[Lien pour aller sur le site Evaluation CSTB]))))))</f>
        <v>https://evaluation.cstb.fr/fr/avis-technique/detail/2.2-21-1808_V2/</v>
      </c>
    </row>
    <row r="128" spans="1:19" ht="75" customHeight="1" x14ac:dyDescent="0.3">
      <c r="A128" s="2">
        <f>IF('PR-tampon'!B94=0,"",IF(A127+1&gt;'MODULE DE RECHERCHE'!$F$36,"",A127+1))</f>
        <v>86</v>
      </c>
      <c r="B128" s="10">
        <f ca="1">IF('PR-tampon'!E94="","",IF('PR-tampon'!E94=0,"",INDIRECT(NOM_FR_FACADE&amp;ADDRESS('PR-tampon'!$E94,COLUMN(REFERENCEMENT_FACADE[[#Headers],[DATE REFERENCEMENT]])))))</f>
        <v>45062</v>
      </c>
      <c r="C128" s="2" t="str">
        <f ca="1">IF('PR-tampon'!B94="","",IF('PR-tampon'!B94=0,"",INDIRECT(NOM_FR_FACADE&amp;ADDRESS('PR-tampon'!$E94,COLUMN(REFERENCEMENT_FACADE[[#Headers],[ASPECT]])))))</f>
        <v>Minéral - Tuile</v>
      </c>
      <c r="D128" s="2" t="str">
        <f ca="1">IF('PR-tampon'!B94="","",IF('PR-tampon'!B94=0,"",INDIRECT(NOM_FR_FACADE&amp;ADDRESS('PR-tampon'!$E94,COLUMN(REFERENCEMENT_FACADE[[#Headers],[TYPE DE PROCEDE]])))))</f>
        <v>Bardage rapporté en tuile de terre cuite</v>
      </c>
      <c r="E128" s="2" t="str">
        <f ca="1">IF('PR-tampon'!B94="","",IF('PR-tampon'!B94=0,"",INDIRECT(NOM_FR_FACADE&amp;ADDRESS('PR-tampon'!$E94,COLUMN(REFERENCEMENT_FACADE[[#Headers],[NOM COMMERCIAL DU PROCEDE]])))))</f>
        <v>-</v>
      </c>
      <c r="F128" s="2" t="str">
        <f ca="1">IF('PR-tampon'!B94="","",IF('PR-tampon'!B94=0,"",INDIRECT(NOM_FR_FACADE&amp;ADDRESS('PR-tampon'!$E94,COLUMN(REFERENCEMENT_FACADE[[#Headers],[FABRICANT]])))))</f>
        <v>-</v>
      </c>
      <c r="G128" s="2" t="str">
        <f ca="1">IF('PR-tampon'!B94="","",IF('PR-tampon'!B94=0,"",INDIRECT(NOM_FR_FACADE&amp;ADDRESS('PR-tampon'!$E94,COLUMN(REFERENCEMENT_FACADE[[#Headers],[TYPE DE DOCUMENT DE REFERENCE]])))))</f>
        <v>Règles professionnelles</v>
      </c>
      <c r="H128" s="2" t="str">
        <f ca="1">IF('PR-tampon'!B94="","",IF('PR-tampon'!B94=0,"",INDIRECT(NOM_FR_FACADE&amp;ADDRESS('PR-tampon'!$E94,COLUMN(REFERENCEMENT_FACADE[[#Headers],[REF]])))))</f>
        <v>Bardage rapporté de tuiles terre cuite sur construction à ossature bois et panneaux CLT</v>
      </c>
      <c r="I128" s="10" t="str">
        <f ca="1">IF('PR-tampon'!B94="","",IF('PR-tampon'!B94=0,"",INDIRECT(NOM_FR_FACADE&amp;ADDRESS('PR-tampon'!$E94,COLUMN(REFERENCEMENT_FACADE[[#Headers],[AVIS LIMITE AU / VALIDITE]])))))</f>
        <v>-</v>
      </c>
      <c r="J128" s="10" t="str">
        <f ca="1">IF('PR-tampon'!B94="","",IF('PR-tampon'!B94=0,"",INDIRECT(NOM_FR_FACADE&amp;ADDRESS('PR-tampon'!$E94,COLUMN(REFERENCEMENT_FACADE[[#Headers],[TC/TNC
dans le domaine d''emploi visé]])))))</f>
        <v>TC</v>
      </c>
      <c r="K128" s="2" t="str">
        <f ca="1">IF('PR-tampon'!B94="","",IF('PR-tampon'!B94=0,"",INDIRECT(NOM_FR_FACADE&amp;ADDRESS('PR-tampon'!$E94,COLUMN(REFERENCEMENT_FACADE[[#Headers],[Synthèse support visés]])))))</f>
        <v>CLT (Sous AT/DTA)</v>
      </c>
      <c r="L128" s="2" t="str">
        <f ca="1">IF('PR-tampon'!B94="","",IF('PR-tampon'!B94=0,"",INDIRECT(NOM_FR_FACADE&amp;ADDRESS('PR-tampon'!$E94,COLUMN(REFERENCEMENT_FACADE[[#Headers],[LIMITATION DE HAUTEUR DE FACADE3]])))))</f>
        <v>(Situation a à c) h≤ 28 m
(Situation d) h≤ 28 m</v>
      </c>
      <c r="M128" s="265">
        <f ca="1">IF('PR-tampon'!B94="","",IF('PR-tampon'!B94=0,"",INDIRECT(NOM_FR_FACADE&amp;ADDRESS('PR-tampon'!$E94,COLUMN(REFERENCEMENT_FACADE[[#Headers],[LIMITATION DE HAUTEUR DE FACADE]])))))</f>
        <v>28</v>
      </c>
      <c r="N128" s="236" t="str">
        <f ca="1">IF('PR-tampon'!B94="","",IF('PR-tampon'!B94=0,"",IF(INDIRECT(NOM_FR_FACADE&amp;ADDRESS('PR-tampon'!$E94,COLUMN(REFERENCEMENT_FACADE[Observation domaine d''emploi Hauteur])))=0,"-",INDIRECT(NOM_FR_FACADE&amp;ADDRESS('PR-tampon'!$E94,COLUMN(REFERENCEMENT_FACADE[Observation domaine d''emploi Hauteur]))))))</f>
        <v>* Domaine d'emploi Hauteur :
Hors zone de vent 4</v>
      </c>
      <c r="O128" s="2" t="str">
        <f ca="1">IF('PR-tampon'!B94="","",IF('PR-tampon'!B94=0,"",INDIRECT(NOM_FR_FACADE&amp;ADDRESS('PR-tampon'!$E94,COLUMN(REFERENCEMENT_FACADE[[#Headers],[Colonne zone visée]])))))</f>
        <v>4
4**
4**
4**</v>
      </c>
      <c r="P128" s="2" t="str">
        <f ca="1">IF('PR-tampon'!B94="","",IF('PR-tampon'!B94=0,"",INDIRECT(NOM_FR_FACADE&amp;ADDRESS('PR-tampon'!$E94,COLUMN(REFERENCEMENT_FACADE[[#Headers],[Colonne catégorie visée]])))))</f>
        <v>I
II
III
IV</v>
      </c>
      <c r="Q128" s="236" t="str">
        <f ca="1">IF(OR(RECH_CATEGORIE=FALSE,MID(Tableau5[[#This Row],[ZONE DE SISMICITE MAXIMALE POUR LA CATEGORIE DE BATIMENT VISEE]],2,2)="**"),IF('PR-tampon'!B94="","",IF('PR-tampon'!B94=0,"",IF(INDIRECT(NOM_FR_FACADE&amp;ADDRESS('PR-tampon'!$E94,COLUMN(REFERENCEMENT_FACADE[OBSERVATIONS SUR DOMAINE D''EMPLOI Sismique])))="","-",(INDIRECT(NOM_FR_FACADE&amp;ADDRESS('PR-tampon'!$E94,COLUMN(REFERENCEMENT_FACADE[OBSERVATIONS SUR DOMAINE D''EMPLOI Sismique]))))))),"")</f>
        <v>** Domaine d'emploi sismique :
Hors configurations avec un système de masse surfacique supérieure ou égale à 75 kg/m².
Entraxe de fixation de l'ossature = 1000mm
Entraxe de l'ossature 645mm</v>
      </c>
      <c r="R128" s="2" t="str">
        <f ca="1">IF('PR-tampon'!B94="","",IF('PR-tampon'!B94=0,"",IF(INDIRECT(NOM_FR_FACADE&amp;ADDRESS('PR-tampon'!$E94,COLUMN(REFERENCEMENT_FACADE[REF ApL])))=0,"",INDIRECT(NOM_FR_FACADE&amp;ADDRESS('PR-tampon'!$E94,COLUMN(REFERENCEMENT_FACADE[REF ApL]))))))</f>
        <v>AL18-239</v>
      </c>
      <c r="S128" s="187" t="str">
        <f ca="1">IF('PR-tampon'!B94="","",IF('PR-tampon'!B94=0,"",IF(INDIRECT(NOM_FR_FACADE&amp;ADDRESS('PR-tampon'!$E94,COLUMN(REFERENCEMENT_FACADE[Lien pour aller sur le site Evaluation CSTB])))=0,"",INDIRECT(NOM_FR_FACADE&amp;ADDRESS('PR-tampon'!$E94,COLUMN(REFERENCEMENT_FACADE[Lien pour aller sur le site Evaluation CSTB]))))))</f>
        <v>http://www.ctmnc.fr/images/gallerie/Regles_professionnelles_Bardage_rapporte_de_tuiles_terre_cuite_sur_ossature_bois_et_panneaux_CLT_mai_2021.pdf</v>
      </c>
    </row>
    <row r="129" spans="1:19" ht="75" customHeight="1" x14ac:dyDescent="0.3">
      <c r="A129" s="2">
        <f>IF('PR-tampon'!B95=0,"",IF(A128+1&gt;'MODULE DE RECHERCHE'!$F$36,"",A128+1))</f>
        <v>87</v>
      </c>
      <c r="B129" s="10">
        <f ca="1">IF('PR-tampon'!E95="","",IF('PR-tampon'!E95=0,"",INDIRECT(NOM_FR_FACADE&amp;ADDRESS('PR-tampon'!$E95,COLUMN(REFERENCEMENT_FACADE[[#Headers],[DATE REFERENCEMENT]])))))</f>
        <v>44893</v>
      </c>
      <c r="C129" s="2" t="str">
        <f ca="1">IF('PR-tampon'!B95="","",IF('PR-tampon'!B95=0,"",INDIRECT(NOM_FR_FACADE&amp;ADDRESS('PR-tampon'!$E95,COLUMN(REFERENCEMENT_FACADE[[#Headers],[ASPECT]])))))</f>
        <v>Panneaux</v>
      </c>
      <c r="D129" s="2" t="str">
        <f ca="1">IF('PR-tampon'!B95="","",IF('PR-tampon'!B95=0,"",INDIRECT(NOM_FR_FACADE&amp;ADDRESS('PR-tampon'!$E95,COLUMN(REFERENCEMENT_FACADE[[#Headers],[TYPE DE PROCEDE]])))))</f>
        <v>Bardage rapporté en béton fibré</v>
      </c>
      <c r="E129" s="2" t="str">
        <f ca="1">IF('PR-tampon'!B95="","",IF('PR-tampon'!B95=0,"",INDIRECT(NOM_FR_FACADE&amp;ADDRESS('PR-tampon'!$E95,COLUMN(REFERENCEMENT_FACADE[[#Headers],[NOM COMMERCIAL DU PROCEDE]])))))</f>
        <v>Fibre C concrete skin et öko skin</v>
      </c>
      <c r="F129" s="2" t="str">
        <f ca="1">IF('PR-tampon'!B95="","",IF('PR-tampon'!B95=0,"",INDIRECT(NOM_FR_FACADE&amp;ADDRESS('PR-tampon'!$E95,COLUMN(REFERENCEMENT_FACADE[[#Headers],[FABRICANT]])))))</f>
        <v>Rieder Faserbeton Elemente GmbH</v>
      </c>
      <c r="G129" s="2" t="str">
        <f ca="1">IF('PR-tampon'!B95="","",IF('PR-tampon'!B95=0,"",INDIRECT(NOM_FR_FACADE&amp;ADDRESS('PR-tampon'!$E95,COLUMN(REFERENCEMENT_FACADE[[#Headers],[TYPE DE DOCUMENT DE REFERENCE]])))))</f>
        <v>Avis Technique</v>
      </c>
      <c r="H129" s="2" t="str">
        <f ca="1">IF('PR-tampon'!B95="","",IF('PR-tampon'!B95=0,"",INDIRECT(NOM_FR_FACADE&amp;ADDRESS('PR-tampon'!$E95,COLUMN(REFERENCEMENT_FACADE[[#Headers],[REF]])))))</f>
        <v>2.2/14-1642_V2</v>
      </c>
      <c r="I129" s="10">
        <f ca="1">IF('PR-tampon'!B95="","",IF('PR-tampon'!B95=0,"",INDIRECT(NOM_FR_FACADE&amp;ADDRESS('PR-tampon'!$E95,COLUMN(REFERENCEMENT_FACADE[[#Headers],[AVIS LIMITE AU / VALIDITE]])))))</f>
        <v>46053</v>
      </c>
      <c r="J129" s="10" t="str">
        <f ca="1">IF('PR-tampon'!B95="","",IF('PR-tampon'!B95=0,"",INDIRECT(NOM_FR_FACADE&amp;ADDRESS('PR-tampon'!$E95,COLUMN(REFERENCEMENT_FACADE[[#Headers],[TC/TNC
dans le domaine d''emploi visé]])))))</f>
        <v>TC</v>
      </c>
      <c r="K129" s="2" t="str">
        <f ca="1">IF('PR-tampon'!B95="","",IF('PR-tampon'!B95=0,"",INDIRECT(NOM_FR_FACADE&amp;ADDRESS('PR-tampon'!$E95,COLUMN(REFERENCEMENT_FACADE[[#Headers],[Synthèse support visés]])))))</f>
        <v>COB (NF DTU 31.2) / CLT (Sous AT/DTA)</v>
      </c>
      <c r="L129" s="2" t="str">
        <f ca="1">IF('PR-tampon'!B95="","",IF('PR-tampon'!B95=0,"",INDIRECT(NOM_FR_FACADE&amp;ADDRESS('PR-tampon'!$E95,COLUMN(REFERENCEMENT_FACADE[[#Headers],[LIMITATION DE HAUTEUR DE FACADE3]])))))</f>
        <v>(Situation a à c) h≤ 10 m
(Situation d) h≤ 6 m</v>
      </c>
      <c r="M129" s="265">
        <f ca="1">IF('PR-tampon'!B95="","",IF('PR-tampon'!B95=0,"",INDIRECT(NOM_FR_FACADE&amp;ADDRESS('PR-tampon'!$E95,COLUMN(REFERENCEMENT_FACADE[[#Headers],[LIMITATION DE HAUTEUR DE FACADE]])))))</f>
        <v>10</v>
      </c>
      <c r="N129" s="236" t="str">
        <f ca="1">IF('PR-tampon'!B95="","",IF('PR-tampon'!B95=0,"",IF(INDIRECT(NOM_FR_FACADE&amp;ADDRESS('PR-tampon'!$E95,COLUMN(REFERENCEMENT_FACADE[Observation domaine d''emploi Hauteur])))=0,"-",INDIRECT(NOM_FR_FACADE&amp;ADDRESS('PR-tampon'!$E95,COLUMN(REFERENCEMENT_FACADE[Observation domaine d''emploi Hauteur]))))))</f>
        <v>* Domaine d'emploi Hauteur :
Hauteur + Point de pignon
Panneaux Fibre C öko skin et Panneaux concrete skin</v>
      </c>
      <c r="O129" s="2" t="str">
        <f ca="1">IF('PR-tampon'!B95="","",IF('PR-tampon'!B95=0,"",INDIRECT(NOM_FR_FACADE&amp;ADDRESS('PR-tampon'!$E95,COLUMN(REFERENCEMENT_FACADE[[#Headers],[Colonne zone visée]])))))</f>
        <v>4
2
1
1</v>
      </c>
      <c r="P129" s="2" t="str">
        <f ca="1">IF('PR-tampon'!B95="","",IF('PR-tampon'!B95=0,"",INDIRECT(NOM_FR_FACADE&amp;ADDRESS('PR-tampon'!$E95,COLUMN(REFERENCEMENT_FACADE[[#Headers],[Colonne catégorie visée]])))))</f>
        <v>I
II
III
IV</v>
      </c>
      <c r="Q129" s="236" t="str">
        <f ca="1">IF(OR(RECH_CATEGORIE=FALSE,MID(Tableau5[[#This Row],[ZONE DE SISMICITE MAXIMALE POUR LA CATEGORIE DE BATIMENT VISEE]],2,2)="**"),IF('PR-tampon'!B95="","",IF('PR-tampon'!B95=0,"",IF(INDIRECT(NOM_FR_FACADE&amp;ADDRESS('PR-tampon'!$E95,COLUMN(REFERENCEMENT_FACADE[OBSERVATIONS SUR DOMAINE D''EMPLOI Sismique])))="","-",(INDIRECT(NOM_FR_FACADE&amp;ADDRESS('PR-tampon'!$E95,COLUMN(REFERENCEMENT_FACADE[OBSERVATIONS SUR DOMAINE D''EMPLOI Sismique]))))))),"")</f>
        <v>-</v>
      </c>
      <c r="R129" s="2" t="str">
        <f ca="1">IF('PR-tampon'!B95="","",IF('PR-tampon'!B95=0,"",IF(INDIRECT(NOM_FR_FACADE&amp;ADDRESS('PR-tampon'!$E95,COLUMN(REFERENCEMENT_FACADE[REF ApL])))=0,"",INDIRECT(NOM_FR_FACADE&amp;ADDRESS('PR-tampon'!$E95,COLUMN(REFERENCEMENT_FACADE[REF ApL]))))))</f>
        <v/>
      </c>
      <c r="S129" s="187" t="str">
        <f ca="1">IF('PR-tampon'!B95="","",IF('PR-tampon'!B95=0,"",IF(INDIRECT(NOM_FR_FACADE&amp;ADDRESS('PR-tampon'!$E95,COLUMN(REFERENCEMENT_FACADE[Lien pour aller sur le site Evaluation CSTB])))=0,"",INDIRECT(NOM_FR_FACADE&amp;ADDRESS('PR-tampon'!$E95,COLUMN(REFERENCEMENT_FACADE[Lien pour aller sur le site Evaluation CSTB]))))))</f>
        <v>https://evaluation.cstb.fr/fr/avis-technique/detail/2.2-14-1642_V2/</v>
      </c>
    </row>
    <row r="130" spans="1:19" ht="75" customHeight="1" x14ac:dyDescent="0.3">
      <c r="A130" s="2">
        <f>IF('PR-tampon'!B96=0,"",IF(A129+1&gt;'MODULE DE RECHERCHE'!$F$36,"",A129+1))</f>
        <v>88</v>
      </c>
      <c r="B130" s="10">
        <f ca="1">IF('PR-tampon'!E96="","",IF('PR-tampon'!E96=0,"",INDIRECT(NOM_FR_FACADE&amp;ADDRESS('PR-tampon'!$E96,COLUMN(REFERENCEMENT_FACADE[[#Headers],[DATE REFERENCEMENT]])))))</f>
        <v>44634</v>
      </c>
      <c r="C130" s="2" t="str">
        <f ca="1">IF('PR-tampon'!B96="","",IF('PR-tampon'!B96=0,"",INDIRECT(NOM_FR_FACADE&amp;ADDRESS('PR-tampon'!$E96,COLUMN(REFERENCEMENT_FACADE[[#Headers],[ASPECT]])))))</f>
        <v>Panneaux</v>
      </c>
      <c r="D130" s="2" t="str">
        <f ca="1">IF('PR-tampon'!B96="","",IF('PR-tampon'!B96=0,"",INDIRECT(NOM_FR_FACADE&amp;ADDRESS('PR-tampon'!$E96,COLUMN(REFERENCEMENT_FACADE[[#Headers],[TYPE DE PROCEDE]])))))</f>
        <v>Bardage rapporté en composite</v>
      </c>
      <c r="E130" s="2" t="str">
        <f ca="1">IF('PR-tampon'!B96="","",IF('PR-tampon'!B96=0,"",INDIRECT(NOM_FR_FACADE&amp;ADDRESS('PR-tampon'!$E96,COLUMN(REFERENCEMENT_FACADE[[#Headers],[NOM COMMERCIAL DU PROCEDE]])))))</f>
        <v>ALPOLIC - SYSTÈME CASSETTES</v>
      </c>
      <c r="F130" s="2" t="str">
        <f ca="1">IF('PR-tampon'!B96="","",IF('PR-tampon'!B96=0,"",INDIRECT(NOM_FR_FACADE&amp;ADDRESS('PR-tampon'!$E96,COLUMN(REFERENCEMENT_FACADE[[#Headers],[FABRICANT]])))))</f>
        <v>Mitsubishi Polyester Film GmbH</v>
      </c>
      <c r="G130" s="2" t="str">
        <f ca="1">IF('PR-tampon'!B96="","",IF('PR-tampon'!B96=0,"",INDIRECT(NOM_FR_FACADE&amp;ADDRESS('PR-tampon'!$E96,COLUMN(REFERENCEMENT_FACADE[[#Headers],[TYPE DE DOCUMENT DE REFERENCE]])))))</f>
        <v>Avis Technique</v>
      </c>
      <c r="H130" s="2" t="str">
        <f ca="1">IF('PR-tampon'!B96="","",IF('PR-tampon'!B96=0,"",INDIRECT(NOM_FR_FACADE&amp;ADDRESS('PR-tampon'!$E96,COLUMN(REFERENCEMENT_FACADE[[#Headers],[REF]])))))</f>
        <v>2.2/17-1786_V3</v>
      </c>
      <c r="I130" s="10">
        <f ca="1">IF('PR-tampon'!B96="","",IF('PR-tampon'!B96=0,"",INDIRECT(NOM_FR_FACADE&amp;ADDRESS('PR-tampon'!$E96,COLUMN(REFERENCEMENT_FACADE[[#Headers],[AVIS LIMITE AU / VALIDITE]])))))</f>
        <v>46053</v>
      </c>
      <c r="J130" s="10" t="str">
        <f ca="1">IF('PR-tampon'!B96="","",IF('PR-tampon'!B96=0,"",INDIRECT(NOM_FR_FACADE&amp;ADDRESS('PR-tampon'!$E96,COLUMN(REFERENCEMENT_FACADE[[#Headers],[TC/TNC
dans le domaine d''emploi visé]])))))</f>
        <v>TC</v>
      </c>
      <c r="K130" s="2" t="str">
        <f ca="1">IF('PR-tampon'!B96="","",IF('PR-tampon'!B96=0,"",INDIRECT(NOM_FR_FACADE&amp;ADDRESS('PR-tampon'!$E96,COLUMN(REFERENCEMENT_FACADE[[#Headers],[Synthèse support visés]])))))</f>
        <v>COB (NF DTU 31.2) / CLT (Sous AT/DTA)</v>
      </c>
      <c r="L130" s="2" t="str">
        <f ca="1">IF('PR-tampon'!B96="","",IF('PR-tampon'!B96=0,"",INDIRECT(NOM_FR_FACADE&amp;ADDRESS('PR-tampon'!$E96,COLUMN(REFERENCEMENT_FACADE[[#Headers],[LIMITATION DE HAUTEUR DE FACADE3]])))))</f>
        <v>(Situation a à c) h≤ 10 m
(Situation d) h≤ 6 m</v>
      </c>
      <c r="M130" s="265">
        <f ca="1">IF('PR-tampon'!B96="","",IF('PR-tampon'!B96=0,"",INDIRECT(NOM_FR_FACADE&amp;ADDRESS('PR-tampon'!$E96,COLUMN(REFERENCEMENT_FACADE[[#Headers],[LIMITATION DE HAUTEUR DE FACADE]])))))</f>
        <v>10</v>
      </c>
      <c r="N130" s="236" t="str">
        <f ca="1">IF('PR-tampon'!B96="","",IF('PR-tampon'!B96=0,"",IF(INDIRECT(NOM_FR_FACADE&amp;ADDRESS('PR-tampon'!$E96,COLUMN(REFERENCEMENT_FACADE[Observation domaine d''emploi Hauteur])))=0,"-",INDIRECT(NOM_FR_FACADE&amp;ADDRESS('PR-tampon'!$E96,COLUMN(REFERENCEMENT_FACADE[Observation domaine d''emploi Hauteur]))))))</f>
        <v>-</v>
      </c>
      <c r="O130" s="2" t="str">
        <f ca="1">IF('PR-tampon'!B96="","",IF('PR-tampon'!B96=0,"",INDIRECT(NOM_FR_FACADE&amp;ADDRESS('PR-tampon'!$E96,COLUMN(REFERENCEMENT_FACADE[[#Headers],[Colonne zone visée]])))))</f>
        <v>4
2
1
1</v>
      </c>
      <c r="P130" s="2" t="str">
        <f ca="1">IF('PR-tampon'!B96="","",IF('PR-tampon'!B96=0,"",INDIRECT(NOM_FR_FACADE&amp;ADDRESS('PR-tampon'!$E96,COLUMN(REFERENCEMENT_FACADE[[#Headers],[Colonne catégorie visée]])))))</f>
        <v>I
II
III
IV</v>
      </c>
      <c r="Q130" s="236" t="str">
        <f ca="1">IF(OR(RECH_CATEGORIE=FALSE,MID(Tableau5[[#This Row],[ZONE DE SISMICITE MAXIMALE POUR LA CATEGORIE DE BATIMENT VISEE]],2,2)="**"),IF('PR-tampon'!B96="","",IF('PR-tampon'!B96=0,"",IF(INDIRECT(NOM_FR_FACADE&amp;ADDRESS('PR-tampon'!$E96,COLUMN(REFERENCEMENT_FACADE[OBSERVATIONS SUR DOMAINE D''EMPLOI Sismique])))="","-",(INDIRECT(NOM_FR_FACADE&amp;ADDRESS('PR-tampon'!$E96,COLUMN(REFERENCEMENT_FACADE[OBSERVATIONS SUR DOMAINE D''EMPLOI Sismique]))))))),"")</f>
        <v>-</v>
      </c>
      <c r="R130" s="2" t="str">
        <f ca="1">IF('PR-tampon'!B96="","",IF('PR-tampon'!B96=0,"",IF(INDIRECT(NOM_FR_FACADE&amp;ADDRESS('PR-tampon'!$E96,COLUMN(REFERENCEMENT_FACADE[REF ApL])))=0,"",INDIRECT(NOM_FR_FACADE&amp;ADDRESS('PR-tampon'!$E96,COLUMN(REFERENCEMENT_FACADE[REF ApL]))))))</f>
        <v/>
      </c>
      <c r="S130" s="187" t="str">
        <f ca="1">IF('PR-tampon'!B96="","",IF('PR-tampon'!B96=0,"",IF(INDIRECT(NOM_FR_FACADE&amp;ADDRESS('PR-tampon'!$E96,COLUMN(REFERENCEMENT_FACADE[Lien pour aller sur le site Evaluation CSTB])))=0,"",INDIRECT(NOM_FR_FACADE&amp;ADDRESS('PR-tampon'!$E96,COLUMN(REFERENCEMENT_FACADE[Lien pour aller sur le site Evaluation CSTB]))))))</f>
        <v>https://evaluation.cstb.fr/fr/avis-technique/detail/2.2-17-1786_V3/</v>
      </c>
    </row>
    <row r="131" spans="1:19" ht="75" customHeight="1" x14ac:dyDescent="0.3">
      <c r="A131" s="2">
        <f>IF('PR-tampon'!B97=0,"",IF(A130+1&gt;'MODULE DE RECHERCHE'!$F$36,"",A130+1))</f>
        <v>89</v>
      </c>
      <c r="B131" s="10">
        <f ca="1">IF('PR-tampon'!E97="","",IF('PR-tampon'!E97=0,"",INDIRECT(NOM_FR_FACADE&amp;ADDRESS('PR-tampon'!$E97,COLUMN(REFERENCEMENT_FACADE[[#Headers],[DATE REFERENCEMENT]])))))</f>
        <v>44893</v>
      </c>
      <c r="C131" s="2" t="str">
        <f ca="1">IF('PR-tampon'!B97="","",IF('PR-tampon'!B97=0,"",INDIRECT(NOM_FR_FACADE&amp;ADDRESS('PR-tampon'!$E97,COLUMN(REFERENCEMENT_FACADE[[#Headers],[ASPECT]])))))</f>
        <v>Panneaux</v>
      </c>
      <c r="D131" s="2" t="str">
        <f ca="1">IF('PR-tampon'!B97="","",IF('PR-tampon'!B97=0,"",INDIRECT(NOM_FR_FACADE&amp;ADDRESS('PR-tampon'!$E97,COLUMN(REFERENCEMENT_FACADE[[#Headers],[TYPE DE PROCEDE]])))))</f>
        <v>Bardage rapporté en compound de résine polyester</v>
      </c>
      <c r="E131" s="2" t="str">
        <f ca="1">IF('PR-tampon'!B97="","",IF('PR-tampon'!B97=0,"",INDIRECT(NOM_FR_FACADE&amp;ADDRESS('PR-tampon'!$E97,COLUMN(REFERENCEMENT_FACADE[[#Headers],[NOM COMMERCIAL DU PROCEDE]])))))</f>
        <v>CAREA Emboitement Bardage sur support bois</v>
      </c>
      <c r="F131" s="2" t="str">
        <f ca="1">IF('PR-tampon'!B97="","",IF('PR-tampon'!B97=0,"",INDIRECT(NOM_FR_FACADE&amp;ADDRESS('PR-tampon'!$E97,COLUMN(REFERENCEMENT_FACADE[[#Headers],[FABRICANT]])))))</f>
        <v>CAREA FAÇADE</v>
      </c>
      <c r="G131" s="2" t="str">
        <f ca="1">IF('PR-tampon'!B97="","",IF('PR-tampon'!B97=0,"",INDIRECT(NOM_FR_FACADE&amp;ADDRESS('PR-tampon'!$E97,COLUMN(REFERENCEMENT_FACADE[[#Headers],[TYPE DE DOCUMENT DE REFERENCE]])))))</f>
        <v>Avis Technique</v>
      </c>
      <c r="H131" s="2" t="str">
        <f ca="1">IF('PR-tampon'!B97="","",IF('PR-tampon'!B97=0,"",INDIRECT(NOM_FR_FACADE&amp;ADDRESS('PR-tampon'!$E97,COLUMN(REFERENCEMENT_FACADE[[#Headers],[REF]])))))</f>
        <v>2.2/21-1833_V1</v>
      </c>
      <c r="I131" s="10">
        <f ca="1">IF('PR-tampon'!B97="","",IF('PR-tampon'!B97=0,"",INDIRECT(NOM_FR_FACADE&amp;ADDRESS('PR-tampon'!$E97,COLUMN(REFERENCEMENT_FACADE[[#Headers],[AVIS LIMITE AU / VALIDITE]])))))</f>
        <v>45747</v>
      </c>
      <c r="J131" s="10" t="str">
        <f ca="1">IF('PR-tampon'!B97="","",IF('PR-tampon'!B97=0,"",INDIRECT(NOM_FR_FACADE&amp;ADDRESS('PR-tampon'!$E97,COLUMN(REFERENCEMENT_FACADE[[#Headers],[TC/TNC
dans le domaine d''emploi visé]])))))</f>
        <v>TC</v>
      </c>
      <c r="K131" s="2" t="str">
        <f ca="1">IF('PR-tampon'!B97="","",IF('PR-tampon'!B97=0,"",INDIRECT(NOM_FR_FACADE&amp;ADDRESS('PR-tampon'!$E97,COLUMN(REFERENCEMENT_FACADE[[#Headers],[Synthèse support visés]])))))</f>
        <v>COB (NF DTU 31.2) / CLT (Sous AT/DTA)</v>
      </c>
      <c r="L131" s="2" t="str">
        <f ca="1">IF('PR-tampon'!B97="","",IF('PR-tampon'!B97=0,"",INDIRECT(NOM_FR_FACADE&amp;ADDRESS('PR-tampon'!$E97,COLUMN(REFERENCEMENT_FACADE[[#Headers],[LIMITATION DE HAUTEUR DE FACADE3]])))))</f>
        <v>(Situation a à c) h≤ 18 m
(Situation d) h≤ 10 m</v>
      </c>
      <c r="M131" s="265">
        <f ca="1">IF('PR-tampon'!B97="","",IF('PR-tampon'!B97=0,"",INDIRECT(NOM_FR_FACADE&amp;ADDRESS('PR-tampon'!$E97,COLUMN(REFERENCEMENT_FACADE[[#Headers],[LIMITATION DE HAUTEUR DE FACADE]])))))</f>
        <v>18</v>
      </c>
      <c r="N131" s="236" t="str">
        <f ca="1">IF('PR-tampon'!B97="","",IF('PR-tampon'!B97=0,"",IF(INDIRECT(NOM_FR_FACADE&amp;ADDRESS('PR-tampon'!$E97,COLUMN(REFERENCEMENT_FACADE[Observation domaine d''emploi Hauteur])))=0,"-",INDIRECT(NOM_FR_FACADE&amp;ADDRESS('PR-tampon'!$E97,COLUMN(REFERENCEMENT_FACADE[Observation domaine d''emploi Hauteur]))))))</f>
        <v>* Domaine d'emploi Hauteur :
Hauteur + Point de pignon
En pose à joints verticaux alignés</v>
      </c>
      <c r="O131" s="2" t="str">
        <f ca="1">IF('PR-tampon'!B97="","",IF('PR-tampon'!B97=0,"",INDIRECT(NOM_FR_FACADE&amp;ADDRESS('PR-tampon'!$E97,COLUMN(REFERENCEMENT_FACADE[[#Headers],[Colonne zone visée]])))))</f>
        <v>4
4**
4**
4**</v>
      </c>
      <c r="P131" s="2" t="str">
        <f ca="1">IF('PR-tampon'!B97="","",IF('PR-tampon'!B97=0,"",INDIRECT(NOM_FR_FACADE&amp;ADDRESS('PR-tampon'!$E97,COLUMN(REFERENCEMENT_FACADE[[#Headers],[Colonne catégorie visée]])))))</f>
        <v>I
II
III
IV</v>
      </c>
      <c r="Q131" s="236" t="str">
        <f ca="1">IF(OR(RECH_CATEGORIE=FALSE,MID(Tableau5[[#This Row],[ZONE DE SISMICITE MAXIMALE POUR LA CATEGORIE DE BATIMENT VISEE]],2,2)="**"),IF('PR-tampon'!B97="","",IF('PR-tampon'!B97=0,"",IF(INDIRECT(NOM_FR_FACADE&amp;ADDRESS('PR-tampon'!$E97,COLUMN(REFERENCEMENT_FACADE[OBSERVATIONS SUR DOMAINE D''EMPLOI Sismique])))="","-",(INDIRECT(NOM_FR_FACADE&amp;ADDRESS('PR-tampon'!$E97,COLUMN(REFERENCEMENT_FACADE[OBSERVATIONS SUR DOMAINE D''EMPLOI Sismique]))))))),"")</f>
        <v>** Domaine d'emploi sismique :
Le procédé de bardage rapporté CAREA Emboitement peut être mis en œuvre sur ossature bois (à l’exception des dalles AQUILA 60x120) en zones de sismicité et bâtiments</v>
      </c>
      <c r="R131" s="2" t="str">
        <f ca="1">IF('PR-tampon'!B97="","",IF('PR-tampon'!B97=0,"",IF(INDIRECT(NOM_FR_FACADE&amp;ADDRESS('PR-tampon'!$E97,COLUMN(REFERENCEMENT_FACADE[REF ApL])))=0,"",INDIRECT(NOM_FR_FACADE&amp;ADDRESS('PR-tampon'!$E97,COLUMN(REFERENCEMENT_FACADE[REF ApL]))))))</f>
        <v/>
      </c>
      <c r="S131" s="187" t="str">
        <f ca="1">IF('PR-tampon'!B97="","",IF('PR-tampon'!B97=0,"",IF(INDIRECT(NOM_FR_FACADE&amp;ADDRESS('PR-tampon'!$E97,COLUMN(REFERENCEMENT_FACADE[Lien pour aller sur le site Evaluation CSTB])))=0,"",INDIRECT(NOM_FR_FACADE&amp;ADDRESS('PR-tampon'!$E97,COLUMN(REFERENCEMENT_FACADE[Lien pour aller sur le site Evaluation CSTB]))))))</f>
        <v>https://evaluation.cstb.fr/fr/avis-technique/detail/2.2-21-1833_V1/</v>
      </c>
    </row>
    <row r="132" spans="1:19" ht="75" customHeight="1" x14ac:dyDescent="0.3">
      <c r="A132" s="2">
        <f>IF('PR-tampon'!B98=0,"",IF(A131+1&gt;'MODULE DE RECHERCHE'!$F$36,"",A131+1))</f>
        <v>90</v>
      </c>
      <c r="B132" s="10">
        <f ca="1">IF('PR-tampon'!E98="","",IF('PR-tampon'!E98=0,"",INDIRECT(NOM_FR_FACADE&amp;ADDRESS('PR-tampon'!$E98,COLUMN(REFERENCEMENT_FACADE[[#Headers],[DATE REFERENCEMENT]])))))</f>
        <v>44634</v>
      </c>
      <c r="C132" s="2" t="str">
        <f ca="1">IF('PR-tampon'!B98="","",IF('PR-tampon'!B98=0,"",INDIRECT(NOM_FR_FACADE&amp;ADDRESS('PR-tampon'!$E98,COLUMN(REFERENCEMENT_FACADE[[#Headers],[ASPECT]])))))</f>
        <v>Panneaux</v>
      </c>
      <c r="D132" s="2" t="str">
        <f ca="1">IF('PR-tampon'!B98="","",IF('PR-tampon'!B98=0,"",INDIRECT(NOM_FR_FACADE&amp;ADDRESS('PR-tampon'!$E98,COLUMN(REFERENCEMENT_FACADE[[#Headers],[TYPE DE PROCEDE]])))))</f>
        <v>Bardage rapporté en fibre-ciment</v>
      </c>
      <c r="E132" s="2" t="str">
        <f ca="1">IF('PR-tampon'!B98="","",IF('PR-tampon'!B98=0,"",INDIRECT(NOM_FR_FACADE&amp;ADDRESS('PR-tampon'!$E98,COLUMN(REFERENCEMENT_FACADE[[#Headers],[NOM COMMERCIAL DU PROCEDE]])))))</f>
        <v>EQUITONE Fixation invisible Tergo Design</v>
      </c>
      <c r="F132" s="2" t="str">
        <f ca="1">IF('PR-tampon'!B98="","",IF('PR-tampon'!B98=0,"",INDIRECT(NOM_FR_FACADE&amp;ADDRESS('PR-tampon'!$E98,COLUMN(REFERENCEMENT_FACADE[[#Headers],[FABRICANT]])))))</f>
        <v>Etex France Exteriors
+
SFS Group SAS</v>
      </c>
      <c r="G132" s="2" t="str">
        <f ca="1">IF('PR-tampon'!B98="","",IF('PR-tampon'!B98=0,"",INDIRECT(NOM_FR_FACADE&amp;ADDRESS('PR-tampon'!$E98,COLUMN(REFERENCEMENT_FACADE[[#Headers],[TYPE DE DOCUMENT DE REFERENCE]])))))</f>
        <v>Avis Technique</v>
      </c>
      <c r="H132" s="2" t="str">
        <f ca="1">IF('PR-tampon'!B98="","",IF('PR-tampon'!B98=0,"",INDIRECT(NOM_FR_FACADE&amp;ADDRESS('PR-tampon'!$E98,COLUMN(REFERENCEMENT_FACADE[[#Headers],[REF]])))))</f>
        <v>2.2/21-1822_V1</v>
      </c>
      <c r="I132" s="10">
        <f ca="1">IF('PR-tampon'!B98="","",IF('PR-tampon'!B98=0,"",INDIRECT(NOM_FR_FACADE&amp;ADDRESS('PR-tampon'!$E98,COLUMN(REFERENCEMENT_FACADE[[#Headers],[AVIS LIMITE AU / VALIDITE]])))))</f>
        <v>45565</v>
      </c>
      <c r="J132" s="10" t="str">
        <f ca="1">IF('PR-tampon'!B98="","",IF('PR-tampon'!B98=0,"",INDIRECT(NOM_FR_FACADE&amp;ADDRESS('PR-tampon'!$E98,COLUMN(REFERENCEMENT_FACADE[[#Headers],[TC/TNC
dans le domaine d''emploi visé]])))))</f>
        <v>TC</v>
      </c>
      <c r="K132" s="2" t="str">
        <f ca="1">IF('PR-tampon'!B98="","",IF('PR-tampon'!B98=0,"",INDIRECT(NOM_FR_FACADE&amp;ADDRESS('PR-tampon'!$E98,COLUMN(REFERENCEMENT_FACADE[[#Headers],[Synthèse support visés]])))))</f>
        <v>COB (NF DTU 31.2) / CLT (Sous AT/DTA)</v>
      </c>
      <c r="L132" s="2" t="str">
        <f ca="1">IF('PR-tampon'!B98="","",IF('PR-tampon'!B98=0,"",INDIRECT(NOM_FR_FACADE&amp;ADDRESS('PR-tampon'!$E98,COLUMN(REFERENCEMENT_FACADE[[#Headers],[LIMITATION DE HAUTEUR DE FACADE3]])))))</f>
        <v>(Situation a à c) h≤ 10 m
(Situation d) h≤ 6 m</v>
      </c>
      <c r="M132" s="265">
        <f ca="1">IF('PR-tampon'!B98="","",IF('PR-tampon'!B98=0,"",INDIRECT(NOM_FR_FACADE&amp;ADDRESS('PR-tampon'!$E98,COLUMN(REFERENCEMENT_FACADE[[#Headers],[LIMITATION DE HAUTEUR DE FACADE]])))))</f>
        <v>10</v>
      </c>
      <c r="N132" s="236" t="str">
        <f ca="1">IF('PR-tampon'!B98="","",IF('PR-tampon'!B98=0,"",IF(INDIRECT(NOM_FR_FACADE&amp;ADDRESS('PR-tampon'!$E98,COLUMN(REFERENCEMENT_FACADE[Observation domaine d''emploi Hauteur])))=0,"-",INDIRECT(NOM_FR_FACADE&amp;ADDRESS('PR-tampon'!$E98,COLUMN(REFERENCEMENT_FACADE[Observation domaine d''emploi Hauteur]))))))</f>
        <v>-</v>
      </c>
      <c r="O132" s="2" t="str">
        <f ca="1">IF('PR-tampon'!B98="","",IF('PR-tampon'!B98=0,"",INDIRECT(NOM_FR_FACADE&amp;ADDRESS('PR-tampon'!$E98,COLUMN(REFERENCEMENT_FACADE[[#Headers],[Colonne zone visée]])))))</f>
        <v>4
4**
4**
4**</v>
      </c>
      <c r="P132" s="2" t="str">
        <f ca="1">IF('PR-tampon'!B98="","",IF('PR-tampon'!B98=0,"",INDIRECT(NOM_FR_FACADE&amp;ADDRESS('PR-tampon'!$E98,COLUMN(REFERENCEMENT_FACADE[[#Headers],[Colonne catégorie visée]])))))</f>
        <v>I
II
III
IV</v>
      </c>
      <c r="Q132" s="236" t="str">
        <f ca="1">IF(OR(RECH_CATEGORIE=FALSE,MID(Tableau5[[#This Row],[ZONE DE SISMICITE MAXIMALE POUR LA CATEGORIE DE BATIMENT VISEE]],2,2)="**"),IF('PR-tampon'!B98="","",IF('PR-tampon'!B98=0,"",IF(INDIRECT(NOM_FR_FACADE&amp;ADDRESS('PR-tampon'!$E98,COLUMN(REFERENCEMENT_FACADE[OBSERVATIONS SUR DOMAINE D''EMPLOI Sismique])))="","-",(INDIRECT(NOM_FR_FACADE&amp;ADDRESS('PR-tampon'!$E98,COLUMN(REFERENCEMENT_FACADE[OBSERVATIONS SUR DOMAINE D''EMPLOI Sismique]))))))),"")</f>
        <v>** Domaine d'emploi sismique :
Pose du procédé de bardage rapporté EQUITONE Fixation invisible Tergo Design pour des panneaux de hauteur maximale de 2555mm et une densité de fixation d’au moins 12 inserts par m² mis en œuvre sur COB/CLT selon les dispositions particulières</v>
      </c>
      <c r="R132" s="2" t="str">
        <f ca="1">IF('PR-tampon'!B98="","",IF('PR-tampon'!B98=0,"",IF(INDIRECT(NOM_FR_FACADE&amp;ADDRESS('PR-tampon'!$E98,COLUMN(REFERENCEMENT_FACADE[REF ApL])))=0,"",INDIRECT(NOM_FR_FACADE&amp;ADDRESS('PR-tampon'!$E98,COLUMN(REFERENCEMENT_FACADE[REF ApL]))))))</f>
        <v>EFR-15-002424</v>
      </c>
      <c r="S132" s="187" t="str">
        <f ca="1">IF('PR-tampon'!B98="","",IF('PR-tampon'!B98=0,"",IF(INDIRECT(NOM_FR_FACADE&amp;ADDRESS('PR-tampon'!$E98,COLUMN(REFERENCEMENT_FACADE[Lien pour aller sur le site Evaluation CSTB])))=0,"",INDIRECT(NOM_FR_FACADE&amp;ADDRESS('PR-tampon'!$E98,COLUMN(REFERENCEMENT_FACADE[Lien pour aller sur le site Evaluation CSTB]))))))</f>
        <v>https://evaluation.cstb.fr/fr/avis-technique/detail/2.2-21-1822_V1/</v>
      </c>
    </row>
    <row r="133" spans="1:19" ht="75" customHeight="1" x14ac:dyDescent="0.3">
      <c r="A133" s="2">
        <f>IF('PR-tampon'!B99=0,"",IF(A132+1&gt;'MODULE DE RECHERCHE'!$F$36,"",A132+1))</f>
        <v>91</v>
      </c>
      <c r="B133" s="10">
        <f ca="1">IF('PR-tampon'!E99="","",IF('PR-tampon'!E99=0,"",INDIRECT(NOM_FR_FACADE&amp;ADDRESS('PR-tampon'!$E99,COLUMN(REFERENCEMENT_FACADE[[#Headers],[DATE REFERENCEMENT]])))))</f>
        <v>44383</v>
      </c>
      <c r="C133" s="2" t="str">
        <f ca="1">IF('PR-tampon'!B99="","",IF('PR-tampon'!B99=0,"",INDIRECT(NOM_FR_FACADE&amp;ADDRESS('PR-tampon'!$E99,COLUMN(REFERENCEMENT_FACADE[[#Headers],[ASPECT]])))))</f>
        <v>Panneaux</v>
      </c>
      <c r="D133" s="2" t="str">
        <f ca="1">IF('PR-tampon'!B99="","",IF('PR-tampon'!B99=0,"",INDIRECT(NOM_FR_FACADE&amp;ADDRESS('PR-tampon'!$E99,COLUMN(REFERENCEMENT_FACADE[[#Headers],[TYPE DE PROCEDE]])))))</f>
        <v>Bardage rapporté en fibre-ciment</v>
      </c>
      <c r="E133" s="2" t="str">
        <f ca="1">IF('PR-tampon'!B99="","",IF('PR-tampon'!B99=0,"",INDIRECT(NOM_FR_FACADE&amp;ADDRESS('PR-tampon'!$E99,COLUMN(REFERENCEMENT_FACADE[[#Headers],[NOM COMMERCIAL DU PROCEDE]])))))</f>
        <v xml:space="preserve">FibreC - concrete skin Fixation non visible </v>
      </c>
      <c r="F133" s="2" t="str">
        <f ca="1">IF('PR-tampon'!B99="","",IF('PR-tampon'!B99=0,"",INDIRECT(NOM_FR_FACADE&amp;ADDRESS('PR-tampon'!$E99,COLUMN(REFERENCEMENT_FACADE[[#Headers],[FABRICANT]])))))</f>
        <v>Rieder Faserbeton Elemente GmbH
(DE)</v>
      </c>
      <c r="G133" s="2" t="str">
        <f ca="1">IF('PR-tampon'!B99="","",IF('PR-tampon'!B99=0,"",INDIRECT(NOM_FR_FACADE&amp;ADDRESS('PR-tampon'!$E99,COLUMN(REFERENCEMENT_FACADE[[#Headers],[TYPE DE DOCUMENT DE REFERENCE]])))))</f>
        <v>Avis Technique</v>
      </c>
      <c r="H133" s="2" t="str">
        <f ca="1">IF('PR-tampon'!B99="","",IF('PR-tampon'!B99=0,"",INDIRECT(NOM_FR_FACADE&amp;ADDRESS('PR-tampon'!$E99,COLUMN(REFERENCEMENT_FACADE[[#Headers],[REF]])))))</f>
        <v>2.2/16-1751_V2</v>
      </c>
      <c r="I133" s="10">
        <f ca="1">IF('PR-tampon'!B99="","",IF('PR-tampon'!B99=0,"",INDIRECT(NOM_FR_FACADE&amp;ADDRESS('PR-tampon'!$E99,COLUMN(REFERENCEMENT_FACADE[[#Headers],[AVIS LIMITE AU / VALIDITE]])))))</f>
        <v>46022</v>
      </c>
      <c r="J133" s="10" t="str">
        <f ca="1">IF('PR-tampon'!B99="","",IF('PR-tampon'!B99=0,"",INDIRECT(NOM_FR_FACADE&amp;ADDRESS('PR-tampon'!$E99,COLUMN(REFERENCEMENT_FACADE[[#Headers],[TC/TNC
dans le domaine d''emploi visé]])))))</f>
        <v>TC</v>
      </c>
      <c r="K133" s="2" t="str">
        <f ca="1">IF('PR-tampon'!B99="","",IF('PR-tampon'!B99=0,"",INDIRECT(NOM_FR_FACADE&amp;ADDRESS('PR-tampon'!$E99,COLUMN(REFERENCEMENT_FACADE[[#Headers],[Synthèse support visés]])))))</f>
        <v>COB (NF DTU 31.2) / CLT (Sous AT/DTA)</v>
      </c>
      <c r="L133" s="2" t="str">
        <f ca="1">IF('PR-tampon'!B99="","",IF('PR-tampon'!B99=0,"",INDIRECT(NOM_FR_FACADE&amp;ADDRESS('PR-tampon'!$E99,COLUMN(REFERENCEMENT_FACADE[[#Headers],[LIMITATION DE HAUTEUR DE FACADE3]])))))</f>
        <v>(Situation a à c) h≤ 10 m
(Situation d) h≤ 6 m</v>
      </c>
      <c r="M133" s="265">
        <f ca="1">IF('PR-tampon'!B99="","",IF('PR-tampon'!B99=0,"",INDIRECT(NOM_FR_FACADE&amp;ADDRESS('PR-tampon'!$E99,COLUMN(REFERENCEMENT_FACADE[[#Headers],[LIMITATION DE HAUTEUR DE FACADE]])))))</f>
        <v>10</v>
      </c>
      <c r="N133" s="236" t="str">
        <f ca="1">IF('PR-tampon'!B99="","",IF('PR-tampon'!B99=0,"",IF(INDIRECT(NOM_FR_FACADE&amp;ADDRESS('PR-tampon'!$E99,COLUMN(REFERENCEMENT_FACADE[Observation domaine d''emploi Hauteur])))=0,"-",INDIRECT(NOM_FR_FACADE&amp;ADDRESS('PR-tampon'!$E99,COLUMN(REFERENCEMENT_FACADE[Observation domaine d''emploi Hauteur]))))))</f>
        <v>-</v>
      </c>
      <c r="O133" s="2" t="str">
        <f ca="1">IF('PR-tampon'!B99="","",IF('PR-tampon'!B99=0,"",INDIRECT(NOM_FR_FACADE&amp;ADDRESS('PR-tampon'!$E99,COLUMN(REFERENCEMENT_FACADE[[#Headers],[Colonne zone visée]])))))</f>
        <v>4
4**
4**
4**</v>
      </c>
      <c r="P133" s="2" t="str">
        <f ca="1">IF('PR-tampon'!B99="","",IF('PR-tampon'!B99=0,"",INDIRECT(NOM_FR_FACADE&amp;ADDRESS('PR-tampon'!$E99,COLUMN(REFERENCEMENT_FACADE[[#Headers],[Colonne catégorie visée]])))))</f>
        <v>I
II
III
IV</v>
      </c>
      <c r="Q133" s="236" t="str">
        <f ca="1">IF(OR(RECH_CATEGORIE=FALSE,MID(Tableau5[[#This Row],[ZONE DE SISMICITE MAXIMALE POUR LA CATEGORIE DE BATIMENT VISEE]],2,2)="**"),IF('PR-tampon'!B99="","",IF('PR-tampon'!B99=0,"",IF(INDIRECT(NOM_FR_FACADE&amp;ADDRESS('PR-tampon'!$E99,COLUMN(REFERENCEMENT_FACADE[OBSERVATIONS SUR DOMAINE D''EMPLOI Sismique])))="","-",(INDIRECT(NOM_FR_FACADE&amp;ADDRESS('PR-tampon'!$E99,COLUMN(REFERENCEMENT_FACADE[OBSERVATIONS SUR DOMAINE D''EMPLOI Sismique]))))))),"")</f>
        <v>** Domaine d'emploi sismique :
Pose en zones sismiques du bardage FibreC - concrete skin Fixation non visible, pour des panneaux de format maximum 1200 x 3000 mm en bardage rapporté avec ossature NFT-SL, fixés sur 2 colonnes d’agrafes</v>
      </c>
      <c r="R133" s="2" t="str">
        <f ca="1">IF('PR-tampon'!B99="","",IF('PR-tampon'!B99=0,"",IF(INDIRECT(NOM_FR_FACADE&amp;ADDRESS('PR-tampon'!$E99,COLUMN(REFERENCEMENT_FACADE[REF ApL])))=0,"",INDIRECT(NOM_FR_FACADE&amp;ADDRESS('PR-tampon'!$E99,COLUMN(REFERENCEMENT_FACADE[REF ApL]))))))</f>
        <v/>
      </c>
      <c r="S133" s="187" t="str">
        <f ca="1">IF('PR-tampon'!B99="","",IF('PR-tampon'!B99=0,"",IF(INDIRECT(NOM_FR_FACADE&amp;ADDRESS('PR-tampon'!$E99,COLUMN(REFERENCEMENT_FACADE[Lien pour aller sur le site Evaluation CSTB])))=0,"",INDIRECT(NOM_FR_FACADE&amp;ADDRESS('PR-tampon'!$E99,COLUMN(REFERENCEMENT_FACADE[Lien pour aller sur le site Evaluation CSTB]))))))</f>
        <v>https://evaluation.cstb.fr/fr/avis-technique/detail/2.2-16-1751_V2/</v>
      </c>
    </row>
    <row r="134" spans="1:19" ht="75" customHeight="1" x14ac:dyDescent="0.3">
      <c r="A134" s="2">
        <f>IF('PR-tampon'!B100=0,"",IF(A133+1&gt;'MODULE DE RECHERCHE'!$F$36,"",A133+1))</f>
        <v>92</v>
      </c>
      <c r="B134" s="10">
        <f ca="1">IF('PR-tampon'!E100="","",IF('PR-tampon'!E100=0,"",INDIRECT(NOM_FR_FACADE&amp;ADDRESS('PR-tampon'!$E100,COLUMN(REFERENCEMENT_FACADE[[#Headers],[DATE REFERENCEMENT]])))))</f>
        <v>44893</v>
      </c>
      <c r="C134" s="2" t="str">
        <f ca="1">IF('PR-tampon'!B100="","",IF('PR-tampon'!B100=0,"",INDIRECT(NOM_FR_FACADE&amp;ADDRESS('PR-tampon'!$E100,COLUMN(REFERENCEMENT_FACADE[[#Headers],[ASPECT]])))))</f>
        <v>Panneaux</v>
      </c>
      <c r="D134" s="2" t="str">
        <f ca="1">IF('PR-tampon'!B100="","",IF('PR-tampon'!B100=0,"",INDIRECT(NOM_FR_FACADE&amp;ADDRESS('PR-tampon'!$E100,COLUMN(REFERENCEMENT_FACADE[[#Headers],[TYPE DE PROCEDE]])))))</f>
        <v>Bardage rapporté en fibres minérales</v>
      </c>
      <c r="E134" s="2" t="str">
        <f ca="1">IF('PR-tampon'!B100="","",IF('PR-tampon'!B100=0,"",INDIRECT(NOM_FR_FACADE&amp;ADDRESS('PR-tampon'!$E100,COLUMN(REFERENCEMENT_FACADE[[#Headers],[NOM COMMERCIAL DU PROCEDE]])))))</f>
        <v>Rockpanel Durable Ossature Bois sur support bois</v>
      </c>
      <c r="F134" s="2" t="str">
        <f ca="1">IF('PR-tampon'!B100="","",IF('PR-tampon'!B100=0,"",INDIRECT(NOM_FR_FACADE&amp;ADDRESS('PR-tampon'!$E100,COLUMN(REFERENCEMENT_FACADE[[#Headers],[FABRICANT]])))))</f>
        <v>Rockwool France SAS – ROCKPANEL Group</v>
      </c>
      <c r="G134" s="2" t="str">
        <f ca="1">IF('PR-tampon'!B100="","",IF('PR-tampon'!B100=0,"",INDIRECT(NOM_FR_FACADE&amp;ADDRESS('PR-tampon'!$E100,COLUMN(REFERENCEMENT_FACADE[[#Headers],[TYPE DE DOCUMENT DE REFERENCE]])))))</f>
        <v>Avis Technique</v>
      </c>
      <c r="H134" s="2" t="str">
        <f ca="1">IF('PR-tampon'!B100="","",IF('PR-tampon'!B100=0,"",INDIRECT(NOM_FR_FACADE&amp;ADDRESS('PR-tampon'!$E100,COLUMN(REFERENCEMENT_FACADE[[#Headers],[REF]])))))</f>
        <v>2.2/21-1818_V2</v>
      </c>
      <c r="I134" s="10">
        <f ca="1">IF('PR-tampon'!B100="","",IF('PR-tampon'!B100=0,"",INDIRECT(NOM_FR_FACADE&amp;ADDRESS('PR-tampon'!$E100,COLUMN(REFERENCEMENT_FACADE[[#Headers],[AVIS LIMITE AU / VALIDITE]])))))</f>
        <v>46934</v>
      </c>
      <c r="J134" s="10" t="str">
        <f ca="1">IF('PR-tampon'!B100="","",IF('PR-tampon'!B100=0,"",INDIRECT(NOM_FR_FACADE&amp;ADDRESS('PR-tampon'!$E100,COLUMN(REFERENCEMENT_FACADE[[#Headers],[TC/TNC
dans le domaine d''emploi visé]])))))</f>
        <v>TC</v>
      </c>
      <c r="K134" s="2" t="str">
        <f ca="1">IF('PR-tampon'!B100="","",IF('PR-tampon'!B100=0,"",INDIRECT(NOM_FR_FACADE&amp;ADDRESS('PR-tampon'!$E100,COLUMN(REFERENCEMENT_FACADE[[#Headers],[Synthèse support visés]])))))</f>
        <v>COB (NF DTU 31.2) / CLT (Sous AT/DTA)</v>
      </c>
      <c r="L134" s="2" t="str">
        <f ca="1">IF('PR-tampon'!B100="","",IF('PR-tampon'!B100=0,"",INDIRECT(NOM_FR_FACADE&amp;ADDRESS('PR-tampon'!$E100,COLUMN(REFERENCEMENT_FACADE[[#Headers],[LIMITATION DE HAUTEUR DE FACADE3]])))))</f>
        <v>(Situation a à c) h≤ 18 m
(Situation d) h≤ 10 m</v>
      </c>
      <c r="M134" s="265">
        <f ca="1">IF('PR-tampon'!B100="","",IF('PR-tampon'!B100=0,"",INDIRECT(NOM_FR_FACADE&amp;ADDRESS('PR-tampon'!$E100,COLUMN(REFERENCEMENT_FACADE[[#Headers],[LIMITATION DE HAUTEUR DE FACADE]])))))</f>
        <v>18</v>
      </c>
      <c r="N134" s="236" t="str">
        <f ca="1">IF('PR-tampon'!B100="","",IF('PR-tampon'!B100=0,"",IF(INDIRECT(NOM_FR_FACADE&amp;ADDRESS('PR-tampon'!$E100,COLUMN(REFERENCEMENT_FACADE[Observation domaine d''emploi Hauteur])))=0,"-",INDIRECT(NOM_FR_FACADE&amp;ADDRESS('PR-tampon'!$E100,COLUMN(REFERENCEMENT_FACADE[Observation domaine d''emploi Hauteur]))))))</f>
        <v>* Domaine d'emploi Hauteur :
Hauteur + Point de pignon
En pose à joints ouverts</v>
      </c>
      <c r="O134" s="2" t="str">
        <f ca="1">IF('PR-tampon'!B100="","",IF('PR-tampon'!B100=0,"",INDIRECT(NOM_FR_FACADE&amp;ADDRESS('PR-tampon'!$E100,COLUMN(REFERENCEMENT_FACADE[[#Headers],[Colonne zone visée]])))))</f>
        <v>4
4
4
4</v>
      </c>
      <c r="P134" s="2" t="str">
        <f ca="1">IF('PR-tampon'!B100="","",IF('PR-tampon'!B100=0,"",INDIRECT(NOM_FR_FACADE&amp;ADDRESS('PR-tampon'!$E100,COLUMN(REFERENCEMENT_FACADE[[#Headers],[Colonne catégorie visée]])))))</f>
        <v>I
II
III
IV</v>
      </c>
      <c r="Q134" s="236" t="str">
        <f ca="1">IF(OR(RECH_CATEGORIE=FALSE,MID(Tableau5[[#This Row],[ZONE DE SISMICITE MAXIMALE POUR LA CATEGORIE DE BATIMENT VISEE]],2,2)="**"),IF('PR-tampon'!B100="","",IF('PR-tampon'!B100=0,"",IF(INDIRECT(NOM_FR_FACADE&amp;ADDRESS('PR-tampon'!$E100,COLUMN(REFERENCEMENT_FACADE[OBSERVATIONS SUR DOMAINE D''EMPLOI Sismique])))="","-",(INDIRECT(NOM_FR_FACADE&amp;ADDRESS('PR-tampon'!$E100,COLUMN(REFERENCEMENT_FACADE[OBSERVATIONS SUR DOMAINE D''EMPLOI Sismique]))))))),"")</f>
        <v>-</v>
      </c>
      <c r="R134" s="2" t="str">
        <f ca="1">IF('PR-tampon'!B100="","",IF('PR-tampon'!B100=0,"",IF(INDIRECT(NOM_FR_FACADE&amp;ADDRESS('PR-tampon'!$E100,COLUMN(REFERENCEMENT_FACADE[REF ApL])))=0,"",INDIRECT(NOM_FR_FACADE&amp;ADDRESS('PR-tampon'!$E100,COLUMN(REFERENCEMENT_FACADE[REF ApL]))))))</f>
        <v/>
      </c>
      <c r="S134" s="187" t="str">
        <f ca="1">IF('PR-tampon'!B100="","",IF('PR-tampon'!B100=0,"",IF(INDIRECT(NOM_FR_FACADE&amp;ADDRESS('PR-tampon'!$E100,COLUMN(REFERENCEMENT_FACADE[Lien pour aller sur le site Evaluation CSTB])))=0,"",INDIRECT(NOM_FR_FACADE&amp;ADDRESS('PR-tampon'!$E100,COLUMN(REFERENCEMENT_FACADE[Lien pour aller sur le site Evaluation CSTB]))))))</f>
        <v>https://evaluation.cstb.fr/fr/avis-technique/detail/2.2-21-1818_V2/</v>
      </c>
    </row>
    <row r="135" spans="1:19" ht="75" customHeight="1" x14ac:dyDescent="0.3">
      <c r="A135" s="2">
        <f>IF('PR-tampon'!B101=0,"",IF(A134+1&gt;'MODULE DE RECHERCHE'!$F$36,"",A134+1))</f>
        <v>93</v>
      </c>
      <c r="B135" s="10">
        <f ca="1">IF('PR-tampon'!E101="","",IF('PR-tampon'!E101=0,"",INDIRECT(NOM_FR_FACADE&amp;ADDRESS('PR-tampon'!$E101,COLUMN(REFERENCEMENT_FACADE[[#Headers],[DATE REFERENCEMENT]])))))</f>
        <v>44427</v>
      </c>
      <c r="C135" s="2" t="str">
        <f ca="1">IF('PR-tampon'!B101="","",IF('PR-tampon'!B101=0,"",INDIRECT(NOM_FR_FACADE&amp;ADDRESS('PR-tampon'!$E101,COLUMN(REFERENCEMENT_FACADE[[#Headers],[ASPECT]])))))</f>
        <v>Panneaux</v>
      </c>
      <c r="D135" s="2" t="str">
        <f ca="1">IF('PR-tampon'!B101="","",IF('PR-tampon'!B101=0,"",INDIRECT(NOM_FR_FACADE&amp;ADDRESS('PR-tampon'!$E101,COLUMN(REFERENCEMENT_FACADE[[#Headers],[TYPE DE PROCEDE]])))))</f>
        <v>Bardage rapporté en fibres-ciment (fixations traversantes)</v>
      </c>
      <c r="E135" s="2" t="str">
        <f ca="1">IF('PR-tampon'!B101="","",IF('PR-tampon'!B101=0,"",INDIRECT(NOM_FR_FACADE&amp;ADDRESS('PR-tampon'!$E101,COLUMN(REFERENCEMENT_FACADE[[#Headers],[NOM COMMERCIAL DU PROCEDE]])))))</f>
        <v xml:space="preserve">Cembrit® Cover et Cembrit® Solid </v>
      </c>
      <c r="F135" s="2" t="str">
        <f ca="1">IF('PR-tampon'!B101="","",IF('PR-tampon'!B101=0,"",INDIRECT(NOM_FR_FACADE&amp;ADDRESS('PR-tampon'!$E101,COLUMN(REFERENCEMENT_FACADE[[#Headers],[FABRICANT]])))))</f>
        <v>Cembrit Holding A/S 
(DK)</v>
      </c>
      <c r="G135" s="2" t="str">
        <f ca="1">IF('PR-tampon'!B101="","",IF('PR-tampon'!B101=0,"",INDIRECT(NOM_FR_FACADE&amp;ADDRESS('PR-tampon'!$E101,COLUMN(REFERENCEMENT_FACADE[[#Headers],[TYPE DE DOCUMENT DE REFERENCE]])))))</f>
        <v>Appréciation Technique de Transition</v>
      </c>
      <c r="H135" s="2" t="str">
        <f ca="1">IF('PR-tampon'!B101="","",IF('PR-tampon'!B101=0,"",INDIRECT(NOM_FR_FACADE&amp;ADDRESS('PR-tampon'!$E101,COLUMN(REFERENCEMENT_FACADE[[#Headers],[REF]])))))</f>
        <v>20/022_v1</v>
      </c>
      <c r="I135" s="10">
        <f ca="1">IF('PR-tampon'!B101="","",IF('PR-tampon'!B101=0,"",INDIRECT(NOM_FR_FACADE&amp;ADDRESS('PR-tampon'!$E101,COLUMN(REFERENCEMENT_FACADE[[#Headers],[AVIS LIMITE AU / VALIDITE]])))))</f>
        <v>45992</v>
      </c>
      <c r="J135" s="10" t="str">
        <f ca="1">IF('PR-tampon'!B101="","",IF('PR-tampon'!B101=0,"",INDIRECT(NOM_FR_FACADE&amp;ADDRESS('PR-tampon'!$E101,COLUMN(REFERENCEMENT_FACADE[[#Headers],[TC/TNC
dans le domaine d''emploi visé]])))))</f>
        <v>TNC
(Les Appréciations Techniques de Transition ne sont pas reconnues en technique courante)</v>
      </c>
      <c r="K135" s="2" t="str">
        <f ca="1">IF('PR-tampon'!B101="","",IF('PR-tampon'!B101=0,"",INDIRECT(NOM_FR_FACADE&amp;ADDRESS('PR-tampon'!$E101,COLUMN(REFERENCEMENT_FACADE[[#Headers],[Synthèse support visés]])))))</f>
        <v>COB (NF DTU 31.2) / CLT (Sous AT/DTA)</v>
      </c>
      <c r="L135" s="2" t="str">
        <f ca="1">IF('PR-tampon'!B101="","",IF('PR-tampon'!B101=0,"",INDIRECT(NOM_FR_FACADE&amp;ADDRESS('PR-tampon'!$E101,COLUMN(REFERENCEMENT_FACADE[[#Headers],[LIMITATION DE HAUTEUR DE FACADE3]])))))</f>
        <v>(Situation a à c) h≤ 18 m
(Situation d) h≤ 10 m</v>
      </c>
      <c r="M135" s="265">
        <f ca="1">IF('PR-tampon'!B101="","",IF('PR-tampon'!B101=0,"",INDIRECT(NOM_FR_FACADE&amp;ADDRESS('PR-tampon'!$E101,COLUMN(REFERENCEMENT_FACADE[[#Headers],[LIMITATION DE HAUTEUR DE FACADE]])))))</f>
        <v>18</v>
      </c>
      <c r="N135" s="236" t="str">
        <f ca="1">IF('PR-tampon'!B101="","",IF('PR-tampon'!B101=0,"",IF(INDIRECT(NOM_FR_FACADE&amp;ADDRESS('PR-tampon'!$E101,COLUMN(REFERENCEMENT_FACADE[Observation domaine d''emploi Hauteur])))=0,"-",INDIRECT(NOM_FR_FACADE&amp;ADDRESS('PR-tampon'!$E101,COLUMN(REFERENCEMENT_FACADE[Observation domaine d''emploi Hauteur]))))))</f>
        <v>* Domaine d'emploi Hauteur :
Hauteur + Point de pignon
En pose à joints ouverts</v>
      </c>
      <c r="O135" s="2" t="str">
        <f ca="1">IF('PR-tampon'!B101="","",IF('PR-tampon'!B101=0,"",INDIRECT(NOM_FR_FACADE&amp;ADDRESS('PR-tampon'!$E101,COLUMN(REFERENCEMENT_FACADE[[#Headers],[Colonne zone visée]])))))</f>
        <v>4
4
4
4</v>
      </c>
      <c r="P135" s="2" t="str">
        <f ca="1">IF('PR-tampon'!B101="","",IF('PR-tampon'!B101=0,"",INDIRECT(NOM_FR_FACADE&amp;ADDRESS('PR-tampon'!$E101,COLUMN(REFERENCEMENT_FACADE[[#Headers],[Colonne catégorie visée]])))))</f>
        <v>I
II
III
IV</v>
      </c>
      <c r="Q135" s="236" t="str">
        <f ca="1">IF(OR(RECH_CATEGORIE=FALSE,MID(Tableau5[[#This Row],[ZONE DE SISMICITE MAXIMALE POUR LA CATEGORIE DE BATIMENT VISEE]],2,2)="**"),IF('PR-tampon'!B101="","",IF('PR-tampon'!B101=0,"",IF(INDIRECT(NOM_FR_FACADE&amp;ADDRESS('PR-tampon'!$E101,COLUMN(REFERENCEMENT_FACADE[OBSERVATIONS SUR DOMAINE D''EMPLOI Sismique])))="","-",(INDIRECT(NOM_FR_FACADE&amp;ADDRESS('PR-tampon'!$E101,COLUMN(REFERENCEMENT_FACADE[OBSERVATIONS SUR DOMAINE D''EMPLOI Sismique]))))))),"")</f>
        <v>-</v>
      </c>
      <c r="R135" s="2" t="str">
        <f ca="1">IF('PR-tampon'!B101="","",IF('PR-tampon'!B101=0,"",IF(INDIRECT(NOM_FR_FACADE&amp;ADDRESS('PR-tampon'!$E101,COLUMN(REFERENCEMENT_FACADE[REF ApL])))=0,"",INDIRECT(NOM_FR_FACADE&amp;ADDRESS('PR-tampon'!$E101,COLUMN(REFERENCEMENT_FACADE[REF ApL]))))))</f>
        <v/>
      </c>
      <c r="S135" s="187" t="str">
        <f ca="1">IF('PR-tampon'!B101="","",IF('PR-tampon'!B101=0,"",IF(INDIRECT(NOM_FR_FACADE&amp;ADDRESS('PR-tampon'!$E101,COLUMN(REFERENCEMENT_FACADE[Lien pour aller sur le site Evaluation CSTB])))=0,"",INDIRECT(NOM_FR_FACADE&amp;ADDRESS('PR-tampon'!$E101,COLUMN(REFERENCEMENT_FACADE[Lien pour aller sur le site Evaluation CSTB]))))))</f>
        <v>https://evaluation.cstb.fr/fr/appreciation-technique-transition-att/download/att-20-022-v1/</v>
      </c>
    </row>
    <row r="136" spans="1:19" ht="75" customHeight="1" x14ac:dyDescent="0.3">
      <c r="A136" s="2">
        <f>IF('PR-tampon'!B102=0,"",IF(A135+1&gt;'MODULE DE RECHERCHE'!$F$36,"",A135+1))</f>
        <v>94</v>
      </c>
      <c r="B136" s="10">
        <f ca="1">IF('PR-tampon'!E102="","",IF('PR-tampon'!E102=0,"",INDIRECT(NOM_FR_FACADE&amp;ADDRESS('PR-tampon'!$E102,COLUMN(REFERENCEMENT_FACADE[[#Headers],[DATE REFERENCEMENT]])))))</f>
        <v>44536</v>
      </c>
      <c r="C136" s="2" t="str">
        <f ca="1">IF('PR-tampon'!B102="","",IF('PR-tampon'!B102=0,"",INDIRECT(NOM_FR_FACADE&amp;ADDRESS('PR-tampon'!$E102,COLUMN(REFERENCEMENT_FACADE[[#Headers],[ASPECT]])))))</f>
        <v>Panneaux</v>
      </c>
      <c r="D136" s="2" t="str">
        <f ca="1">IF('PR-tampon'!B102="","",IF('PR-tampon'!B102=0,"",INDIRECT(NOM_FR_FACADE&amp;ADDRESS('PR-tampon'!$E102,COLUMN(REFERENCEMENT_FACADE[[#Headers],[TYPE DE PROCEDE]])))))</f>
        <v>Bardage rapporté en fibres-ciment (fixations traversantes)</v>
      </c>
      <c r="E136" s="2" t="str">
        <f ca="1">IF('PR-tampon'!B102="","",IF('PR-tampon'!B102=0,"",INDIRECT(NOM_FR_FACADE&amp;ADDRESS('PR-tampon'!$E102,COLUMN(REFERENCEMENT_FACADE[[#Headers],[NOM COMMERCIAL DU PROCEDE]])))))</f>
        <v>CEMBRIT® PATINA
Ossatures Bois et Métal</v>
      </c>
      <c r="F136" s="2" t="str">
        <f ca="1">IF('PR-tampon'!B102="","",IF('PR-tampon'!B102=0,"",INDIRECT(NOM_FR_FACADE&amp;ADDRESS('PR-tampon'!$E102,COLUMN(REFERENCEMENT_FACADE[[#Headers],[FABRICANT]])))))</f>
        <v>Cembrit</v>
      </c>
      <c r="G136" s="2" t="str">
        <f ca="1">IF('PR-tampon'!B102="","",IF('PR-tampon'!B102=0,"",INDIRECT(NOM_FR_FACADE&amp;ADDRESS('PR-tampon'!$E102,COLUMN(REFERENCEMENT_FACADE[[#Headers],[TYPE DE DOCUMENT DE REFERENCE]])))))</f>
        <v>Appréciation Technique de Transition</v>
      </c>
      <c r="H136" s="2" t="str">
        <f ca="1">IF('PR-tampon'!B102="","",IF('PR-tampon'!B102=0,"",INDIRECT(NOM_FR_FACADE&amp;ADDRESS('PR-tampon'!$E102,COLUMN(REFERENCEMENT_FACADE[[#Headers],[REF]])))))</f>
        <v>21/033_v1</v>
      </c>
      <c r="I136" s="10">
        <f ca="1">IF('PR-tampon'!B102="","",IF('PR-tampon'!B102=0,"",INDIRECT(NOM_FR_FACADE&amp;ADDRESS('PR-tampon'!$E102,COLUMN(REFERENCEMENT_FACADE[[#Headers],[AVIS LIMITE AU / VALIDITE]])))))</f>
        <v>46174</v>
      </c>
      <c r="J136" s="10" t="str">
        <f ca="1">IF('PR-tampon'!B102="","",IF('PR-tampon'!B102=0,"",INDIRECT(NOM_FR_FACADE&amp;ADDRESS('PR-tampon'!$E102,COLUMN(REFERENCEMENT_FACADE[[#Headers],[TC/TNC
dans le domaine d''emploi visé]])))))</f>
        <v>TNC
(Les Appréciations Techniques de Transition ne sont pas reconnues en technique courante)</v>
      </c>
      <c r="K136" s="2" t="str">
        <f ca="1">IF('PR-tampon'!B102="","",IF('PR-tampon'!B102=0,"",INDIRECT(NOM_FR_FACADE&amp;ADDRESS('PR-tampon'!$E102,COLUMN(REFERENCEMENT_FACADE[[#Headers],[Synthèse support visés]])))))</f>
        <v>COB (NF DTU 31.2) / CLT (Sous AT/DTA)</v>
      </c>
      <c r="L136" s="2" t="str">
        <f ca="1">IF('PR-tampon'!B102="","",IF('PR-tampon'!B102=0,"",INDIRECT(NOM_FR_FACADE&amp;ADDRESS('PR-tampon'!$E102,COLUMN(REFERENCEMENT_FACADE[[#Headers],[LIMITATION DE HAUTEUR DE FACADE3]])))))</f>
        <v>(Situation a à c) h≤ 18 m
(Situation d) h≤ 10 m</v>
      </c>
      <c r="M136" s="265">
        <f ca="1">IF('PR-tampon'!B102="","",IF('PR-tampon'!B102=0,"",INDIRECT(NOM_FR_FACADE&amp;ADDRESS('PR-tampon'!$E102,COLUMN(REFERENCEMENT_FACADE[[#Headers],[LIMITATION DE HAUTEUR DE FACADE]])))))</f>
        <v>18</v>
      </c>
      <c r="N136" s="236" t="str">
        <f ca="1">IF('PR-tampon'!B102="","",IF('PR-tampon'!B102=0,"",IF(INDIRECT(NOM_FR_FACADE&amp;ADDRESS('PR-tampon'!$E102,COLUMN(REFERENCEMENT_FACADE[Observation domaine d''emploi Hauteur])))=0,"-",INDIRECT(NOM_FR_FACADE&amp;ADDRESS('PR-tampon'!$E102,COLUMN(REFERENCEMENT_FACADE[Observation domaine d''emploi Hauteur]))))))</f>
        <v>* Domaine d'emploi Hauteur :
Hauteur + Point de pignon
En pose à joints ouverts</v>
      </c>
      <c r="O136" s="2" t="str">
        <f ca="1">IF('PR-tampon'!B102="","",IF('PR-tampon'!B102=0,"",INDIRECT(NOM_FR_FACADE&amp;ADDRESS('PR-tampon'!$E102,COLUMN(REFERENCEMENT_FACADE[[#Headers],[Colonne zone visée]])))))</f>
        <v>4
4**
4**
1</v>
      </c>
      <c r="P136" s="2" t="str">
        <f ca="1">IF('PR-tampon'!B102="","",IF('PR-tampon'!B102=0,"",INDIRECT(NOM_FR_FACADE&amp;ADDRESS('PR-tampon'!$E102,COLUMN(REFERENCEMENT_FACADE[[#Headers],[Colonne catégorie visée]])))))</f>
        <v>I
II
III
IV</v>
      </c>
      <c r="Q136" s="236" t="str">
        <f ca="1">IF(OR(RECH_CATEGORIE=FALSE,MID(Tableau5[[#This Row],[ZONE DE SISMICITE MAXIMALE POUR LA CATEGORIE DE BATIMENT VISEE]],2,2)="**"),IF('PR-tampon'!B102="","",IF('PR-tampon'!B102=0,"",IF(INDIRECT(NOM_FR_FACADE&amp;ADDRESS('PR-tampon'!$E102,COLUMN(REFERENCEMENT_FACADE[OBSERVATIONS SUR DOMAINE D''EMPLOI Sismique])))="","-",(INDIRECT(NOM_FR_FACADE&amp;ADDRESS('PR-tampon'!$E102,COLUMN(REFERENCEMENT_FACADE[OBSERVATIONS SUR DOMAINE D''EMPLOI Sismique]))))))),"")</f>
        <v>** Domaine d'emploi sismique :
Plaques CEMBRIT® PATINA épaisseur 8 mm et plaques CEMBRIT® PATINA Inline épaisseur 9,5 / 8mm</v>
      </c>
      <c r="R136" s="2" t="str">
        <f ca="1">IF('PR-tampon'!B102="","",IF('PR-tampon'!B102=0,"",IF(INDIRECT(NOM_FR_FACADE&amp;ADDRESS('PR-tampon'!$E102,COLUMN(REFERENCEMENT_FACADE[REF ApL])))=0,"",INDIRECT(NOM_FR_FACADE&amp;ADDRESS('PR-tampon'!$E102,COLUMN(REFERENCEMENT_FACADE[REF ApL]))))))</f>
        <v/>
      </c>
      <c r="S136" s="187" t="str">
        <f ca="1">IF('PR-tampon'!B102="","",IF('PR-tampon'!B102=0,"",IF(INDIRECT(NOM_FR_FACADE&amp;ADDRESS('PR-tampon'!$E102,COLUMN(REFERENCEMENT_FACADE[Lien pour aller sur le site Evaluation CSTB])))=0,"",INDIRECT(NOM_FR_FACADE&amp;ADDRESS('PR-tampon'!$E102,COLUMN(REFERENCEMENT_FACADE[Lien pour aller sur le site Evaluation CSTB]))))))</f>
        <v>https://evaluation.cstb.fr/fr/appreciation-technique-transition-att/download/att-21-033-v1/</v>
      </c>
    </row>
    <row r="137" spans="1:19" ht="75" customHeight="1" x14ac:dyDescent="0.3">
      <c r="A137" s="2">
        <f>IF('PR-tampon'!B103=0,"",IF(A136+1&gt;'MODULE DE RECHERCHE'!$F$36,"",A136+1))</f>
        <v>95</v>
      </c>
      <c r="B137" s="10">
        <f ca="1">IF('PR-tampon'!E103="","",IF('PR-tampon'!E103=0,"",INDIRECT(NOM_FR_FACADE&amp;ADDRESS('PR-tampon'!$E103,COLUMN(REFERENCEMENT_FACADE[[#Headers],[DATE REFERENCEMENT]])))))</f>
        <v>44427</v>
      </c>
      <c r="C137" s="2" t="str">
        <f ca="1">IF('PR-tampon'!B103="","",IF('PR-tampon'!B103=0,"",INDIRECT(NOM_FR_FACADE&amp;ADDRESS('PR-tampon'!$E103,COLUMN(REFERENCEMENT_FACADE[[#Headers],[ASPECT]])))))</f>
        <v>Panneaux</v>
      </c>
      <c r="D137" s="2" t="str">
        <f ca="1">IF('PR-tampon'!B103="","",IF('PR-tampon'!B103=0,"",INDIRECT(NOM_FR_FACADE&amp;ADDRESS('PR-tampon'!$E103,COLUMN(REFERENCEMENT_FACADE[[#Headers],[TYPE DE PROCEDE]])))))</f>
        <v>Bardage rapporté en fibres-ciment (fixations traversantes)</v>
      </c>
      <c r="E137" s="2" t="str">
        <f ca="1">IF('PR-tampon'!B103="","",IF('PR-tampon'!B103=0,"",INDIRECT(NOM_FR_FACADE&amp;ADDRESS('PR-tampon'!$E103,COLUMN(REFERENCEMENT_FACADE[[#Headers],[NOM COMMERCIAL DU PROCEDE]])))))</f>
        <v>Cembrit® Planatural</v>
      </c>
      <c r="F137" s="2" t="str">
        <f ca="1">IF('PR-tampon'!B103="","",IF('PR-tampon'!B103=0,"",INDIRECT(NOM_FR_FACADE&amp;ADDRESS('PR-tampon'!$E103,COLUMN(REFERENCEMENT_FACADE[[#Headers],[FABRICANT]])))))</f>
        <v>Cembrit Holding A/S 
(DK)</v>
      </c>
      <c r="G137" s="2" t="str">
        <f ca="1">IF('PR-tampon'!B103="","",IF('PR-tampon'!B103=0,"",INDIRECT(NOM_FR_FACADE&amp;ADDRESS('PR-tampon'!$E103,COLUMN(REFERENCEMENT_FACADE[[#Headers],[TYPE DE DOCUMENT DE REFERENCE]])))))</f>
        <v>Appréciation Technique de Transition</v>
      </c>
      <c r="H137" s="2" t="str">
        <f ca="1">IF('PR-tampon'!B103="","",IF('PR-tampon'!B103=0,"",INDIRECT(NOM_FR_FACADE&amp;ADDRESS('PR-tampon'!$E103,COLUMN(REFERENCEMENT_FACADE[[#Headers],[REF]])))))</f>
        <v>20/023_v1</v>
      </c>
      <c r="I137" s="10">
        <f ca="1">IF('PR-tampon'!B103="","",IF('PR-tampon'!B103=0,"",INDIRECT(NOM_FR_FACADE&amp;ADDRESS('PR-tampon'!$E103,COLUMN(REFERENCEMENT_FACADE[[#Headers],[AVIS LIMITE AU / VALIDITE]])))))</f>
        <v>45992</v>
      </c>
      <c r="J137" s="10" t="str">
        <f ca="1">IF('PR-tampon'!B103="","",IF('PR-tampon'!B103=0,"",INDIRECT(NOM_FR_FACADE&amp;ADDRESS('PR-tampon'!$E103,COLUMN(REFERENCEMENT_FACADE[[#Headers],[TC/TNC
dans le domaine d''emploi visé]])))))</f>
        <v>TNC
(Les Appréciations Techniques de Transition ne sont pas reconnues en technique courante)</v>
      </c>
      <c r="K137" s="2" t="str">
        <f ca="1">IF('PR-tampon'!B103="","",IF('PR-tampon'!B103=0,"",INDIRECT(NOM_FR_FACADE&amp;ADDRESS('PR-tampon'!$E103,COLUMN(REFERENCEMENT_FACADE[[#Headers],[Synthèse support visés]])))))</f>
        <v>COB (NF DTU 31.2) / CLT (Sous AT/DTA)</v>
      </c>
      <c r="L137" s="2" t="str">
        <f ca="1">IF('PR-tampon'!B103="","",IF('PR-tampon'!B103=0,"",INDIRECT(NOM_FR_FACADE&amp;ADDRESS('PR-tampon'!$E103,COLUMN(REFERENCEMENT_FACADE[[#Headers],[LIMITATION DE HAUTEUR DE FACADE3]])))))</f>
        <v>(Situation a à c) h≤ 18 m
(Situation d) h≤ 10 m</v>
      </c>
      <c r="M137" s="265">
        <f ca="1">IF('PR-tampon'!B103="","",IF('PR-tampon'!B103=0,"",INDIRECT(NOM_FR_FACADE&amp;ADDRESS('PR-tampon'!$E103,COLUMN(REFERENCEMENT_FACADE[[#Headers],[LIMITATION DE HAUTEUR DE FACADE]])))))</f>
        <v>18</v>
      </c>
      <c r="N137" s="236" t="str">
        <f ca="1">IF('PR-tampon'!B103="","",IF('PR-tampon'!B103=0,"",IF(INDIRECT(NOM_FR_FACADE&amp;ADDRESS('PR-tampon'!$E103,COLUMN(REFERENCEMENT_FACADE[Observation domaine d''emploi Hauteur])))=0,"-",INDIRECT(NOM_FR_FACADE&amp;ADDRESS('PR-tampon'!$E103,COLUMN(REFERENCEMENT_FACADE[Observation domaine d''emploi Hauteur]))))))</f>
        <v>* Domaine d'emploi Hauteur :
Hauteur + Point de pignon
En pose à joints ouverts</v>
      </c>
      <c r="O137" s="2" t="str">
        <f ca="1">IF('PR-tampon'!B103="","",IF('PR-tampon'!B103=0,"",INDIRECT(NOM_FR_FACADE&amp;ADDRESS('PR-tampon'!$E103,COLUMN(REFERENCEMENT_FACADE[[#Headers],[Colonne zone visée]])))))</f>
        <v>4
4
4
1</v>
      </c>
      <c r="P137" s="2" t="str">
        <f ca="1">IF('PR-tampon'!B103="","",IF('PR-tampon'!B103=0,"",INDIRECT(NOM_FR_FACADE&amp;ADDRESS('PR-tampon'!$E103,COLUMN(REFERENCEMENT_FACADE[[#Headers],[Colonne catégorie visée]])))))</f>
        <v>I
II
III
IV</v>
      </c>
      <c r="Q137" s="236" t="str">
        <f ca="1">IF(OR(RECH_CATEGORIE=FALSE,MID(Tableau5[[#This Row],[ZONE DE SISMICITE MAXIMALE POUR LA CATEGORIE DE BATIMENT VISEE]],2,2)="**"),IF('PR-tampon'!B103="","",IF('PR-tampon'!B103=0,"",IF(INDIRECT(NOM_FR_FACADE&amp;ADDRESS('PR-tampon'!$E103,COLUMN(REFERENCEMENT_FACADE[OBSERVATIONS SUR DOMAINE D''EMPLOI Sismique])))="","-",(INDIRECT(NOM_FR_FACADE&amp;ADDRESS('PR-tampon'!$E103,COLUMN(REFERENCEMENT_FACADE[OBSERVATIONS SUR DOMAINE D''EMPLOI Sismique]))))))),"")</f>
        <v>-</v>
      </c>
      <c r="R137" s="2" t="str">
        <f ca="1">IF('PR-tampon'!B103="","",IF('PR-tampon'!B103=0,"",IF(INDIRECT(NOM_FR_FACADE&amp;ADDRESS('PR-tampon'!$E103,COLUMN(REFERENCEMENT_FACADE[REF ApL])))=0,"",INDIRECT(NOM_FR_FACADE&amp;ADDRESS('PR-tampon'!$E103,COLUMN(REFERENCEMENT_FACADE[REF ApL]))))))</f>
        <v/>
      </c>
      <c r="S137" s="187" t="str">
        <f ca="1">IF('PR-tampon'!B103="","",IF('PR-tampon'!B103=0,"",IF(INDIRECT(NOM_FR_FACADE&amp;ADDRESS('PR-tampon'!$E103,COLUMN(REFERENCEMENT_FACADE[Lien pour aller sur le site Evaluation CSTB])))=0,"",INDIRECT(NOM_FR_FACADE&amp;ADDRESS('PR-tampon'!$E103,COLUMN(REFERENCEMENT_FACADE[Lien pour aller sur le site Evaluation CSTB]))))))</f>
        <v>https://evaluation.cstb.fr/fr/appreciation-technique-transition-att/download/att-20-023-v1/</v>
      </c>
    </row>
    <row r="138" spans="1:19" ht="75" customHeight="1" x14ac:dyDescent="0.3">
      <c r="A138" s="2">
        <f>IF('PR-tampon'!B104=0,"",IF(A137+1&gt;'MODULE DE RECHERCHE'!$F$36,"",A137+1))</f>
        <v>96</v>
      </c>
      <c r="B138" s="10">
        <f ca="1">IF('PR-tampon'!E104="","",IF('PR-tampon'!E104=0,"",INDIRECT(NOM_FR_FACADE&amp;ADDRESS('PR-tampon'!$E104,COLUMN(REFERENCEMENT_FACADE[[#Headers],[DATE REFERENCEMENT]])))))</f>
        <v>44427</v>
      </c>
      <c r="C138" s="2" t="str">
        <f ca="1">IF('PR-tampon'!B104="","",IF('PR-tampon'!B104=0,"",INDIRECT(NOM_FR_FACADE&amp;ADDRESS('PR-tampon'!$E104,COLUMN(REFERENCEMENT_FACADE[[#Headers],[ASPECT]])))))</f>
        <v>Panneaux</v>
      </c>
      <c r="D138" s="2" t="str">
        <f ca="1">IF('PR-tampon'!B104="","",IF('PR-tampon'!B104=0,"",INDIRECT(NOM_FR_FACADE&amp;ADDRESS('PR-tampon'!$E104,COLUMN(REFERENCEMENT_FACADE[[#Headers],[TYPE DE PROCEDE]])))))</f>
        <v>Bardage rapporté en fibres-ciment (fixations traversantes)</v>
      </c>
      <c r="E138" s="2" t="str">
        <f ca="1">IF('PR-tampon'!B104="","",IF('PR-tampon'!B104=0,"",INDIRECT(NOM_FR_FACADE&amp;ADDRESS('PR-tampon'!$E104,COLUMN(REFERENCEMENT_FACADE[[#Headers],[NOM COMMERCIAL DU PROCEDE]])))))</f>
        <v xml:space="preserve">COLORMAT </v>
      </c>
      <c r="F138" s="2" t="str">
        <f ca="1">IF('PR-tampon'!B104="","",IF('PR-tampon'!B104=0,"",INDIRECT(NOM_FR_FACADE&amp;ADDRESS('PR-tampon'!$E104,COLUMN(REFERENCEMENT_FACADE[[#Headers],[FABRICANT]])))))</f>
        <v>Scheerders Van Kerchove’s (SVK)
(BE)</v>
      </c>
      <c r="G138" s="2" t="str">
        <f ca="1">IF('PR-tampon'!B104="","",IF('PR-tampon'!B104=0,"",INDIRECT(NOM_FR_FACADE&amp;ADDRESS('PR-tampon'!$E104,COLUMN(REFERENCEMENT_FACADE[[#Headers],[TYPE DE DOCUMENT DE REFERENCE]])))))</f>
        <v>Appréciation Technique de Transition</v>
      </c>
      <c r="H138" s="2" t="str">
        <f ca="1">IF('PR-tampon'!B104="","",IF('PR-tampon'!B104=0,"",INDIRECT(NOM_FR_FACADE&amp;ADDRESS('PR-tampon'!$E104,COLUMN(REFERENCEMENT_FACADE[[#Headers],[REF]])))))</f>
        <v>20/011_v1</v>
      </c>
      <c r="I138" s="10">
        <f ca="1">IF('PR-tampon'!B104="","",IF('PR-tampon'!B104=0,"",INDIRECT(NOM_FR_FACADE&amp;ADDRESS('PR-tampon'!$E104,COLUMN(REFERENCEMENT_FACADE[[#Headers],[AVIS LIMITE AU / VALIDITE]])))))</f>
        <v>45931</v>
      </c>
      <c r="J138" s="10" t="str">
        <f ca="1">IF('PR-tampon'!B104="","",IF('PR-tampon'!B104=0,"",INDIRECT(NOM_FR_FACADE&amp;ADDRESS('PR-tampon'!$E104,COLUMN(REFERENCEMENT_FACADE[[#Headers],[TC/TNC
dans le domaine d''emploi visé]])))))</f>
        <v>TNC
(Les Appréciations Techniques de Transition ne sont pas reconnues en technique courante)</v>
      </c>
      <c r="K138" s="2" t="str">
        <f ca="1">IF('PR-tampon'!B104="","",IF('PR-tampon'!B104=0,"",INDIRECT(NOM_FR_FACADE&amp;ADDRESS('PR-tampon'!$E104,COLUMN(REFERENCEMENT_FACADE[[#Headers],[Synthèse support visés]])))))</f>
        <v>COB (NF DTU 31.2) / CLT (Sous AT/DTA)</v>
      </c>
      <c r="L138" s="2" t="str">
        <f ca="1">IF('PR-tampon'!B104="","",IF('PR-tampon'!B104=0,"",INDIRECT(NOM_FR_FACADE&amp;ADDRESS('PR-tampon'!$E104,COLUMN(REFERENCEMENT_FACADE[[#Headers],[LIMITATION DE HAUTEUR DE FACADE3]])))))</f>
        <v>(Situation a à c) h≤ 18 m
(Situation d) h≤ 10 m</v>
      </c>
      <c r="M138" s="265">
        <f ca="1">IF('PR-tampon'!B104="","",IF('PR-tampon'!B104=0,"",INDIRECT(NOM_FR_FACADE&amp;ADDRESS('PR-tampon'!$E104,COLUMN(REFERENCEMENT_FACADE[[#Headers],[LIMITATION DE HAUTEUR DE FACADE]])))))</f>
        <v>18</v>
      </c>
      <c r="N138" s="236" t="str">
        <f ca="1">IF('PR-tampon'!B104="","",IF('PR-tampon'!B104=0,"",IF(INDIRECT(NOM_FR_FACADE&amp;ADDRESS('PR-tampon'!$E104,COLUMN(REFERENCEMENT_FACADE[Observation domaine d''emploi Hauteur])))=0,"-",INDIRECT(NOM_FR_FACADE&amp;ADDRESS('PR-tampon'!$E104,COLUMN(REFERENCEMENT_FACADE[Observation domaine d''emploi Hauteur]))))))</f>
        <v>* Domaine d'emploi Hauteur :
Hauteur + Point de pignon
En pose à joints ouverts</v>
      </c>
      <c r="O138" s="2" t="str">
        <f ca="1">IF('PR-tampon'!B104="","",IF('PR-tampon'!B104=0,"",INDIRECT(NOM_FR_FACADE&amp;ADDRESS('PR-tampon'!$E104,COLUMN(REFERENCEMENT_FACADE[[#Headers],[Colonne zone visée]])))))</f>
        <v>4
4
4
1</v>
      </c>
      <c r="P138" s="2" t="str">
        <f ca="1">IF('PR-tampon'!B104="","",IF('PR-tampon'!B104=0,"",INDIRECT(NOM_FR_FACADE&amp;ADDRESS('PR-tampon'!$E104,COLUMN(REFERENCEMENT_FACADE[[#Headers],[Colonne catégorie visée]])))))</f>
        <v>I
II
III
IV</v>
      </c>
      <c r="Q138" s="236" t="str">
        <f ca="1">IF(OR(RECH_CATEGORIE=FALSE,MID(Tableau5[[#This Row],[ZONE DE SISMICITE MAXIMALE POUR LA CATEGORIE DE BATIMENT VISEE]],2,2)="**"),IF('PR-tampon'!B104="","",IF('PR-tampon'!B104=0,"",IF(INDIRECT(NOM_FR_FACADE&amp;ADDRESS('PR-tampon'!$E104,COLUMN(REFERENCEMENT_FACADE[OBSERVATIONS SUR DOMAINE D''EMPLOI Sismique])))="","-",(INDIRECT(NOM_FR_FACADE&amp;ADDRESS('PR-tampon'!$E104,COLUMN(REFERENCEMENT_FACADE[OBSERVATIONS SUR DOMAINE D''EMPLOI Sismique]))))))),"")</f>
        <v>-</v>
      </c>
      <c r="R138" s="2" t="str">
        <f ca="1">IF('PR-tampon'!B104="","",IF('PR-tampon'!B104=0,"",IF(INDIRECT(NOM_FR_FACADE&amp;ADDRESS('PR-tampon'!$E104,COLUMN(REFERENCEMENT_FACADE[REF ApL])))=0,"",INDIRECT(NOM_FR_FACADE&amp;ADDRESS('PR-tampon'!$E104,COLUMN(REFERENCEMENT_FACADE[REF ApL]))))))</f>
        <v/>
      </c>
      <c r="S138" s="187" t="str">
        <f ca="1">IF('PR-tampon'!B104="","",IF('PR-tampon'!B104=0,"",IF(INDIRECT(NOM_FR_FACADE&amp;ADDRESS('PR-tampon'!$E104,COLUMN(REFERENCEMENT_FACADE[Lien pour aller sur le site Evaluation CSTB])))=0,"",INDIRECT(NOM_FR_FACADE&amp;ADDRESS('PR-tampon'!$E104,COLUMN(REFERENCEMENT_FACADE[Lien pour aller sur le site Evaluation CSTB]))))))</f>
        <v>https://evaluation.cstb.fr/fr/appreciation-technique-transition-att/download/att-20-011-v1/</v>
      </c>
    </row>
    <row r="139" spans="1:19" ht="75" customHeight="1" x14ac:dyDescent="0.3">
      <c r="A139" s="2">
        <f>IF('PR-tampon'!B105=0,"",IF(A138+1&gt;'MODULE DE RECHERCHE'!$F$36,"",A138+1))</f>
        <v>97</v>
      </c>
      <c r="B139" s="10">
        <f ca="1">IF('PR-tampon'!E105="","",IF('PR-tampon'!E105=0,"",INDIRECT(NOM_FR_FACADE&amp;ADDRESS('PR-tampon'!$E105,COLUMN(REFERENCEMENT_FACADE[[#Headers],[DATE REFERENCEMENT]])))))</f>
        <v>44427</v>
      </c>
      <c r="C139" s="2" t="str">
        <f ca="1">IF('PR-tampon'!B105="","",IF('PR-tampon'!B105=0,"",INDIRECT(NOM_FR_FACADE&amp;ADDRESS('PR-tampon'!$E105,COLUMN(REFERENCEMENT_FACADE[[#Headers],[ASPECT]])))))</f>
        <v>Panneaux</v>
      </c>
      <c r="D139" s="2" t="str">
        <f ca="1">IF('PR-tampon'!B105="","",IF('PR-tampon'!B105=0,"",INDIRECT(NOM_FR_FACADE&amp;ADDRESS('PR-tampon'!$E105,COLUMN(REFERENCEMENT_FACADE[[#Headers],[TYPE DE PROCEDE]])))))</f>
        <v>Bardage rapporté en fibres-ciment (fixations traversantes)</v>
      </c>
      <c r="E139" s="2" t="str">
        <f ca="1">IF('PR-tampon'!B105="","",IF('PR-tampon'!B105=0,"",INDIRECT(NOM_FR_FACADE&amp;ADDRESS('PR-tampon'!$E105,COLUMN(REFERENCEMENT_FACADE[[#Headers],[NOM COMMERCIAL DU PROCEDE]])))))</f>
        <v>HardiePanel®</v>
      </c>
      <c r="F139" s="2" t="str">
        <f ca="1">IF('PR-tampon'!B105="","",IF('PR-tampon'!B105=0,"",INDIRECT(NOM_FR_FACADE&amp;ADDRESS('PR-tampon'!$E105,COLUMN(REFERENCEMENT_FACADE[[#Headers],[FABRICANT]])))))</f>
        <v>James Hardie Bâtiment</v>
      </c>
      <c r="G139" s="2" t="str">
        <f ca="1">IF('PR-tampon'!B105="","",IF('PR-tampon'!B105=0,"",INDIRECT(NOM_FR_FACADE&amp;ADDRESS('PR-tampon'!$E105,COLUMN(REFERENCEMENT_FACADE[[#Headers],[TYPE DE DOCUMENT DE REFERENCE]])))))</f>
        <v>Appréciation Technique de Transition</v>
      </c>
      <c r="H139" s="2" t="str">
        <f ca="1">IF('PR-tampon'!B105="","",IF('PR-tampon'!B105=0,"",INDIRECT(NOM_FR_FACADE&amp;ADDRESS('PR-tampon'!$E105,COLUMN(REFERENCEMENT_FACADE[[#Headers],[REF]])))))</f>
        <v>20/021_v1</v>
      </c>
      <c r="I139" s="10">
        <f ca="1">IF('PR-tampon'!B105="","",IF('PR-tampon'!B105=0,"",INDIRECT(NOM_FR_FACADE&amp;ADDRESS('PR-tampon'!$E105,COLUMN(REFERENCEMENT_FACADE[[#Headers],[AVIS LIMITE AU / VALIDITE]])))))</f>
        <v>45992</v>
      </c>
      <c r="J139" s="10" t="str">
        <f ca="1">IF('PR-tampon'!B105="","",IF('PR-tampon'!B105=0,"",INDIRECT(NOM_FR_FACADE&amp;ADDRESS('PR-tampon'!$E105,COLUMN(REFERENCEMENT_FACADE[[#Headers],[TC/TNC
dans le domaine d''emploi visé]])))))</f>
        <v>TNC
(Les Appréciations Techniques de Transition ne sont pas reconnues en technique courante)</v>
      </c>
      <c r="K139" s="2" t="str">
        <f ca="1">IF('PR-tampon'!B105="","",IF('PR-tampon'!B105=0,"",INDIRECT(NOM_FR_FACADE&amp;ADDRESS('PR-tampon'!$E105,COLUMN(REFERENCEMENT_FACADE[[#Headers],[Synthèse support visés]])))))</f>
        <v>COB (NF DTU 31.2) / CLT (Sous AT/DTA)</v>
      </c>
      <c r="L139" s="2" t="str">
        <f ca="1">IF('PR-tampon'!B105="","",IF('PR-tampon'!B105=0,"",INDIRECT(NOM_FR_FACADE&amp;ADDRESS('PR-tampon'!$E105,COLUMN(REFERENCEMENT_FACADE[[#Headers],[LIMITATION DE HAUTEUR DE FACADE3]])))))</f>
        <v>(Situation a à c) h≤ 18 m
(Situation d) h≤ 10 m</v>
      </c>
      <c r="M139" s="265">
        <f ca="1">IF('PR-tampon'!B105="","",IF('PR-tampon'!B105=0,"",INDIRECT(NOM_FR_FACADE&amp;ADDRESS('PR-tampon'!$E105,COLUMN(REFERENCEMENT_FACADE[[#Headers],[LIMITATION DE HAUTEUR DE FACADE]])))))</f>
        <v>18</v>
      </c>
      <c r="N139" s="236" t="str">
        <f ca="1">IF('PR-tampon'!B105="","",IF('PR-tampon'!B105=0,"",IF(INDIRECT(NOM_FR_FACADE&amp;ADDRESS('PR-tampon'!$E105,COLUMN(REFERENCEMENT_FACADE[Observation domaine d''emploi Hauteur])))=0,"-",INDIRECT(NOM_FR_FACADE&amp;ADDRESS('PR-tampon'!$E105,COLUMN(REFERENCEMENT_FACADE[Observation domaine d''emploi Hauteur]))))))</f>
        <v>* Domaine d'emploi Hauteur :
Hauteur + Point de pignon
En pose à joints ouverts</v>
      </c>
      <c r="O139" s="2" t="str">
        <f ca="1">IF('PR-tampon'!B105="","",IF('PR-tampon'!B105=0,"",INDIRECT(NOM_FR_FACADE&amp;ADDRESS('PR-tampon'!$E105,COLUMN(REFERENCEMENT_FACADE[[#Headers],[Colonne zone visée]])))))</f>
        <v>4
4**
4**
4**</v>
      </c>
      <c r="P139" s="2" t="str">
        <f ca="1">IF('PR-tampon'!B105="","",IF('PR-tampon'!B105=0,"",INDIRECT(NOM_FR_FACADE&amp;ADDRESS('PR-tampon'!$E105,COLUMN(REFERENCEMENT_FACADE[[#Headers],[Colonne catégorie visée]])))))</f>
        <v>I
II
III
IV</v>
      </c>
      <c r="Q139" s="236" t="str">
        <f ca="1">IF(OR(RECH_CATEGORIE=FALSE,MID(Tableau5[[#This Row],[ZONE DE SISMICITE MAXIMALE POUR LA CATEGORIE DE BATIMENT VISEE]],2,2)="**"),IF('PR-tampon'!B105="","",IF('PR-tampon'!B105=0,"",IF(INDIRECT(NOM_FR_FACADE&amp;ADDRESS('PR-tampon'!$E105,COLUMN(REFERENCEMENT_FACADE[OBSERVATIONS SUR DOMAINE D''EMPLOI Sismique])))="","-",(INDIRECT(NOM_FR_FACADE&amp;ADDRESS('PR-tampon'!$E105,COLUMN(REFERENCEMENT_FACADE[OBSERVATIONS SUR DOMAINE D''EMPLOI Sismique]))))))),"")</f>
        <v>** Domaine d'emploi sismique :
Ossature bois (hors pose jointive)</v>
      </c>
      <c r="R139" s="2" t="str">
        <f ca="1">IF('PR-tampon'!B105="","",IF('PR-tampon'!B105=0,"",IF(INDIRECT(NOM_FR_FACADE&amp;ADDRESS('PR-tampon'!$E105,COLUMN(REFERENCEMENT_FACADE[REF ApL])))=0,"",INDIRECT(NOM_FR_FACADE&amp;ADDRESS('PR-tampon'!$E105,COLUMN(REFERENCEMENT_FACADE[REF ApL]))))))</f>
        <v/>
      </c>
      <c r="S139" s="187" t="str">
        <f ca="1">IF('PR-tampon'!B105="","",IF('PR-tampon'!B105=0,"",IF(INDIRECT(NOM_FR_FACADE&amp;ADDRESS('PR-tampon'!$E105,COLUMN(REFERENCEMENT_FACADE[Lien pour aller sur le site Evaluation CSTB])))=0,"",INDIRECT(NOM_FR_FACADE&amp;ADDRESS('PR-tampon'!$E105,COLUMN(REFERENCEMENT_FACADE[Lien pour aller sur le site Evaluation CSTB]))))))</f>
        <v>https://evaluation.cstb.fr/fr/appreciation-technique-transition-att/download/att-20-021-v1/</v>
      </c>
    </row>
    <row r="140" spans="1:19" ht="75" customHeight="1" x14ac:dyDescent="0.3">
      <c r="A140" s="2">
        <f>IF('PR-tampon'!B106=0,"",IF(A139+1&gt;'MODULE DE RECHERCHE'!$F$36,"",A139+1))</f>
        <v>98</v>
      </c>
      <c r="B140" s="10">
        <f ca="1">IF('PR-tampon'!E106="","",IF('PR-tampon'!E106=0,"",INDIRECT(NOM_FR_FACADE&amp;ADDRESS('PR-tampon'!$E106,COLUMN(REFERENCEMENT_FACADE[[#Headers],[DATE REFERENCEMENT]])))))</f>
        <v>44427</v>
      </c>
      <c r="C140" s="2" t="str">
        <f ca="1">IF('PR-tampon'!B106="","",IF('PR-tampon'!B106=0,"",INDIRECT(NOM_FR_FACADE&amp;ADDRESS('PR-tampon'!$E106,COLUMN(REFERENCEMENT_FACADE[[#Headers],[ASPECT]])))))</f>
        <v>Panneaux</v>
      </c>
      <c r="D140" s="2" t="str">
        <f ca="1">IF('PR-tampon'!B106="","",IF('PR-tampon'!B106=0,"",INDIRECT(NOM_FR_FACADE&amp;ADDRESS('PR-tampon'!$E106,COLUMN(REFERENCEMENT_FACADE[[#Headers],[TYPE DE PROCEDE]])))))</f>
        <v>Bardage rapporté en fibres-ciment (fixations traversantes)</v>
      </c>
      <c r="E140" s="2" t="str">
        <f ca="1">IF('PR-tampon'!B106="","",IF('PR-tampon'!B106=0,"",INDIRECT(NOM_FR_FACADE&amp;ADDRESS('PR-tampon'!$E106,COLUMN(REFERENCEMENT_FACADE[[#Headers],[NOM COMMERCIAL DU PROCEDE]])))))</f>
        <v>KRONOART
Fixation apparentes sur ossature bois avec vis</v>
      </c>
      <c r="F140" s="2" t="str">
        <f ca="1">IF('PR-tampon'!B106="","",IF('PR-tampon'!B106=0,"",INDIRECT(NOM_FR_FACADE&amp;ADDRESS('PR-tampon'!$E106,COLUMN(REFERENCEMENT_FACADE[[#Headers],[FABRICANT]])))))</f>
        <v>KRONOSPAN HPL
(PL)</v>
      </c>
      <c r="G140" s="2" t="str">
        <f ca="1">IF('PR-tampon'!B106="","",IF('PR-tampon'!B106=0,"",INDIRECT(NOM_FR_FACADE&amp;ADDRESS('PR-tampon'!$E106,COLUMN(REFERENCEMENT_FACADE[[#Headers],[TYPE DE DOCUMENT DE REFERENCE]])))))</f>
        <v>Appréciation Technique de Transition</v>
      </c>
      <c r="H140" s="2" t="str">
        <f ca="1">IF('PR-tampon'!B106="","",IF('PR-tampon'!B106=0,"",INDIRECT(NOM_FR_FACADE&amp;ADDRESS('PR-tampon'!$E106,COLUMN(REFERENCEMENT_FACADE[[#Headers],[REF]])))))</f>
        <v>20/007_v1</v>
      </c>
      <c r="I140" s="10">
        <f ca="1">IF('PR-tampon'!B106="","",IF('PR-tampon'!B106=0,"",INDIRECT(NOM_FR_FACADE&amp;ADDRESS('PR-tampon'!$E106,COLUMN(REFERENCEMENT_FACADE[[#Headers],[AVIS LIMITE AU / VALIDITE]])))))</f>
        <v>45809</v>
      </c>
      <c r="J140" s="10" t="str">
        <f ca="1">IF('PR-tampon'!B106="","",IF('PR-tampon'!B106=0,"",INDIRECT(NOM_FR_FACADE&amp;ADDRESS('PR-tampon'!$E106,COLUMN(REFERENCEMENT_FACADE[[#Headers],[TC/TNC
dans le domaine d''emploi visé]])))))</f>
        <v>TNC
(Les Appréciations Techniques de Transition ne sont pas reconnues en technique courante)</v>
      </c>
      <c r="K140" s="2" t="str">
        <f ca="1">IF('PR-tampon'!B106="","",IF('PR-tampon'!B106=0,"",INDIRECT(NOM_FR_FACADE&amp;ADDRESS('PR-tampon'!$E106,COLUMN(REFERENCEMENT_FACADE[[#Headers],[Synthèse support visés]])))))</f>
        <v>COB (NF DTU 31.2) / CLT (Sous AT/DTA)</v>
      </c>
      <c r="L140" s="2" t="str">
        <f ca="1">IF('PR-tampon'!B106="","",IF('PR-tampon'!B106=0,"",INDIRECT(NOM_FR_FACADE&amp;ADDRESS('PR-tampon'!$E106,COLUMN(REFERENCEMENT_FACADE[[#Headers],[LIMITATION DE HAUTEUR DE FACADE3]])))))</f>
        <v>(Situation a à c) h≤ 10 m
(Situation d) h≤ 6 m</v>
      </c>
      <c r="M140" s="265">
        <f ca="1">IF('PR-tampon'!B106="","",IF('PR-tampon'!B106=0,"",INDIRECT(NOM_FR_FACADE&amp;ADDRESS('PR-tampon'!$E106,COLUMN(REFERENCEMENT_FACADE[[#Headers],[LIMITATION DE HAUTEUR DE FACADE]])))))</f>
        <v>10</v>
      </c>
      <c r="N140" s="236" t="str">
        <f ca="1">IF('PR-tampon'!B106="","",IF('PR-tampon'!B106=0,"",IF(INDIRECT(NOM_FR_FACADE&amp;ADDRESS('PR-tampon'!$E106,COLUMN(REFERENCEMENT_FACADE[Observation domaine d''emploi Hauteur])))=0,"-",INDIRECT(NOM_FR_FACADE&amp;ADDRESS('PR-tampon'!$E106,COLUMN(REFERENCEMENT_FACADE[Observation domaine d''emploi Hauteur]))))))</f>
        <v>-</v>
      </c>
      <c r="O140" s="2" t="str">
        <f ca="1">IF('PR-tampon'!B106="","",IF('PR-tampon'!B106=0,"",INDIRECT(NOM_FR_FACADE&amp;ADDRESS('PR-tampon'!$E106,COLUMN(REFERENCEMENT_FACADE[[#Headers],[Colonne zone visée]])))))</f>
        <v>4
2
1
1</v>
      </c>
      <c r="P140" s="2" t="str">
        <f ca="1">IF('PR-tampon'!B106="","",IF('PR-tampon'!B106=0,"",INDIRECT(NOM_FR_FACADE&amp;ADDRESS('PR-tampon'!$E106,COLUMN(REFERENCEMENT_FACADE[[#Headers],[Colonne catégorie visée]])))))</f>
        <v>I
II
III
IV</v>
      </c>
      <c r="Q140" s="236" t="str">
        <f ca="1">IF(OR(RECH_CATEGORIE=FALSE,MID(Tableau5[[#This Row],[ZONE DE SISMICITE MAXIMALE POUR LA CATEGORIE DE BATIMENT VISEE]],2,2)="**"),IF('PR-tampon'!B106="","",IF('PR-tampon'!B106=0,"",IF(INDIRECT(NOM_FR_FACADE&amp;ADDRESS('PR-tampon'!$E106,COLUMN(REFERENCEMENT_FACADE[OBSERVATIONS SUR DOMAINE D''EMPLOI Sismique])))="","-",(INDIRECT(NOM_FR_FACADE&amp;ADDRESS('PR-tampon'!$E106,COLUMN(REFERENCEMENT_FACADE[OBSERVATIONS SUR DOMAINE D''EMPLOI Sismique]))))))),"")</f>
        <v>-</v>
      </c>
      <c r="R140" s="2" t="str">
        <f ca="1">IF('PR-tampon'!B106="","",IF('PR-tampon'!B106=0,"",IF(INDIRECT(NOM_FR_FACADE&amp;ADDRESS('PR-tampon'!$E106,COLUMN(REFERENCEMENT_FACADE[REF ApL])))=0,"",INDIRECT(NOM_FR_FACADE&amp;ADDRESS('PR-tampon'!$E106,COLUMN(REFERENCEMENT_FACADE[REF ApL]))))))</f>
        <v/>
      </c>
      <c r="S140" s="187" t="str">
        <f ca="1">IF('PR-tampon'!B106="","",IF('PR-tampon'!B106=0,"",IF(INDIRECT(NOM_FR_FACADE&amp;ADDRESS('PR-tampon'!$E106,COLUMN(REFERENCEMENT_FACADE[Lien pour aller sur le site Evaluation CSTB])))=0,"",INDIRECT(NOM_FR_FACADE&amp;ADDRESS('PR-tampon'!$E106,COLUMN(REFERENCEMENT_FACADE[Lien pour aller sur le site Evaluation CSTB]))))))</f>
        <v>https://evaluation.cstb.fr/fr/appreciation-technique-transition-att/download/att-20-007-v1/</v>
      </c>
    </row>
    <row r="141" spans="1:19" ht="75" customHeight="1" x14ac:dyDescent="0.3">
      <c r="A141" s="2">
        <f>IF('PR-tampon'!B107=0,"",IF(A140+1&gt;'MODULE DE RECHERCHE'!$F$36,"",A140+1))</f>
        <v>99</v>
      </c>
      <c r="B141" s="10">
        <f ca="1">IF('PR-tampon'!E107="","",IF('PR-tampon'!E107=0,"",INDIRECT(NOM_FR_FACADE&amp;ADDRESS('PR-tampon'!$E107,COLUMN(REFERENCEMENT_FACADE[[#Headers],[DATE REFERENCEMENT]])))))</f>
        <v>44427</v>
      </c>
      <c r="C141" s="2" t="str">
        <f ca="1">IF('PR-tampon'!B107="","",IF('PR-tampon'!B107=0,"",INDIRECT(NOM_FR_FACADE&amp;ADDRESS('PR-tampon'!$E107,COLUMN(REFERENCEMENT_FACADE[[#Headers],[ASPECT]])))))</f>
        <v>Panneaux</v>
      </c>
      <c r="D141" s="2" t="str">
        <f ca="1">IF('PR-tampon'!B107="","",IF('PR-tampon'!B107=0,"",INDIRECT(NOM_FR_FACADE&amp;ADDRESS('PR-tampon'!$E107,COLUMN(REFERENCEMENT_FACADE[[#Headers],[TYPE DE PROCEDE]])))))</f>
        <v>Bardage rapporté en fibres-ciment (fixations traversantes)</v>
      </c>
      <c r="E141" s="2" t="str">
        <f ca="1">IF('PR-tampon'!B107="","",IF('PR-tampon'!B107=0,"",INDIRECT(NOM_FR_FACADE&amp;ADDRESS('PR-tampon'!$E107,COLUMN(REFERENCEMENT_FACADE[[#Headers],[NOM COMMERCIAL DU PROCEDE]])))))</f>
        <v xml:space="preserve">Ornimat, Decoboard, Puro Plus </v>
      </c>
      <c r="F141" s="2" t="str">
        <f ca="1">IF('PR-tampon'!B107="","",IF('PR-tampon'!B107=0,"",INDIRECT(NOM_FR_FACADE&amp;ADDRESS('PR-tampon'!$E107,COLUMN(REFERENCEMENT_FACADE[[#Headers],[FABRICANT]])))))</f>
        <v>Scheerders Van Kerchove’s (SVK)
(BE)</v>
      </c>
      <c r="G141" s="2" t="str">
        <f ca="1">IF('PR-tampon'!B107="","",IF('PR-tampon'!B107=0,"",INDIRECT(NOM_FR_FACADE&amp;ADDRESS('PR-tampon'!$E107,COLUMN(REFERENCEMENT_FACADE[[#Headers],[TYPE DE DOCUMENT DE REFERENCE]])))))</f>
        <v>Appréciation Technique de Transition</v>
      </c>
      <c r="H141" s="2" t="str">
        <f ca="1">IF('PR-tampon'!B107="","",IF('PR-tampon'!B107=0,"",INDIRECT(NOM_FR_FACADE&amp;ADDRESS('PR-tampon'!$E107,COLUMN(REFERENCEMENT_FACADE[[#Headers],[REF]])))))</f>
        <v>20/010_v1</v>
      </c>
      <c r="I141" s="10">
        <f ca="1">IF('PR-tampon'!B107="","",IF('PR-tampon'!B107=0,"",INDIRECT(NOM_FR_FACADE&amp;ADDRESS('PR-tampon'!$E107,COLUMN(REFERENCEMENT_FACADE[[#Headers],[AVIS LIMITE AU / VALIDITE]])))))</f>
        <v>45931</v>
      </c>
      <c r="J141" s="10" t="str">
        <f ca="1">IF('PR-tampon'!B107="","",IF('PR-tampon'!B107=0,"",INDIRECT(NOM_FR_FACADE&amp;ADDRESS('PR-tampon'!$E107,COLUMN(REFERENCEMENT_FACADE[[#Headers],[TC/TNC
dans le domaine d''emploi visé]])))))</f>
        <v>TNC
(Les Appréciations Techniques de Transition ne sont pas reconnues en technique courante)</v>
      </c>
      <c r="K141" s="2" t="str">
        <f ca="1">IF('PR-tampon'!B107="","",IF('PR-tampon'!B107=0,"",INDIRECT(NOM_FR_FACADE&amp;ADDRESS('PR-tampon'!$E107,COLUMN(REFERENCEMENT_FACADE[[#Headers],[Synthèse support visés]])))))</f>
        <v>COB (NF DTU 31.2) / CLT (Sous AT/DTA)</v>
      </c>
      <c r="L141" s="2" t="str">
        <f ca="1">IF('PR-tampon'!B107="","",IF('PR-tampon'!B107=0,"",INDIRECT(NOM_FR_FACADE&amp;ADDRESS('PR-tampon'!$E107,COLUMN(REFERENCEMENT_FACADE[[#Headers],[LIMITATION DE HAUTEUR DE FACADE3]])))))</f>
        <v>(Situation a à c) h≤ 18 m
(Situation d) h≤ 10 m</v>
      </c>
      <c r="M141" s="265">
        <f ca="1">IF('PR-tampon'!B107="","",IF('PR-tampon'!B107=0,"",INDIRECT(NOM_FR_FACADE&amp;ADDRESS('PR-tampon'!$E107,COLUMN(REFERENCEMENT_FACADE[[#Headers],[LIMITATION DE HAUTEUR DE FACADE]])))))</f>
        <v>18</v>
      </c>
      <c r="N141" s="236" t="str">
        <f ca="1">IF('PR-tampon'!B107="","",IF('PR-tampon'!B107=0,"",IF(INDIRECT(NOM_FR_FACADE&amp;ADDRESS('PR-tampon'!$E107,COLUMN(REFERENCEMENT_FACADE[Observation domaine d''emploi Hauteur])))=0,"-",INDIRECT(NOM_FR_FACADE&amp;ADDRESS('PR-tampon'!$E107,COLUMN(REFERENCEMENT_FACADE[Observation domaine d''emploi Hauteur]))))))</f>
        <v>* Domaine d'emploi Hauteur :
Hauteur + Point de pignon
En pose à joints ouverts</v>
      </c>
      <c r="O141" s="2" t="str">
        <f ca="1">IF('PR-tampon'!B107="","",IF('PR-tampon'!B107=0,"",INDIRECT(NOM_FR_FACADE&amp;ADDRESS('PR-tampon'!$E107,COLUMN(REFERENCEMENT_FACADE[[#Headers],[Colonne zone visée]])))))</f>
        <v>4
4
4
1</v>
      </c>
      <c r="P141" s="2" t="str">
        <f ca="1">IF('PR-tampon'!B107="","",IF('PR-tampon'!B107=0,"",INDIRECT(NOM_FR_FACADE&amp;ADDRESS('PR-tampon'!$E107,COLUMN(REFERENCEMENT_FACADE[[#Headers],[Colonne catégorie visée]])))))</f>
        <v>I
II
III
IV</v>
      </c>
      <c r="Q141" s="236" t="str">
        <f ca="1">IF(OR(RECH_CATEGORIE=FALSE,MID(Tableau5[[#This Row],[ZONE DE SISMICITE MAXIMALE POUR LA CATEGORIE DE BATIMENT VISEE]],2,2)="**"),IF('PR-tampon'!B107="","",IF('PR-tampon'!B107=0,"",IF(INDIRECT(NOM_FR_FACADE&amp;ADDRESS('PR-tampon'!$E107,COLUMN(REFERENCEMENT_FACADE[OBSERVATIONS SUR DOMAINE D''EMPLOI Sismique])))="","-",(INDIRECT(NOM_FR_FACADE&amp;ADDRESS('PR-tampon'!$E107,COLUMN(REFERENCEMENT_FACADE[OBSERVATIONS SUR DOMAINE D''EMPLOI Sismique]))))))),"")</f>
        <v>-</v>
      </c>
      <c r="R141" s="2" t="str">
        <f ca="1">IF('PR-tampon'!B107="","",IF('PR-tampon'!B107=0,"",IF(INDIRECT(NOM_FR_FACADE&amp;ADDRESS('PR-tampon'!$E107,COLUMN(REFERENCEMENT_FACADE[REF ApL])))=0,"",INDIRECT(NOM_FR_FACADE&amp;ADDRESS('PR-tampon'!$E107,COLUMN(REFERENCEMENT_FACADE[REF ApL]))))))</f>
        <v/>
      </c>
      <c r="S141" s="187" t="str">
        <f ca="1">IF('PR-tampon'!B107="","",IF('PR-tampon'!B107=0,"",IF(INDIRECT(NOM_FR_FACADE&amp;ADDRESS('PR-tampon'!$E107,COLUMN(REFERENCEMENT_FACADE[Lien pour aller sur le site Evaluation CSTB])))=0,"",INDIRECT(NOM_FR_FACADE&amp;ADDRESS('PR-tampon'!$E107,COLUMN(REFERENCEMENT_FACADE[Lien pour aller sur le site Evaluation CSTB]))))))</f>
        <v>https://evaluation.cstb.fr/fr/appreciation-technique-transition-att/download/att-20-010-v1/</v>
      </c>
    </row>
    <row r="142" spans="1:19" ht="75" customHeight="1" x14ac:dyDescent="0.3">
      <c r="A142" s="2">
        <f>IF('PR-tampon'!B108=0,"",IF(A141+1&gt;'MODULE DE RECHERCHE'!$F$36,"",A141+1))</f>
        <v>100</v>
      </c>
      <c r="B142" s="10">
        <f ca="1">IF('PR-tampon'!E108="","",IF('PR-tampon'!E108=0,"",INDIRECT(NOM_FR_FACADE&amp;ADDRESS('PR-tampon'!$E108,COLUMN(REFERENCEMENT_FACADE[[#Headers],[DATE REFERENCEMENT]])))))</f>
        <v>44427</v>
      </c>
      <c r="C142" s="2" t="str">
        <f ca="1">IF('PR-tampon'!B108="","",IF('PR-tampon'!B108=0,"",INDIRECT(NOM_FR_FACADE&amp;ADDRESS('PR-tampon'!$E108,COLUMN(REFERENCEMENT_FACADE[[#Headers],[ASPECT]])))))</f>
        <v>Panneaux</v>
      </c>
      <c r="D142" s="2" t="str">
        <f ca="1">IF('PR-tampon'!B108="","",IF('PR-tampon'!B108=0,"",INDIRECT(NOM_FR_FACADE&amp;ADDRESS('PR-tampon'!$E108,COLUMN(REFERENCEMENT_FACADE[[#Headers],[TYPE DE PROCEDE]])))))</f>
        <v>Bardage rapporté en fibres-ciment (fixations traversantes)</v>
      </c>
      <c r="E142" s="2" t="str">
        <f ca="1">IF('PR-tampon'!B108="","",IF('PR-tampon'!B108=0,"",INDIRECT(NOM_FR_FACADE&amp;ADDRESS('PR-tampon'!$E108,COLUMN(REFERENCEMENT_FACADE[[#Headers],[NOM COMMERCIAL DU PROCEDE]])))))</f>
        <v>SWISSPEARL® FIBERCEMENT PANEL SYSTEM</v>
      </c>
      <c r="F142" s="2" t="str">
        <f ca="1">IF('PR-tampon'!B108="","",IF('PR-tampon'!B108=0,"",INDIRECT(NOM_FR_FACADE&amp;ADDRESS('PR-tampon'!$E108,COLUMN(REFERENCEMENT_FACADE[[#Headers],[FABRICANT]])))))</f>
        <v>SWISSPEARL GROUP SA 
(CH)</v>
      </c>
      <c r="G142" s="2" t="str">
        <f ca="1">IF('PR-tampon'!B108="","",IF('PR-tampon'!B108=0,"",INDIRECT(NOM_FR_FACADE&amp;ADDRESS('PR-tampon'!$E108,COLUMN(REFERENCEMENT_FACADE[[#Headers],[TYPE DE DOCUMENT DE REFERENCE]])))))</f>
        <v>Appréciation Technique de Transition</v>
      </c>
      <c r="H142" s="2" t="str">
        <f ca="1">IF('PR-tampon'!B108="","",IF('PR-tampon'!B108=0,"",INDIRECT(NOM_FR_FACADE&amp;ADDRESS('PR-tampon'!$E108,COLUMN(REFERENCEMENT_FACADE[[#Headers],[REF]])))))</f>
        <v>21/032_v1</v>
      </c>
      <c r="I142" s="10">
        <f ca="1">IF('PR-tampon'!B108="","",IF('PR-tampon'!B108=0,"",INDIRECT(NOM_FR_FACADE&amp;ADDRESS('PR-tampon'!$E108,COLUMN(REFERENCEMENT_FACADE[[#Headers],[AVIS LIMITE AU / VALIDITE]])))))</f>
        <v>46174</v>
      </c>
      <c r="J142" s="10" t="str">
        <f ca="1">IF('PR-tampon'!B108="","",IF('PR-tampon'!B108=0,"",INDIRECT(NOM_FR_FACADE&amp;ADDRESS('PR-tampon'!$E108,COLUMN(REFERENCEMENT_FACADE[[#Headers],[TC/TNC
dans le domaine d''emploi visé]])))))</f>
        <v>TNC
(Les Appréciations Techniques de Transition ne sont pas reconnues en technique courante)</v>
      </c>
      <c r="K142" s="2" t="str">
        <f ca="1">IF('PR-tampon'!B108="","",IF('PR-tampon'!B108=0,"",INDIRECT(NOM_FR_FACADE&amp;ADDRESS('PR-tampon'!$E108,COLUMN(REFERENCEMENT_FACADE[[#Headers],[Synthèse support visés]])))))</f>
        <v>COB (NF DTU 31.2) / CLT (Sous AT/DTA)</v>
      </c>
      <c r="L142" s="2" t="str">
        <f ca="1">IF('PR-tampon'!B108="","",IF('PR-tampon'!B108=0,"",INDIRECT(NOM_FR_FACADE&amp;ADDRESS('PR-tampon'!$E108,COLUMN(REFERENCEMENT_FACADE[[#Headers],[LIMITATION DE HAUTEUR DE FACADE3]])))))</f>
        <v>(Situation a à c) h≤ 10 m
(Situation d) h≤ 6 m</v>
      </c>
      <c r="M142" s="265">
        <f ca="1">IF('PR-tampon'!B108="","",IF('PR-tampon'!B108=0,"",INDIRECT(NOM_FR_FACADE&amp;ADDRESS('PR-tampon'!$E108,COLUMN(REFERENCEMENT_FACADE[[#Headers],[LIMITATION DE HAUTEUR DE FACADE]])))))</f>
        <v>10</v>
      </c>
      <c r="N142" s="236" t="str">
        <f ca="1">IF('PR-tampon'!B108="","",IF('PR-tampon'!B108=0,"",IF(INDIRECT(NOM_FR_FACADE&amp;ADDRESS('PR-tampon'!$E108,COLUMN(REFERENCEMENT_FACADE[Observation domaine d''emploi Hauteur])))=0,"-",INDIRECT(NOM_FR_FACADE&amp;ADDRESS('PR-tampon'!$E108,COLUMN(REFERENCEMENT_FACADE[Observation domaine d''emploi Hauteur]))))))</f>
        <v>-</v>
      </c>
      <c r="O142" s="2" t="str">
        <f ca="1">IF('PR-tampon'!B108="","",IF('PR-tampon'!B108=0,"",INDIRECT(NOM_FR_FACADE&amp;ADDRESS('PR-tampon'!$E108,COLUMN(REFERENCEMENT_FACADE[[#Headers],[Colonne zone visée]])))))</f>
        <v>4
2
1
1</v>
      </c>
      <c r="P142" s="2" t="str">
        <f ca="1">IF('PR-tampon'!B108="","",IF('PR-tampon'!B108=0,"",INDIRECT(NOM_FR_FACADE&amp;ADDRESS('PR-tampon'!$E108,COLUMN(REFERENCEMENT_FACADE[[#Headers],[Colonne catégorie visée]])))))</f>
        <v>I
II
III
IV</v>
      </c>
      <c r="Q142" s="236" t="str">
        <f ca="1">IF(OR(RECH_CATEGORIE=FALSE,MID(Tableau5[[#This Row],[ZONE DE SISMICITE MAXIMALE POUR LA CATEGORIE DE BATIMENT VISEE]],2,2)="**"),IF('PR-tampon'!B108="","",IF('PR-tampon'!B108=0,"",IF(INDIRECT(NOM_FR_FACADE&amp;ADDRESS('PR-tampon'!$E108,COLUMN(REFERENCEMENT_FACADE[OBSERVATIONS SUR DOMAINE D''EMPLOI Sismique])))="","-",(INDIRECT(NOM_FR_FACADE&amp;ADDRESS('PR-tampon'!$E108,COLUMN(REFERENCEMENT_FACADE[OBSERVATIONS SUR DOMAINE D''EMPLOI Sismique]))))))),"")</f>
        <v>-</v>
      </c>
      <c r="R142" s="2" t="str">
        <f ca="1">IF('PR-tampon'!B108="","",IF('PR-tampon'!B108=0,"",IF(INDIRECT(NOM_FR_FACADE&amp;ADDRESS('PR-tampon'!$E108,COLUMN(REFERENCEMENT_FACADE[REF ApL])))=0,"",INDIRECT(NOM_FR_FACADE&amp;ADDRESS('PR-tampon'!$E108,COLUMN(REFERENCEMENT_FACADE[REF ApL]))))))</f>
        <v/>
      </c>
      <c r="S142" s="187" t="str">
        <f ca="1">IF('PR-tampon'!B108="","",IF('PR-tampon'!B108=0,"",IF(INDIRECT(NOM_FR_FACADE&amp;ADDRESS('PR-tampon'!$E108,COLUMN(REFERENCEMENT_FACADE[Lien pour aller sur le site Evaluation CSTB])))=0,"",INDIRECT(NOM_FR_FACADE&amp;ADDRESS('PR-tampon'!$E108,COLUMN(REFERENCEMENT_FACADE[Lien pour aller sur le site Evaluation CSTB]))))))</f>
        <v>https://evaluation.cstb.fr/fr/appreciation-technique-transition-att/download/att-21-032-v1/</v>
      </c>
    </row>
    <row r="143" spans="1:19" ht="75" customHeight="1" x14ac:dyDescent="0.3">
      <c r="A143" s="2">
        <f>IF('PR-tampon'!B109=0,"",IF(A142+1&gt;'MODULE DE RECHERCHE'!$F$36,"",A142+1))</f>
        <v>101</v>
      </c>
      <c r="B143" s="10">
        <f ca="1">IF('PR-tampon'!E109="","",IF('PR-tampon'!E109=0,"",INDIRECT(NOM_FR_FACADE&amp;ADDRESS('PR-tampon'!$E109,COLUMN(REFERENCEMENT_FACADE[[#Headers],[DATE REFERENCEMENT]])))))</f>
        <v>44893</v>
      </c>
      <c r="C143" s="2" t="str">
        <f ca="1">IF('PR-tampon'!B109="","",IF('PR-tampon'!B109=0,"",INDIRECT(NOM_FR_FACADE&amp;ADDRESS('PR-tampon'!$E109,COLUMN(REFERENCEMENT_FACADE[[#Headers],[ASPECT]])))))</f>
        <v>Panneaux</v>
      </c>
      <c r="D143" s="2" t="str">
        <f ca="1">IF('PR-tampon'!B109="","",IF('PR-tampon'!B109=0,"",INDIRECT(NOM_FR_FACADE&amp;ADDRESS('PR-tampon'!$E109,COLUMN(REFERENCEMENT_FACADE[[#Headers],[TYPE DE PROCEDE]])))))</f>
        <v>Bardage rapporté en mortier de résine polyester</v>
      </c>
      <c r="E143" s="2" t="str">
        <f ca="1">IF('PR-tampon'!B109="","",IF('PR-tampon'!B109=0,"",INDIRECT(NOM_FR_FACADE&amp;ADDRESS('PR-tampon'!$E109,COLUMN(REFERENCEMENT_FACADE[[#Headers],[NOM COMMERCIAL DU PROCEDE]])))))</f>
        <v>CAREA Rainuré Bardage Vertical sur support COB/CLT</v>
      </c>
      <c r="F143" s="2" t="str">
        <f ca="1">IF('PR-tampon'!B109="","",IF('PR-tampon'!B109=0,"",INDIRECT(NOM_FR_FACADE&amp;ADDRESS('PR-tampon'!$E109,COLUMN(REFERENCEMENT_FACADE[[#Headers],[FABRICANT]])))))</f>
        <v>CAREA FAÇADE</v>
      </c>
      <c r="G143" s="2" t="str">
        <f ca="1">IF('PR-tampon'!B109="","",IF('PR-tampon'!B109=0,"",INDIRECT(NOM_FR_FACADE&amp;ADDRESS('PR-tampon'!$E109,COLUMN(REFERENCEMENT_FACADE[[#Headers],[TYPE DE DOCUMENT DE REFERENCE]])))))</f>
        <v>Avis Technique</v>
      </c>
      <c r="H143" s="2" t="str">
        <f ca="1">IF('PR-tampon'!B109="","",IF('PR-tampon'!B109=0,"",INDIRECT(NOM_FR_FACADE&amp;ADDRESS('PR-tampon'!$E109,COLUMN(REFERENCEMENT_FACADE[[#Headers],[REF]])))))</f>
        <v>2.2/21-1816_V2</v>
      </c>
      <c r="I143" s="10">
        <f ca="1">IF('PR-tampon'!B109="","",IF('PR-tampon'!B109=0,"",INDIRECT(NOM_FR_FACADE&amp;ADDRESS('PR-tampon'!$E109,COLUMN(REFERENCEMENT_FACADE[[#Headers],[AVIS LIMITE AU / VALIDITE]])))))</f>
        <v>46507</v>
      </c>
      <c r="J143" s="10" t="str">
        <f ca="1">IF('PR-tampon'!B109="","",IF('PR-tampon'!B109=0,"",INDIRECT(NOM_FR_FACADE&amp;ADDRESS('PR-tampon'!$E109,COLUMN(REFERENCEMENT_FACADE[[#Headers],[TC/TNC
dans le domaine d''emploi visé]])))))</f>
        <v>TC</v>
      </c>
      <c r="K143" s="2" t="str">
        <f ca="1">IF('PR-tampon'!B109="","",IF('PR-tampon'!B109=0,"",INDIRECT(NOM_FR_FACADE&amp;ADDRESS('PR-tampon'!$E109,COLUMN(REFERENCEMENT_FACADE[[#Headers],[Synthèse support visés]])))))</f>
        <v>COB (NF DTU 31.2) / CLT (Sous AT/DTA)</v>
      </c>
      <c r="L143" s="2" t="str">
        <f ca="1">IF('PR-tampon'!B109="","",IF('PR-tampon'!B109=0,"",INDIRECT(NOM_FR_FACADE&amp;ADDRESS('PR-tampon'!$E109,COLUMN(REFERENCEMENT_FACADE[[#Headers],[LIMITATION DE HAUTEUR DE FACADE3]])))))</f>
        <v>(Situation a à c) h≤ 18 m
(Situation d) h≤ 10 m</v>
      </c>
      <c r="M143" s="265">
        <f ca="1">IF('PR-tampon'!B109="","",IF('PR-tampon'!B109=0,"",INDIRECT(NOM_FR_FACADE&amp;ADDRESS('PR-tampon'!$E109,COLUMN(REFERENCEMENT_FACADE[[#Headers],[LIMITATION DE HAUTEUR DE FACADE]])))))</f>
        <v>18</v>
      </c>
      <c r="N143" s="236" t="str">
        <f ca="1">IF('PR-tampon'!B109="","",IF('PR-tampon'!B109=0,"",IF(INDIRECT(NOM_FR_FACADE&amp;ADDRESS('PR-tampon'!$E109,COLUMN(REFERENCEMENT_FACADE[Observation domaine d''emploi Hauteur])))=0,"-",INDIRECT(NOM_FR_FACADE&amp;ADDRESS('PR-tampon'!$E109,COLUMN(REFERENCEMENT_FACADE[Observation domaine d''emploi Hauteur]))))))</f>
        <v>-</v>
      </c>
      <c r="O143" s="2" t="str">
        <f ca="1">IF('PR-tampon'!B109="","",IF('PR-tampon'!B109=0,"",INDIRECT(NOM_FR_FACADE&amp;ADDRESS('PR-tampon'!$E109,COLUMN(REFERENCEMENT_FACADE[[#Headers],[Colonne zone visée]])))))</f>
        <v>4
4
4
1</v>
      </c>
      <c r="P143" s="2" t="str">
        <f ca="1">IF('PR-tampon'!B109="","",IF('PR-tampon'!B109=0,"",INDIRECT(NOM_FR_FACADE&amp;ADDRESS('PR-tampon'!$E109,COLUMN(REFERENCEMENT_FACADE[[#Headers],[Colonne catégorie visée]])))))</f>
        <v>I
II
III
IV</v>
      </c>
      <c r="Q143" s="236" t="str">
        <f ca="1">IF(OR(RECH_CATEGORIE=FALSE,MID(Tableau5[[#This Row],[ZONE DE SISMICITE MAXIMALE POUR LA CATEGORIE DE BATIMENT VISEE]],2,2)="**"),IF('PR-tampon'!B109="","",IF('PR-tampon'!B109=0,"",IF(INDIRECT(NOM_FR_FACADE&amp;ADDRESS('PR-tampon'!$E109,COLUMN(REFERENCEMENT_FACADE[OBSERVATIONS SUR DOMAINE D''EMPLOI Sismique])))="","-",(INDIRECT(NOM_FR_FACADE&amp;ADDRESS('PR-tampon'!$E109,COLUMN(REFERENCEMENT_FACADE[OBSERVATIONS SUR DOMAINE D''EMPLOI Sismique]))))))),"")</f>
        <v>** Domaine d'emploi sismique :
Pose du procédé ALPHATON QF en zones sismiques en bardage rapporté de dimension maximale
400 x 1500 mm (H x L) avec rails horizontaux 06’75 sur ossature bois sur COB/CLT en double réseau</v>
      </c>
      <c r="R143" s="2" t="str">
        <f ca="1">IF('PR-tampon'!B109="","",IF('PR-tampon'!B109=0,"",IF(INDIRECT(NOM_FR_FACADE&amp;ADDRESS('PR-tampon'!$E109,COLUMN(REFERENCEMENT_FACADE[REF ApL])))=0,"",INDIRECT(NOM_FR_FACADE&amp;ADDRESS('PR-tampon'!$E109,COLUMN(REFERENCEMENT_FACADE[REF ApL]))))))</f>
        <v/>
      </c>
      <c r="S143" s="187" t="str">
        <f ca="1">IF('PR-tampon'!B109="","",IF('PR-tampon'!B109=0,"",IF(INDIRECT(NOM_FR_FACADE&amp;ADDRESS('PR-tampon'!$E109,COLUMN(REFERENCEMENT_FACADE[Lien pour aller sur le site Evaluation CSTB])))=0,"",INDIRECT(NOM_FR_FACADE&amp;ADDRESS('PR-tampon'!$E109,COLUMN(REFERENCEMENT_FACADE[Lien pour aller sur le site Evaluation CSTB]))))))</f>
        <v>https://evaluation.cstb.fr/fr/avis-technique/detail/2.2-21-1816_V2/</v>
      </c>
    </row>
    <row r="144" spans="1:19" ht="75" customHeight="1" x14ac:dyDescent="0.3">
      <c r="A144" s="2">
        <f>IF('PR-tampon'!B110=0,"",IF(A143+1&gt;'MODULE DE RECHERCHE'!$F$36,"",A143+1))</f>
        <v>102</v>
      </c>
      <c r="B144" s="10">
        <f ca="1">IF('PR-tampon'!E110="","",IF('PR-tampon'!E110=0,"",INDIRECT(NOM_FR_FACADE&amp;ADDRESS('PR-tampon'!$E110,COLUMN(REFERENCEMENT_FACADE[[#Headers],[DATE REFERENCEMENT]])))))</f>
        <v>44893</v>
      </c>
      <c r="C144" s="2" t="str">
        <f ca="1">IF('PR-tampon'!B110="","",IF('PR-tampon'!B110=0,"",INDIRECT(NOM_FR_FACADE&amp;ADDRESS('PR-tampon'!$E110,COLUMN(REFERENCEMENT_FACADE[[#Headers],[ASPECT]])))))</f>
        <v>Panneaux</v>
      </c>
      <c r="D144" s="2" t="str">
        <f ca="1">IF('PR-tampon'!B110="","",IF('PR-tampon'!B110=0,"",INDIRECT(NOM_FR_FACADE&amp;ADDRESS('PR-tampon'!$E110,COLUMN(REFERENCEMENT_FACADE[[#Headers],[TYPE DE PROCEDE]])))))</f>
        <v>Bardage rapporté en stratifié de résine</v>
      </c>
      <c r="E144" s="2" t="str">
        <f ca="1">IF('PR-tampon'!B110="","",IF('PR-tampon'!B110=0,"",INDIRECT(NOM_FR_FACADE&amp;ADDRESS('PR-tampon'!$E110,COLUMN(REFERENCEMENT_FACADE[[#Headers],[NOM COMMERCIAL DU PROCEDE]])))))</f>
        <v>ELITE Bardage Type 1 sur support bois</v>
      </c>
      <c r="F144" s="2" t="str">
        <f ca="1">IF('PR-tampon'!B110="","",IF('PR-tampon'!B110=0,"",INDIRECT(NOM_FR_FACADE&amp;ADDRESS('PR-tampon'!$E110,COLUMN(REFERENCEMENT_FACADE[[#Headers],[FABRICANT]])))))</f>
        <v>Vétisol SA</v>
      </c>
      <c r="G144" s="2" t="str">
        <f ca="1">IF('PR-tampon'!B110="","",IF('PR-tampon'!B110=0,"",INDIRECT(NOM_FR_FACADE&amp;ADDRESS('PR-tampon'!$E110,COLUMN(REFERENCEMENT_FACADE[[#Headers],[TYPE DE DOCUMENT DE REFERENCE]])))))</f>
        <v>Avis Technique</v>
      </c>
      <c r="H144" s="2" t="str">
        <f ca="1">IF('PR-tampon'!B110="","",IF('PR-tampon'!B110=0,"",INDIRECT(NOM_FR_FACADE&amp;ADDRESS('PR-tampon'!$E110,COLUMN(REFERENCEMENT_FACADE[[#Headers],[REF]])))))</f>
        <v>2.2/21-1832_V1</v>
      </c>
      <c r="I144" s="10">
        <f ca="1">IF('PR-tampon'!B110="","",IF('PR-tampon'!B110=0,"",INDIRECT(NOM_FR_FACADE&amp;ADDRESS('PR-tampon'!$E110,COLUMN(REFERENCEMENT_FACADE[[#Headers],[AVIS LIMITE AU / VALIDITE]])))))</f>
        <v>45443</v>
      </c>
      <c r="J144" s="10" t="str">
        <f ca="1">IF('PR-tampon'!B110="","",IF('PR-tampon'!B110=0,"",INDIRECT(NOM_FR_FACADE&amp;ADDRESS('PR-tampon'!$E110,COLUMN(REFERENCEMENT_FACADE[[#Headers],[TC/TNC
dans le domaine d''emploi visé]])))))</f>
        <v>TC</v>
      </c>
      <c r="K144" s="2" t="str">
        <f ca="1">IF('PR-tampon'!B110="","",IF('PR-tampon'!B110=0,"",INDIRECT(NOM_FR_FACADE&amp;ADDRESS('PR-tampon'!$E110,COLUMN(REFERENCEMENT_FACADE[[#Headers],[Synthèse support visés]])))))</f>
        <v>COB (NF DTU 31.2) / CLT (Sous AT/DTA)</v>
      </c>
      <c r="L144" s="2" t="str">
        <f ca="1">IF('PR-tampon'!B110="","",IF('PR-tampon'!B110=0,"",INDIRECT(NOM_FR_FACADE&amp;ADDRESS('PR-tampon'!$E110,COLUMN(REFERENCEMENT_FACADE[[#Headers],[LIMITATION DE HAUTEUR DE FACADE3]])))))</f>
        <v>(Situation a à c) h≤ 18 m
(Situation d) h≤ 10 m</v>
      </c>
      <c r="M144" s="265">
        <f ca="1">IF('PR-tampon'!B110="","",IF('PR-tampon'!B110=0,"",INDIRECT(NOM_FR_FACADE&amp;ADDRESS('PR-tampon'!$E110,COLUMN(REFERENCEMENT_FACADE[[#Headers],[LIMITATION DE HAUTEUR DE FACADE]])))))</f>
        <v>18</v>
      </c>
      <c r="N144" s="236" t="str">
        <f ca="1">IF('PR-tampon'!B110="","",IF('PR-tampon'!B110=0,"",IF(INDIRECT(NOM_FR_FACADE&amp;ADDRESS('PR-tampon'!$E110,COLUMN(REFERENCEMENT_FACADE[Observation domaine d''emploi Hauteur])))=0,"-",INDIRECT(NOM_FR_FACADE&amp;ADDRESS('PR-tampon'!$E110,COLUMN(REFERENCEMENT_FACADE[Observation domaine d''emploi Hauteur]))))))</f>
        <v>* Domaine d'emploi Hauteur :
Hauteur + Point de pignon
En pose à joints ouverts</v>
      </c>
      <c r="O144" s="2" t="str">
        <f ca="1">IF('PR-tampon'!B110="","",IF('PR-tampon'!B110=0,"",INDIRECT(NOM_FR_FACADE&amp;ADDRESS('PR-tampon'!$E110,COLUMN(REFERENCEMENT_FACADE[[#Headers],[Colonne zone visée]])))))</f>
        <v>4
4
4
4</v>
      </c>
      <c r="P144" s="2" t="str">
        <f ca="1">IF('PR-tampon'!B110="","",IF('PR-tampon'!B110=0,"",INDIRECT(NOM_FR_FACADE&amp;ADDRESS('PR-tampon'!$E110,COLUMN(REFERENCEMENT_FACADE[[#Headers],[Colonne catégorie visée]])))))</f>
        <v>I
II
III
IV</v>
      </c>
      <c r="Q144" s="236" t="str">
        <f ca="1">IF(OR(RECH_CATEGORIE=FALSE,MID(Tableau5[[#This Row],[ZONE DE SISMICITE MAXIMALE POUR LA CATEGORIE DE BATIMENT VISEE]],2,2)="**"),IF('PR-tampon'!B110="","",IF('PR-tampon'!B110=0,"",IF(INDIRECT(NOM_FR_FACADE&amp;ADDRESS('PR-tampon'!$E110,COLUMN(REFERENCEMENT_FACADE[OBSERVATIONS SUR DOMAINE D''EMPLOI Sismique])))="","-",(INDIRECT(NOM_FR_FACADE&amp;ADDRESS('PR-tampon'!$E110,COLUMN(REFERENCEMENT_FACADE[OBSERVATIONS SUR DOMAINE D''EMPLOI Sismique]))))))),"")</f>
        <v>-</v>
      </c>
      <c r="R144" s="2" t="str">
        <f ca="1">IF('PR-tampon'!B110="","",IF('PR-tampon'!B110=0,"",IF(INDIRECT(NOM_FR_FACADE&amp;ADDRESS('PR-tampon'!$E110,COLUMN(REFERENCEMENT_FACADE[REF ApL])))=0,"",INDIRECT(NOM_FR_FACADE&amp;ADDRESS('PR-tampon'!$E110,COLUMN(REFERENCEMENT_FACADE[REF ApL]))))))</f>
        <v/>
      </c>
      <c r="S144" s="187" t="str">
        <f ca="1">IF('PR-tampon'!B110="","",IF('PR-tampon'!B110=0,"",IF(INDIRECT(NOM_FR_FACADE&amp;ADDRESS('PR-tampon'!$E110,COLUMN(REFERENCEMENT_FACADE[Lien pour aller sur le site Evaluation CSTB])))=0,"",INDIRECT(NOM_FR_FACADE&amp;ADDRESS('PR-tampon'!$E110,COLUMN(REFERENCEMENT_FACADE[Lien pour aller sur le site Evaluation CSTB]))))))</f>
        <v>https://evaluation.cstb.fr/fr/avis-technique/detail/2.2-21-1832_V1/</v>
      </c>
    </row>
    <row r="145" spans="1:19" ht="75" customHeight="1" x14ac:dyDescent="0.3">
      <c r="A145" s="2">
        <f>IF('PR-tampon'!B111=0,"",IF(A144+1&gt;'MODULE DE RECHERCHE'!$F$36,"",A144+1))</f>
        <v>103</v>
      </c>
      <c r="B145" s="10">
        <f ca="1">IF('PR-tampon'!E111="","",IF('PR-tampon'!E111=0,"",INDIRECT(NOM_FR_FACADE&amp;ADDRESS('PR-tampon'!$E111,COLUMN(REFERENCEMENT_FACADE[[#Headers],[DATE REFERENCEMENT]])))))</f>
        <v>44634</v>
      </c>
      <c r="C145" s="2" t="str">
        <f ca="1">IF('PR-tampon'!B111="","",IF('PR-tampon'!B111=0,"",INDIRECT(NOM_FR_FACADE&amp;ADDRESS('PR-tampon'!$E111,COLUMN(REFERENCEMENT_FACADE[[#Headers],[ASPECT]])))))</f>
        <v>Panneaux</v>
      </c>
      <c r="D145" s="2" t="str">
        <f ca="1">IF('PR-tampon'!B111="","",IF('PR-tampon'!B111=0,"",INDIRECT(NOM_FR_FACADE&amp;ADDRESS('PR-tampon'!$E111,COLUMN(REFERENCEMENT_FACADE[[#Headers],[TYPE DE PROCEDE]])))))</f>
        <v>Bardage rapporté en stratifié de résine</v>
      </c>
      <c r="E145" s="2" t="str">
        <f ca="1">IF('PR-tampon'!B111="","",IF('PR-tampon'!B111=0,"",INDIRECT(NOM_FR_FACADE&amp;ADDRESS('PR-tampon'!$E111,COLUMN(REFERENCEMENT_FACADE[[#Headers],[NOM COMMERCIAL DU PROCEDE]])))))</f>
        <v>STENI NATURE, STENI COLOUR et STENI VISION Ossature Bois</v>
      </c>
      <c r="F145" s="2" t="str">
        <f ca="1">IF('PR-tampon'!B111="","",IF('PR-tampon'!B111=0,"",INDIRECT(NOM_FR_FACADE&amp;ADDRESS('PR-tampon'!$E111,COLUMN(REFERENCEMENT_FACADE[[#Headers],[FABRICANT]])))))</f>
        <v>Steni a.s.</v>
      </c>
      <c r="G145" s="2" t="str">
        <f ca="1">IF('PR-tampon'!B111="","",IF('PR-tampon'!B111=0,"",INDIRECT(NOM_FR_FACADE&amp;ADDRESS('PR-tampon'!$E111,COLUMN(REFERENCEMENT_FACADE[[#Headers],[TYPE DE DOCUMENT DE REFERENCE]])))))</f>
        <v>Avis Technique</v>
      </c>
      <c r="H145" s="2" t="str">
        <f ca="1">IF('PR-tampon'!B111="","",IF('PR-tampon'!B111=0,"",INDIRECT(NOM_FR_FACADE&amp;ADDRESS('PR-tampon'!$E111,COLUMN(REFERENCEMENT_FACADE[[#Headers],[REF]])))))</f>
        <v>2.2/14-1611_V1</v>
      </c>
      <c r="I145" s="10">
        <f ca="1">IF('PR-tampon'!B111="","",IF('PR-tampon'!B111=0,"",INDIRECT(NOM_FR_FACADE&amp;ADDRESS('PR-tampon'!$E111,COLUMN(REFERENCEMENT_FACADE[[#Headers],[AVIS LIMITE AU / VALIDITE]])))))</f>
        <v>46752</v>
      </c>
      <c r="J145" s="10" t="str">
        <f ca="1">IF('PR-tampon'!B111="","",IF('PR-tampon'!B111=0,"",INDIRECT(NOM_FR_FACADE&amp;ADDRESS('PR-tampon'!$E111,COLUMN(REFERENCEMENT_FACADE[[#Headers],[TC/TNC
dans le domaine d''emploi visé]])))))</f>
        <v>TC</v>
      </c>
      <c r="K145" s="2" t="str">
        <f ca="1">IF('PR-tampon'!B111="","",IF('PR-tampon'!B111=0,"",INDIRECT(NOM_FR_FACADE&amp;ADDRESS('PR-tampon'!$E111,COLUMN(REFERENCEMENT_FACADE[[#Headers],[Synthèse support visés]])))))</f>
        <v>COB (NF DTU 31.2) / CLT (Sous AT/DTA)</v>
      </c>
      <c r="L145" s="2" t="str">
        <f ca="1">IF('PR-tampon'!B111="","",IF('PR-tampon'!B111=0,"",INDIRECT(NOM_FR_FACADE&amp;ADDRESS('PR-tampon'!$E111,COLUMN(REFERENCEMENT_FACADE[[#Headers],[LIMITATION DE HAUTEUR DE FACADE3]])))))</f>
        <v>(Situation a à c) h≤ 10 m
(Situation d) h≤ 6 m</v>
      </c>
      <c r="M145" s="265">
        <f ca="1">IF('PR-tampon'!B111="","",IF('PR-tampon'!B111=0,"",INDIRECT(NOM_FR_FACADE&amp;ADDRESS('PR-tampon'!$E111,COLUMN(REFERENCEMENT_FACADE[[#Headers],[LIMITATION DE HAUTEUR DE FACADE]])))))</f>
        <v>10</v>
      </c>
      <c r="N145" s="236" t="str">
        <f ca="1">IF('PR-tampon'!B111="","",IF('PR-tampon'!B111=0,"",IF(INDIRECT(NOM_FR_FACADE&amp;ADDRESS('PR-tampon'!$E111,COLUMN(REFERENCEMENT_FACADE[Observation domaine d''emploi Hauteur])))=0,"-",INDIRECT(NOM_FR_FACADE&amp;ADDRESS('PR-tampon'!$E111,COLUMN(REFERENCEMENT_FACADE[Observation domaine d''emploi Hauteur]))))))</f>
        <v>-</v>
      </c>
      <c r="O145" s="2" t="str">
        <f ca="1">IF('PR-tampon'!B111="","",IF('PR-tampon'!B111=0,"",INDIRECT(NOM_FR_FACADE&amp;ADDRESS('PR-tampon'!$E111,COLUMN(REFERENCEMENT_FACADE[[#Headers],[Colonne zone visée]])))))</f>
        <v>4
2
1
1</v>
      </c>
      <c r="P145" s="2" t="str">
        <f ca="1">IF('PR-tampon'!B111="","",IF('PR-tampon'!B111=0,"",INDIRECT(NOM_FR_FACADE&amp;ADDRESS('PR-tampon'!$E111,COLUMN(REFERENCEMENT_FACADE[[#Headers],[Colonne catégorie visée]])))))</f>
        <v>I
II
III
IV</v>
      </c>
      <c r="Q145" s="236" t="str">
        <f ca="1">IF(OR(RECH_CATEGORIE=FALSE,MID(Tableau5[[#This Row],[ZONE DE SISMICITE MAXIMALE POUR LA CATEGORIE DE BATIMENT VISEE]],2,2)="**"),IF('PR-tampon'!B111="","",IF('PR-tampon'!B111=0,"",IF(INDIRECT(NOM_FR_FACADE&amp;ADDRESS('PR-tampon'!$E111,COLUMN(REFERENCEMENT_FACADE[OBSERVATIONS SUR DOMAINE D''EMPLOI Sismique])))="","-",(INDIRECT(NOM_FR_FACADE&amp;ADDRESS('PR-tampon'!$E111,COLUMN(REFERENCEMENT_FACADE[OBSERVATIONS SUR DOMAINE D''EMPLOI Sismique]))))))),"")</f>
        <v>-</v>
      </c>
      <c r="R145" s="2" t="str">
        <f ca="1">IF('PR-tampon'!B111="","",IF('PR-tampon'!B111=0,"",IF(INDIRECT(NOM_FR_FACADE&amp;ADDRESS('PR-tampon'!$E111,COLUMN(REFERENCEMENT_FACADE[REF ApL])))=0,"",INDIRECT(NOM_FR_FACADE&amp;ADDRESS('PR-tampon'!$E111,COLUMN(REFERENCEMENT_FACADE[REF ApL]))))))</f>
        <v/>
      </c>
      <c r="S145" s="187" t="str">
        <f ca="1">IF('PR-tampon'!B111="","",IF('PR-tampon'!B111=0,"",IF(INDIRECT(NOM_FR_FACADE&amp;ADDRESS('PR-tampon'!$E111,COLUMN(REFERENCEMENT_FACADE[Lien pour aller sur le site Evaluation CSTB])))=0,"",INDIRECT(NOM_FR_FACADE&amp;ADDRESS('PR-tampon'!$E111,COLUMN(REFERENCEMENT_FACADE[Lien pour aller sur le site Evaluation CSTB]))))))</f>
        <v>https://evaluation.cstb.fr/fr/avis-technique/detail/2.2-14-1611_V1/</v>
      </c>
    </row>
    <row r="146" spans="1:19" ht="75" customHeight="1" x14ac:dyDescent="0.3">
      <c r="A146" s="2">
        <f>IF('PR-tampon'!B112=0,"",IF(A145+1&gt;'MODULE DE RECHERCHE'!$F$36,"",A145+1))</f>
        <v>104</v>
      </c>
      <c r="B146" s="10">
        <f ca="1">IF('PR-tampon'!E112="","",IF('PR-tampon'!E112=0,"",INDIRECT(NOM_FR_FACADE&amp;ADDRESS('PR-tampon'!$E112,COLUMN(REFERENCEMENT_FACADE[[#Headers],[DATE REFERENCEMENT]])))))</f>
        <v>43742</v>
      </c>
      <c r="C146" s="2" t="str">
        <f ca="1">IF('PR-tampon'!B112="","",IF('PR-tampon'!B112=0,"",INDIRECT(NOM_FR_FACADE&amp;ADDRESS('PR-tampon'!$E112,COLUMN(REFERENCEMENT_FACADE[[#Headers],[ASPECT]])))))</f>
        <v>Panneaux</v>
      </c>
      <c r="D146" s="2" t="str">
        <f ca="1">IF('PR-tampon'!B112="","",IF('PR-tampon'!B112=0,"",INDIRECT(NOM_FR_FACADE&amp;ADDRESS('PR-tampon'!$E112,COLUMN(REFERENCEMENT_FACADE[[#Headers],[TYPE DE PROCEDE]])))))</f>
        <v>Bardage rapporté en stratifié HPL</v>
      </c>
      <c r="E146" s="2" t="str">
        <f ca="1">IF('PR-tampon'!B112="","",IF('PR-tampon'!B112=0,"",INDIRECT(NOM_FR_FACADE&amp;ADDRESS('PR-tampon'!$E112,COLUMN(REFERENCEMENT_FACADE[[#Headers],[NOM COMMERCIAL DU PROCEDE]])))))</f>
        <v xml:space="preserve">Max® Exterior fixations invisibles ME 01 FR </v>
      </c>
      <c r="F146" s="2" t="str">
        <f ca="1">IF('PR-tampon'!B112="","",IF('PR-tampon'!B112=0,"",INDIRECT(NOM_FR_FACADE&amp;ADDRESS('PR-tampon'!$E112,COLUMN(REFERENCEMENT_FACADE[[#Headers],[FABRICANT]])))))</f>
        <v>FunderMax GmbH 
(AT)</v>
      </c>
      <c r="G146" s="2" t="str">
        <f ca="1">IF('PR-tampon'!B112="","",IF('PR-tampon'!B112=0,"",INDIRECT(NOM_FR_FACADE&amp;ADDRESS('PR-tampon'!$E112,COLUMN(REFERENCEMENT_FACADE[[#Headers],[TYPE DE DOCUMENT DE REFERENCE]])))))</f>
        <v>Avis Technique</v>
      </c>
      <c r="H146" s="2" t="str">
        <f ca="1">IF('PR-tampon'!B112="","",IF('PR-tampon'!B112=0,"",INDIRECT(NOM_FR_FACADE&amp;ADDRESS('PR-tampon'!$E112,COLUMN(REFERENCEMENT_FACADE[[#Headers],[REF]])))))</f>
        <v>2.2/16-1749_V1</v>
      </c>
      <c r="I146" s="10">
        <f ca="1">IF('PR-tampon'!B112="","",IF('PR-tampon'!B112=0,"",INDIRECT(NOM_FR_FACADE&amp;ADDRESS('PR-tampon'!$E112,COLUMN(REFERENCEMENT_FACADE[[#Headers],[AVIS LIMITE AU / VALIDITE]])))))</f>
        <v>46752</v>
      </c>
      <c r="J146" s="10" t="str">
        <f ca="1">IF('PR-tampon'!B112="","",IF('PR-tampon'!B112=0,"",INDIRECT(NOM_FR_FACADE&amp;ADDRESS('PR-tampon'!$E112,COLUMN(REFERENCEMENT_FACADE[[#Headers],[TC/TNC
dans le domaine d''emploi visé]])))))</f>
        <v>TC</v>
      </c>
      <c r="K146" s="2" t="str">
        <f ca="1">IF('PR-tampon'!B112="","",IF('PR-tampon'!B112=0,"",INDIRECT(NOM_FR_FACADE&amp;ADDRESS('PR-tampon'!$E112,COLUMN(REFERENCEMENT_FACADE[[#Headers],[Synthèse support visés]])))))</f>
        <v>COB (NF DTU 31.2) / CLT (Sous AT/DTA)</v>
      </c>
      <c r="L146" s="2" t="str">
        <f ca="1">IF('PR-tampon'!B112="","",IF('PR-tampon'!B112=0,"",INDIRECT(NOM_FR_FACADE&amp;ADDRESS('PR-tampon'!$E112,COLUMN(REFERENCEMENT_FACADE[[#Headers],[LIMITATION DE HAUTEUR DE FACADE3]])))))</f>
        <v>(Situation a à c) h≤ 10 m
(Situation d) h≤ 10 m</v>
      </c>
      <c r="M146" s="265">
        <f ca="1">IF('PR-tampon'!B112="","",IF('PR-tampon'!B112=0,"",INDIRECT(NOM_FR_FACADE&amp;ADDRESS('PR-tampon'!$E112,COLUMN(REFERENCEMENT_FACADE[[#Headers],[LIMITATION DE HAUTEUR DE FACADE]])))))</f>
        <v>10</v>
      </c>
      <c r="N146" s="236" t="str">
        <f ca="1">IF('PR-tampon'!B112="","",IF('PR-tampon'!B112=0,"",IF(INDIRECT(NOM_FR_FACADE&amp;ADDRESS('PR-tampon'!$E112,COLUMN(REFERENCEMENT_FACADE[Observation domaine d''emploi Hauteur])))=0,"-",INDIRECT(NOM_FR_FACADE&amp;ADDRESS('PR-tampon'!$E112,COLUMN(REFERENCEMENT_FACADE[Observation domaine d''emploi Hauteur]))))))</f>
        <v>* Domaine d'emploi Hauteur :
Hauteur + Point de pignon
Avec encadrement de baie réalisé avec un retour de bardage en tableau</v>
      </c>
      <c r="O146" s="2" t="str">
        <f ca="1">IF('PR-tampon'!B112="","",IF('PR-tampon'!B112=0,"",INDIRECT(NOM_FR_FACADE&amp;ADDRESS('PR-tampon'!$E112,COLUMN(REFERENCEMENT_FACADE[[#Headers],[Colonne zone visée]])))))</f>
        <v>4
4
4
4</v>
      </c>
      <c r="P146" s="2" t="str">
        <f ca="1">IF('PR-tampon'!B112="","",IF('PR-tampon'!B112=0,"",INDIRECT(NOM_FR_FACADE&amp;ADDRESS('PR-tampon'!$E112,COLUMN(REFERENCEMENT_FACADE[[#Headers],[Colonne catégorie visée]])))))</f>
        <v>I
II
III
IV</v>
      </c>
      <c r="Q146" s="236" t="str">
        <f ca="1">IF(OR(RECH_CATEGORIE=FALSE,MID(Tableau5[[#This Row],[ZONE DE SISMICITE MAXIMALE POUR LA CATEGORIE DE BATIMENT VISEE]],2,2)="**"),IF('PR-tampon'!B112="","",IF('PR-tampon'!B112=0,"",IF(INDIRECT(NOM_FR_FACADE&amp;ADDRESS('PR-tampon'!$E112,COLUMN(REFERENCEMENT_FACADE[OBSERVATIONS SUR DOMAINE D''EMPLOI Sismique])))="","-",(INDIRECT(NOM_FR_FACADE&amp;ADDRESS('PR-tampon'!$E112,COLUMN(REFERENCEMENT_FACADE[OBSERVATIONS SUR DOMAINE D''EMPLOI Sismique]))))))),"")</f>
        <v>** Domaine d'emploi sismique :
Pose du procédé MAX  EXTERIOR ME 01 FR d’épaisseur 10 mm sur ossature bois et aluminium avec pattes-équerres (§ 2.11) ou sur ossature bois fixée directement sur le support béton ou COB (§ 2.12) en zones sismiques</v>
      </c>
      <c r="R146" s="2" t="str">
        <f ca="1">IF('PR-tampon'!B112="","",IF('PR-tampon'!B112=0,"",IF(INDIRECT(NOM_FR_FACADE&amp;ADDRESS('PR-tampon'!$E112,COLUMN(REFERENCEMENT_FACADE[REF ApL])))=0,"",INDIRECT(NOM_FR_FACADE&amp;ADDRESS('PR-tampon'!$E112,COLUMN(REFERENCEMENT_FACADE[REF ApL]))))))</f>
        <v/>
      </c>
      <c r="S146" s="187" t="str">
        <f ca="1">IF('PR-tampon'!B112="","",IF('PR-tampon'!B112=0,"",IF(INDIRECT(NOM_FR_FACADE&amp;ADDRESS('PR-tampon'!$E112,COLUMN(REFERENCEMENT_FACADE[Lien pour aller sur le site Evaluation CSTB])))=0,"",INDIRECT(NOM_FR_FACADE&amp;ADDRESS('PR-tampon'!$E112,COLUMN(REFERENCEMENT_FACADE[Lien pour aller sur le site Evaluation CSTB]))))))</f>
        <v>https://evaluation.cstb.fr/fr/avis-technique/detail/2.2-16-1749_V1/</v>
      </c>
    </row>
    <row r="147" spans="1:19" ht="75" customHeight="1" x14ac:dyDescent="0.3">
      <c r="A147" s="2">
        <f>IF('PR-tampon'!B113=0,"",IF(A146+1&gt;'MODULE DE RECHERCHE'!$F$36,"",A146+1))</f>
        <v>105</v>
      </c>
      <c r="B147" s="10">
        <f ca="1">IF('PR-tampon'!E113="","",IF('PR-tampon'!E113=0,"",INDIRECT(NOM_FR_FACADE&amp;ADDRESS('PR-tampon'!$E113,COLUMN(REFERENCEMENT_FACADE[[#Headers],[DATE REFERENCEMENT]])))))</f>
        <v>43742</v>
      </c>
      <c r="C147" s="2" t="str">
        <f ca="1">IF('PR-tampon'!B113="","",IF('PR-tampon'!B113=0,"",INDIRECT(NOM_FR_FACADE&amp;ADDRESS('PR-tampon'!$E113,COLUMN(REFERENCEMENT_FACADE[[#Headers],[ASPECT]])))))</f>
        <v>Panneaux</v>
      </c>
      <c r="D147" s="2" t="str">
        <f ca="1">IF('PR-tampon'!B113="","",IF('PR-tampon'!B113=0,"",INDIRECT(NOM_FR_FACADE&amp;ADDRESS('PR-tampon'!$E113,COLUMN(REFERENCEMENT_FACADE[[#Headers],[TYPE DE PROCEDE]])))))</f>
        <v>Bardage rapporté en stratifié HPL</v>
      </c>
      <c r="E147" s="2" t="str">
        <f ca="1">IF('PR-tampon'!B113="","",IF('PR-tampon'!B113=0,"",INDIRECT(NOM_FR_FACADE&amp;ADDRESS('PR-tampon'!$E113,COLUMN(REFERENCEMENT_FACADE[[#Headers],[NOM COMMERCIAL DU PROCEDE]])))))</f>
        <v xml:space="preserve">Trespa Meteon
Système Invisible
TS 200 </v>
      </c>
      <c r="F147" s="2" t="str">
        <f ca="1">IF('PR-tampon'!B113="","",IF('PR-tampon'!B113=0,"",INDIRECT(NOM_FR_FACADE&amp;ADDRESS('PR-tampon'!$E113,COLUMN(REFERENCEMENT_FACADE[[#Headers],[FABRICANT]])))))</f>
        <v>Trespa</v>
      </c>
      <c r="G147" s="2" t="str">
        <f ca="1">IF('PR-tampon'!B113="","",IF('PR-tampon'!B113=0,"",INDIRECT(NOM_FR_FACADE&amp;ADDRESS('PR-tampon'!$E113,COLUMN(REFERENCEMENT_FACADE[[#Headers],[TYPE DE DOCUMENT DE REFERENCE]])))))</f>
        <v>Avis Technique</v>
      </c>
      <c r="H147" s="2" t="str">
        <f ca="1">IF('PR-tampon'!B113="","",IF('PR-tampon'!B113=0,"",INDIRECT(NOM_FR_FACADE&amp;ADDRESS('PR-tampon'!$E113,COLUMN(REFERENCEMENT_FACADE[[#Headers],[REF]])))))</f>
        <v>2.2/13-1557_V1</v>
      </c>
      <c r="I147" s="10">
        <f ca="1">IF('PR-tampon'!B113="","",IF('PR-tampon'!B113=0,"",INDIRECT(NOM_FR_FACADE&amp;ADDRESS('PR-tampon'!$E113,COLUMN(REFERENCEMENT_FACADE[[#Headers],[AVIS LIMITE AU / VALIDITE]])))))</f>
        <v>46173</v>
      </c>
      <c r="J147" s="10" t="str">
        <f ca="1">IF('PR-tampon'!B113="","",IF('PR-tampon'!B113=0,"",INDIRECT(NOM_FR_FACADE&amp;ADDRESS('PR-tampon'!$E113,COLUMN(REFERENCEMENT_FACADE[[#Headers],[TC/TNC
dans le domaine d''emploi visé]])))))</f>
        <v>TC</v>
      </c>
      <c r="K147" s="2" t="str">
        <f ca="1">IF('PR-tampon'!B113="","",IF('PR-tampon'!B113=0,"",INDIRECT(NOM_FR_FACADE&amp;ADDRESS('PR-tampon'!$E113,COLUMN(REFERENCEMENT_FACADE[[#Headers],[Synthèse support visés]])))))</f>
        <v>COB (NF DTU 31.2) / CLT (Sous AT/DTA)</v>
      </c>
      <c r="L147" s="2" t="str">
        <f ca="1">IF('PR-tampon'!B113="","",IF('PR-tampon'!B113=0,"",INDIRECT(NOM_FR_FACADE&amp;ADDRESS('PR-tampon'!$E113,COLUMN(REFERENCEMENT_FACADE[[#Headers],[LIMITATION DE HAUTEUR DE FACADE3]])))))</f>
        <v>(Situation a à c) h≤ 10 m
(Situation d) h≤ 6 m</v>
      </c>
      <c r="M147" s="265">
        <f ca="1">IF('PR-tampon'!B113="","",IF('PR-tampon'!B113=0,"",INDIRECT(NOM_FR_FACADE&amp;ADDRESS('PR-tampon'!$E113,COLUMN(REFERENCEMENT_FACADE[[#Headers],[LIMITATION DE HAUTEUR DE FACADE]])))))</f>
        <v>10</v>
      </c>
      <c r="N147" s="236" t="str">
        <f ca="1">IF('PR-tampon'!B113="","",IF('PR-tampon'!B113=0,"",IF(INDIRECT(NOM_FR_FACADE&amp;ADDRESS('PR-tampon'!$E113,COLUMN(REFERENCEMENT_FACADE[Observation domaine d''emploi Hauteur])))=0,"-",INDIRECT(NOM_FR_FACADE&amp;ADDRESS('PR-tampon'!$E113,COLUMN(REFERENCEMENT_FACADE[Observation domaine d''emploi Hauteur]))))))</f>
        <v>-</v>
      </c>
      <c r="O147" s="2" t="str">
        <f ca="1">IF('PR-tampon'!B113="","",IF('PR-tampon'!B113=0,"",INDIRECT(NOM_FR_FACADE&amp;ADDRESS('PR-tampon'!$E113,COLUMN(REFERENCEMENT_FACADE[[#Headers],[Colonne zone visée]])))))</f>
        <v>4
4**
4**
4**</v>
      </c>
      <c r="P147" s="2" t="str">
        <f ca="1">IF('PR-tampon'!B113="","",IF('PR-tampon'!B113=0,"",INDIRECT(NOM_FR_FACADE&amp;ADDRESS('PR-tampon'!$E113,COLUMN(REFERENCEMENT_FACADE[[#Headers],[Colonne catégorie visée]])))))</f>
        <v>I
II
III
IV</v>
      </c>
      <c r="Q147" s="236" t="str">
        <f ca="1">IF(OR(RECH_CATEGORIE=FALSE,MID(Tableau5[[#This Row],[ZONE DE SISMICITE MAXIMALE POUR LA CATEGORIE DE BATIMENT VISEE]],2,2)="**"),IF('PR-tampon'!B113="","",IF('PR-tampon'!B113=0,"",IF(INDIRECT(NOM_FR_FACADE&amp;ADDRESS('PR-tampon'!$E113,COLUMN(REFERENCEMENT_FACADE[OBSERVATIONS SUR DOMAINE D''EMPLOI Sismique])))="","-",(INDIRECT(NOM_FR_FACADE&amp;ADDRESS('PR-tampon'!$E113,COLUMN(REFERENCEMENT_FACADE[OBSERVATIONS SUR DOMAINE D''EMPLOI Sismique]))))))),"")</f>
        <v>** Domaine d'emploi sismique :
Sur COB/CLT ou avec pattes-équerres en acier ou
aluminium conformes au § 3.4 sur béton</v>
      </c>
      <c r="R147" s="2" t="str">
        <f ca="1">IF('PR-tampon'!B113="","",IF('PR-tampon'!B113=0,"",IF(INDIRECT(NOM_FR_FACADE&amp;ADDRESS('PR-tampon'!$E113,COLUMN(REFERENCEMENT_FACADE[REF ApL])))=0,"",INDIRECT(NOM_FR_FACADE&amp;ADDRESS('PR-tampon'!$E113,COLUMN(REFERENCEMENT_FACADE[REF ApL]))))))</f>
        <v/>
      </c>
      <c r="S147" s="187" t="str">
        <f ca="1">IF('PR-tampon'!B113="","",IF('PR-tampon'!B113=0,"",IF(INDIRECT(NOM_FR_FACADE&amp;ADDRESS('PR-tampon'!$E113,COLUMN(REFERENCEMENT_FACADE[Lien pour aller sur le site Evaluation CSTB])))=0,"",INDIRECT(NOM_FR_FACADE&amp;ADDRESS('PR-tampon'!$E113,COLUMN(REFERENCEMENT_FACADE[Lien pour aller sur le site Evaluation CSTB]))))))</f>
        <v>https://evaluation.cstb.fr/fr/avis-technique/detail/2.2-13-1557_V1/</v>
      </c>
    </row>
    <row r="148" spans="1:19" ht="75" customHeight="1" x14ac:dyDescent="0.3">
      <c r="A148" s="2">
        <f>IF('PR-tampon'!B114=0,"",IF(A147+1&gt;'MODULE DE RECHERCHE'!$F$36,"",A147+1))</f>
        <v>106</v>
      </c>
      <c r="B148" s="10">
        <f ca="1">IF('PR-tampon'!E114="","",IF('PR-tampon'!E114=0,"",INDIRECT(NOM_FR_FACADE&amp;ADDRESS('PR-tampon'!$E114,COLUMN(REFERENCEMENT_FACADE[[#Headers],[DATE REFERENCEMENT]])))))</f>
        <v>43742</v>
      </c>
      <c r="C148" s="2" t="str">
        <f ca="1">IF('PR-tampon'!B114="","",IF('PR-tampon'!B114=0,"",INDIRECT(NOM_FR_FACADE&amp;ADDRESS('PR-tampon'!$E114,COLUMN(REFERENCEMENT_FACADE[[#Headers],[ASPECT]])))))</f>
        <v>Panneaux</v>
      </c>
      <c r="D148" s="2" t="str">
        <f ca="1">IF('PR-tampon'!B114="","",IF('PR-tampon'!B114=0,"",INDIRECT(NOM_FR_FACADE&amp;ADDRESS('PR-tampon'!$E114,COLUMN(REFERENCEMENT_FACADE[[#Headers],[TYPE DE PROCEDE]])))))</f>
        <v>Bardage rapporté en stratifié HPL</v>
      </c>
      <c r="E148" s="2" t="str">
        <f ca="1">IF('PR-tampon'!B114="","",IF('PR-tampon'!B114=0,"",INDIRECT(NOM_FR_FACADE&amp;ADDRESS('PR-tampon'!$E114,COLUMN(REFERENCEMENT_FACADE[[#Headers],[NOM COMMERCIAL DU PROCEDE]])))))</f>
        <v>Trespa Meteon
Système Modulaire TS 300</v>
      </c>
      <c r="F148" s="2" t="str">
        <f ca="1">IF('PR-tampon'!B114="","",IF('PR-tampon'!B114=0,"",INDIRECT(NOM_FR_FACADE&amp;ADDRESS('PR-tampon'!$E114,COLUMN(REFERENCEMENT_FACADE[[#Headers],[FABRICANT]])))))</f>
        <v>Trespa</v>
      </c>
      <c r="G148" s="2" t="str">
        <f ca="1">IF('PR-tampon'!B114="","",IF('PR-tampon'!B114=0,"",INDIRECT(NOM_FR_FACADE&amp;ADDRESS('PR-tampon'!$E114,COLUMN(REFERENCEMENT_FACADE[[#Headers],[TYPE DE DOCUMENT DE REFERENCE]])))))</f>
        <v>Avis Technique</v>
      </c>
      <c r="H148" s="2" t="str">
        <f ca="1">IF('PR-tampon'!B114="","",IF('PR-tampon'!B114=0,"",INDIRECT(NOM_FR_FACADE&amp;ADDRESS('PR-tampon'!$E114,COLUMN(REFERENCEMENT_FACADE[[#Headers],[REF]])))))</f>
        <v>2.2/12-1534_V1</v>
      </c>
      <c r="I148" s="10">
        <f ca="1">IF('PR-tampon'!B114="","",IF('PR-tampon'!B114=0,"",INDIRECT(NOM_FR_FACADE&amp;ADDRESS('PR-tampon'!$E114,COLUMN(REFERENCEMENT_FACADE[[#Headers],[AVIS LIMITE AU / VALIDITE]])))))</f>
        <v>46022</v>
      </c>
      <c r="J148" s="10" t="str">
        <f ca="1">IF('PR-tampon'!B114="","",IF('PR-tampon'!B114=0,"",INDIRECT(NOM_FR_FACADE&amp;ADDRESS('PR-tampon'!$E114,COLUMN(REFERENCEMENT_FACADE[[#Headers],[TC/TNC
dans le domaine d''emploi visé]])))))</f>
        <v>TC</v>
      </c>
      <c r="K148" s="2" t="str">
        <f ca="1">IF('PR-tampon'!B114="","",IF('PR-tampon'!B114=0,"",INDIRECT(NOM_FR_FACADE&amp;ADDRESS('PR-tampon'!$E114,COLUMN(REFERENCEMENT_FACADE[[#Headers],[Synthèse support visés]])))))</f>
        <v>COB (NF DTU 31.2) / CLT (Sous AT/DTA)</v>
      </c>
      <c r="L148" s="2" t="str">
        <f ca="1">IF('PR-tampon'!B114="","",IF('PR-tampon'!B114=0,"",INDIRECT(NOM_FR_FACADE&amp;ADDRESS('PR-tampon'!$E114,COLUMN(REFERENCEMENT_FACADE[[#Headers],[LIMITATION DE HAUTEUR DE FACADE3]])))))</f>
        <v>(Situation a à c) h≤ 10 m
(Situation d) h≤ 6 m</v>
      </c>
      <c r="M148" s="265">
        <f ca="1">IF('PR-tampon'!B114="","",IF('PR-tampon'!B114=0,"",INDIRECT(NOM_FR_FACADE&amp;ADDRESS('PR-tampon'!$E114,COLUMN(REFERENCEMENT_FACADE[[#Headers],[LIMITATION DE HAUTEUR DE FACADE]])))))</f>
        <v>10</v>
      </c>
      <c r="N148" s="236" t="str">
        <f ca="1">IF('PR-tampon'!B114="","",IF('PR-tampon'!B114=0,"",IF(INDIRECT(NOM_FR_FACADE&amp;ADDRESS('PR-tampon'!$E114,COLUMN(REFERENCEMENT_FACADE[Observation domaine d''emploi Hauteur])))=0,"-",INDIRECT(NOM_FR_FACADE&amp;ADDRESS('PR-tampon'!$E114,COLUMN(REFERENCEMENT_FACADE[Observation domaine d''emploi Hauteur]))))))</f>
        <v>-</v>
      </c>
      <c r="O148" s="2" t="str">
        <f ca="1">IF('PR-tampon'!B114="","",IF('PR-tampon'!B114=0,"",INDIRECT(NOM_FR_FACADE&amp;ADDRESS('PR-tampon'!$E114,COLUMN(REFERENCEMENT_FACADE[[#Headers],[Colonne zone visée]])))))</f>
        <v>4
4**
4**
4**</v>
      </c>
      <c r="P148" s="2" t="str">
        <f ca="1">IF('PR-tampon'!B114="","",IF('PR-tampon'!B114=0,"",INDIRECT(NOM_FR_FACADE&amp;ADDRESS('PR-tampon'!$E114,COLUMN(REFERENCEMENT_FACADE[[#Headers],[Colonne catégorie visée]])))))</f>
        <v>I
II
III
IV</v>
      </c>
      <c r="Q148" s="236" t="str">
        <f ca="1">IF(OR(RECH_CATEGORIE=FALSE,MID(Tableau5[[#This Row],[ZONE DE SISMICITE MAXIMALE POUR LA CATEGORIE DE BATIMENT VISEE]],2,2)="**"),IF('PR-tampon'!B114="","",IF('PR-tampon'!B114=0,"",IF(INDIRECT(NOM_FR_FACADE&amp;ADDRESS('PR-tampon'!$E114,COLUMN(REFERENCEMENT_FACADE[OBSERVATIONS SUR DOMAINE D''EMPLOI Sismique])))="","-",(INDIRECT(NOM_FR_FACADE&amp;ADDRESS('PR-tampon'!$E114,COLUMN(REFERENCEMENT_FACADE[OBSERVATIONS SUR DOMAINE D''EMPLOI Sismique]))))))),"")</f>
        <v>** Domaine d'emploi sismique :
Avec pattes-équerres ISOLCO 3000 P C1 et ISOLALU LR 80 ET LR 150 d’Etanco ou Type B de SFS</v>
      </c>
      <c r="R148" s="2" t="str">
        <f ca="1">IF('PR-tampon'!B114="","",IF('PR-tampon'!B114=0,"",IF(INDIRECT(NOM_FR_FACADE&amp;ADDRESS('PR-tampon'!$E114,COLUMN(REFERENCEMENT_FACADE[REF ApL])))=0,"",INDIRECT(NOM_FR_FACADE&amp;ADDRESS('PR-tampon'!$E114,COLUMN(REFERENCEMENT_FACADE[REF ApL]))))))</f>
        <v/>
      </c>
      <c r="S148" s="187" t="str">
        <f ca="1">IF('PR-tampon'!B114="","",IF('PR-tampon'!B114=0,"",IF(INDIRECT(NOM_FR_FACADE&amp;ADDRESS('PR-tampon'!$E114,COLUMN(REFERENCEMENT_FACADE[Lien pour aller sur le site Evaluation CSTB])))=0,"",INDIRECT(NOM_FR_FACADE&amp;ADDRESS('PR-tampon'!$E114,COLUMN(REFERENCEMENT_FACADE[Lien pour aller sur le site Evaluation CSTB]))))))</f>
        <v>https://evaluation.cstb.fr/fr/avis-technique/detail/2.2-12-1534_V1/</v>
      </c>
    </row>
    <row r="149" spans="1:19" ht="75" customHeight="1" x14ac:dyDescent="0.3">
      <c r="A149" s="2">
        <f>IF('PR-tampon'!B115=0,"",IF(A148+1&gt;'MODULE DE RECHERCHE'!$F$36,"",A148+1))</f>
        <v>107</v>
      </c>
      <c r="B149" s="10">
        <f ca="1">IF('PR-tampon'!E115="","",IF('PR-tampon'!E115=0,"",INDIRECT(NOM_FR_FACADE&amp;ADDRESS('PR-tampon'!$E115,COLUMN(REFERENCEMENT_FACADE[[#Headers],[DATE REFERENCEMENT]])))))</f>
        <v>44383</v>
      </c>
      <c r="C149" s="2" t="str">
        <f ca="1">IF('PR-tampon'!B115="","",IF('PR-tampon'!B115=0,"",INDIRECT(NOM_FR_FACADE&amp;ADDRESS('PR-tampon'!$E115,COLUMN(REFERENCEMENT_FACADE[[#Headers],[ASPECT]])))))</f>
        <v>Panneaux</v>
      </c>
      <c r="D149" s="2" t="str">
        <f ca="1">IF('PR-tampon'!B115="","",IF('PR-tampon'!B115=0,"",INDIRECT(NOM_FR_FACADE&amp;ADDRESS('PR-tampon'!$E115,COLUMN(REFERENCEMENT_FACADE[[#Headers],[TYPE DE PROCEDE]])))))</f>
        <v xml:space="preserve">Bardage rapporté en stratifié HPL </v>
      </c>
      <c r="E149" s="2" t="str">
        <f ca="1">IF('PR-tampon'!B115="","",IF('PR-tampon'!B115=0,"",INDIRECT(NOM_FR_FACADE&amp;ADDRESS('PR-tampon'!$E115,COLUMN(REFERENCEMENT_FACADE[[#Headers],[NOM COMMERCIAL DU PROCEDE]])))))</f>
        <v>Système ME03 FR Scaléo Clins Max Exterior/ Max Universal sur support bois</v>
      </c>
      <c r="F149" s="2" t="str">
        <f ca="1">IF('PR-tampon'!B115="","",IF('PR-tampon'!B115=0,"",INDIRECT(NOM_FR_FACADE&amp;ADDRESS('PR-tampon'!$E115,COLUMN(REFERENCEMENT_FACADE[[#Headers],[FABRICANT]])))))</f>
        <v>FunderMax</v>
      </c>
      <c r="G149" s="2" t="str">
        <f ca="1">IF('PR-tampon'!B115="","",IF('PR-tampon'!B115=0,"",INDIRECT(NOM_FR_FACADE&amp;ADDRESS('PR-tampon'!$E115,COLUMN(REFERENCEMENT_FACADE[[#Headers],[TYPE DE DOCUMENT DE REFERENCE]])))))</f>
        <v>Avis Technique</v>
      </c>
      <c r="H149" s="2" t="str">
        <f ca="1">IF('PR-tampon'!B115="","",IF('PR-tampon'!B115=0,"",INDIRECT(NOM_FR_FACADE&amp;ADDRESS('PR-tampon'!$E115,COLUMN(REFERENCEMENT_FACADE[[#Headers],[REF]])))))</f>
        <v>2.2/23-1851_V1</v>
      </c>
      <c r="I149" s="10">
        <f ca="1">IF('PR-tampon'!B115="","",IF('PR-tampon'!B115=0,"",INDIRECT(NOM_FR_FACADE&amp;ADDRESS('PR-tampon'!$E115,COLUMN(REFERENCEMENT_FACADE[[#Headers],[AVIS LIMITE AU / VALIDITE]])))))</f>
        <v>46507</v>
      </c>
      <c r="J149" s="10" t="str">
        <f ca="1">IF('PR-tampon'!B115="","",IF('PR-tampon'!B115=0,"",INDIRECT(NOM_FR_FACADE&amp;ADDRESS('PR-tampon'!$E115,COLUMN(REFERENCEMENT_FACADE[[#Headers],[TC/TNC
dans le domaine d''emploi visé]])))))</f>
        <v>TC</v>
      </c>
      <c r="K149" s="2" t="str">
        <f ca="1">IF('PR-tampon'!B115="","",IF('PR-tampon'!B115=0,"",INDIRECT(NOM_FR_FACADE&amp;ADDRESS('PR-tampon'!$E115,COLUMN(REFERENCEMENT_FACADE[[#Headers],[Synthèse support visés]])))))</f>
        <v>COB (NF DTU 31.2) / CLT (Sous AT/DTA)</v>
      </c>
      <c r="L149" s="2" t="str">
        <f ca="1">IF('PR-tampon'!B115="","",IF('PR-tampon'!B115=0,"",INDIRECT(NOM_FR_FACADE&amp;ADDRESS('PR-tampon'!$E115,COLUMN(REFERENCEMENT_FACADE[[#Headers],[LIMITATION DE HAUTEUR DE FACADE3]])))))</f>
        <v>(Situation a à c) h≤ 10 m
(Situation d) h≤ 6 m</v>
      </c>
      <c r="M149" s="265">
        <f ca="1">IF('PR-tampon'!B115="","",IF('PR-tampon'!B115=0,"",INDIRECT(NOM_FR_FACADE&amp;ADDRESS('PR-tampon'!$E115,COLUMN(REFERENCEMENT_FACADE[[#Headers],[LIMITATION DE HAUTEUR DE FACADE]])))))</f>
        <v>10</v>
      </c>
      <c r="N149" s="236" t="str">
        <f ca="1">IF('PR-tampon'!B115="","",IF('PR-tampon'!B115=0,"",IF(INDIRECT(NOM_FR_FACADE&amp;ADDRESS('PR-tampon'!$E115,COLUMN(REFERENCEMENT_FACADE[Observation domaine d''emploi Hauteur])))=0,"-",INDIRECT(NOM_FR_FACADE&amp;ADDRESS('PR-tampon'!$E115,COLUMN(REFERENCEMENT_FACADE[Observation domaine d''emploi Hauteur]))))))</f>
        <v>-</v>
      </c>
      <c r="O149" s="2" t="str">
        <f ca="1">IF('PR-tampon'!B115="","",IF('PR-tampon'!B115=0,"",INDIRECT(NOM_FR_FACADE&amp;ADDRESS('PR-tampon'!$E115,COLUMN(REFERENCEMENT_FACADE[[#Headers],[Colonne zone visée]])))))</f>
        <v>4
4
4
4</v>
      </c>
      <c r="P149" s="2" t="str">
        <f ca="1">IF('PR-tampon'!B115="","",IF('PR-tampon'!B115=0,"",INDIRECT(NOM_FR_FACADE&amp;ADDRESS('PR-tampon'!$E115,COLUMN(REFERENCEMENT_FACADE[[#Headers],[Colonne catégorie visée]])))))</f>
        <v>I
II
III
IV</v>
      </c>
      <c r="Q149" s="236" t="str">
        <f ca="1">IF(OR(RECH_CATEGORIE=FALSE,MID(Tableau5[[#This Row],[ZONE DE SISMICITE MAXIMALE POUR LA CATEGORIE DE BATIMENT VISEE]],2,2)="**"),IF('PR-tampon'!B115="","",IF('PR-tampon'!B115=0,"",IF(INDIRECT(NOM_FR_FACADE&amp;ADDRESS('PR-tampon'!$E115,COLUMN(REFERENCEMENT_FACADE[OBSERVATIONS SUR DOMAINE D''EMPLOI Sismique])))="","-",(INDIRECT(NOM_FR_FACADE&amp;ADDRESS('PR-tampon'!$E115,COLUMN(REFERENCEMENT_FACADE[OBSERVATIONS SUR DOMAINE D''EMPLOI Sismique]))))))),"")</f>
        <v>-</v>
      </c>
      <c r="R149" s="2" t="str">
        <f ca="1">IF('PR-tampon'!B115="","",IF('PR-tampon'!B115=0,"",IF(INDIRECT(NOM_FR_FACADE&amp;ADDRESS('PR-tampon'!$E115,COLUMN(REFERENCEMENT_FACADE[REF ApL])))=0,"",INDIRECT(NOM_FR_FACADE&amp;ADDRESS('PR-tampon'!$E115,COLUMN(REFERENCEMENT_FACADE[REF ApL]))))))</f>
        <v/>
      </c>
      <c r="S149" s="187" t="str">
        <f ca="1">IF('PR-tampon'!B115="","",IF('PR-tampon'!B115=0,"",IF(INDIRECT(NOM_FR_FACADE&amp;ADDRESS('PR-tampon'!$E115,COLUMN(REFERENCEMENT_FACADE[Lien pour aller sur le site Evaluation CSTB])))=0,"",INDIRECT(NOM_FR_FACADE&amp;ADDRESS('PR-tampon'!$E115,COLUMN(REFERENCEMENT_FACADE[Lien pour aller sur le site Evaluation CSTB]))))))</f>
        <v>https://evaluation.cstb.fr/fr/avis-technique/detail/2.2-23-1851_V1/</v>
      </c>
    </row>
    <row r="150" spans="1:19" ht="75" customHeight="1" x14ac:dyDescent="0.3">
      <c r="A150" s="2">
        <f>IF('PR-tampon'!B116=0,"",IF(A149+1&gt;'MODULE DE RECHERCHE'!$F$36,"",A149+1))</f>
        <v>108</v>
      </c>
      <c r="B150" s="10">
        <f ca="1">IF('PR-tampon'!E116="","",IF('PR-tampon'!E116=0,"",INDIRECT(NOM_FR_FACADE&amp;ADDRESS('PR-tampon'!$E116,COLUMN(REFERENCEMENT_FACADE[[#Headers],[DATE REFERENCEMENT]])))))</f>
        <v>44536</v>
      </c>
      <c r="C150" s="2" t="str">
        <f ca="1">IF('PR-tampon'!B116="","",IF('PR-tampon'!B116=0,"",INDIRECT(NOM_FR_FACADE&amp;ADDRESS('PR-tampon'!$E116,COLUMN(REFERENCEMENT_FACADE[[#Headers],[ASPECT]])))))</f>
        <v>Panneaux</v>
      </c>
      <c r="D150" s="2" t="str">
        <f ca="1">IF('PR-tampon'!B116="","",IF('PR-tampon'!B116=0,"",INDIRECT(NOM_FR_FACADE&amp;ADDRESS('PR-tampon'!$E116,COLUMN(REFERENCEMENT_FACADE[[#Headers],[TYPE DE PROCEDE]])))))</f>
        <v>Bardage rapporté en stratifié HPL 
(fixation invisible)</v>
      </c>
      <c r="E150" s="2" t="str">
        <f ca="1">IF('PR-tampon'!B116="","",IF('PR-tampon'!B116=0,"",INDIRECT(NOM_FR_FACADE&amp;ADDRESS('PR-tampon'!$E116,COLUMN(REFERENCEMENT_FACADE[[#Headers],[NOM COMMERCIAL DU PROCEDE]])))))</f>
        <v>MAX EXTERIOR ECLIP'S</v>
      </c>
      <c r="F150" s="2" t="str">
        <f ca="1">IF('PR-tampon'!B116="","",IF('PR-tampon'!B116=0,"",INDIRECT(NOM_FR_FACADE&amp;ADDRESS('PR-tampon'!$E116,COLUMN(REFERENCEMENT_FACADE[[#Headers],[FABRICANT]])))))</f>
        <v>FunderMax France
+
Atelier des Façadiers
+
SFS Group SAS</v>
      </c>
      <c r="G150" s="2" t="str">
        <f ca="1">IF('PR-tampon'!B116="","",IF('PR-tampon'!B116=0,"",INDIRECT(NOM_FR_FACADE&amp;ADDRESS('PR-tampon'!$E116,COLUMN(REFERENCEMENT_FACADE[[#Headers],[TYPE DE DOCUMENT DE REFERENCE]])))))</f>
        <v>Appréciation Technique d'Expérimentation (ATEx cas a)</v>
      </c>
      <c r="H150" s="2" t="str">
        <f ca="1">IF('PR-tampon'!B116="","",IF('PR-tampon'!B116=0,"",INDIRECT(NOM_FR_FACADE&amp;ADDRESS('PR-tampon'!$E116,COLUMN(REFERENCEMENT_FACADE[[#Headers],[REF]])))))</f>
        <v>2952_v1</v>
      </c>
      <c r="I150" s="10">
        <f ca="1">IF('PR-tampon'!B116="","",IF('PR-tampon'!B116=0,"",INDIRECT(NOM_FR_FACADE&amp;ADDRESS('PR-tampon'!$E116,COLUMN(REFERENCEMENT_FACADE[[#Headers],[AVIS LIMITE AU / VALIDITE]])))))</f>
        <v>45565</v>
      </c>
      <c r="J150" s="10" t="str">
        <f ca="1">IF('PR-tampon'!B116="","",IF('PR-tampon'!B116=0,"",INDIRECT(NOM_FR_FACADE&amp;ADDRESS('PR-tampon'!$E116,COLUMN(REFERENCEMENT_FACADE[[#Headers],[TC/TNC
dans le domaine d''emploi visé]])))))</f>
        <v>TC</v>
      </c>
      <c r="K150" s="2" t="str">
        <f ca="1">IF('PR-tampon'!B116="","",IF('PR-tampon'!B116=0,"",INDIRECT(NOM_FR_FACADE&amp;ADDRESS('PR-tampon'!$E116,COLUMN(REFERENCEMENT_FACADE[[#Headers],[Synthèse support visés]])))))</f>
        <v>COB (NF DTU 31.2) / CLT (Sous AT/DTA)</v>
      </c>
      <c r="L150" s="2" t="str">
        <f ca="1">IF('PR-tampon'!B116="","",IF('PR-tampon'!B116=0,"",INDIRECT(NOM_FR_FACADE&amp;ADDRESS('PR-tampon'!$E116,COLUMN(REFERENCEMENT_FACADE[[#Headers],[LIMITATION DE HAUTEUR DE FACADE3]])))))</f>
        <v>(Situation a à c) h≤ 10 m
(Situation d) h≤ 6 m</v>
      </c>
      <c r="M150" s="265">
        <f ca="1">IF('PR-tampon'!B116="","",IF('PR-tampon'!B116=0,"",INDIRECT(NOM_FR_FACADE&amp;ADDRESS('PR-tampon'!$E116,COLUMN(REFERENCEMENT_FACADE[[#Headers],[LIMITATION DE HAUTEUR DE FACADE]])))))</f>
        <v>10</v>
      </c>
      <c r="N150" s="236" t="str">
        <f ca="1">IF('PR-tampon'!B116="","",IF('PR-tampon'!B116=0,"",IF(INDIRECT(NOM_FR_FACADE&amp;ADDRESS('PR-tampon'!$E116,COLUMN(REFERENCEMENT_FACADE[Observation domaine d''emploi Hauteur])))=0,"-",INDIRECT(NOM_FR_FACADE&amp;ADDRESS('PR-tampon'!$E116,COLUMN(REFERENCEMENT_FACADE[Observation domaine d''emploi Hauteur]))))))</f>
        <v>-</v>
      </c>
      <c r="O150" s="2" t="str">
        <f ca="1">IF('PR-tampon'!B116="","",IF('PR-tampon'!B116=0,"",INDIRECT(NOM_FR_FACADE&amp;ADDRESS('PR-tampon'!$E116,COLUMN(REFERENCEMENT_FACADE[[#Headers],[Colonne zone visée]])))))</f>
        <v>4
4
4
1</v>
      </c>
      <c r="P150" s="2" t="str">
        <f ca="1">IF('PR-tampon'!B116="","",IF('PR-tampon'!B116=0,"",INDIRECT(NOM_FR_FACADE&amp;ADDRESS('PR-tampon'!$E116,COLUMN(REFERENCEMENT_FACADE[[#Headers],[Colonne catégorie visée]])))))</f>
        <v>I
II
III
IV</v>
      </c>
      <c r="Q150" s="236" t="str">
        <f ca="1">IF(OR(RECH_CATEGORIE=FALSE,MID(Tableau5[[#This Row],[ZONE DE SISMICITE MAXIMALE POUR LA CATEGORIE DE BATIMENT VISEE]],2,2)="**"),IF('PR-tampon'!B116="","",IF('PR-tampon'!B116=0,"",IF(INDIRECT(NOM_FR_FACADE&amp;ADDRESS('PR-tampon'!$E116,COLUMN(REFERENCEMENT_FACADE[OBSERVATIONS SUR DOMAINE D''EMPLOI Sismique])))="","-",(INDIRECT(NOM_FR_FACADE&amp;ADDRESS('PR-tampon'!$E116,COLUMN(REFERENCEMENT_FACADE[OBSERVATIONS SUR DOMAINE D''EMPLOI Sismique]))))))),"")</f>
        <v>** Domaine d'emploi sismique :
pose du procédé Max® Exterior eclip's® en zone sismique, avec pattes-équerres acier Type B-V3 pour des formats de panneau maximum de 3150 x 1795 mm sur ossature bois, et sur ossature bois sur COB et avec pattes-équerres aluminium Kladfix KX-VB-S et Kladfix KX-VB-D pour des formats de panneau maximum de 3150 x 1795 mm sur ossature aluminium.</v>
      </c>
      <c r="R150" s="2" t="str">
        <f ca="1">IF('PR-tampon'!B116="","",IF('PR-tampon'!B116=0,"",IF(INDIRECT(NOM_FR_FACADE&amp;ADDRESS('PR-tampon'!$E116,COLUMN(REFERENCEMENT_FACADE[REF ApL])))=0,"",INDIRECT(NOM_FR_FACADE&amp;ADDRESS('PR-tampon'!$E116,COLUMN(REFERENCEMENT_FACADE[REF ApL]))))))</f>
        <v/>
      </c>
      <c r="S150" s="187" t="str">
        <f ca="1">IF('PR-tampon'!B116="","",IF('PR-tampon'!B116=0,"",IF(INDIRECT(NOM_FR_FACADE&amp;ADDRESS('PR-tampon'!$E116,COLUMN(REFERENCEMENT_FACADE[Lien pour aller sur le site Evaluation CSTB])))=0,"",INDIRECT(NOM_FR_FACADE&amp;ADDRESS('PR-tampon'!$E116,COLUMN(REFERENCEMENT_FACADE[Lien pour aller sur le site Evaluation CSTB]))))))</f>
        <v>https://evaluation.cstb.fr/fr/appreciation-technique-expertise-atex/detail/2952-v1/</v>
      </c>
    </row>
    <row r="151" spans="1:19" ht="75" customHeight="1" x14ac:dyDescent="0.3">
      <c r="A151" s="2">
        <f>IF('PR-tampon'!B117=0,"",IF(A150+1&gt;'MODULE DE RECHERCHE'!$F$36,"",A150+1))</f>
        <v>109</v>
      </c>
      <c r="B151" s="10">
        <f ca="1">IF('PR-tampon'!E117="","",IF('PR-tampon'!E117=0,"",INDIRECT(NOM_FR_FACADE&amp;ADDRESS('PR-tampon'!$E117,COLUMN(REFERENCEMENT_FACADE[[#Headers],[DATE REFERENCEMENT]])))))</f>
        <v>44427</v>
      </c>
      <c r="C151" s="2" t="str">
        <f ca="1">IF('PR-tampon'!B117="","",IF('PR-tampon'!B117=0,"",INDIRECT(NOM_FR_FACADE&amp;ADDRESS('PR-tampon'!$E117,COLUMN(REFERENCEMENT_FACADE[[#Headers],[ASPECT]])))))</f>
        <v>Panneaux</v>
      </c>
      <c r="D151" s="2" t="str">
        <f ca="1">IF('PR-tampon'!B117="","",IF('PR-tampon'!B117=0,"",INDIRECT(NOM_FR_FACADE&amp;ADDRESS('PR-tampon'!$E117,COLUMN(REFERENCEMENT_FACADE[[#Headers],[TYPE DE PROCEDE]])))))</f>
        <v>Bardage rapporté en stratifié HPL (fixations traversantes)</v>
      </c>
      <c r="E151" s="2" t="str">
        <f ca="1">IF('PR-tampon'!B117="","",IF('PR-tampon'!B117=0,"",INDIRECT(NOM_FR_FACADE&amp;ADDRESS('PR-tampon'!$E117,COLUMN(REFERENCEMENT_FACADE[[#Headers],[NOM COMMERCIAL DU PROCEDE]])))))</f>
        <v>Max® Exterior
Max® Universal
Ossature Bois ME 07 FR</v>
      </c>
      <c r="F151" s="2" t="str">
        <f ca="1">IF('PR-tampon'!B117="","",IF('PR-tampon'!B117=0,"",INDIRECT(NOM_FR_FACADE&amp;ADDRESS('PR-tampon'!$E117,COLUMN(REFERENCEMENT_FACADE[[#Headers],[FABRICANT]])))))</f>
        <v>FunderMax GmbH 
(AT)</v>
      </c>
      <c r="G151" s="2" t="str">
        <f ca="1">IF('PR-tampon'!B117="","",IF('PR-tampon'!B117=0,"",INDIRECT(NOM_FR_FACADE&amp;ADDRESS('PR-tampon'!$E117,COLUMN(REFERENCEMENT_FACADE[[#Headers],[TYPE DE DOCUMENT DE REFERENCE]])))))</f>
        <v>Appréciation Technique de Transition</v>
      </c>
      <c r="H151" s="2" t="str">
        <f ca="1">IF('PR-tampon'!B117="","",IF('PR-tampon'!B117=0,"",INDIRECT(NOM_FR_FACADE&amp;ADDRESS('PR-tampon'!$E117,COLUMN(REFERENCEMENT_FACADE[[#Headers],[REF]])))))</f>
        <v>20/013_v1</v>
      </c>
      <c r="I151" s="10">
        <f ca="1">IF('PR-tampon'!B117="","",IF('PR-tampon'!B117=0,"",INDIRECT(NOM_FR_FACADE&amp;ADDRESS('PR-tampon'!$E117,COLUMN(REFERENCEMENT_FACADE[[#Headers],[AVIS LIMITE AU / VALIDITE]])))))</f>
        <v>45931</v>
      </c>
      <c r="J151" s="10" t="str">
        <f ca="1">IF('PR-tampon'!B117="","",IF('PR-tampon'!B117=0,"",INDIRECT(NOM_FR_FACADE&amp;ADDRESS('PR-tampon'!$E117,COLUMN(REFERENCEMENT_FACADE[[#Headers],[TC/TNC
dans le domaine d''emploi visé]])))))</f>
        <v>TNC
(Les Appréciations Techniques de Transition ne sont pas reconnues en technique courante)</v>
      </c>
      <c r="K151" s="2" t="str">
        <f ca="1">IF('PR-tampon'!B117="","",IF('PR-tampon'!B117=0,"",INDIRECT(NOM_FR_FACADE&amp;ADDRESS('PR-tampon'!$E117,COLUMN(REFERENCEMENT_FACADE[[#Headers],[Synthèse support visés]])))))</f>
        <v>COB (NF DTU 31.2) / CLT (Sous AT/DTA)</v>
      </c>
      <c r="L151" s="2" t="str">
        <f ca="1">IF('PR-tampon'!B117="","",IF('PR-tampon'!B117=0,"",INDIRECT(NOM_FR_FACADE&amp;ADDRESS('PR-tampon'!$E117,COLUMN(REFERENCEMENT_FACADE[[#Headers],[LIMITATION DE HAUTEUR DE FACADE3]])))))</f>
        <v>(Situation a à c) h≤ 18 m
(Situation d) h≤ 10 m</v>
      </c>
      <c r="M151" s="265">
        <f ca="1">IF('PR-tampon'!B117="","",IF('PR-tampon'!B117=0,"",INDIRECT(NOM_FR_FACADE&amp;ADDRESS('PR-tampon'!$E117,COLUMN(REFERENCEMENT_FACADE[[#Headers],[LIMITATION DE HAUTEUR DE FACADE]])))))</f>
        <v>18</v>
      </c>
      <c r="N151" s="236" t="str">
        <f ca="1">IF('PR-tampon'!B117="","",IF('PR-tampon'!B117=0,"",IF(INDIRECT(NOM_FR_FACADE&amp;ADDRESS('PR-tampon'!$E117,COLUMN(REFERENCEMENT_FACADE[Observation domaine d''emploi Hauteur])))=0,"-",INDIRECT(NOM_FR_FACADE&amp;ADDRESS('PR-tampon'!$E117,COLUMN(REFERENCEMENT_FACADE[Observation domaine d''emploi Hauteur]))))))</f>
        <v>* Domaine d'emploi Hauteur :
Hauteur + Point de pignon
Avec habillage de baie réalisé avec un retour de bardage en tableau
Ou
Habillage de baie dont le calfeutrement entre les pièces d’encadrement et le pare-pluie de la paroi de COB est directement exposé aux intempéries</v>
      </c>
      <c r="O151" s="2" t="str">
        <f ca="1">IF('PR-tampon'!B117="","",IF('PR-tampon'!B117=0,"",INDIRECT(NOM_FR_FACADE&amp;ADDRESS('PR-tampon'!$E117,COLUMN(REFERENCEMENT_FACADE[[#Headers],[Colonne zone visée]])))))</f>
        <v>4
4
4
4</v>
      </c>
      <c r="P151" s="2" t="str">
        <f ca="1">IF('PR-tampon'!B117="","",IF('PR-tampon'!B117=0,"",INDIRECT(NOM_FR_FACADE&amp;ADDRESS('PR-tampon'!$E117,COLUMN(REFERENCEMENT_FACADE[[#Headers],[Colonne catégorie visée]])))))</f>
        <v>I
II
III
IV</v>
      </c>
      <c r="Q151" s="236" t="str">
        <f ca="1">IF(OR(RECH_CATEGORIE=FALSE,MID(Tableau5[[#This Row],[ZONE DE SISMICITE MAXIMALE POUR LA CATEGORIE DE BATIMENT VISEE]],2,2)="**"),IF('PR-tampon'!B117="","",IF('PR-tampon'!B117=0,"",IF(INDIRECT(NOM_FR_FACADE&amp;ADDRESS('PR-tampon'!$E117,COLUMN(REFERENCEMENT_FACADE[OBSERVATIONS SUR DOMAINE D''EMPLOI Sismique])))="","-",(INDIRECT(NOM_FR_FACADE&amp;ADDRESS('PR-tampon'!$E117,COLUMN(REFERENCEMENT_FACADE[OBSERVATIONS SUR DOMAINE D''EMPLOI Sismique]))))))),"")</f>
        <v>-</v>
      </c>
      <c r="R151" s="2" t="str">
        <f ca="1">IF('PR-tampon'!B117="","",IF('PR-tampon'!B117=0,"",IF(INDIRECT(NOM_FR_FACADE&amp;ADDRESS('PR-tampon'!$E117,COLUMN(REFERENCEMENT_FACADE[REF ApL])))=0,"",INDIRECT(NOM_FR_FACADE&amp;ADDRESS('PR-tampon'!$E117,COLUMN(REFERENCEMENT_FACADE[REF ApL]))))))</f>
        <v/>
      </c>
      <c r="S151" s="187" t="str">
        <f ca="1">IF('PR-tampon'!B117="","",IF('PR-tampon'!B117=0,"",IF(INDIRECT(NOM_FR_FACADE&amp;ADDRESS('PR-tampon'!$E117,COLUMN(REFERENCEMENT_FACADE[Lien pour aller sur le site Evaluation CSTB])))=0,"",INDIRECT(NOM_FR_FACADE&amp;ADDRESS('PR-tampon'!$E117,COLUMN(REFERENCEMENT_FACADE[Lien pour aller sur le site Evaluation CSTB]))))))</f>
        <v>https://evaluation.cstb.fr/fr/appreciation-technique-transition-att/download/att-20-013-v1/</v>
      </c>
    </row>
    <row r="152" spans="1:19" ht="75" customHeight="1" x14ac:dyDescent="0.3">
      <c r="A152" s="2">
        <f>IF('PR-tampon'!B118=0,"",IF(A151+1&gt;'MODULE DE RECHERCHE'!$F$36,"",A151+1))</f>
        <v>110</v>
      </c>
      <c r="B152" s="10">
        <f ca="1">IF('PR-tampon'!E118="","",IF('PR-tampon'!E118=0,"",INDIRECT(NOM_FR_FACADE&amp;ADDRESS('PR-tampon'!$E118,COLUMN(REFERENCEMENT_FACADE[[#Headers],[DATE REFERENCEMENT]])))))</f>
        <v>44427</v>
      </c>
      <c r="C152" s="2" t="str">
        <f ca="1">IF('PR-tampon'!B118="","",IF('PR-tampon'!B118=0,"",INDIRECT(NOM_FR_FACADE&amp;ADDRESS('PR-tampon'!$E118,COLUMN(REFERENCEMENT_FACADE[[#Headers],[ASPECT]])))))</f>
        <v>Panneaux</v>
      </c>
      <c r="D152" s="2" t="str">
        <f ca="1">IF('PR-tampon'!B118="","",IF('PR-tampon'!B118=0,"",INDIRECT(NOM_FR_FACADE&amp;ADDRESS('PR-tampon'!$E118,COLUMN(REFERENCEMENT_FACADE[[#Headers],[TYPE DE PROCEDE]])))))</f>
        <v>Bardage rapporté en stratifié HPL (fixations traversantes)</v>
      </c>
      <c r="E152" s="2" t="str">
        <f ca="1">IF('PR-tampon'!B118="","",IF('PR-tampon'!B118=0,"",INDIRECT(NOM_FR_FACADE&amp;ADDRESS('PR-tampon'!$E118,COLUMN(REFERENCEMENT_FACADE[[#Headers],[NOM COMMERCIAL DU PROCEDE]])))))</f>
        <v>MEG
Fixation visible</v>
      </c>
      <c r="F152" s="2" t="str">
        <f ca="1">IF('PR-tampon'!B118="","",IF('PR-tampon'!B118=0,"",INDIRECT(NOM_FR_FACADE&amp;ADDRESS('PR-tampon'!$E118,COLUMN(REFERENCEMENT_FACADE[[#Headers],[FABRICANT]])))))</f>
        <v>Abet
(FR)</v>
      </c>
      <c r="G152" s="2" t="str">
        <f ca="1">IF('PR-tampon'!B118="","",IF('PR-tampon'!B118=0,"",INDIRECT(NOM_FR_FACADE&amp;ADDRESS('PR-tampon'!$E118,COLUMN(REFERENCEMENT_FACADE[[#Headers],[TYPE DE DOCUMENT DE REFERENCE]])))))</f>
        <v>Appréciation Technique de Transition</v>
      </c>
      <c r="H152" s="2" t="str">
        <f ca="1">IF('PR-tampon'!B118="","",IF('PR-tampon'!B118=0,"",INDIRECT(NOM_FR_FACADE&amp;ADDRESS('PR-tampon'!$E118,COLUMN(REFERENCEMENT_FACADE[[#Headers],[REF]])))))</f>
        <v>20/012_v1</v>
      </c>
      <c r="I152" s="10">
        <f ca="1">IF('PR-tampon'!B118="","",IF('PR-tampon'!B118=0,"",INDIRECT(NOM_FR_FACADE&amp;ADDRESS('PR-tampon'!$E118,COLUMN(REFERENCEMENT_FACADE[[#Headers],[AVIS LIMITE AU / VALIDITE]])))))</f>
        <v>45931</v>
      </c>
      <c r="J152" s="10" t="str">
        <f ca="1">IF('PR-tampon'!B118="","",IF('PR-tampon'!B118=0,"",INDIRECT(NOM_FR_FACADE&amp;ADDRESS('PR-tampon'!$E118,COLUMN(REFERENCEMENT_FACADE[[#Headers],[TC/TNC
dans le domaine d''emploi visé]])))))</f>
        <v>TNC
(Les Appréciations Techniques de Transition ne sont pas reconnues en technique courante)</v>
      </c>
      <c r="K152" s="2" t="str">
        <f ca="1">IF('PR-tampon'!B118="","",IF('PR-tampon'!B118=0,"",INDIRECT(NOM_FR_FACADE&amp;ADDRESS('PR-tampon'!$E118,COLUMN(REFERENCEMENT_FACADE[[#Headers],[Synthèse support visés]])))))</f>
        <v>COB (NF DTU 31.2) / CLT (Sous AT/DTA)</v>
      </c>
      <c r="L152" s="2" t="str">
        <f ca="1">IF('PR-tampon'!B118="","",IF('PR-tampon'!B118=0,"",INDIRECT(NOM_FR_FACADE&amp;ADDRESS('PR-tampon'!$E118,COLUMN(REFERENCEMENT_FACADE[[#Headers],[LIMITATION DE HAUTEUR DE FACADE3]])))))</f>
        <v>(Situation a à c) h≤ 18 m
(Situation d) h≤ 10 m</v>
      </c>
      <c r="M152" s="265">
        <f ca="1">IF('PR-tampon'!B118="","",IF('PR-tampon'!B118=0,"",INDIRECT(NOM_FR_FACADE&amp;ADDRESS('PR-tampon'!$E118,COLUMN(REFERENCEMENT_FACADE[[#Headers],[LIMITATION DE HAUTEUR DE FACADE]])))))</f>
        <v>18</v>
      </c>
      <c r="N152" s="236" t="str">
        <f ca="1">IF('PR-tampon'!B118="","",IF('PR-tampon'!B118=0,"",IF(INDIRECT(NOM_FR_FACADE&amp;ADDRESS('PR-tampon'!$E118,COLUMN(REFERENCEMENT_FACADE[Observation domaine d''emploi Hauteur])))=0,"-",INDIRECT(NOM_FR_FACADE&amp;ADDRESS('PR-tampon'!$E118,COLUMN(REFERENCEMENT_FACADE[Observation domaine d''emploi Hauteur]))))))</f>
        <v>* Domaine d'emploi Hauteur :
Hauteur + Point de pignon
En pose à joints ouverts</v>
      </c>
      <c r="O152" s="2" t="str">
        <f ca="1">IF('PR-tampon'!B118="","",IF('PR-tampon'!B118=0,"",INDIRECT(NOM_FR_FACADE&amp;ADDRESS('PR-tampon'!$E118,COLUMN(REFERENCEMENT_FACADE[[#Headers],[Colonne zone visée]])))))</f>
        <v>4
4**
4**
4**</v>
      </c>
      <c r="P152" s="2" t="str">
        <f ca="1">IF('PR-tampon'!B118="","",IF('PR-tampon'!B118=0,"",INDIRECT(NOM_FR_FACADE&amp;ADDRESS('PR-tampon'!$E118,COLUMN(REFERENCEMENT_FACADE[[#Headers],[Colonne catégorie visée]])))))</f>
        <v>I
II
III
IV</v>
      </c>
      <c r="Q152" s="236" t="str">
        <f ca="1">IF(OR(RECH_CATEGORIE=FALSE,MID(Tableau5[[#This Row],[ZONE DE SISMICITE MAXIMALE POUR LA CATEGORIE DE BATIMENT VISEE]],2,2)="**"),IF('PR-tampon'!B118="","",IF('PR-tampon'!B118=0,"",IF(INDIRECT(NOM_FR_FACADE&amp;ADDRESS('PR-tampon'!$E118,COLUMN(REFERENCEMENT_FACADE[OBSERVATIONS SUR DOMAINE D''EMPLOI Sismique])))="","-",(INDIRECT(NOM_FR_FACADE&amp;ADDRESS('PR-tampon'!$E118,COLUMN(REFERENCEMENT_FACADE[OBSERVATIONS SUR DOMAINE D''EMPLOI Sismique]))))))),"")</f>
        <v>** Domaine d'emploi sismique :
Pose en zones sismiques – Ossature bois</v>
      </c>
      <c r="R152" s="2" t="str">
        <f ca="1">IF('PR-tampon'!B118="","",IF('PR-tampon'!B118=0,"",IF(INDIRECT(NOM_FR_FACADE&amp;ADDRESS('PR-tampon'!$E118,COLUMN(REFERENCEMENT_FACADE[REF ApL])))=0,"",INDIRECT(NOM_FR_FACADE&amp;ADDRESS('PR-tampon'!$E118,COLUMN(REFERENCEMENT_FACADE[REF ApL]))))))</f>
        <v/>
      </c>
      <c r="S152" s="187" t="str">
        <f ca="1">IF('PR-tampon'!B118="","",IF('PR-tampon'!B118=0,"",IF(INDIRECT(NOM_FR_FACADE&amp;ADDRESS('PR-tampon'!$E118,COLUMN(REFERENCEMENT_FACADE[Lien pour aller sur le site Evaluation CSTB])))=0,"",INDIRECT(NOM_FR_FACADE&amp;ADDRESS('PR-tampon'!$E118,COLUMN(REFERENCEMENT_FACADE[Lien pour aller sur le site Evaluation CSTB]))))))</f>
        <v>https://evaluation.cstb.fr/fr/appreciation-technique-transition-att/download/att-20-012-v1/</v>
      </c>
    </row>
    <row r="153" spans="1:19" ht="75" customHeight="1" x14ac:dyDescent="0.3">
      <c r="A153" s="2">
        <f>IF('PR-tampon'!B119=0,"",IF(A152+1&gt;'MODULE DE RECHERCHE'!$F$36,"",A152+1))</f>
        <v>111</v>
      </c>
      <c r="B153" s="10">
        <f ca="1">IF('PR-tampon'!E119="","",IF('PR-tampon'!E119=0,"",INDIRECT(NOM_FR_FACADE&amp;ADDRESS('PR-tampon'!$E119,COLUMN(REFERENCEMENT_FACADE[[#Headers],[DATE REFERENCEMENT]])))))</f>
        <v>44427</v>
      </c>
      <c r="C153" s="2" t="str">
        <f ca="1">IF('PR-tampon'!B119="","",IF('PR-tampon'!B119=0,"",INDIRECT(NOM_FR_FACADE&amp;ADDRESS('PR-tampon'!$E119,COLUMN(REFERENCEMENT_FACADE[[#Headers],[ASPECT]])))))</f>
        <v>Panneaux</v>
      </c>
      <c r="D153" s="2" t="str">
        <f ca="1">IF('PR-tampon'!B119="","",IF('PR-tampon'!B119=0,"",INDIRECT(NOM_FR_FACADE&amp;ADDRESS('PR-tampon'!$E119,COLUMN(REFERENCEMENT_FACADE[[#Headers],[TYPE DE PROCEDE]])))))</f>
        <v>Bardage rapporté en stratifié HPL (fixations traversantes)</v>
      </c>
      <c r="E153" s="2" t="str">
        <f ca="1">IF('PR-tampon'!B119="","",IF('PR-tampon'!B119=0,"",INDIRECT(NOM_FR_FACADE&amp;ADDRESS('PR-tampon'!$E119,COLUMN(REFERENCEMENT_FACADE[[#Headers],[NOM COMMERCIAL DU PROCEDE]])))))</f>
        <v>Resoplan Ossature Bois</v>
      </c>
      <c r="F153" s="2" t="str">
        <f ca="1">IF('PR-tampon'!B119="","",IF('PR-tampon'!B119=0,"",INDIRECT(NOM_FR_FACADE&amp;ADDRESS('PR-tampon'!$E119,COLUMN(REFERENCEMENT_FACADE[[#Headers],[FABRICANT]])))))</f>
        <v>Resopal
(DE)</v>
      </c>
      <c r="G153" s="2" t="str">
        <f ca="1">IF('PR-tampon'!B119="","",IF('PR-tampon'!B119=0,"",INDIRECT(NOM_FR_FACADE&amp;ADDRESS('PR-tampon'!$E119,COLUMN(REFERENCEMENT_FACADE[[#Headers],[TYPE DE DOCUMENT DE REFERENCE]])))))</f>
        <v>Appréciation Technique de Transition</v>
      </c>
      <c r="H153" s="2" t="str">
        <f ca="1">IF('PR-tampon'!B119="","",IF('PR-tampon'!B119=0,"",INDIRECT(NOM_FR_FACADE&amp;ADDRESS('PR-tampon'!$E119,COLUMN(REFERENCEMENT_FACADE[[#Headers],[REF]])))))</f>
        <v>20/015_v1</v>
      </c>
      <c r="I153" s="10">
        <f ca="1">IF('PR-tampon'!B119="","",IF('PR-tampon'!B119=0,"",INDIRECT(NOM_FR_FACADE&amp;ADDRESS('PR-tampon'!$E119,COLUMN(REFERENCEMENT_FACADE[[#Headers],[AVIS LIMITE AU / VALIDITE]])))))</f>
        <v>45962</v>
      </c>
      <c r="J153" s="10" t="str">
        <f ca="1">IF('PR-tampon'!B119="","",IF('PR-tampon'!B119=0,"",INDIRECT(NOM_FR_FACADE&amp;ADDRESS('PR-tampon'!$E119,COLUMN(REFERENCEMENT_FACADE[[#Headers],[TC/TNC
dans le domaine d''emploi visé]])))))</f>
        <v>TNC
(Les Appréciations Techniques de Transition ne sont pas reconnues en technique courante)</v>
      </c>
      <c r="K153" s="2" t="str">
        <f ca="1">IF('PR-tampon'!B119="","",IF('PR-tampon'!B119=0,"",INDIRECT(NOM_FR_FACADE&amp;ADDRESS('PR-tampon'!$E119,COLUMN(REFERENCEMENT_FACADE[[#Headers],[Synthèse support visés]])))))</f>
        <v>COB (NF DTU 31.2) / CLT (Sous AT/DTA)</v>
      </c>
      <c r="L153" s="2" t="str">
        <f ca="1">IF('PR-tampon'!B119="","",IF('PR-tampon'!B119=0,"",INDIRECT(NOM_FR_FACADE&amp;ADDRESS('PR-tampon'!$E119,COLUMN(REFERENCEMENT_FACADE[[#Headers],[LIMITATION DE HAUTEUR DE FACADE3]])))))</f>
        <v>(Situation a à c) h≤ 10 m
(Situation d) h≤ 6 m</v>
      </c>
      <c r="M153" s="265">
        <f ca="1">IF('PR-tampon'!B119="","",IF('PR-tampon'!B119=0,"",INDIRECT(NOM_FR_FACADE&amp;ADDRESS('PR-tampon'!$E119,COLUMN(REFERENCEMENT_FACADE[[#Headers],[LIMITATION DE HAUTEUR DE FACADE]])))))</f>
        <v>10</v>
      </c>
      <c r="N153" s="236" t="str">
        <f ca="1">IF('PR-tampon'!B119="","",IF('PR-tampon'!B119=0,"",IF(INDIRECT(NOM_FR_FACADE&amp;ADDRESS('PR-tampon'!$E119,COLUMN(REFERENCEMENT_FACADE[Observation domaine d''emploi Hauteur])))=0,"-",INDIRECT(NOM_FR_FACADE&amp;ADDRESS('PR-tampon'!$E119,COLUMN(REFERENCEMENT_FACADE[Observation domaine d''emploi Hauteur]))))))</f>
        <v>-</v>
      </c>
      <c r="O153" s="2" t="str">
        <f ca="1">IF('PR-tampon'!B119="","",IF('PR-tampon'!B119=0,"",INDIRECT(NOM_FR_FACADE&amp;ADDRESS('PR-tampon'!$E119,COLUMN(REFERENCEMENT_FACADE[[#Headers],[Colonne zone visée]])))))</f>
        <v>4
4
4
4</v>
      </c>
      <c r="P153" s="2" t="str">
        <f ca="1">IF('PR-tampon'!B119="","",IF('PR-tampon'!B119=0,"",INDIRECT(NOM_FR_FACADE&amp;ADDRESS('PR-tampon'!$E119,COLUMN(REFERENCEMENT_FACADE[[#Headers],[Colonne catégorie visée]])))))</f>
        <v>I
II
III
IV</v>
      </c>
      <c r="Q153" s="236" t="str">
        <f ca="1">IF(OR(RECH_CATEGORIE=FALSE,MID(Tableau5[[#This Row],[ZONE DE SISMICITE MAXIMALE POUR LA CATEGORIE DE BATIMENT VISEE]],2,2)="**"),IF('PR-tampon'!B119="","",IF('PR-tampon'!B119=0,"",IF(INDIRECT(NOM_FR_FACADE&amp;ADDRESS('PR-tampon'!$E119,COLUMN(REFERENCEMENT_FACADE[OBSERVATIONS SUR DOMAINE D''EMPLOI Sismique])))="","-",(INDIRECT(NOM_FR_FACADE&amp;ADDRESS('PR-tampon'!$E119,COLUMN(REFERENCEMENT_FACADE[OBSERVATIONS SUR DOMAINE D''EMPLOI Sismique]))))))),"")</f>
        <v>-</v>
      </c>
      <c r="R153" s="2" t="str">
        <f ca="1">IF('PR-tampon'!B119="","",IF('PR-tampon'!B119=0,"",IF(INDIRECT(NOM_FR_FACADE&amp;ADDRESS('PR-tampon'!$E119,COLUMN(REFERENCEMENT_FACADE[REF ApL])))=0,"",INDIRECT(NOM_FR_FACADE&amp;ADDRESS('PR-tampon'!$E119,COLUMN(REFERENCEMENT_FACADE[REF ApL]))))))</f>
        <v/>
      </c>
      <c r="S153" s="187" t="str">
        <f ca="1">IF('PR-tampon'!B119="","",IF('PR-tampon'!B119=0,"",IF(INDIRECT(NOM_FR_FACADE&amp;ADDRESS('PR-tampon'!$E119,COLUMN(REFERENCEMENT_FACADE[Lien pour aller sur le site Evaluation CSTB])))=0,"",INDIRECT(NOM_FR_FACADE&amp;ADDRESS('PR-tampon'!$E119,COLUMN(REFERENCEMENT_FACADE[Lien pour aller sur le site Evaluation CSTB]))))))</f>
        <v>https://evaluation.cstb.fr/fr/appreciation-technique-transition-att/download/att-20-015-v1/</v>
      </c>
    </row>
    <row r="154" spans="1:19" ht="75" customHeight="1" x14ac:dyDescent="0.3">
      <c r="A154" s="2">
        <f>IF('PR-tampon'!B120=0,"",IF(A153+1&gt;'MODULE DE RECHERCHE'!$F$36,"",A153+1))</f>
        <v>112</v>
      </c>
      <c r="B154" s="10">
        <f ca="1">IF('PR-tampon'!E120="","",IF('PR-tampon'!E120=0,"",INDIRECT(NOM_FR_FACADE&amp;ADDRESS('PR-tampon'!$E120,COLUMN(REFERENCEMENT_FACADE[[#Headers],[DATE REFERENCEMENT]])))))</f>
        <v>44427</v>
      </c>
      <c r="C154" s="2" t="str">
        <f ca="1">IF('PR-tampon'!B120="","",IF('PR-tampon'!B120=0,"",INDIRECT(NOM_FR_FACADE&amp;ADDRESS('PR-tampon'!$E120,COLUMN(REFERENCEMENT_FACADE[[#Headers],[ASPECT]])))))</f>
        <v>Panneaux</v>
      </c>
      <c r="D154" s="2" t="str">
        <f ca="1">IF('PR-tampon'!B120="","",IF('PR-tampon'!B120=0,"",INDIRECT(NOM_FR_FACADE&amp;ADDRESS('PR-tampon'!$E120,COLUMN(REFERENCEMENT_FACADE[[#Headers],[TYPE DE PROCEDE]])))))</f>
        <v>Bardage rapporté en stratifié HPL (fixations traversantes)</v>
      </c>
      <c r="E154" s="2" t="str">
        <f ca="1">IF('PR-tampon'!B120="","",IF('PR-tampon'!B120=0,"",INDIRECT(NOM_FR_FACADE&amp;ADDRESS('PR-tampon'!$E120,COLUMN(REFERENCEMENT_FACADE[[#Headers],[NOM COMMERCIAL DU PROCEDE]])))))</f>
        <v>Trespa Meteon TS 150 fixation par vis sur ossature bois</v>
      </c>
      <c r="F154" s="2" t="str">
        <f ca="1">IF('PR-tampon'!B120="","",IF('PR-tampon'!B120=0,"",INDIRECT(NOM_FR_FACADE&amp;ADDRESS('PR-tampon'!$E120,COLUMN(REFERENCEMENT_FACADE[[#Headers],[FABRICANT]])))))</f>
        <v>Trespa</v>
      </c>
      <c r="G154" s="2" t="str">
        <f ca="1">IF('PR-tampon'!B120="","",IF('PR-tampon'!B120=0,"",INDIRECT(NOM_FR_FACADE&amp;ADDRESS('PR-tampon'!$E120,COLUMN(REFERENCEMENT_FACADE[[#Headers],[TYPE DE DOCUMENT DE REFERENCE]])))))</f>
        <v>Appréciation Technique de Transition</v>
      </c>
      <c r="H154" s="2" t="str">
        <f ca="1">IF('PR-tampon'!B120="","",IF('PR-tampon'!B120=0,"",INDIRECT(NOM_FR_FACADE&amp;ADDRESS('PR-tampon'!$E120,COLUMN(REFERENCEMENT_FACADE[[#Headers],[REF]])))))</f>
        <v>20/019_v1</v>
      </c>
      <c r="I154" s="10">
        <f ca="1">IF('PR-tampon'!B120="","",IF('PR-tampon'!B120=0,"",INDIRECT(NOM_FR_FACADE&amp;ADDRESS('PR-tampon'!$E120,COLUMN(REFERENCEMENT_FACADE[[#Headers],[AVIS LIMITE AU / VALIDITE]])))))</f>
        <v>45992</v>
      </c>
      <c r="J154" s="10" t="str">
        <f ca="1">IF('PR-tampon'!B120="","",IF('PR-tampon'!B120=0,"",INDIRECT(NOM_FR_FACADE&amp;ADDRESS('PR-tampon'!$E120,COLUMN(REFERENCEMENT_FACADE[[#Headers],[TC/TNC
dans le domaine d''emploi visé]])))))</f>
        <v>TNC
(Les Appréciations Techniques de Transition ne sont pas reconnues en technique courante)</v>
      </c>
      <c r="K154" s="2" t="str">
        <f ca="1">IF('PR-tampon'!B120="","",IF('PR-tampon'!B120=0,"",INDIRECT(NOM_FR_FACADE&amp;ADDRESS('PR-tampon'!$E120,COLUMN(REFERENCEMENT_FACADE[[#Headers],[Synthèse support visés]])))))</f>
        <v>COB (NF DTU 31.2) / CLT (Sous AT/DTA)</v>
      </c>
      <c r="L154" s="2" t="str">
        <f ca="1">IF('PR-tampon'!B120="","",IF('PR-tampon'!B120=0,"",INDIRECT(NOM_FR_FACADE&amp;ADDRESS('PR-tampon'!$E120,COLUMN(REFERENCEMENT_FACADE[[#Headers],[LIMITATION DE HAUTEUR DE FACADE3]])))))</f>
        <v>(Situation a à c) h≤ 18 m
(Situation d) h≤ 10 m</v>
      </c>
      <c r="M154" s="265">
        <f ca="1">IF('PR-tampon'!B120="","",IF('PR-tampon'!B120=0,"",INDIRECT(NOM_FR_FACADE&amp;ADDRESS('PR-tampon'!$E120,COLUMN(REFERENCEMENT_FACADE[[#Headers],[LIMITATION DE HAUTEUR DE FACADE]])))))</f>
        <v>18</v>
      </c>
      <c r="N154" s="236" t="str">
        <f ca="1">IF('PR-tampon'!B120="","",IF('PR-tampon'!B120=0,"",IF(INDIRECT(NOM_FR_FACADE&amp;ADDRESS('PR-tampon'!$E120,COLUMN(REFERENCEMENT_FACADE[Observation domaine d''emploi Hauteur])))=0,"-",INDIRECT(NOM_FR_FACADE&amp;ADDRESS('PR-tampon'!$E120,COLUMN(REFERENCEMENT_FACADE[Observation domaine d''emploi Hauteur]))))))</f>
        <v>* Domaine d'emploi Hauteur :
Hauteur + Point de pignon
En pose à joints ouverts</v>
      </c>
      <c r="O154" s="2" t="str">
        <f ca="1">IF('PR-tampon'!B120="","",IF('PR-tampon'!B120=0,"",INDIRECT(NOM_FR_FACADE&amp;ADDRESS('PR-tampon'!$E120,COLUMN(REFERENCEMENT_FACADE[[#Headers],[Colonne zone visée]])))))</f>
        <v>4
4**
4**
4**</v>
      </c>
      <c r="P154" s="2" t="str">
        <f ca="1">IF('PR-tampon'!B120="","",IF('PR-tampon'!B120=0,"",INDIRECT(NOM_FR_FACADE&amp;ADDRESS('PR-tampon'!$E120,COLUMN(REFERENCEMENT_FACADE[[#Headers],[Colonne catégorie visée]])))))</f>
        <v>I
II
III
IV</v>
      </c>
      <c r="Q154" s="236" t="str">
        <f ca="1">IF(OR(RECH_CATEGORIE=FALSE,MID(Tableau5[[#This Row],[ZONE DE SISMICITE MAXIMALE POUR LA CATEGORIE DE BATIMENT VISEE]],2,2)="**"),IF('PR-tampon'!B120="","",IF('PR-tampon'!B120=0,"",IF(INDIRECT(NOM_FR_FACADE&amp;ADDRESS('PR-tampon'!$E120,COLUMN(REFERENCEMENT_FACADE[OBSERVATIONS SUR DOMAINE D''EMPLOI Sismique])))="","-",(INDIRECT(NOM_FR_FACADE&amp;ADDRESS('PR-tampon'!$E120,COLUMN(REFERENCEMENT_FACADE[OBSERVATIONS SUR DOMAINE D''EMPLOI Sismique]))))))),"")</f>
        <v>** Domaine d'emploi sismique :
Le procédé de bardage rapporté Trespa® Meteon® TS150 fixation par vis sur ossature bois, avec des panneaux
d’épaisseur 6, 8 et 10 mm en pose sur paroi en béton et de 6 et 8 mm sur COB ou CLT, peut être mis en oeuvre en
pose directe sur simple ou multi-réseau sur des parois planes verticales, en zones et bâtiments</v>
      </c>
      <c r="R154" s="2" t="str">
        <f ca="1">IF('PR-tampon'!B120="","",IF('PR-tampon'!B120=0,"",IF(INDIRECT(NOM_FR_FACADE&amp;ADDRESS('PR-tampon'!$E120,COLUMN(REFERENCEMENT_FACADE[REF ApL])))=0,"",INDIRECT(NOM_FR_FACADE&amp;ADDRESS('PR-tampon'!$E120,COLUMN(REFERENCEMENT_FACADE[REF ApL]))))))</f>
        <v/>
      </c>
      <c r="S154" s="187" t="str">
        <f ca="1">IF('PR-tampon'!B120="","",IF('PR-tampon'!B120=0,"",IF(INDIRECT(NOM_FR_FACADE&amp;ADDRESS('PR-tampon'!$E120,COLUMN(REFERENCEMENT_FACADE[Lien pour aller sur le site Evaluation CSTB])))=0,"",INDIRECT(NOM_FR_FACADE&amp;ADDRESS('PR-tampon'!$E120,COLUMN(REFERENCEMENT_FACADE[Lien pour aller sur le site Evaluation CSTB]))))))</f>
        <v>https://evaluation.cstb.fr/fr/appreciation-technique-transition-att/download/att-20-019-v1/</v>
      </c>
    </row>
    <row r="155" spans="1:19" ht="75" customHeight="1" x14ac:dyDescent="0.3">
      <c r="A155" s="2">
        <f>IF('PR-tampon'!B121=0,"",IF(A154+1&gt;'MODULE DE RECHERCHE'!$F$36,"",A154+1))</f>
        <v>113</v>
      </c>
      <c r="B155" s="10">
        <f ca="1">IF('PR-tampon'!E121="","",IF('PR-tampon'!E121=0,"",INDIRECT(NOM_FR_FACADE&amp;ADDRESS('PR-tampon'!$E121,COLUMN(REFERENCEMENT_FACADE[[#Headers],[DATE REFERENCEMENT]])))))</f>
        <v>45049</v>
      </c>
      <c r="C155" s="2" t="str">
        <f ca="1">IF('PR-tampon'!B121="","",IF('PR-tampon'!B121=0,"",INDIRECT(NOM_FR_FACADE&amp;ADDRESS('PR-tampon'!$E121,COLUMN(REFERENCEMENT_FACADE[[#Headers],[ASPECT]])))))</f>
        <v>Plaque</v>
      </c>
      <c r="D155" s="2" t="str">
        <f ca="1">IF('PR-tampon'!B121="","",IF('PR-tampon'!B121=0,"",INDIRECT(NOM_FR_FACADE&amp;ADDRESS('PR-tampon'!$E121,COLUMN(REFERENCEMENT_FACADE[[#Headers],[TYPE DE PROCEDE]])))))</f>
        <v>Bardage rapporté - Système d’enduit sur plaque sur support bois</v>
      </c>
      <c r="E155" s="2" t="str">
        <f ca="1">IF('PR-tampon'!B121="","",IF('PR-tampon'!B121=0,"",INDIRECT(NOM_FR_FACADE&amp;ADDRESS('PR-tampon'!$E121,COLUMN(REFERENCEMENT_FACADE[[#Headers],[NOM COMMERCIAL DU PROCEDE]])))))</f>
        <v>StoVentec R Enduits sur support bois</v>
      </c>
      <c r="F155" s="2" t="str">
        <f ca="1">IF('PR-tampon'!B121="","",IF('PR-tampon'!B121=0,"",INDIRECT(NOM_FR_FACADE&amp;ADDRESS('PR-tampon'!$E121,COLUMN(REFERENCEMENT_FACADE[[#Headers],[FABRICANT]])))))</f>
        <v>Sto S.A.S</v>
      </c>
      <c r="G155" s="2" t="str">
        <f ca="1">IF('PR-tampon'!B121="","",IF('PR-tampon'!B121=0,"",INDIRECT(NOM_FR_FACADE&amp;ADDRESS('PR-tampon'!$E121,COLUMN(REFERENCEMENT_FACADE[[#Headers],[TYPE DE DOCUMENT DE REFERENCE]])))))</f>
        <v>Avis Technique</v>
      </c>
      <c r="H155" s="2" t="str">
        <f ca="1">IF('PR-tampon'!B121="","",IF('PR-tampon'!B121=0,"",INDIRECT(NOM_FR_FACADE&amp;ADDRESS('PR-tampon'!$E121,COLUMN(REFERENCEMENT_FACADE[[#Headers],[REF]])))))</f>
        <v>2.2/22-1840_V1</v>
      </c>
      <c r="I155" s="10">
        <f ca="1">IF('PR-tampon'!B121="","",IF('PR-tampon'!B121=0,"",INDIRECT(NOM_FR_FACADE&amp;ADDRESS('PR-tampon'!$E121,COLUMN(REFERENCEMENT_FACADE[[#Headers],[AVIS LIMITE AU / VALIDITE]])))))</f>
        <v>45382</v>
      </c>
      <c r="J155" s="10" t="str">
        <f ca="1">IF('PR-tampon'!B121="","",IF('PR-tampon'!B121=0,"",INDIRECT(NOM_FR_FACADE&amp;ADDRESS('PR-tampon'!$E121,COLUMN(REFERENCEMENT_FACADE[[#Headers],[TC/TNC
dans le domaine d''emploi visé]])))))</f>
        <v>TC</v>
      </c>
      <c r="K155" s="2" t="str">
        <f ca="1">IF('PR-tampon'!B121="","",IF('PR-tampon'!B121=0,"",INDIRECT(NOM_FR_FACADE&amp;ADDRESS('PR-tampon'!$E121,COLUMN(REFERENCEMENT_FACADE[[#Headers],[Synthèse support visés]])))))</f>
        <v>COB (NF DTU 31.2) / CLT (Sous AT/DTA)</v>
      </c>
      <c r="L155" s="2" t="str">
        <f ca="1">IF('PR-tampon'!B121="","",IF('PR-tampon'!B121=0,"",INDIRECT(NOM_FR_FACADE&amp;ADDRESS('PR-tampon'!$E121,COLUMN(REFERENCEMENT_FACADE[[#Headers],[LIMITATION DE HAUTEUR DE FACADE3]])))))</f>
        <v>(Situation a à c) h≤ 18 m
(Situation d) h≤ 10 m</v>
      </c>
      <c r="M155" s="265">
        <f ca="1">IF('PR-tampon'!B121="","",IF('PR-tampon'!B121=0,"",INDIRECT(NOM_FR_FACADE&amp;ADDRESS('PR-tampon'!$E121,COLUMN(REFERENCEMENT_FACADE[[#Headers],[LIMITATION DE HAUTEUR DE FACADE]])))))</f>
        <v>18</v>
      </c>
      <c r="N155" s="236" t="str">
        <f ca="1">IF('PR-tampon'!B121="","",IF('PR-tampon'!B121=0,"",IF(INDIRECT(NOM_FR_FACADE&amp;ADDRESS('PR-tampon'!$E121,COLUMN(REFERENCEMENT_FACADE[Observation domaine d''emploi Hauteur])))=0,"-",INDIRECT(NOM_FR_FACADE&amp;ADDRESS('PR-tampon'!$E121,COLUMN(REFERENCEMENT_FACADE[Observation domaine d''emploi Hauteur]))))))</f>
        <v>* Domaine d'emploi Hauteur :
Hauteur + Point de pignon
En pose à joints ouverts</v>
      </c>
      <c r="O155" s="2" t="str">
        <f ca="1">IF('PR-tampon'!B121="","",IF('PR-tampon'!B121=0,"",INDIRECT(NOM_FR_FACADE&amp;ADDRESS('PR-tampon'!$E121,COLUMN(REFERENCEMENT_FACADE[[#Headers],[Colonne zone visée]])))))</f>
        <v>4
4**
4**
4**</v>
      </c>
      <c r="P155" s="2" t="str">
        <f ca="1">IF('PR-tampon'!B121="","",IF('PR-tampon'!B121=0,"",INDIRECT(NOM_FR_FACADE&amp;ADDRESS('PR-tampon'!$E121,COLUMN(REFERENCEMENT_FACADE[[#Headers],[Colonne catégorie visée]])))))</f>
        <v>I
II
III
IV</v>
      </c>
      <c r="Q155" s="236" t="str">
        <f ca="1">IF(OR(RECH_CATEGORIE=FALSE,MID(Tableau5[[#This Row],[ZONE DE SISMICITE MAXIMALE POUR LA CATEGORIE DE BATIMENT VISEE]],2,2)="**"),IF('PR-tampon'!B121="","",IF('PR-tampon'!B121=0,"",IF(INDIRECT(NOM_FR_FACADE&amp;ADDRESS('PR-tampon'!$E121,COLUMN(REFERENCEMENT_FACADE[OBSERVATIONS SUR DOMAINE D''EMPLOI Sismique])))="","-",(INDIRECT(NOM_FR_FACADE&amp;ADDRESS('PR-tampon'!$E121,COLUMN(REFERENCEMENT_FACADE[OBSERVATIONS SUR DOMAINE D''EMPLOI Sismique]))))))),"")</f>
        <v>** Domaine d'emploi sismique :
L’Annexe sismique ne s’applique pas pour des éléments de hauteur ≤ 3,50 m.</v>
      </c>
      <c r="R155" s="2" t="str">
        <f ca="1">IF('PR-tampon'!B121="","",IF('PR-tampon'!B121=0,"",IF(INDIRECT(NOM_FR_FACADE&amp;ADDRESS('PR-tampon'!$E121,COLUMN(REFERENCEMENT_FACADE[REF ApL])))=0,"",INDIRECT(NOM_FR_FACADE&amp;ADDRESS('PR-tampon'!$E121,COLUMN(REFERENCEMENT_FACADE[REF ApL]))))))</f>
        <v/>
      </c>
      <c r="S155" s="187" t="str">
        <f ca="1">IF('PR-tampon'!B121="","",IF('PR-tampon'!B121=0,"",IF(INDIRECT(NOM_FR_FACADE&amp;ADDRESS('PR-tampon'!$E121,COLUMN(REFERENCEMENT_FACADE[Lien pour aller sur le site Evaluation CSTB])))=0,"",INDIRECT(NOM_FR_FACADE&amp;ADDRESS('PR-tampon'!$E121,COLUMN(REFERENCEMENT_FACADE[Lien pour aller sur le site Evaluation CSTB]))))))</f>
        <v>https://evaluation.cstb.fr/fr/avis-technique/detail/2.2-22-1840_V1/</v>
      </c>
    </row>
    <row r="156" spans="1:19" ht="75" customHeight="1" x14ac:dyDescent="0.3">
      <c r="A156" s="2">
        <f>IF('PR-tampon'!B122=0,"",IF(A155+1&gt;'MODULE DE RECHERCHE'!$F$36,"",A155+1))</f>
        <v>114</v>
      </c>
      <c r="B156" s="10">
        <f ca="1">IF('PR-tampon'!E122="","",IF('PR-tampon'!E122=0,"",INDIRECT(NOM_FR_FACADE&amp;ADDRESS('PR-tampon'!$E122,COLUMN(REFERENCEMENT_FACADE[[#Headers],[DATE REFERENCEMENT]])))))</f>
        <v>44384</v>
      </c>
      <c r="C156" s="2" t="str">
        <f ca="1">IF('PR-tampon'!B122="","",IF('PR-tampon'!B122=0,"",INDIRECT(NOM_FR_FACADE&amp;ADDRESS('PR-tampon'!$E122,COLUMN(REFERENCEMENT_FACADE[[#Headers],[ASPECT]])))))</f>
        <v>Plaque</v>
      </c>
      <c r="D156" s="2" t="str">
        <f ca="1">IF('PR-tampon'!B122="","",IF('PR-tampon'!B122=0,"",INDIRECT(NOM_FR_FACADE&amp;ADDRESS('PR-tampon'!$E122,COLUMN(REFERENCEMENT_FACADE[[#Headers],[TYPE DE PROCEDE]])))))</f>
        <v>Bardage rapporté en Béton Fibré à hautes Performances (BFUP)</v>
      </c>
      <c r="E156" s="2" t="str">
        <f ca="1">IF('PR-tampon'!B122="","",IF('PR-tampon'!B122=0,"",INDIRECT(NOM_FR_FACADE&amp;ADDRESS('PR-tampon'!$E122,COLUMN(REFERENCEMENT_FACADE[[#Headers],[NOM COMMERCIAL DU PROCEDE]])))))</f>
        <v>Bardage Ductal® F Clad® fixation invisible</v>
      </c>
      <c r="F156" s="2" t="str">
        <f ca="1">IF('PR-tampon'!B122="","",IF('PR-tampon'!B122=0,"",INDIRECT(NOM_FR_FACADE&amp;ADDRESS('PR-tampon'!$E122,COLUMN(REFERENCEMENT_FACADE[[#Headers],[FABRICANT]])))))</f>
        <v>LafargeHolcim Distribution</v>
      </c>
      <c r="G156" s="2" t="str">
        <f ca="1">IF('PR-tampon'!B122="","",IF('PR-tampon'!B122=0,"",INDIRECT(NOM_FR_FACADE&amp;ADDRESS('PR-tampon'!$E122,COLUMN(REFERENCEMENT_FACADE[[#Headers],[TYPE DE DOCUMENT DE REFERENCE]])))))</f>
        <v>Avis Technique</v>
      </c>
      <c r="H156" s="2" t="str">
        <f ca="1">IF('PR-tampon'!B122="","",IF('PR-tampon'!B122=0,"",INDIRECT(NOM_FR_FACADE&amp;ADDRESS('PR-tampon'!$E122,COLUMN(REFERENCEMENT_FACADE[[#Headers],[REF]])))))</f>
        <v>2.2/20-1809_V1</v>
      </c>
      <c r="I156" s="10">
        <f ca="1">IF('PR-tampon'!B122="","",IF('PR-tampon'!B122=0,"",INDIRECT(NOM_FR_FACADE&amp;ADDRESS('PR-tampon'!$E122,COLUMN(REFERENCEMENT_FACADE[[#Headers],[AVIS LIMITE AU / VALIDITE]])))))</f>
        <v>45382</v>
      </c>
      <c r="J156" s="10" t="str">
        <f ca="1">IF('PR-tampon'!B122="","",IF('PR-tampon'!B122=0,"",INDIRECT(NOM_FR_FACADE&amp;ADDRESS('PR-tampon'!$E122,COLUMN(REFERENCEMENT_FACADE[[#Headers],[TC/TNC
dans le domaine d''emploi visé]])))))</f>
        <v>TC</v>
      </c>
      <c r="K156" s="2" t="str">
        <f ca="1">IF('PR-tampon'!B122="","",IF('PR-tampon'!B122=0,"",INDIRECT(NOM_FR_FACADE&amp;ADDRESS('PR-tampon'!$E122,COLUMN(REFERENCEMENT_FACADE[[#Headers],[Synthèse support visés]])))))</f>
        <v>COB (NF DTU 31.2) / CLT (Sous AT/DTA)</v>
      </c>
      <c r="L156" s="2" t="str">
        <f ca="1">IF('PR-tampon'!B122="","",IF('PR-tampon'!B122=0,"",INDIRECT(NOM_FR_FACADE&amp;ADDRESS('PR-tampon'!$E122,COLUMN(REFERENCEMENT_FACADE[[#Headers],[LIMITATION DE HAUTEUR DE FACADE3]])))))</f>
        <v>(Situation a à c) h≤ 10 m
(Situation d) h≤ 6 m</v>
      </c>
      <c r="M156" s="265">
        <f ca="1">IF('PR-tampon'!B122="","",IF('PR-tampon'!B122=0,"",INDIRECT(NOM_FR_FACADE&amp;ADDRESS('PR-tampon'!$E122,COLUMN(REFERENCEMENT_FACADE[[#Headers],[LIMITATION DE HAUTEUR DE FACADE]])))))</f>
        <v>10</v>
      </c>
      <c r="N156" s="236" t="str">
        <f ca="1">IF('PR-tampon'!B122="","",IF('PR-tampon'!B122=0,"",IF(INDIRECT(NOM_FR_FACADE&amp;ADDRESS('PR-tampon'!$E122,COLUMN(REFERENCEMENT_FACADE[Observation domaine d''emploi Hauteur])))=0,"-",INDIRECT(NOM_FR_FACADE&amp;ADDRESS('PR-tampon'!$E122,COLUMN(REFERENCEMENT_FACADE[Observation domaine d''emploi Hauteur]))))))</f>
        <v>-</v>
      </c>
      <c r="O156" s="2" t="str">
        <f ca="1">IF('PR-tampon'!B122="","",IF('PR-tampon'!B122=0,"",INDIRECT(NOM_FR_FACADE&amp;ADDRESS('PR-tampon'!$E122,COLUMN(REFERENCEMENT_FACADE[[#Headers],[Colonne zone visée]])))))</f>
        <v>4
4**
4**
3**</v>
      </c>
      <c r="P156" s="2" t="str">
        <f ca="1">IF('PR-tampon'!B122="","",IF('PR-tampon'!B122=0,"",INDIRECT(NOM_FR_FACADE&amp;ADDRESS('PR-tampon'!$E122,COLUMN(REFERENCEMENT_FACADE[[#Headers],[Colonne catégorie visée]])))))</f>
        <v>I
II
III
IV</v>
      </c>
      <c r="Q156" s="236" t="str">
        <f ca="1">IF(OR(RECH_CATEGORIE=FALSE,MID(Tableau5[[#This Row],[ZONE DE SISMICITE MAXIMALE POUR LA CATEGORIE DE BATIMENT VISEE]],2,2)="**"),IF('PR-tampon'!B122="","",IF('PR-tampon'!B122=0,"",IF(INDIRECT(NOM_FR_FACADE&amp;ADDRESS('PR-tampon'!$E122,COLUMN(REFERENCEMENT_FACADE[OBSERVATIONS SUR DOMAINE D''EMPLOI Sismique])))="","-",(INDIRECT(NOM_FR_FACADE&amp;ADDRESS('PR-tampon'!$E122,COLUMN(REFERENCEMENT_FACADE[OBSERVATIONS SUR DOMAINE D''EMPLOI Sismique]))))))),"")</f>
        <v>** Domaine d'emploi sismique :
Pose pour les panneaux de format maximum 1600 x 3200 mm en bardage rapporté avec entraxe entre inserts limité à [HxV] :600x700 mm</v>
      </c>
      <c r="R156" s="2" t="str">
        <f ca="1">IF('PR-tampon'!B122="","",IF('PR-tampon'!B122=0,"",IF(INDIRECT(NOM_FR_FACADE&amp;ADDRESS('PR-tampon'!$E122,COLUMN(REFERENCEMENT_FACADE[REF ApL])))=0,"",INDIRECT(NOM_FR_FACADE&amp;ADDRESS('PR-tampon'!$E122,COLUMN(REFERENCEMENT_FACADE[REF ApL]))))))</f>
        <v/>
      </c>
      <c r="S156" s="187" t="str">
        <f ca="1">IF('PR-tampon'!B122="","",IF('PR-tampon'!B122=0,"",IF(INDIRECT(NOM_FR_FACADE&amp;ADDRESS('PR-tampon'!$E122,COLUMN(REFERENCEMENT_FACADE[Lien pour aller sur le site Evaluation CSTB])))=0,"",INDIRECT(NOM_FR_FACADE&amp;ADDRESS('PR-tampon'!$E122,COLUMN(REFERENCEMENT_FACADE[Lien pour aller sur le site Evaluation CSTB]))))))</f>
        <v>https://evaluation.cstb.fr/fr/avis-technique/detail/2.2-20-1809_V1/</v>
      </c>
    </row>
    <row r="157" spans="1:19" ht="75" customHeight="1" x14ac:dyDescent="0.3">
      <c r="A157" s="2">
        <f>IF('PR-tampon'!B123=0,"",IF(A156+1&gt;'MODULE DE RECHERCHE'!$F$36,"",A156+1))</f>
        <v>115</v>
      </c>
      <c r="B157" s="10">
        <f ca="1">IF('PR-tampon'!E123="","",IF('PR-tampon'!E123=0,"",INDIRECT(NOM_FR_FACADE&amp;ADDRESS('PR-tampon'!$E123,COLUMN(REFERENCEMENT_FACADE[[#Headers],[DATE REFERENCEMENT]])))))</f>
        <v>44427</v>
      </c>
      <c r="C157" s="2" t="str">
        <f ca="1">IF('PR-tampon'!B123="","",IF('PR-tampon'!B123=0,"",INDIRECT(NOM_FR_FACADE&amp;ADDRESS('PR-tampon'!$E123,COLUMN(REFERENCEMENT_FACADE[[#Headers],[ASPECT]])))))</f>
        <v>Plaque</v>
      </c>
      <c r="D157" s="2" t="str">
        <f ca="1">IF('PR-tampon'!B123="","",IF('PR-tampon'!B123=0,"",INDIRECT(NOM_FR_FACADE&amp;ADDRESS('PR-tampon'!$E123,COLUMN(REFERENCEMENT_FACADE[[#Headers],[TYPE DE PROCEDE]])))))</f>
        <v>Bardage rapporté en fibres-ciment (fixations traversantes)</v>
      </c>
      <c r="E157" s="2" t="str">
        <f ca="1">IF('PR-tampon'!B123="","",IF('PR-tampon'!B123=0,"",INDIRECT(NOM_FR_FACADE&amp;ADDRESS('PR-tampon'!$E123,COLUMN(REFERENCEMENT_FACADE[[#Headers],[NOM COMMERCIAL DU PROCEDE]])))))</f>
        <v>COPANEL Ossature Bois et Métal</v>
      </c>
      <c r="F157" s="2" t="str">
        <f ca="1">IF('PR-tampon'!B123="","",IF('PR-tampon'!B123=0,"",INDIRECT(NOM_FR_FACADE&amp;ADDRESS('PR-tampon'!$E123,COLUMN(REFERENCEMENT_FACADE[[#Headers],[FABRICANT]])))))</f>
        <v>CONNAN
(FR)</v>
      </c>
      <c r="G157" s="2" t="str">
        <f ca="1">IF('PR-tampon'!B123="","",IF('PR-tampon'!B123=0,"",INDIRECT(NOM_FR_FACADE&amp;ADDRESS('PR-tampon'!$E123,COLUMN(REFERENCEMENT_FACADE[[#Headers],[TYPE DE DOCUMENT DE REFERENCE]])))))</f>
        <v>Appréciation Technique de Transition</v>
      </c>
      <c r="H157" s="2" t="str">
        <f ca="1">IF('PR-tampon'!B123="","",IF('PR-tampon'!B123=0,"",INDIRECT(NOM_FR_FACADE&amp;ADDRESS('PR-tampon'!$E123,COLUMN(REFERENCEMENT_FACADE[[#Headers],[REF]])))))</f>
        <v>21/027_v1</v>
      </c>
      <c r="I157" s="10">
        <f ca="1">IF('PR-tampon'!B123="","",IF('PR-tampon'!B123=0,"",INDIRECT(NOM_FR_FACADE&amp;ADDRESS('PR-tampon'!$E123,COLUMN(REFERENCEMENT_FACADE[[#Headers],[AVIS LIMITE AU / VALIDITE]])))))</f>
        <v>46030</v>
      </c>
      <c r="J157" s="10" t="str">
        <f ca="1">IF('PR-tampon'!B123="","",IF('PR-tampon'!B123=0,"",INDIRECT(NOM_FR_FACADE&amp;ADDRESS('PR-tampon'!$E123,COLUMN(REFERENCEMENT_FACADE[[#Headers],[TC/TNC
dans le domaine d''emploi visé]])))))</f>
        <v>TNC
(Les Appréciations Techniques de Transition ne sont pas reconnues en technique courante)</v>
      </c>
      <c r="K157" s="2" t="str">
        <f ca="1">IF('PR-tampon'!B123="","",IF('PR-tampon'!B123=0,"",INDIRECT(NOM_FR_FACADE&amp;ADDRESS('PR-tampon'!$E123,COLUMN(REFERENCEMENT_FACADE[[#Headers],[Synthèse support visés]])))))</f>
        <v>COB (NF DTU 31.2) / CLT (Sous AT/DTA)</v>
      </c>
      <c r="L157" s="2" t="str">
        <f ca="1">IF('PR-tampon'!B123="","",IF('PR-tampon'!B123=0,"",INDIRECT(NOM_FR_FACADE&amp;ADDRESS('PR-tampon'!$E123,COLUMN(REFERENCEMENT_FACADE[[#Headers],[LIMITATION DE HAUTEUR DE FACADE3]])))))</f>
        <v>(Situation a à c) h≤ 18 m
(Situation d) h≤ 10 m</v>
      </c>
      <c r="M157" s="265">
        <f ca="1">IF('PR-tampon'!B123="","",IF('PR-tampon'!B123=0,"",INDIRECT(NOM_FR_FACADE&amp;ADDRESS('PR-tampon'!$E123,COLUMN(REFERENCEMENT_FACADE[[#Headers],[LIMITATION DE HAUTEUR DE FACADE]])))))</f>
        <v>18</v>
      </c>
      <c r="N157" s="236" t="str">
        <f ca="1">IF('PR-tampon'!B123="","",IF('PR-tampon'!B123=0,"",IF(INDIRECT(NOM_FR_FACADE&amp;ADDRESS('PR-tampon'!$E123,COLUMN(REFERENCEMENT_FACADE[Observation domaine d''emploi Hauteur])))=0,"-",INDIRECT(NOM_FR_FACADE&amp;ADDRESS('PR-tampon'!$E123,COLUMN(REFERENCEMENT_FACADE[Observation domaine d''emploi Hauteur]))))))</f>
        <v>* Domaine d'emploi Hauteur :
Hauteur + Point de pignon
En pose à joints ouverts</v>
      </c>
      <c r="O157" s="2" t="str">
        <f ca="1">IF('PR-tampon'!B123="","",IF('PR-tampon'!B123=0,"",INDIRECT(NOM_FR_FACADE&amp;ADDRESS('PR-tampon'!$E123,COLUMN(REFERENCEMENT_FACADE[[#Headers],[Colonne zone visée]])))))</f>
        <v>4
4
4
4</v>
      </c>
      <c r="P157" s="2" t="str">
        <f ca="1">IF('PR-tampon'!B123="","",IF('PR-tampon'!B123=0,"",INDIRECT(NOM_FR_FACADE&amp;ADDRESS('PR-tampon'!$E123,COLUMN(REFERENCEMENT_FACADE[[#Headers],[Colonne catégorie visée]])))))</f>
        <v>I
II
III
IV</v>
      </c>
      <c r="Q157" s="236" t="str">
        <f ca="1">IF(OR(RECH_CATEGORIE=FALSE,MID(Tableau5[[#This Row],[ZONE DE SISMICITE MAXIMALE POUR LA CATEGORIE DE BATIMENT VISEE]],2,2)="**"),IF('PR-tampon'!B123="","",IF('PR-tampon'!B123=0,"",IF(INDIRECT(NOM_FR_FACADE&amp;ADDRESS('PR-tampon'!$E123,COLUMN(REFERENCEMENT_FACADE[OBSERVATIONS SUR DOMAINE D''EMPLOI Sismique])))="","-",(INDIRECT(NOM_FR_FACADE&amp;ADDRESS('PR-tampon'!$E123,COLUMN(REFERENCEMENT_FACADE[OBSERVATIONS SUR DOMAINE D''EMPLOI Sismique]))))))),"")</f>
        <v>-</v>
      </c>
      <c r="R157" s="2" t="str">
        <f ca="1">IF('PR-tampon'!B123="","",IF('PR-tampon'!B123=0,"",IF(INDIRECT(NOM_FR_FACADE&amp;ADDRESS('PR-tampon'!$E123,COLUMN(REFERENCEMENT_FACADE[REF ApL])))=0,"",INDIRECT(NOM_FR_FACADE&amp;ADDRESS('PR-tampon'!$E123,COLUMN(REFERENCEMENT_FACADE[REF ApL]))))))</f>
        <v/>
      </c>
      <c r="S157" s="187" t="str">
        <f ca="1">IF('PR-tampon'!B123="","",IF('PR-tampon'!B123=0,"",IF(INDIRECT(NOM_FR_FACADE&amp;ADDRESS('PR-tampon'!$E123,COLUMN(REFERENCEMENT_FACADE[Lien pour aller sur le site Evaluation CSTB])))=0,"",INDIRECT(NOM_FR_FACADE&amp;ADDRESS('PR-tampon'!$E123,COLUMN(REFERENCEMENT_FACADE[Lien pour aller sur le site Evaluation CSTB]))))))</f>
        <v>https://evaluation.cstb.fr/fr/appreciation-technique-transition-att/download/att-21-027-v1/</v>
      </c>
    </row>
    <row r="158" spans="1:19" ht="75" customHeight="1" x14ac:dyDescent="0.3">
      <c r="A158" s="2">
        <f>IF('PR-tampon'!B124=0,"",IF(A157+1&gt;'MODULE DE RECHERCHE'!$F$36,"",A157+1))</f>
        <v>116</v>
      </c>
      <c r="B158" s="10">
        <f ca="1">IF('PR-tampon'!E124="","",IF('PR-tampon'!E124=0,"",INDIRECT(NOM_FR_FACADE&amp;ADDRESS('PR-tampon'!$E124,COLUMN(REFERENCEMENT_FACADE[[#Headers],[DATE REFERENCEMENT]])))))</f>
        <v>44893</v>
      </c>
      <c r="C158" s="2" t="str">
        <f ca="1">IF('PR-tampon'!B124="","",IF('PR-tampon'!B124=0,"",INDIRECT(NOM_FR_FACADE&amp;ADDRESS('PR-tampon'!$E124,COLUMN(REFERENCEMENT_FACADE[[#Headers],[ASPECT]])))))</f>
        <v>Plaque</v>
      </c>
      <c r="D158" s="2" t="str">
        <f ca="1">IF('PR-tampon'!B124="","",IF('PR-tampon'!B124=0,"",INDIRECT(NOM_FR_FACADE&amp;ADDRESS('PR-tampon'!$E124,COLUMN(REFERENCEMENT_FACADE[[#Headers],[TYPE DE PROCEDE]])))))</f>
        <v>Bardage rapporté en résine acrylique chargé</v>
      </c>
      <c r="E158" s="2" t="str">
        <f ca="1">IF('PR-tampon'!B124="","",IF('PR-tampon'!B124=0,"",INDIRECT(NOM_FR_FACADE&amp;ADDRESS('PR-tampon'!$E124,COLUMN(REFERENCEMENT_FACADE[[#Headers],[NOM COMMERCIAL DU PROCEDE]])))))</f>
        <v>ACRYTHERM R</v>
      </c>
      <c r="F158" s="2" t="str">
        <f ca="1">IF('PR-tampon'!B124="","",IF('PR-tampon'!B124=0,"",INDIRECT(NOM_FR_FACADE&amp;ADDRESS('PR-tampon'!$E124,COLUMN(REFERENCEMENT_FACADE[[#Headers],[FABRICANT]])))))</f>
        <v>REBETON</v>
      </c>
      <c r="G158" s="2" t="str">
        <f ca="1">IF('PR-tampon'!B124="","",IF('PR-tampon'!B124=0,"",INDIRECT(NOM_FR_FACADE&amp;ADDRESS('PR-tampon'!$E124,COLUMN(REFERENCEMENT_FACADE[[#Headers],[TYPE DE DOCUMENT DE REFERENCE]])))))</f>
        <v>Avis Technique</v>
      </c>
      <c r="H158" s="2" t="str">
        <f ca="1">IF('PR-tampon'!B124="","",IF('PR-tampon'!B124=0,"",INDIRECT(NOM_FR_FACADE&amp;ADDRESS('PR-tampon'!$E124,COLUMN(REFERENCEMENT_FACADE[[#Headers],[REF]])))))</f>
        <v>2.2/16-1727_V1</v>
      </c>
      <c r="I158" s="10">
        <f ca="1">IF('PR-tampon'!B124="","",IF('PR-tampon'!B124=0,"",INDIRECT(NOM_FR_FACADE&amp;ADDRESS('PR-tampon'!$E124,COLUMN(REFERENCEMENT_FACADE[[#Headers],[AVIS LIMITE AU / VALIDITE]])))))</f>
        <v>47299</v>
      </c>
      <c r="J158" s="10" t="str">
        <f ca="1">IF('PR-tampon'!B124="","",IF('PR-tampon'!B124=0,"",INDIRECT(NOM_FR_FACADE&amp;ADDRESS('PR-tampon'!$E124,COLUMN(REFERENCEMENT_FACADE[[#Headers],[TC/TNC
dans le domaine d''emploi visé]])))))</f>
        <v>TC</v>
      </c>
      <c r="K158" s="2" t="str">
        <f ca="1">IF('PR-tampon'!B124="","",IF('PR-tampon'!B124=0,"",INDIRECT(NOM_FR_FACADE&amp;ADDRESS('PR-tampon'!$E124,COLUMN(REFERENCEMENT_FACADE[[#Headers],[Synthèse support visés]])))))</f>
        <v>COB (NF DTU 31.2) / CLT (Sous AT/DTA)</v>
      </c>
      <c r="L158" s="2" t="str">
        <f ca="1">IF('PR-tampon'!B124="","",IF('PR-tampon'!B124=0,"",INDIRECT(NOM_FR_FACADE&amp;ADDRESS('PR-tampon'!$E124,COLUMN(REFERENCEMENT_FACADE[[#Headers],[LIMITATION DE HAUTEUR DE FACADE3]])))))</f>
        <v>(Situation a à c) h≤ 10 m
(Situation d) h≤ 6 m</v>
      </c>
      <c r="M158" s="265">
        <f ca="1">IF('PR-tampon'!B124="","",IF('PR-tampon'!B124=0,"",INDIRECT(NOM_FR_FACADE&amp;ADDRESS('PR-tampon'!$E124,COLUMN(REFERENCEMENT_FACADE[[#Headers],[LIMITATION DE HAUTEUR DE FACADE]])))))</f>
        <v>10</v>
      </c>
      <c r="N158" s="236" t="str">
        <f ca="1">IF('PR-tampon'!B124="","",IF('PR-tampon'!B124=0,"",IF(INDIRECT(NOM_FR_FACADE&amp;ADDRESS('PR-tampon'!$E124,COLUMN(REFERENCEMENT_FACADE[Observation domaine d''emploi Hauteur])))=0,"-",INDIRECT(NOM_FR_FACADE&amp;ADDRESS('PR-tampon'!$E124,COLUMN(REFERENCEMENT_FACADE[Observation domaine d''emploi Hauteur]))))))</f>
        <v>-</v>
      </c>
      <c r="O158" s="2" t="str">
        <f ca="1">IF('PR-tampon'!B124="","",IF('PR-tampon'!B124=0,"",INDIRECT(NOM_FR_FACADE&amp;ADDRESS('PR-tampon'!$E124,COLUMN(REFERENCEMENT_FACADE[[#Headers],[Colonne zone visée]])))))</f>
        <v>4
4
4
4</v>
      </c>
      <c r="P158" s="2" t="str">
        <f ca="1">IF('PR-tampon'!B124="","",IF('PR-tampon'!B124=0,"",INDIRECT(NOM_FR_FACADE&amp;ADDRESS('PR-tampon'!$E124,COLUMN(REFERENCEMENT_FACADE[[#Headers],[Colonne catégorie visée]])))))</f>
        <v>I
II
III
IV</v>
      </c>
      <c r="Q158" s="236" t="str">
        <f ca="1">IF(OR(RECH_CATEGORIE=FALSE,MID(Tableau5[[#This Row],[ZONE DE SISMICITE MAXIMALE POUR LA CATEGORIE DE BATIMENT VISEE]],2,2)="**"),IF('PR-tampon'!B124="","",IF('PR-tampon'!B124=0,"",IF(INDIRECT(NOM_FR_FACADE&amp;ADDRESS('PR-tampon'!$E124,COLUMN(REFERENCEMENT_FACADE[OBSERVATIONS SUR DOMAINE D''EMPLOI Sismique])))="","-",(INDIRECT(NOM_FR_FACADE&amp;ADDRESS('PR-tampon'!$E124,COLUMN(REFERENCEMENT_FACADE[OBSERVATIONS SUR DOMAINE D''EMPLOI Sismique]))))))),"")</f>
        <v>-</v>
      </c>
      <c r="R158" s="2" t="str">
        <f ca="1">IF('PR-tampon'!B124="","",IF('PR-tampon'!B124=0,"",IF(INDIRECT(NOM_FR_FACADE&amp;ADDRESS('PR-tampon'!$E124,COLUMN(REFERENCEMENT_FACADE[REF ApL])))=0,"",INDIRECT(NOM_FR_FACADE&amp;ADDRESS('PR-tampon'!$E124,COLUMN(REFERENCEMENT_FACADE[REF ApL]))))))</f>
        <v/>
      </c>
      <c r="S158" s="187" t="str">
        <f ca="1">IF('PR-tampon'!B124="","",IF('PR-tampon'!B124=0,"",IF(INDIRECT(NOM_FR_FACADE&amp;ADDRESS('PR-tampon'!$E124,COLUMN(REFERENCEMENT_FACADE[Lien pour aller sur le site Evaluation CSTB])))=0,"",INDIRECT(NOM_FR_FACADE&amp;ADDRESS('PR-tampon'!$E124,COLUMN(REFERENCEMENT_FACADE[Lien pour aller sur le site Evaluation CSTB]))))))</f>
        <v>https://evaluation.cstb.fr/fr/avis-technique/detail/2.2-16-1727_V1/</v>
      </c>
    </row>
    <row r="159" spans="1:19" ht="75" customHeight="1" x14ac:dyDescent="0.3">
      <c r="A159" s="2">
        <f>IF('PR-tampon'!B125=0,"",IF(A158+1&gt;'MODULE DE RECHERCHE'!$F$36,"",A158+1))</f>
        <v>117</v>
      </c>
      <c r="B159" s="10">
        <f ca="1">IF('PR-tampon'!E125="","",IF('PR-tampon'!E125=0,"",INDIRECT(NOM_FR_FACADE&amp;ADDRESS('PR-tampon'!$E125,COLUMN(REFERENCEMENT_FACADE[[#Headers],[DATE REFERENCEMENT]])))))</f>
        <v>45085</v>
      </c>
      <c r="C159" s="2" t="str">
        <f ca="1">IF('PR-tampon'!B125="","",IF('PR-tampon'!B125=0,"",INDIRECT(NOM_FR_FACADE&amp;ADDRESS('PR-tampon'!$E125,COLUMN(REFERENCEMENT_FACADE[[#Headers],[ASPECT]])))))</f>
        <v>Selon revêtement</v>
      </c>
      <c r="D159" s="2" t="str">
        <f ca="1">IF('PR-tampon'!B125="","",IF('PR-tampon'!B125=0,"",INDIRECT(NOM_FR_FACADE&amp;ADDRESS('PR-tampon'!$E125,COLUMN(REFERENCEMENT_FACADE[[#Headers],[TYPE DE PROCEDE]])))))</f>
        <v>Façade légère à ossature bois</v>
      </c>
      <c r="E159" s="2" t="str">
        <f ca="1">IF('PR-tampon'!B125="","",IF('PR-tampon'!B125=0,"",INDIRECT(NOM_FR_FACADE&amp;ADDRESS('PR-tampon'!$E125,COLUMN(REFERENCEMENT_FACADE[[#Headers],[NOM COMMERCIAL DU PROCEDE]])))))</f>
        <v>Façade à ossature bois non porteuse perspirante</v>
      </c>
      <c r="F159" s="2" t="str">
        <f ca="1">IF('PR-tampon'!B125="","",IF('PR-tampon'!B125=0,"",INDIRECT(NOM_FR_FACADE&amp;ADDRESS('PR-tampon'!$E125,COLUMN(REFERENCEMENT_FACADE[[#Headers],[FABRICANT]])))))</f>
        <v>SYbois</v>
      </c>
      <c r="G159" s="2" t="str">
        <f ca="1">IF('PR-tampon'!B125="","",IF('PR-tampon'!B125=0,"",INDIRECT(NOM_FR_FACADE&amp;ADDRESS('PR-tampon'!$E125,COLUMN(REFERENCEMENT_FACADE[[#Headers],[TYPE DE DOCUMENT DE REFERENCE]])))))</f>
        <v>Appréciation Technique d'Expérimentation (ATEx cas a)</v>
      </c>
      <c r="H159" s="2" t="str">
        <f ca="1">IF('PR-tampon'!B125="","",IF('PR-tampon'!B125=0,"",INDIRECT(NOM_FR_FACADE&amp;ADDRESS('PR-tampon'!$E125,COLUMN(REFERENCEMENT_FACADE[[#Headers],[REF]])))))</f>
        <v>2944_v1</v>
      </c>
      <c r="I159" s="10">
        <f ca="1">IF('PR-tampon'!B125="","",IF('PR-tampon'!B125=0,"",INDIRECT(NOM_FR_FACADE&amp;ADDRESS('PR-tampon'!$E125,COLUMN(REFERENCEMENT_FACADE[[#Headers],[AVIS LIMITE AU / VALIDITE]])))))</f>
        <v>45747</v>
      </c>
      <c r="J159" s="10" t="str">
        <f ca="1">IF('PR-tampon'!B125="","",IF('PR-tampon'!B125=0,"",INDIRECT(NOM_FR_FACADE&amp;ADDRESS('PR-tampon'!$E125,COLUMN(REFERENCEMENT_FACADE[[#Headers],[TC/TNC
dans le domaine d''emploi visé]])))))</f>
        <v>TC</v>
      </c>
      <c r="K159" s="2" t="str">
        <f ca="1">IF('PR-tampon'!B125="","",IF('PR-tampon'!B125=0,"",INDIRECT(NOM_FR_FACADE&amp;ADDRESS('PR-tampon'!$E125,COLUMN(REFERENCEMENT_FACADE[[#Headers],[Synthèse support visés]])))))</f>
        <v>Charpente bois (NF DTU 31.1)</v>
      </c>
      <c r="L159" s="2" t="str">
        <f ca="1">IF('PR-tampon'!B125="","",IF('PR-tampon'!B125=0,"",INDIRECT(NOM_FR_FACADE&amp;ADDRESS('PR-tampon'!$E125,COLUMN(REFERENCEMENT_FACADE[[#Headers],[LIMITATION DE HAUTEUR DE FACADE3]])))))</f>
        <v>(Situation a à c) h≤ 50 m
(Situation d) h≤ 50 m</v>
      </c>
      <c r="M159" s="265">
        <f ca="1">IF('PR-tampon'!B125="","",IF('PR-tampon'!B125=0,"",INDIRECT(NOM_FR_FACADE&amp;ADDRESS('PR-tampon'!$E125,COLUMN(REFERENCEMENT_FACADE[[#Headers],[LIMITATION DE HAUTEUR DE FACADE]])))))</f>
        <v>50</v>
      </c>
      <c r="N159" s="236" t="str">
        <f ca="1">IF('PR-tampon'!B125="","",IF('PR-tampon'!B125=0,"",IF(INDIRECT(NOM_FR_FACADE&amp;ADDRESS('PR-tampon'!$E125,COLUMN(REFERENCEMENT_FACADE[Observation domaine d''emploi Hauteur])))=0,"-",INDIRECT(NOM_FR_FACADE&amp;ADDRESS('PR-tampon'!$E125,COLUMN(REFERENCEMENT_FACADE[Observation domaine d''emploi Hauteur]))))))</f>
        <v>-</v>
      </c>
      <c r="O159" s="2" t="str">
        <f ca="1">IF('PR-tampon'!B125="","",IF('PR-tampon'!B125=0,"",INDIRECT(NOM_FR_FACADE&amp;ADDRESS('PR-tampon'!$E125,COLUMN(REFERENCEMENT_FACADE[[#Headers],[Colonne zone visée]])))))</f>
        <v>4
4**
4**
4**</v>
      </c>
      <c r="P159" s="2" t="str">
        <f ca="1">IF('PR-tampon'!B125="","",IF('PR-tampon'!B125=0,"",INDIRECT(NOM_FR_FACADE&amp;ADDRESS('PR-tampon'!$E125,COLUMN(REFERENCEMENT_FACADE[[#Headers],[Colonne catégorie visée]])))))</f>
        <v>I
II
III
IV</v>
      </c>
      <c r="Q159" s="236" t="str">
        <f ca="1">IF(OR(RECH_CATEGORIE=FALSE,MID(Tableau5[[#This Row],[ZONE DE SISMICITE MAXIMALE POUR LA CATEGORIE DE BATIMENT VISEE]],2,2)="**"),IF('PR-tampon'!B125="","",IF('PR-tampon'!B125=0,"",IF(INDIRECT(NOM_FR_FACADE&amp;ADDRESS('PR-tampon'!$E125,COLUMN(REFERENCEMENT_FACADE[OBSERVATIONS SUR DOMAINE D''EMPLOI Sismique])))="","-",(INDIRECT(NOM_FR_FACADE&amp;ADDRESS('PR-tampon'!$E125,COLUMN(REFERENCEMENT_FACADE[OBSERVATIONS SUR DOMAINE D''EMPLOI Sismique]))))))),"")</f>
        <v>** Domaine d'emploi sismique :
Toutefois le procédé de bardage extérieur pourra limiter les zones de sismicité des bâtiments visés.</v>
      </c>
      <c r="R159" s="2" t="str">
        <f ca="1">IF('PR-tampon'!B125="","",IF('PR-tampon'!B125=0,"",IF(INDIRECT(NOM_FR_FACADE&amp;ADDRESS('PR-tampon'!$E125,COLUMN(REFERENCEMENT_FACADE[REF ApL])))=0,"",INDIRECT(NOM_FR_FACADE&amp;ADDRESS('PR-tampon'!$E125,COLUMN(REFERENCEMENT_FACADE[REF ApL]))))))</f>
        <v>EFR 14-001488
EFR 18-004504</v>
      </c>
      <c r="S159" s="187" t="str">
        <f ca="1">IF('PR-tampon'!B125="","",IF('PR-tampon'!B125=0,"",IF(INDIRECT(NOM_FR_FACADE&amp;ADDRESS('PR-tampon'!$E125,COLUMN(REFERENCEMENT_FACADE[Lien pour aller sur le site Evaluation CSTB])))=0,"",INDIRECT(NOM_FR_FACADE&amp;ADDRESS('PR-tampon'!$E125,COLUMN(REFERENCEMENT_FACADE[Lien pour aller sur le site Evaluation CSTB]))))))</f>
        <v>https://evaluation.cstb.fr/fr/appreciation-technique-expertise-atex/detail/2944-v1/</v>
      </c>
    </row>
    <row r="160" spans="1:19" ht="75" customHeight="1" x14ac:dyDescent="0.3">
      <c r="A160" s="2">
        <f>IF('PR-tampon'!B126=0,"",IF(A159+1&gt;'MODULE DE RECHERCHE'!$F$36,"",A159+1))</f>
        <v>118</v>
      </c>
      <c r="B160" s="10">
        <f ca="1">IF('PR-tampon'!E126="","",IF('PR-tampon'!E126=0,"",INDIRECT(NOM_FR_FACADE&amp;ADDRESS('PR-tampon'!$E126,COLUMN(REFERENCEMENT_FACADE[[#Headers],[DATE REFERENCEMENT]])))))</f>
        <v>45049</v>
      </c>
      <c r="C160" s="2" t="str">
        <f ca="1">IF('PR-tampon'!B126="","",IF('PR-tampon'!B126=0,"",INDIRECT(NOM_FR_FACADE&amp;ADDRESS('PR-tampon'!$E126,COLUMN(REFERENCEMENT_FACADE[[#Headers],[ASPECT]])))))</f>
        <v>Selon revêtement</v>
      </c>
      <c r="D160" s="2" t="str">
        <f ca="1">IF('PR-tampon'!B126="","",IF('PR-tampon'!B126=0,"",INDIRECT(NOM_FR_FACADE&amp;ADDRESS('PR-tampon'!$E126,COLUMN(REFERENCEMENT_FACADE[[#Headers],[TYPE DE PROCEDE]])))))</f>
        <v>Façade légère à ossature bois</v>
      </c>
      <c r="E160" s="2" t="str">
        <f ca="1">IF('PR-tampon'!B126="","",IF('PR-tampon'!B126=0,"",INDIRECT(NOM_FR_FACADE&amp;ADDRESS('PR-tampon'!$E126,COLUMN(REFERENCEMENT_FACADE[[#Headers],[NOM COMMERCIAL DU PROCEDE]])))))</f>
        <v>Façade PANOBLOC</v>
      </c>
      <c r="F160" s="2" t="str">
        <f ca="1">IF('PR-tampon'!B126="","",IF('PR-tampon'!B126=0,"",INDIRECT(NOM_FR_FACADE&amp;ADDRESS('PR-tampon'!$E126,COLUMN(REFERENCEMENT_FACADE[[#Headers],[FABRICANT]])))))</f>
        <v>TECHNIWOOD SAS</v>
      </c>
      <c r="G160" s="2" t="str">
        <f ca="1">IF('PR-tampon'!B126="","",IF('PR-tampon'!B126=0,"",INDIRECT(NOM_FR_FACADE&amp;ADDRESS('PR-tampon'!$E126,COLUMN(REFERENCEMENT_FACADE[[#Headers],[TYPE DE DOCUMENT DE REFERENCE]])))))</f>
        <v>Avis Technique</v>
      </c>
      <c r="H160" s="2" t="str">
        <f ca="1">IF('PR-tampon'!B126="","",IF('PR-tampon'!B126=0,"",INDIRECT(NOM_FR_FACADE&amp;ADDRESS('PR-tampon'!$E126,COLUMN(REFERENCEMENT_FACADE[[#Headers],[REF]])))))</f>
        <v>2.1/14-1636_V2</v>
      </c>
      <c r="I160" s="10">
        <f ca="1">IF('PR-tampon'!B126="","",IF('PR-tampon'!B126=0,"",INDIRECT(NOM_FR_FACADE&amp;ADDRESS('PR-tampon'!$E126,COLUMN(REFERENCEMENT_FACADE[[#Headers],[AVIS LIMITE AU / VALIDITE]])))))</f>
        <v>46752</v>
      </c>
      <c r="J160" s="10" t="str">
        <f ca="1">IF('PR-tampon'!B126="","",IF('PR-tampon'!B126=0,"",INDIRECT(NOM_FR_FACADE&amp;ADDRESS('PR-tampon'!$E126,COLUMN(REFERENCEMENT_FACADE[[#Headers],[TC/TNC
dans le domaine d''emploi visé]])))))</f>
        <v>TC</v>
      </c>
      <c r="K160" s="2" t="str">
        <f ca="1">IF('PR-tampon'!B126="","",IF('PR-tampon'!B126=0,"",INDIRECT(NOM_FR_FACADE&amp;ADDRESS('PR-tampon'!$E126,COLUMN(REFERENCEMENT_FACADE[[#Headers],[Synthèse support visés]])))))</f>
        <v>Charpente bois (NF DTU 31.1)</v>
      </c>
      <c r="L160" s="2" t="str">
        <f ca="1">IF('PR-tampon'!B126="","",IF('PR-tampon'!B126=0,"",INDIRECT(NOM_FR_FACADE&amp;ADDRESS('PR-tampon'!$E126,COLUMN(REFERENCEMENT_FACADE[[#Headers],[LIMITATION DE HAUTEUR DE FACADE3]])))))</f>
        <v>(Situation a à c) h≤ 50 m
(Situation d) h≤ 50 m</v>
      </c>
      <c r="M160" s="265">
        <f ca="1">IF('PR-tampon'!B126="","",IF('PR-tampon'!B126=0,"",INDIRECT(NOM_FR_FACADE&amp;ADDRESS('PR-tampon'!$E126,COLUMN(REFERENCEMENT_FACADE[[#Headers],[LIMITATION DE HAUTEUR DE FACADE]])))))</f>
        <v>50</v>
      </c>
      <c r="N160" s="236" t="str">
        <f ca="1">IF('PR-tampon'!B126="","",IF('PR-tampon'!B126=0,"",IF(INDIRECT(NOM_FR_FACADE&amp;ADDRESS('PR-tampon'!$E126,COLUMN(REFERENCEMENT_FACADE[Observation domaine d''emploi Hauteur])))=0,"-",INDIRECT(NOM_FR_FACADE&amp;ADDRESS('PR-tampon'!$E126,COLUMN(REFERENCEMENT_FACADE[Observation domaine d''emploi Hauteur]))))))</f>
        <v>-</v>
      </c>
      <c r="O160" s="2" t="str">
        <f ca="1">IF('PR-tampon'!B126="","",IF('PR-tampon'!B126=0,"",INDIRECT(NOM_FR_FACADE&amp;ADDRESS('PR-tampon'!$E126,COLUMN(REFERENCEMENT_FACADE[[#Headers],[Colonne zone visée]])))))</f>
        <v>4
4**
4**
4**</v>
      </c>
      <c r="P160" s="2" t="str">
        <f ca="1">IF('PR-tampon'!B126="","",IF('PR-tampon'!B126=0,"",INDIRECT(NOM_FR_FACADE&amp;ADDRESS('PR-tampon'!$E126,COLUMN(REFERENCEMENT_FACADE[[#Headers],[Colonne catégorie visée]])))))</f>
        <v>I
II
III
IV</v>
      </c>
      <c r="Q160" s="236" t="str">
        <f ca="1">IF(OR(RECH_CATEGORIE=FALSE,MID(Tableau5[[#This Row],[ZONE DE SISMICITE MAXIMALE POUR LA CATEGORIE DE BATIMENT VISEE]],2,2)="**"),IF('PR-tampon'!B126="","",IF('PR-tampon'!B126=0,"",IF(INDIRECT(NOM_FR_FACADE&amp;ADDRESS('PR-tampon'!$E126,COLUMN(REFERENCEMENT_FACADE[OBSERVATIONS SUR DOMAINE D''EMPLOI Sismique])))="","-",(INDIRECT(NOM_FR_FACADE&amp;ADDRESS('PR-tampon'!$E126,COLUMN(REFERENCEMENT_FACADE[OBSERVATIONS SUR DOMAINE D''EMPLOI Sismique]))))))),"")</f>
        <v>** Domaine d'emploi sismique :
Toutefois le procédé de bardage extérieur pourra limiter les zones de sismicité des bâtiments visés.</v>
      </c>
      <c r="R160" s="2" t="str">
        <f ca="1">IF('PR-tampon'!B126="","",IF('PR-tampon'!B126=0,"",IF(INDIRECT(NOM_FR_FACADE&amp;ADDRESS('PR-tampon'!$E126,COLUMN(REFERENCEMENT_FACADE[REF ApL])))=0,"",INDIRECT(NOM_FR_FACADE&amp;ADDRESS('PR-tampon'!$E126,COLUMN(REFERENCEMENT_FACADE[REF ApL]))))))</f>
        <v>AL14-146 Version 3</v>
      </c>
      <c r="S160" s="187" t="str">
        <f ca="1">IF('PR-tampon'!B126="","",IF('PR-tampon'!B126=0,"",IF(INDIRECT(NOM_FR_FACADE&amp;ADDRESS('PR-tampon'!$E126,COLUMN(REFERENCEMENT_FACADE[Lien pour aller sur le site Evaluation CSTB])))=0,"",INDIRECT(NOM_FR_FACADE&amp;ADDRESS('PR-tampon'!$E126,COLUMN(REFERENCEMENT_FACADE[Lien pour aller sur le site Evaluation CSTB]))))))</f>
        <v>https://evaluation.cstb.fr/fr/avis-technique/detail/2.1-14-1636_V2/</v>
      </c>
    </row>
    <row r="161" spans="1:19" ht="75" customHeight="1" x14ac:dyDescent="0.3">
      <c r="A161" s="2">
        <f>IF('PR-tampon'!B127=0,"",IF(A160+1&gt;'MODULE DE RECHERCHE'!$F$36,"",A160+1))</f>
        <v>119</v>
      </c>
      <c r="B161" s="10">
        <f ca="1">IF('PR-tampon'!E127="","",IF('PR-tampon'!E127=0,"",INDIRECT(NOM_FR_FACADE&amp;ADDRESS('PR-tampon'!$E127,COLUMN(REFERENCEMENT_FACADE[[#Headers],[DATE REFERENCEMENT]])))))</f>
        <v>45083</v>
      </c>
      <c r="C161" s="2" t="str">
        <f ca="1">IF('PR-tampon'!B127="","",IF('PR-tampon'!B127=0,"",INDIRECT(NOM_FR_FACADE&amp;ADDRESS('PR-tampon'!$E127,COLUMN(REFERENCEMENT_FACADE[[#Headers],[ASPECT]])))))</f>
        <v>Selon revêtement</v>
      </c>
      <c r="D161" s="2" t="str">
        <f ca="1">IF('PR-tampon'!B127="","",IF('PR-tampon'!B127=0,"",INDIRECT(NOM_FR_FACADE&amp;ADDRESS('PR-tampon'!$E127,COLUMN(REFERENCEMENT_FACADE[[#Headers],[TYPE DE PROCEDE]])))))</f>
        <v>Murs préfabriqués biosourcés</v>
      </c>
      <c r="E161" s="2" t="str">
        <f ca="1">IF('PR-tampon'!B127="","",IF('PR-tampon'!B127=0,"",INDIRECT(NOM_FR_FACADE&amp;ADDRESS('PR-tampon'!$E127,COLUMN(REFERENCEMENT_FACADE[[#Headers],[NOM COMMERCIAL DU PROCEDE]])))))</f>
        <v>Panneaux de façade FP2 et FP3 en béton de bois (TimberRoc)</v>
      </c>
      <c r="F161" s="2" t="str">
        <f ca="1">IF('PR-tampon'!B127="","",IF('PR-tampon'!B127=0,"",INDIRECT(NOM_FR_FACADE&amp;ADDRESS('PR-tampon'!$E127,COLUMN(REFERENCEMENT_FACADE[[#Headers],[FABRICANT]])))))</f>
        <v>CCB GREENTECH</v>
      </c>
      <c r="G161" s="2" t="str">
        <f ca="1">IF('PR-tampon'!B127="","",IF('PR-tampon'!B127=0,"",INDIRECT(NOM_FR_FACADE&amp;ADDRESS('PR-tampon'!$E127,COLUMN(REFERENCEMENT_FACADE[[#Headers],[TYPE DE DOCUMENT DE REFERENCE]])))))</f>
        <v>Appréciation Technique d'Expérimentation (ATEx cas a)</v>
      </c>
      <c r="H161" s="2" t="str">
        <f ca="1">IF('PR-tampon'!B127="","",IF('PR-tampon'!B127=0,"",INDIRECT(NOM_FR_FACADE&amp;ADDRESS('PR-tampon'!$E127,COLUMN(REFERENCEMENT_FACADE[[#Headers],[REF]])))))</f>
        <v>3152_v1</v>
      </c>
      <c r="I161" s="10">
        <f ca="1">IF('PR-tampon'!B127="","",IF('PR-tampon'!B127=0,"",INDIRECT(NOM_FR_FACADE&amp;ADDRESS('PR-tampon'!$E127,COLUMN(REFERENCEMENT_FACADE[[#Headers],[AVIS LIMITE AU / VALIDITE]])))))</f>
        <v>46173</v>
      </c>
      <c r="J161" s="10" t="str">
        <f ca="1">IF('PR-tampon'!B127="","",IF('PR-tampon'!B127=0,"",INDIRECT(NOM_FR_FACADE&amp;ADDRESS('PR-tampon'!$E127,COLUMN(REFERENCEMENT_FACADE[[#Headers],[TC/TNC
dans le domaine d''emploi visé]])))))</f>
        <v>TC</v>
      </c>
      <c r="K161" s="2" t="str">
        <f ca="1">IF('PR-tampon'!B127="","",IF('PR-tampon'!B127=0,"",INDIRECT(NOM_FR_FACADE&amp;ADDRESS('PR-tampon'!$E127,COLUMN(REFERENCEMENT_FACADE[[#Headers],[Synthèse support visés]])))))</f>
        <v>Charpente bois (NF DTU 31.1)</v>
      </c>
      <c r="L161" s="2" t="str">
        <f ca="1">IF('PR-tampon'!B127="","",IF('PR-tampon'!B127=0,"",INDIRECT(NOM_FR_FACADE&amp;ADDRESS('PR-tampon'!$E127,COLUMN(REFERENCEMENT_FACADE[[#Headers],[LIMITATION DE HAUTEUR DE FACADE3]])))))</f>
        <v>(Situation a à c) h≤ 28 m
(Situation d) h≤ 28 m</v>
      </c>
      <c r="M161" s="265">
        <f ca="1">IF('PR-tampon'!B127="","",IF('PR-tampon'!B127=0,"",INDIRECT(NOM_FR_FACADE&amp;ADDRESS('PR-tampon'!$E127,COLUMN(REFERENCEMENT_FACADE[[#Headers],[LIMITATION DE HAUTEUR DE FACADE]])))))</f>
        <v>28</v>
      </c>
      <c r="N161" s="236" t="str">
        <f ca="1">IF('PR-tampon'!B127="","",IF('PR-tampon'!B127=0,"",IF(INDIRECT(NOM_FR_FACADE&amp;ADDRESS('PR-tampon'!$E127,COLUMN(REFERENCEMENT_FACADE[Observation domaine d''emploi Hauteur])))=0,"-",INDIRECT(NOM_FR_FACADE&amp;ADDRESS('PR-tampon'!$E127,COLUMN(REFERENCEMENT_FACADE[Observation domaine d''emploi Hauteur]))))))</f>
        <v>-</v>
      </c>
      <c r="O161" s="2" t="str">
        <f ca="1">IF('PR-tampon'!B127="","",IF('PR-tampon'!B127=0,"",INDIRECT(NOM_FR_FACADE&amp;ADDRESS('PR-tampon'!$E127,COLUMN(REFERENCEMENT_FACADE[[#Headers],[Colonne zone visée]])))))</f>
        <v>4
4**
4**
4**</v>
      </c>
      <c r="P161" s="2" t="str">
        <f ca="1">IF('PR-tampon'!B127="","",IF('PR-tampon'!B127=0,"",INDIRECT(NOM_FR_FACADE&amp;ADDRESS('PR-tampon'!$E127,COLUMN(REFERENCEMENT_FACADE[[#Headers],[Colonne catégorie visée]])))))</f>
        <v>I
II
III
IV</v>
      </c>
      <c r="Q161" s="236" t="str">
        <f ca="1">IF(OR(RECH_CATEGORIE=FALSE,MID(Tableau5[[#This Row],[ZONE DE SISMICITE MAXIMALE POUR LA CATEGORIE DE BATIMENT VISEE]],2,2)="**"),IF('PR-tampon'!B127="","",IF('PR-tampon'!B127=0,"",IF(INDIRECT(NOM_FR_FACADE&amp;ADDRESS('PR-tampon'!$E127,COLUMN(REFERENCEMENT_FACADE[OBSERVATIONS SUR DOMAINE D''EMPLOI Sismique])))="","-",(INDIRECT(NOM_FR_FACADE&amp;ADDRESS('PR-tampon'!$E127,COLUMN(REFERENCEMENT_FACADE[OBSERVATIONS SUR DOMAINE D''EMPLOI Sismique]))))))),"")</f>
        <v>** Domaine d'emploi sismique :
Uniquement pour la façade (FP3)</v>
      </c>
      <c r="R161" s="2" t="str">
        <f ca="1">IF('PR-tampon'!B127="","",IF('PR-tampon'!B127=0,"",IF(INDIRECT(NOM_FR_FACADE&amp;ADDRESS('PR-tampon'!$E127,COLUMN(REFERENCEMENT_FACADE[REF ApL])))=0,"",INDIRECT(NOM_FR_FACADE&amp;ADDRESS('PR-tampon'!$E127,COLUMN(REFERENCEMENT_FACADE[REF ApL]))))))</f>
        <v/>
      </c>
      <c r="S161" s="187" t="str">
        <f ca="1">IF('PR-tampon'!B127="","",IF('PR-tampon'!B127=0,"",IF(INDIRECT(NOM_FR_FACADE&amp;ADDRESS('PR-tampon'!$E127,COLUMN(REFERENCEMENT_FACADE[Lien pour aller sur le site Evaluation CSTB])))=0,"",INDIRECT(NOM_FR_FACADE&amp;ADDRESS('PR-tampon'!$E127,COLUMN(REFERENCEMENT_FACADE[Lien pour aller sur le site Evaluation CSTB]))))))</f>
        <v>https://evaluation.cstb.fr/fr/appreciation-technique-expertise-atex/detail/3152-v1/</v>
      </c>
    </row>
    <row r="162" spans="1:19" ht="75" customHeight="1" x14ac:dyDescent="0.3">
      <c r="A162" s="2">
        <f>IF('PR-tampon'!B128=0,"",IF(A161+1&gt;'MODULE DE RECHERCHE'!$F$36,"",A161+1))</f>
        <v>120</v>
      </c>
      <c r="B162" s="10">
        <f ca="1">IF('PR-tampon'!E128="","",IF('PR-tampon'!E128=0,"",INDIRECT(NOM_FR_FACADE&amp;ADDRESS('PR-tampon'!$E128,COLUMN(REFERENCEMENT_FACADE[[#Headers],[DATE REFERENCEMENT]])))))</f>
        <v>44230</v>
      </c>
      <c r="C162" s="2" t="str">
        <f ca="1">IF('PR-tampon'!B128="","",IF('PR-tampon'!B128=0,"",INDIRECT(NOM_FR_FACADE&amp;ADDRESS('PR-tampon'!$E128,COLUMN(REFERENCEMENT_FACADE[[#Headers],[ASPECT]])))))</f>
        <v>Verre</v>
      </c>
      <c r="D162" s="2" t="str">
        <f ca="1">IF('PR-tampon'!B128="","",IF('PR-tampon'!B128=0,"",INDIRECT(NOM_FR_FACADE&amp;ADDRESS('PR-tampon'!$E128,COLUMN(REFERENCEMENT_FACADE[[#Headers],[TYPE DE PROCEDE]])))))</f>
        <v xml:space="preserve">Bardage rapporté en revêtement collé sur plaque </v>
      </c>
      <c r="E162" s="2" t="str">
        <f ca="1">IF('PR-tampon'!B128="","",IF('PR-tampon'!B128=0,"",INDIRECT(NOM_FR_FACADE&amp;ADDRESS('PR-tampon'!$E128,COLUMN(REFERENCEMENT_FACADE[[#Headers],[NOM COMMERCIAL DU PROCEDE]])))))</f>
        <v>StoVentec Glass Système à fixations invisibles</v>
      </c>
      <c r="F162" s="2" t="str">
        <f ca="1">IF('PR-tampon'!B128="","",IF('PR-tampon'!B128=0,"",INDIRECT(NOM_FR_FACADE&amp;ADDRESS('PR-tampon'!$E128,COLUMN(REFERENCEMENT_FACADE[[#Headers],[FABRICANT]])))))</f>
        <v>Sto S.A.S</v>
      </c>
      <c r="G162" s="2" t="str">
        <f ca="1">IF('PR-tampon'!B128="","",IF('PR-tampon'!B128=0,"",INDIRECT(NOM_FR_FACADE&amp;ADDRESS('PR-tampon'!$E128,COLUMN(REFERENCEMENT_FACADE[[#Headers],[TYPE DE DOCUMENT DE REFERENCE]])))))</f>
        <v>Avis technique</v>
      </c>
      <c r="H162" s="2" t="str">
        <f ca="1">IF('PR-tampon'!B128="","",IF('PR-tampon'!B128=0,"",INDIRECT(NOM_FR_FACADE&amp;ADDRESS('PR-tampon'!$E128,COLUMN(REFERENCEMENT_FACADE[[#Headers],[REF]])))))</f>
        <v>2.2/15-1710_V2</v>
      </c>
      <c r="I162" s="10">
        <f ca="1">IF('PR-tampon'!B128="","",IF('PR-tampon'!B128=0,"",INDIRECT(NOM_FR_FACADE&amp;ADDRESS('PR-tampon'!$E128,COLUMN(REFERENCEMENT_FACADE[[#Headers],[AVIS LIMITE AU / VALIDITE]])))))</f>
        <v>45838</v>
      </c>
      <c r="J162" s="10" t="str">
        <f ca="1">IF('PR-tampon'!B128="","",IF('PR-tampon'!B128=0,"",INDIRECT(NOM_FR_FACADE&amp;ADDRESS('PR-tampon'!$E128,COLUMN(REFERENCEMENT_FACADE[[#Headers],[TC/TNC
dans le domaine d''emploi visé]])))))</f>
        <v>TC</v>
      </c>
      <c r="K162" s="2" t="str">
        <f ca="1">IF('PR-tampon'!B128="","",IF('PR-tampon'!B128=0,"",INDIRECT(NOM_FR_FACADE&amp;ADDRESS('PR-tampon'!$E128,COLUMN(REFERENCEMENT_FACADE[[#Headers],[Synthèse support visés]])))))</f>
        <v>COB (NF DTU 31.2) / CLT (Sous AT/DTA)</v>
      </c>
      <c r="L162" s="2" t="str">
        <f ca="1">IF('PR-tampon'!B128="","",IF('PR-tampon'!B128=0,"",INDIRECT(NOM_FR_FACADE&amp;ADDRESS('PR-tampon'!$E128,COLUMN(REFERENCEMENT_FACADE[[#Headers],[LIMITATION DE HAUTEUR DE FACADE3]])))))</f>
        <v>(Situation a à c) h≤ 10 m
(Situation d) h≤ 6 m</v>
      </c>
      <c r="M162" s="265">
        <f ca="1">IF('PR-tampon'!B128="","",IF('PR-tampon'!B128=0,"",INDIRECT(NOM_FR_FACADE&amp;ADDRESS('PR-tampon'!$E128,COLUMN(REFERENCEMENT_FACADE[[#Headers],[LIMITATION DE HAUTEUR DE FACADE]])))))</f>
        <v>10</v>
      </c>
      <c r="N162" s="236" t="str">
        <f ca="1">IF('PR-tampon'!B128="","",IF('PR-tampon'!B128=0,"",IF(INDIRECT(NOM_FR_FACADE&amp;ADDRESS('PR-tampon'!$E128,COLUMN(REFERENCEMENT_FACADE[Observation domaine d''emploi Hauteur])))=0,"-",INDIRECT(NOM_FR_FACADE&amp;ADDRESS('PR-tampon'!$E128,COLUMN(REFERENCEMENT_FACADE[Observation domaine d''emploi Hauteur]))))))</f>
        <v>-</v>
      </c>
      <c r="O162" s="2" t="str">
        <f ca="1">IF('PR-tampon'!B128="","",IF('PR-tampon'!B128=0,"",INDIRECT(NOM_FR_FACADE&amp;ADDRESS('PR-tampon'!$E128,COLUMN(REFERENCEMENT_FACADE[[#Headers],[Colonne zone visée]])))))</f>
        <v>4
2
1
1</v>
      </c>
      <c r="P162" s="2" t="str">
        <f ca="1">IF('PR-tampon'!B128="","",IF('PR-tampon'!B128=0,"",INDIRECT(NOM_FR_FACADE&amp;ADDRESS('PR-tampon'!$E128,COLUMN(REFERENCEMENT_FACADE[[#Headers],[Colonne catégorie visée]])))))</f>
        <v>I
II
III
IV</v>
      </c>
      <c r="Q162" s="236" t="str">
        <f ca="1">IF(OR(RECH_CATEGORIE=FALSE,MID(Tableau5[[#This Row],[ZONE DE SISMICITE MAXIMALE POUR LA CATEGORIE DE BATIMENT VISEE]],2,2)="**"),IF('PR-tampon'!B128="","",IF('PR-tampon'!B128=0,"",IF(INDIRECT(NOM_FR_FACADE&amp;ADDRESS('PR-tampon'!$E128,COLUMN(REFERENCEMENT_FACADE[OBSERVATIONS SUR DOMAINE D''EMPLOI Sismique])))="","-",(INDIRECT(NOM_FR_FACADE&amp;ADDRESS('PR-tampon'!$E128,COLUMN(REFERENCEMENT_FACADE[OBSERVATIONS SUR DOMAINE D''EMPLOI Sismique]))))))),"")</f>
        <v>-</v>
      </c>
      <c r="R162" s="2" t="str">
        <f ca="1">IF('PR-tampon'!B128="","",IF('PR-tampon'!B128=0,"",IF(INDIRECT(NOM_FR_FACADE&amp;ADDRESS('PR-tampon'!$E128,COLUMN(REFERENCEMENT_FACADE[REF ApL])))=0,"",INDIRECT(NOM_FR_FACADE&amp;ADDRESS('PR-tampon'!$E128,COLUMN(REFERENCEMENT_FACADE[REF ApL]))))))</f>
        <v/>
      </c>
      <c r="S162" s="187" t="str">
        <f ca="1">IF('PR-tampon'!B128="","",IF('PR-tampon'!B128=0,"",IF(INDIRECT(NOM_FR_FACADE&amp;ADDRESS('PR-tampon'!$E128,COLUMN(REFERENCEMENT_FACADE[Lien pour aller sur le site Evaluation CSTB])))=0,"",INDIRECT(NOM_FR_FACADE&amp;ADDRESS('PR-tampon'!$E128,COLUMN(REFERENCEMENT_FACADE[Lien pour aller sur le site Evaluation CSTB]))))))</f>
        <v>https://evaluation.cstb.fr/fr/avis-technique/detail/2.2-15-1710_V2/</v>
      </c>
    </row>
    <row r="163" spans="1:19" ht="75" customHeight="1" x14ac:dyDescent="0.3">
      <c r="A163" s="2">
        <f>IF('PR-tampon'!B129=0,"",IF(A162+1&gt;'MODULE DE RECHERCHE'!$F$36,"",A162+1))</f>
        <v>121</v>
      </c>
      <c r="B163" s="10">
        <f ca="1">IF('PR-tampon'!E129="","",IF('PR-tampon'!E129=0,"",INDIRECT(NOM_FR_FACADE&amp;ADDRESS('PR-tampon'!$E129,COLUMN(REFERENCEMENT_FACADE[[#Headers],[DATE REFERENCEMENT]])))))</f>
        <v>43784</v>
      </c>
      <c r="C163" s="2" t="str">
        <f ca="1">IF('PR-tampon'!B129="","",IF('PR-tampon'!B129=0,"",INDIRECT(NOM_FR_FACADE&amp;ADDRESS('PR-tampon'!$E129,COLUMN(REFERENCEMENT_FACADE[[#Headers],[ASPECT]])))))</f>
        <v>Verre</v>
      </c>
      <c r="D163" s="2" t="str">
        <f ca="1">IF('PR-tampon'!B129="","",IF('PR-tampon'!B129=0,"",INDIRECT(NOM_FR_FACADE&amp;ADDRESS('PR-tampon'!$E129,COLUMN(REFERENCEMENT_FACADE[[#Headers],[TYPE DE PROCEDE]])))))</f>
        <v xml:space="preserve">Bardage verrier </v>
      </c>
      <c r="E163" s="2" t="str">
        <f ca="1">IF('PR-tampon'!B129="","",IF('PR-tampon'!B129=0,"",INDIRECT(NOM_FR_FACADE&amp;ADDRESS('PR-tampon'!$E129,COLUMN(REFERENCEMENT_FACADE[[#Headers],[NOM COMMERCIAL DU PROCEDE]])))))</f>
        <v xml:space="preserve">LITE POINT </v>
      </c>
      <c r="F163" s="2" t="str">
        <f ca="1">IF('PR-tampon'!B129="","",IF('PR-tampon'!B129=0,"",INDIRECT(NOM_FR_FACADE&amp;ADDRESS('PR-tampon'!$E129,COLUMN(REFERENCEMENT_FACADE[[#Headers],[FABRICANT]])))))</f>
        <v xml:space="preserve">Saint Gobain Glass </v>
      </c>
      <c r="G163" s="2" t="str">
        <f ca="1">IF('PR-tampon'!B129="","",IF('PR-tampon'!B129=0,"",INDIRECT(NOM_FR_FACADE&amp;ADDRESS('PR-tampon'!$E129,COLUMN(REFERENCEMENT_FACADE[[#Headers],[TYPE DE DOCUMENT DE REFERENCE]])))))</f>
        <v>Avis technique</v>
      </c>
      <c r="H163" s="2" t="str">
        <f ca="1">IF('PR-tampon'!B129="","",IF('PR-tampon'!B129=0,"",INDIRECT(NOM_FR_FACADE&amp;ADDRESS('PR-tampon'!$E129,COLUMN(REFERENCEMENT_FACADE[[#Headers],[REF]])))))</f>
        <v>2.1/15-1667_V3</v>
      </c>
      <c r="I163" s="10">
        <f ca="1">IF('PR-tampon'!B129="","",IF('PR-tampon'!B129=0,"",INDIRECT(NOM_FR_FACADE&amp;ADDRESS('PR-tampon'!$E129,COLUMN(REFERENCEMENT_FACADE[[#Headers],[AVIS LIMITE AU / VALIDITE]])))))</f>
        <v>46203</v>
      </c>
      <c r="J163" s="10" t="str">
        <f ca="1">IF('PR-tampon'!B129="","",IF('PR-tampon'!B129=0,"",INDIRECT(NOM_FR_FACADE&amp;ADDRESS('PR-tampon'!$E129,COLUMN(REFERENCEMENT_FACADE[[#Headers],[TC/TNC
dans le domaine d''emploi visé]])))))</f>
        <v>TC</v>
      </c>
      <c r="K163" s="2" t="str">
        <f ca="1">IF('PR-tampon'!B129="","",IF('PR-tampon'!B129=0,"",INDIRECT(NOM_FR_FACADE&amp;ADDRESS('PR-tampon'!$E129,COLUMN(REFERENCEMENT_FACADE[[#Headers],[Synthèse support visés]])))))</f>
        <v>COB (NF DTU 31.2) / CLT (Sous AT/DTA)</v>
      </c>
      <c r="L163" s="2" t="str">
        <f ca="1">IF('PR-tampon'!B129="","",IF('PR-tampon'!B129=0,"",INDIRECT(NOM_FR_FACADE&amp;ADDRESS('PR-tampon'!$E129,COLUMN(REFERENCEMENT_FACADE[[#Headers],[LIMITATION DE HAUTEUR DE FACADE3]])))))</f>
        <v>(Situation a à c) h≤ 10 m
(Situation d) h≤ 6 m</v>
      </c>
      <c r="M163" s="265">
        <f ca="1">IF('PR-tampon'!B129="","",IF('PR-tampon'!B129=0,"",INDIRECT(NOM_FR_FACADE&amp;ADDRESS('PR-tampon'!$E129,COLUMN(REFERENCEMENT_FACADE[[#Headers],[LIMITATION DE HAUTEUR DE FACADE]])))))</f>
        <v>10</v>
      </c>
      <c r="N163" s="236" t="str">
        <f ca="1">IF('PR-tampon'!B129="","",IF('PR-tampon'!B129=0,"",IF(INDIRECT(NOM_FR_FACADE&amp;ADDRESS('PR-tampon'!$E129,COLUMN(REFERENCEMENT_FACADE[Observation domaine d''emploi Hauteur])))=0,"-",INDIRECT(NOM_FR_FACADE&amp;ADDRESS('PR-tampon'!$E129,COLUMN(REFERENCEMENT_FACADE[Observation domaine d''emploi Hauteur]))))))</f>
        <v>-</v>
      </c>
      <c r="O163" s="2" t="str">
        <f ca="1">IF('PR-tampon'!B129="","",IF('PR-tampon'!B129=0,"",INDIRECT(NOM_FR_FACADE&amp;ADDRESS('PR-tampon'!$E129,COLUMN(REFERENCEMENT_FACADE[[#Headers],[Colonne zone visée]])))))</f>
        <v>4
2
1
1</v>
      </c>
      <c r="P163" s="2" t="str">
        <f ca="1">IF('PR-tampon'!B129="","",IF('PR-tampon'!B129=0,"",INDIRECT(NOM_FR_FACADE&amp;ADDRESS('PR-tampon'!$E129,COLUMN(REFERENCEMENT_FACADE[[#Headers],[Colonne catégorie visée]])))))</f>
        <v>I
II
III
IV</v>
      </c>
      <c r="Q163" s="236" t="str">
        <f ca="1">IF(OR(RECH_CATEGORIE=FALSE,MID(Tableau5[[#This Row],[ZONE DE SISMICITE MAXIMALE POUR LA CATEGORIE DE BATIMENT VISEE]],2,2)="**"),IF('PR-tampon'!B129="","",IF('PR-tampon'!B129=0,"",IF(INDIRECT(NOM_FR_FACADE&amp;ADDRESS('PR-tampon'!$E129,COLUMN(REFERENCEMENT_FACADE[OBSERVATIONS SUR DOMAINE D''EMPLOI Sismique])))="","-",(INDIRECT(NOM_FR_FACADE&amp;ADDRESS('PR-tampon'!$E129,COLUMN(REFERENCEMENT_FACADE[OBSERVATIONS SUR DOMAINE D''EMPLOI Sismique]))))))),"")</f>
        <v>-</v>
      </c>
      <c r="R163" s="2" t="str">
        <f ca="1">IF('PR-tampon'!B129="","",IF('PR-tampon'!B129=0,"",IF(INDIRECT(NOM_FR_FACADE&amp;ADDRESS('PR-tampon'!$E129,COLUMN(REFERENCEMENT_FACADE[REF ApL])))=0,"",INDIRECT(NOM_FR_FACADE&amp;ADDRESS('PR-tampon'!$E129,COLUMN(REFERENCEMENT_FACADE[REF ApL]))))))</f>
        <v/>
      </c>
      <c r="S163" s="187" t="str">
        <f ca="1">IF('PR-tampon'!B129="","",IF('PR-tampon'!B129=0,"",IF(INDIRECT(NOM_FR_FACADE&amp;ADDRESS('PR-tampon'!$E129,COLUMN(REFERENCEMENT_FACADE[Lien pour aller sur le site Evaluation CSTB])))=0,"",INDIRECT(NOM_FR_FACADE&amp;ADDRESS('PR-tampon'!$E129,COLUMN(REFERENCEMENT_FACADE[Lien pour aller sur le site Evaluation CSTB]))))))</f>
        <v>https://evaluation.cstb.fr/fr/avis-technique/detail/2.1-15-1667_V3/</v>
      </c>
    </row>
    <row r="164" spans="1:19" ht="75" customHeight="1" x14ac:dyDescent="0.3">
      <c r="A164" s="2">
        <f>IF('PR-tampon'!B130=0,"",IF(A163+1&gt;'MODULE DE RECHERCHE'!$F$36,"",A163+1))</f>
        <v>122</v>
      </c>
      <c r="B164" s="10">
        <f ca="1">IF('PR-tampon'!E130="","",IF('PR-tampon'!E130=0,"",INDIRECT(NOM_FR_FACADE&amp;ADDRESS('PR-tampon'!$E130,COLUMN(REFERENCEMENT_FACADE[[#Headers],[DATE REFERENCEMENT]])))))</f>
        <v>45049</v>
      </c>
      <c r="C164" s="2" t="str">
        <f ca="1">IF('PR-tampon'!B130="","",IF('PR-tampon'!B130=0,"",INDIRECT(NOM_FR_FACADE&amp;ADDRESS('PR-tampon'!$E130,COLUMN(REFERENCEMENT_FACADE[[#Headers],[ASPECT]])))))</f>
        <v>Verre</v>
      </c>
      <c r="D164" s="2" t="str">
        <f ca="1">IF('PR-tampon'!B130="","",IF('PR-tampon'!B130=0,"",INDIRECT(NOM_FR_FACADE&amp;ADDRESS('PR-tampon'!$E130,COLUMN(REFERENCEMENT_FACADE[[#Headers],[TYPE DE PROCEDE]])))))</f>
        <v>Façade légère à ossature bois</v>
      </c>
      <c r="E164" s="2" t="str">
        <f ca="1">IF('PR-tampon'!B130="","",IF('PR-tampon'!B130=0,"",INDIRECT(NOM_FR_FACADE&amp;ADDRESS('PR-tampon'!$E130,COLUMN(REFERENCEMENT_FACADE[[#Headers],[NOM COMMERCIAL DU PROCEDE]])))))</f>
        <v>VISIOMIXTE MéO</v>
      </c>
      <c r="F164" s="2" t="str">
        <f ca="1">IF('PR-tampon'!B130="","",IF('PR-tampon'!B130=0,"",INDIRECT(NOM_FR_FACADE&amp;ADDRESS('PR-tampon'!$E130,COLUMN(REFERENCEMENT_FACADE[[#Headers],[FABRICANT]])))))</f>
        <v>MéO</v>
      </c>
      <c r="G164" s="2" t="str">
        <f ca="1">IF('PR-tampon'!B130="","",IF('PR-tampon'!B130=0,"",INDIRECT(NOM_FR_FACADE&amp;ADDRESS('PR-tampon'!$E130,COLUMN(REFERENCEMENT_FACADE[[#Headers],[TYPE DE DOCUMENT DE REFERENCE]])))))</f>
        <v>Document Technique d'Application (DTA)</v>
      </c>
      <c r="H164" s="2" t="str">
        <f ca="1">IF('PR-tampon'!B130="","",IF('PR-tampon'!B130=0,"",INDIRECT(NOM_FR_FACADE&amp;ADDRESS('PR-tampon'!$E130,COLUMN(REFERENCEMENT_FACADE[[#Headers],[REF]])))))</f>
        <v>2.1/15-1696_V2</v>
      </c>
      <c r="I164" s="10">
        <f ca="1">IF('PR-tampon'!B130="","",IF('PR-tampon'!B130=0,"",INDIRECT(NOM_FR_FACADE&amp;ADDRESS('PR-tampon'!$E130,COLUMN(REFERENCEMENT_FACADE[[#Headers],[AVIS LIMITE AU / VALIDITE]])))))</f>
        <v>46752</v>
      </c>
      <c r="J164" s="10" t="str">
        <f ca="1">IF('PR-tampon'!B130="","",IF('PR-tampon'!B130=0,"",INDIRECT(NOM_FR_FACADE&amp;ADDRESS('PR-tampon'!$E130,COLUMN(REFERENCEMENT_FACADE[[#Headers],[TC/TNC
dans le domaine d''emploi visé]])))))</f>
        <v>TC</v>
      </c>
      <c r="K164" s="2" t="str">
        <f ca="1">IF('PR-tampon'!B130="","",IF('PR-tampon'!B130=0,"",INDIRECT(NOM_FR_FACADE&amp;ADDRESS('PR-tampon'!$E130,COLUMN(REFERENCEMENT_FACADE[[#Headers],[Synthèse support visés]])))))</f>
        <v>Charpente bois (NF DTU 31.1)</v>
      </c>
      <c r="L164" s="2" t="str">
        <f ca="1">IF('PR-tampon'!B130="","",IF('PR-tampon'!B130=0,"",INDIRECT(NOM_FR_FACADE&amp;ADDRESS('PR-tampon'!$E130,COLUMN(REFERENCEMENT_FACADE[[#Headers],[LIMITATION DE HAUTEUR DE FACADE3]])))))</f>
        <v>(Situation a à c) h≤ 50 m
(Situation d) h≤ 18 m</v>
      </c>
      <c r="M164" s="265">
        <f ca="1">IF('PR-tampon'!B130="","",IF('PR-tampon'!B130=0,"",INDIRECT(NOM_FR_FACADE&amp;ADDRESS('PR-tampon'!$E130,COLUMN(REFERENCEMENT_FACADE[[#Headers],[LIMITATION DE HAUTEUR DE FACADE]])))))</f>
        <v>50</v>
      </c>
      <c r="N164" s="236" t="str">
        <f ca="1">IF('PR-tampon'!B130="","",IF('PR-tampon'!B130=0,"",IF(INDIRECT(NOM_FR_FACADE&amp;ADDRESS('PR-tampon'!$E130,COLUMN(REFERENCEMENT_FACADE[Observation domaine d''emploi Hauteur])))=0,"-",INDIRECT(NOM_FR_FACADE&amp;ADDRESS('PR-tampon'!$E130,COLUMN(REFERENCEMENT_FACADE[Observation domaine d''emploi Hauteur]))))))</f>
        <v>-</v>
      </c>
      <c r="O164" s="2" t="str">
        <f ca="1">IF('PR-tampon'!B130="","",IF('PR-tampon'!B130=0,"",INDIRECT(NOM_FR_FACADE&amp;ADDRESS('PR-tampon'!$E130,COLUMN(REFERENCEMENT_FACADE[[#Headers],[Colonne zone visée]])))))</f>
        <v>4
4
4
4</v>
      </c>
      <c r="P164" s="2" t="str">
        <f ca="1">IF('PR-tampon'!B130="","",IF('PR-tampon'!B130=0,"",INDIRECT(NOM_FR_FACADE&amp;ADDRESS('PR-tampon'!$E130,COLUMN(REFERENCEMENT_FACADE[[#Headers],[Colonne catégorie visée]])))))</f>
        <v>I
II
III
IV</v>
      </c>
      <c r="Q164" s="236" t="str">
        <f ca="1">IF(OR(RECH_CATEGORIE=FALSE,MID(Tableau5[[#This Row],[ZONE DE SISMICITE MAXIMALE POUR LA CATEGORIE DE BATIMENT VISEE]],2,2)="**"),IF('PR-tampon'!B130="","",IF('PR-tampon'!B130=0,"",IF(INDIRECT(NOM_FR_FACADE&amp;ADDRESS('PR-tampon'!$E130,COLUMN(REFERENCEMENT_FACADE[OBSERVATIONS SUR DOMAINE D''EMPLOI Sismique])))="","-",(INDIRECT(NOM_FR_FACADE&amp;ADDRESS('PR-tampon'!$E130,COLUMN(REFERENCEMENT_FACADE[OBSERVATIONS SUR DOMAINE D''EMPLOI Sismique]))))))),"")</f>
        <v>-</v>
      </c>
      <c r="R164" s="2" t="str">
        <f ca="1">IF('PR-tampon'!B130="","",IF('PR-tampon'!B130=0,"",IF(INDIRECT(NOM_FR_FACADE&amp;ADDRESS('PR-tampon'!$E130,COLUMN(REFERENCEMENT_FACADE[REF ApL])))=0,"",INDIRECT(NOM_FR_FACADE&amp;ADDRESS('PR-tampon'!$E130,COLUMN(REFERENCEMENT_FACADE[REF ApL]))))))</f>
        <v/>
      </c>
      <c r="S164" s="187" t="str">
        <f ca="1">IF('PR-tampon'!B130="","",IF('PR-tampon'!B130=0,"",IF(INDIRECT(NOM_FR_FACADE&amp;ADDRESS('PR-tampon'!$E130,COLUMN(REFERENCEMENT_FACADE[Lien pour aller sur le site Evaluation CSTB])))=0,"",INDIRECT(NOM_FR_FACADE&amp;ADDRESS('PR-tampon'!$E130,COLUMN(REFERENCEMENT_FACADE[Lien pour aller sur le site Evaluation CSTB]))))))</f>
        <v>https://evaluation.cstb.fr/fr/avis-technique/detail/2.1-15-1696_V2/</v>
      </c>
    </row>
    <row r="165" spans="1:19" ht="75" customHeight="1" x14ac:dyDescent="0.3">
      <c r="A165" s="2">
        <f>IF('PR-tampon'!B131=0,"",IF(A164+1&gt;'MODULE DE RECHERCHE'!$F$36,"",A164+1))</f>
        <v>123</v>
      </c>
      <c r="B165" s="10">
        <f ca="1">IF('PR-tampon'!E131="","",IF('PR-tampon'!E131=0,"",INDIRECT(NOM_FR_FACADE&amp;ADDRESS('PR-tampon'!$E131,COLUMN(REFERENCEMENT_FACADE[[#Headers],[DATE REFERENCEMENT]])))))</f>
        <v>44536</v>
      </c>
      <c r="C165" s="2" t="str">
        <f ca="1">IF('PR-tampon'!B131="","",IF('PR-tampon'!B131=0,"",INDIRECT(NOM_FR_FACADE&amp;ADDRESS('PR-tampon'!$E131,COLUMN(REFERENCEMENT_FACADE[[#Headers],[ASPECT]])))))</f>
        <v>Verre</v>
      </c>
      <c r="D165" s="2" t="str">
        <f ca="1">IF('PR-tampon'!B131="","",IF('PR-tampon'!B131=0,"",INDIRECT(NOM_FR_FACADE&amp;ADDRESS('PR-tampon'!$E131,COLUMN(REFERENCEMENT_FACADE[[#Headers],[TYPE DE PROCEDE]])))))</f>
        <v>Façade légère en Vitrage Extérieur Collé (VEC)</v>
      </c>
      <c r="E165" s="2" t="str">
        <f ca="1">IF('PR-tampon'!B131="","",IF('PR-tampon'!B131=0,"",INDIRECT(NOM_FR_FACADE&amp;ADDRESS('PR-tampon'!$E131,COLUMN(REFERENCEMENT_FACADE[[#Headers],[NOM COMMERCIAL DU PROCEDE]])))))</f>
        <v xml:space="preserve">CW 50-SC </v>
      </c>
      <c r="F165" s="2" t="str">
        <f ca="1">IF('PR-tampon'!B131="","",IF('PR-tampon'!B131=0,"",INDIRECT(NOM_FR_FACADE&amp;ADDRESS('PR-tampon'!$E131,COLUMN(REFERENCEMENT_FACADE[[#Headers],[FABRICANT]])))))</f>
        <v>REYNAERS ALUMINIUM</v>
      </c>
      <c r="G165" s="2" t="str">
        <f ca="1">IF('PR-tampon'!B131="","",IF('PR-tampon'!B131=0,"",INDIRECT(NOM_FR_FACADE&amp;ADDRESS('PR-tampon'!$E131,COLUMN(REFERENCEMENT_FACADE[[#Headers],[TYPE DE DOCUMENT DE REFERENCE]])))))</f>
        <v>Document Technique d'Application (DTA)</v>
      </c>
      <c r="H165" s="2" t="str">
        <f ca="1">IF('PR-tampon'!B131="","",IF('PR-tampon'!B131=0,"",INDIRECT(NOM_FR_FACADE&amp;ADDRESS('PR-tampon'!$E131,COLUMN(REFERENCEMENT_FACADE[[#Headers],[REF]])))))</f>
        <v>2.1/17-1790_V3</v>
      </c>
      <c r="I165" s="10">
        <f ca="1">IF('PR-tampon'!B131="","",IF('PR-tampon'!B131=0,"",INDIRECT(NOM_FR_FACADE&amp;ADDRESS('PR-tampon'!$E131,COLUMN(REFERENCEMENT_FACADE[[#Headers],[AVIS LIMITE AU / VALIDITE]])))))</f>
        <v>45930</v>
      </c>
      <c r="J165" s="10" t="str">
        <f ca="1">IF('PR-tampon'!B131="","",IF('PR-tampon'!B131=0,"",INDIRECT(NOM_FR_FACADE&amp;ADDRESS('PR-tampon'!$E131,COLUMN(REFERENCEMENT_FACADE[[#Headers],[TC/TNC
dans le domaine d''emploi visé]])))))</f>
        <v>TC</v>
      </c>
      <c r="K165" s="2" t="str">
        <f ca="1">IF('PR-tampon'!B131="","",IF('PR-tampon'!B131=0,"",INDIRECT(NOM_FR_FACADE&amp;ADDRESS('PR-tampon'!$E131,COLUMN(REFERENCEMENT_FACADE[[#Headers],[Synthèse support visés]])))))</f>
        <v>Charpente bois (NF DTU 31.1)</v>
      </c>
      <c r="L165" s="2" t="str">
        <f ca="1">IF('PR-tampon'!B131="","",IF('PR-tampon'!B131=0,"",INDIRECT(NOM_FR_FACADE&amp;ADDRESS('PR-tampon'!$E131,COLUMN(REFERENCEMENT_FACADE[[#Headers],[LIMITATION DE HAUTEUR DE FACADE3]])))))</f>
        <v>(Situation a à c) h≤ 50 m
(Situation d) h≤ 50 m</v>
      </c>
      <c r="M165" s="265">
        <f ca="1">IF('PR-tampon'!B131="","",IF('PR-tampon'!B131=0,"",INDIRECT(NOM_FR_FACADE&amp;ADDRESS('PR-tampon'!$E131,COLUMN(REFERENCEMENT_FACADE[[#Headers],[LIMITATION DE HAUTEUR DE FACADE]])))))</f>
        <v>50</v>
      </c>
      <c r="N165" s="236" t="str">
        <f ca="1">IF('PR-tampon'!B131="","",IF('PR-tampon'!B131=0,"",IF(INDIRECT(NOM_FR_FACADE&amp;ADDRESS('PR-tampon'!$E131,COLUMN(REFERENCEMENT_FACADE[Observation domaine d''emploi Hauteur])))=0,"-",INDIRECT(NOM_FR_FACADE&amp;ADDRESS('PR-tampon'!$E131,COLUMN(REFERENCEMENT_FACADE[Observation domaine d''emploi Hauteur]))))))</f>
        <v>* Domaine d'emploi hauteur :
- Pression à l’ELS ≤ à 2000 Pa, sauf justifications conformément à la norme NF EN 13830.</v>
      </c>
      <c r="O165" s="2" t="str">
        <f ca="1">IF('PR-tampon'!B131="","",IF('PR-tampon'!B131=0,"",INDIRECT(NOM_FR_FACADE&amp;ADDRESS('PR-tampon'!$E131,COLUMN(REFERENCEMENT_FACADE[[#Headers],[Colonne zone visée]])))))</f>
        <v>4
4
4
4</v>
      </c>
      <c r="P165" s="2" t="str">
        <f ca="1">IF('PR-tampon'!B131="","",IF('PR-tampon'!B131=0,"",INDIRECT(NOM_FR_FACADE&amp;ADDRESS('PR-tampon'!$E131,COLUMN(REFERENCEMENT_FACADE[[#Headers],[Colonne catégorie visée]])))))</f>
        <v>I
II
III
IV</v>
      </c>
      <c r="Q165" s="236" t="str">
        <f ca="1">IF(OR(RECH_CATEGORIE=FALSE,MID(Tableau5[[#This Row],[ZONE DE SISMICITE MAXIMALE POUR LA CATEGORIE DE BATIMENT VISEE]],2,2)="**"),IF('PR-tampon'!B131="","",IF('PR-tampon'!B131=0,"",IF(INDIRECT(NOM_FR_FACADE&amp;ADDRESS('PR-tampon'!$E131,COLUMN(REFERENCEMENT_FACADE[OBSERVATIONS SUR DOMAINE D''EMPLOI Sismique])))="","-",(INDIRECT(NOM_FR_FACADE&amp;ADDRESS('PR-tampon'!$E131,COLUMN(REFERENCEMENT_FACADE[OBSERVATIONS SUR DOMAINE D''EMPLOI Sismique]))))))),"")</f>
        <v>-</v>
      </c>
      <c r="R165" s="2" t="str">
        <f ca="1">IF('PR-tampon'!B131="","",IF('PR-tampon'!B131=0,"",IF(INDIRECT(NOM_FR_FACADE&amp;ADDRESS('PR-tampon'!$E131,COLUMN(REFERENCEMENT_FACADE[REF ApL])))=0,"",INDIRECT(NOM_FR_FACADE&amp;ADDRESS('PR-tampon'!$E131,COLUMN(REFERENCEMENT_FACADE[REF ApL]))))))</f>
        <v/>
      </c>
      <c r="S165" s="187" t="str">
        <f ca="1">IF('PR-tampon'!B131="","",IF('PR-tampon'!B131=0,"",IF(INDIRECT(NOM_FR_FACADE&amp;ADDRESS('PR-tampon'!$E131,COLUMN(REFERENCEMENT_FACADE[Lien pour aller sur le site Evaluation CSTB])))=0,"",INDIRECT(NOM_FR_FACADE&amp;ADDRESS('PR-tampon'!$E131,COLUMN(REFERENCEMENT_FACADE[Lien pour aller sur le site Evaluation CSTB]))))))</f>
        <v>https://evaluation.cstb.fr/fr/avis-technique/detail/2.1-17-1790_V3/</v>
      </c>
    </row>
    <row r="166" spans="1:19" ht="75" customHeight="1" x14ac:dyDescent="0.3">
      <c r="A166" s="2">
        <f>IF('PR-tampon'!B132=0,"",IF(A165+1&gt;'MODULE DE RECHERCHE'!$F$36,"",A165+1))</f>
        <v>124</v>
      </c>
      <c r="B166" s="10">
        <f ca="1">IF('PR-tampon'!E132="","",IF('PR-tampon'!E132=0,"",INDIRECT(NOM_FR_FACADE&amp;ADDRESS('PR-tampon'!$E132,COLUMN(REFERENCEMENT_FACADE[[#Headers],[DATE REFERENCEMENT]])))))</f>
        <v>44893</v>
      </c>
      <c r="C166" s="2" t="str">
        <f ca="1">IF('PR-tampon'!B132="","",IF('PR-tampon'!B132=0,"",INDIRECT(NOM_FR_FACADE&amp;ADDRESS('PR-tampon'!$E132,COLUMN(REFERENCEMENT_FACADE[[#Headers],[ASPECT]])))))</f>
        <v>Verre</v>
      </c>
      <c r="D166" s="2" t="str">
        <f ca="1">IF('PR-tampon'!B132="","",IF('PR-tampon'!B132=0,"",INDIRECT(NOM_FR_FACADE&amp;ADDRESS('PR-tampon'!$E132,COLUMN(REFERENCEMENT_FACADE[[#Headers],[TYPE DE PROCEDE]])))))</f>
        <v xml:space="preserve">Façade légère en Vitrage Extérieur Collé (VEC) </v>
      </c>
      <c r="E166" s="2" t="str">
        <f ca="1">IF('PR-tampon'!B132="","",IF('PR-tampon'!B132=0,"",INDIRECT(NOM_FR_FACADE&amp;ADDRESS('PR-tampon'!$E132,COLUMN(REFERENCEMENT_FACADE[[#Headers],[NOM COMMERCIAL DU PROCEDE]])))))</f>
        <v>CW 50 FV</v>
      </c>
      <c r="F166" s="2" t="str">
        <f ca="1">IF('PR-tampon'!B132="","",IF('PR-tampon'!B132=0,"",INDIRECT(NOM_FR_FACADE&amp;ADDRESS('PR-tampon'!$E132,COLUMN(REFERENCEMENT_FACADE[[#Headers],[FABRICANT]])))))</f>
        <v>REYNAERS ALUMINIUM</v>
      </c>
      <c r="G166" s="2" t="str">
        <f ca="1">IF('PR-tampon'!B132="","",IF('PR-tampon'!B132=0,"",INDIRECT(NOM_FR_FACADE&amp;ADDRESS('PR-tampon'!$E132,COLUMN(REFERENCEMENT_FACADE[[#Headers],[TYPE DE DOCUMENT DE REFERENCE]])))))</f>
        <v>Document Technique d'Application (DTA)</v>
      </c>
      <c r="H166" s="2" t="str">
        <f ca="1">IF('PR-tampon'!B132="","",IF('PR-tampon'!B132=0,"",INDIRECT(NOM_FR_FACADE&amp;ADDRESS('PR-tampon'!$E132,COLUMN(REFERENCEMENT_FACADE[[#Headers],[REF]])))))</f>
        <v>2.1/13-1599_V3</v>
      </c>
      <c r="I166" s="10">
        <f ca="1">IF('PR-tampon'!B132="","",IF('PR-tampon'!B132=0,"",INDIRECT(NOM_FR_FACADE&amp;ADDRESS('PR-tampon'!$E132,COLUMN(REFERENCEMENT_FACADE[[#Headers],[AVIS LIMITE AU / VALIDITE]])))))</f>
        <v>46568</v>
      </c>
      <c r="J166" s="10" t="str">
        <f ca="1">IF('PR-tampon'!B132="","",IF('PR-tampon'!B132=0,"",INDIRECT(NOM_FR_FACADE&amp;ADDRESS('PR-tampon'!$E132,COLUMN(REFERENCEMENT_FACADE[[#Headers],[TC/TNC
dans le domaine d''emploi visé]])))))</f>
        <v>TC</v>
      </c>
      <c r="K166" s="2" t="str">
        <f ca="1">IF('PR-tampon'!B132="","",IF('PR-tampon'!B132=0,"",INDIRECT(NOM_FR_FACADE&amp;ADDRESS('PR-tampon'!$E132,COLUMN(REFERENCEMENT_FACADE[[#Headers],[Synthèse support visés]])))))</f>
        <v>Charpente bois (NF DTU 31.1)</v>
      </c>
      <c r="L166" s="2" t="str">
        <f ca="1">IF('PR-tampon'!B132="","",IF('PR-tampon'!B132=0,"",INDIRECT(NOM_FR_FACADE&amp;ADDRESS('PR-tampon'!$E132,COLUMN(REFERENCEMENT_FACADE[[#Headers],[LIMITATION DE HAUTEUR DE FACADE3]])))))</f>
        <v>(Situation a à c) h≤ 50 m
(Situation d) h≤ 18 m</v>
      </c>
      <c r="M166" s="265">
        <f ca="1">IF('PR-tampon'!B132="","",IF('PR-tampon'!B132=0,"",INDIRECT(NOM_FR_FACADE&amp;ADDRESS('PR-tampon'!$E132,COLUMN(REFERENCEMENT_FACADE[[#Headers],[LIMITATION DE HAUTEUR DE FACADE]])))))</f>
        <v>50</v>
      </c>
      <c r="N166" s="236" t="str">
        <f ca="1">IF('PR-tampon'!B132="","",IF('PR-tampon'!B132=0,"",IF(INDIRECT(NOM_FR_FACADE&amp;ADDRESS('PR-tampon'!$E132,COLUMN(REFERENCEMENT_FACADE[Observation domaine d''emploi Hauteur])))=0,"-",INDIRECT(NOM_FR_FACADE&amp;ADDRESS('PR-tampon'!$E132,COLUMN(REFERENCEMENT_FACADE[Observation domaine d''emploi Hauteur]))))))</f>
        <v>* Domaine d'emploi hauteur :
- Pression à l’ELS ≤ à 1200 Pa, sauf justifications conformément à la norme NF EN 13830.</v>
      </c>
      <c r="O166" s="2" t="str">
        <f ca="1">IF('PR-tampon'!B132="","",IF('PR-tampon'!B132=0,"",INDIRECT(NOM_FR_FACADE&amp;ADDRESS('PR-tampon'!$E132,COLUMN(REFERENCEMENT_FACADE[[#Headers],[Colonne zone visée]])))))</f>
        <v>4
4**
4**
4**</v>
      </c>
      <c r="P166" s="2" t="str">
        <f ca="1">IF('PR-tampon'!B132="","",IF('PR-tampon'!B132=0,"",INDIRECT(NOM_FR_FACADE&amp;ADDRESS('PR-tampon'!$E132,COLUMN(REFERENCEMENT_FACADE[[#Headers],[Colonne catégorie visée]])))))</f>
        <v>I
II
III
IV</v>
      </c>
      <c r="Q166" s="236" t="str">
        <f ca="1">IF(OR(RECH_CATEGORIE=FALSE,MID(Tableau5[[#This Row],[ZONE DE SISMICITE MAXIMALE POUR LA CATEGORIE DE BATIMENT VISEE]],2,2)="**"),IF('PR-tampon'!B132="","",IF('PR-tampon'!B132=0,"",IF(INDIRECT(NOM_FR_FACADE&amp;ADDRESS('PR-tampon'!$E132,COLUMN(REFERENCEMENT_FACADE[OBSERVATIONS SUR DOMAINE D''EMPLOI Sismique])))="","-",(INDIRECT(NOM_FR_FACADE&amp;ADDRESS('PR-tampon'!$E132,COLUMN(REFERENCEMENT_FACADE[OBSERVATIONS SUR DOMAINE D''EMPLOI Sismique]))))))),"")</f>
        <v>** Domaine d'emploi sismique :
Domaine d’emploi en zones sismiques CW 50-FV capot sur 4 côtés et trame horizontale</v>
      </c>
      <c r="R166" s="2" t="str">
        <f ca="1">IF('PR-tampon'!B132="","",IF('PR-tampon'!B132=0,"",IF(INDIRECT(NOM_FR_FACADE&amp;ADDRESS('PR-tampon'!$E132,COLUMN(REFERENCEMENT_FACADE[REF ApL])))=0,"",INDIRECT(NOM_FR_FACADE&amp;ADDRESS('PR-tampon'!$E132,COLUMN(REFERENCEMENT_FACADE[REF ApL]))))))</f>
        <v/>
      </c>
      <c r="S166" s="187" t="str">
        <f ca="1">IF('PR-tampon'!B132="","",IF('PR-tampon'!B132=0,"",IF(INDIRECT(NOM_FR_FACADE&amp;ADDRESS('PR-tampon'!$E132,COLUMN(REFERENCEMENT_FACADE[Lien pour aller sur le site Evaluation CSTB])))=0,"",INDIRECT(NOM_FR_FACADE&amp;ADDRESS('PR-tampon'!$E132,COLUMN(REFERENCEMENT_FACADE[Lien pour aller sur le site Evaluation CSTB]))))))</f>
        <v>https://evaluation.cstb.fr/fr/avis-technique/detail/2.1-13-1599_V3/</v>
      </c>
    </row>
    <row r="167" spans="1:19" ht="75" customHeight="1" x14ac:dyDescent="0.3">
      <c r="A167" s="2">
        <f>IF('PR-tampon'!B133=0,"",IF(A166+1&gt;'MODULE DE RECHERCHE'!$F$36,"",A166+1))</f>
        <v>125</v>
      </c>
      <c r="B167" s="10">
        <f ca="1">IF('PR-tampon'!E133="","",IF('PR-tampon'!E133=0,"",INDIRECT(NOM_FR_FACADE&amp;ADDRESS('PR-tampon'!$E133,COLUMN(REFERENCEMENT_FACADE[[#Headers],[DATE REFERENCEMENT]])))))</f>
        <v>44893</v>
      </c>
      <c r="C167" s="2" t="str">
        <f ca="1">IF('PR-tampon'!B133="","",IF('PR-tampon'!B133=0,"",INDIRECT(NOM_FR_FACADE&amp;ADDRESS('PR-tampon'!$E133,COLUMN(REFERENCEMENT_FACADE[[#Headers],[ASPECT]])))))</f>
        <v>Verre</v>
      </c>
      <c r="D167" s="2" t="str">
        <f ca="1">IF('PR-tampon'!B133="","",IF('PR-tampon'!B133=0,"",INDIRECT(NOM_FR_FACADE&amp;ADDRESS('PR-tampon'!$E133,COLUMN(REFERENCEMENT_FACADE[[#Headers],[TYPE DE PROCEDE]])))))</f>
        <v xml:space="preserve">Façade légère en Vitrage Extérieur Collé (VEC) </v>
      </c>
      <c r="E167" s="2" t="str">
        <f ca="1">IF('PR-tampon'!B133="","",IF('PR-tampon'!B133=0,"",INDIRECT(NOM_FR_FACADE&amp;ADDRESS('PR-tampon'!$E133,COLUMN(REFERENCEMENT_FACADE[[#Headers],[NOM COMMERCIAL DU PROCEDE]])))))</f>
        <v xml:space="preserve">CW 86 </v>
      </c>
      <c r="F167" s="2" t="str">
        <f ca="1">IF('PR-tampon'!B133="","",IF('PR-tampon'!B133=0,"",INDIRECT(NOM_FR_FACADE&amp;ADDRESS('PR-tampon'!$E133,COLUMN(REFERENCEMENT_FACADE[[#Headers],[FABRICANT]])))))</f>
        <v>REYNAERS ALUMINIUM</v>
      </c>
      <c r="G167" s="2" t="str">
        <f ca="1">IF('PR-tampon'!B133="","",IF('PR-tampon'!B133=0,"",INDIRECT(NOM_FR_FACADE&amp;ADDRESS('PR-tampon'!$E133,COLUMN(REFERENCEMENT_FACADE[[#Headers],[TYPE DE DOCUMENT DE REFERENCE]])))))</f>
        <v>Document Technique d'Application (DTA)</v>
      </c>
      <c r="H167" s="2" t="str">
        <f ca="1">IF('PR-tampon'!B133="","",IF('PR-tampon'!B133=0,"",INDIRECT(NOM_FR_FACADE&amp;ADDRESS('PR-tampon'!$E133,COLUMN(REFERENCEMENT_FACADE[[#Headers],[REF]])))))</f>
        <v>2.1/20-1809_V2</v>
      </c>
      <c r="I167" s="10">
        <f ca="1">IF('PR-tampon'!B133="","",IF('PR-tampon'!B133=0,"",INDIRECT(NOM_FR_FACADE&amp;ADDRESS('PR-tampon'!$E133,COLUMN(REFERENCEMENT_FACADE[[#Headers],[AVIS LIMITE AU / VALIDITE]])))))</f>
        <v>46081</v>
      </c>
      <c r="J167" s="10" t="str">
        <f ca="1">IF('PR-tampon'!B133="","",IF('PR-tampon'!B133=0,"",INDIRECT(NOM_FR_FACADE&amp;ADDRESS('PR-tampon'!$E133,COLUMN(REFERENCEMENT_FACADE[[#Headers],[TC/TNC
dans le domaine d''emploi visé]])))))</f>
        <v>TC</v>
      </c>
      <c r="K167" s="2" t="str">
        <f ca="1">IF('PR-tampon'!B133="","",IF('PR-tampon'!B133=0,"",INDIRECT(NOM_FR_FACADE&amp;ADDRESS('PR-tampon'!$E133,COLUMN(REFERENCEMENT_FACADE[[#Headers],[Synthèse support visés]])))))</f>
        <v>Charpente bois (NF DTU 31.1)</v>
      </c>
      <c r="L167" s="2" t="str">
        <f ca="1">IF('PR-tampon'!B133="","",IF('PR-tampon'!B133=0,"",INDIRECT(NOM_FR_FACADE&amp;ADDRESS('PR-tampon'!$E133,COLUMN(REFERENCEMENT_FACADE[[#Headers],[LIMITATION DE HAUTEUR DE FACADE3]])))))</f>
        <v>(Situation a à c) h≤ 50 m
(Situation d) h≤ 18 m</v>
      </c>
      <c r="M167" s="265">
        <f ca="1">IF('PR-tampon'!B133="","",IF('PR-tampon'!B133=0,"",INDIRECT(NOM_FR_FACADE&amp;ADDRESS('PR-tampon'!$E133,COLUMN(REFERENCEMENT_FACADE[[#Headers],[LIMITATION DE HAUTEUR DE FACADE]])))))</f>
        <v>50</v>
      </c>
      <c r="N167" s="236" t="str">
        <f ca="1">IF('PR-tampon'!B133="","",IF('PR-tampon'!B133=0,"",IF(INDIRECT(NOM_FR_FACADE&amp;ADDRESS('PR-tampon'!$E133,COLUMN(REFERENCEMENT_FACADE[Observation domaine d''emploi Hauteur])))=0,"-",INDIRECT(NOM_FR_FACADE&amp;ADDRESS('PR-tampon'!$E133,COLUMN(REFERENCEMENT_FACADE[Observation domaine d''emploi Hauteur]))))))</f>
        <v>* Domaine d'emploi hauteur :
- Pression à l’ELS ≤ à 1200 Pa, sauf justifications conformément à la norme NF EN 13830.</v>
      </c>
      <c r="O167" s="2" t="str">
        <f ca="1">IF('PR-tampon'!B133="","",IF('PR-tampon'!B133=0,"",INDIRECT(NOM_FR_FACADE&amp;ADDRESS('PR-tampon'!$E133,COLUMN(REFERENCEMENT_FACADE[[#Headers],[Colonne zone visée]])))))</f>
        <v>4
4
4
4</v>
      </c>
      <c r="P167" s="2" t="str">
        <f ca="1">IF('PR-tampon'!B133="","",IF('PR-tampon'!B133=0,"",INDIRECT(NOM_FR_FACADE&amp;ADDRESS('PR-tampon'!$E133,COLUMN(REFERENCEMENT_FACADE[[#Headers],[Colonne catégorie visée]])))))</f>
        <v>I
II
III
IV</v>
      </c>
      <c r="Q167" s="236" t="str">
        <f ca="1">IF(OR(RECH_CATEGORIE=FALSE,MID(Tableau5[[#This Row],[ZONE DE SISMICITE MAXIMALE POUR LA CATEGORIE DE BATIMENT VISEE]],2,2)="**"),IF('PR-tampon'!B133="","",IF('PR-tampon'!B133=0,"",IF(INDIRECT(NOM_FR_FACADE&amp;ADDRESS('PR-tampon'!$E133,COLUMN(REFERENCEMENT_FACADE[OBSERVATIONS SUR DOMAINE D''EMPLOI Sismique])))="","-",(INDIRECT(NOM_FR_FACADE&amp;ADDRESS('PR-tampon'!$E133,COLUMN(REFERENCEMENT_FACADE[OBSERVATIONS SUR DOMAINE D''EMPLOI Sismique]))))))),"")</f>
        <v>-</v>
      </c>
      <c r="R167" s="2" t="str">
        <f ca="1">IF('PR-tampon'!B133="","",IF('PR-tampon'!B133=0,"",IF(INDIRECT(NOM_FR_FACADE&amp;ADDRESS('PR-tampon'!$E133,COLUMN(REFERENCEMENT_FACADE[REF ApL])))=0,"",INDIRECT(NOM_FR_FACADE&amp;ADDRESS('PR-tampon'!$E133,COLUMN(REFERENCEMENT_FACADE[REF ApL]))))))</f>
        <v/>
      </c>
      <c r="S167" s="187" t="str">
        <f ca="1">IF('PR-tampon'!B133="","",IF('PR-tampon'!B133=0,"",IF(INDIRECT(NOM_FR_FACADE&amp;ADDRESS('PR-tampon'!$E133,COLUMN(REFERENCEMENT_FACADE[Lien pour aller sur le site Evaluation CSTB])))=0,"",INDIRECT(NOM_FR_FACADE&amp;ADDRESS('PR-tampon'!$E133,COLUMN(REFERENCEMENT_FACADE[Lien pour aller sur le site Evaluation CSTB]))))))</f>
        <v>https://evaluation.cstb.fr/fr/avis-technique/detail/2.1-20-1809_V2/</v>
      </c>
    </row>
    <row r="168" spans="1:19" ht="75" customHeight="1" x14ac:dyDescent="0.3">
      <c r="A168" s="2">
        <f>IF('PR-tampon'!B134=0,"",IF(A167+1&gt;'MODULE DE RECHERCHE'!$F$36,"",A167+1))</f>
        <v>126</v>
      </c>
      <c r="B168" s="10">
        <f ca="1">IF('PR-tampon'!E134="","",IF('PR-tampon'!E134=0,"",INDIRECT(NOM_FR_FACADE&amp;ADDRESS('PR-tampon'!$E134,COLUMN(REFERENCEMENT_FACADE[[#Headers],[DATE REFERENCEMENT]])))))</f>
        <v>44383</v>
      </c>
      <c r="C168" s="2" t="str">
        <f ca="1">IF('PR-tampon'!B134="","",IF('PR-tampon'!B134=0,"",INDIRECT(NOM_FR_FACADE&amp;ADDRESS('PR-tampon'!$E134,COLUMN(REFERENCEMENT_FACADE[[#Headers],[ASPECT]])))))</f>
        <v>Verre</v>
      </c>
      <c r="D168" s="2" t="str">
        <f ca="1">IF('PR-tampon'!B134="","",IF('PR-tampon'!B134=0,"",INDIRECT(NOM_FR_FACADE&amp;ADDRESS('PR-tampon'!$E134,COLUMN(REFERENCEMENT_FACADE[[#Headers],[TYPE DE PROCEDE]])))))</f>
        <v xml:space="preserve">Façade légère en Vitrage Extérieur Collé (VEC) </v>
      </c>
      <c r="E168" s="2" t="str">
        <f ca="1">IF('PR-tampon'!B134="","",IF('PR-tampon'!B134=0,"",INDIRECT(NOM_FR_FACADE&amp;ADDRESS('PR-tampon'!$E134,COLUMN(REFERENCEMENT_FACADE[[#Headers],[NOM COMMERCIAL DU PROCEDE]])))))</f>
        <v>ELEGANCE 52-85 SG</v>
      </c>
      <c r="F168" s="2" t="str">
        <f ca="1">IF('PR-tampon'!B134="","",IF('PR-tampon'!B134=0,"",INDIRECT(NOM_FR_FACADE&amp;ADDRESS('PR-tampon'!$E134,COLUMN(REFERENCEMENT_FACADE[[#Headers],[FABRICANT]])))))</f>
        <v>HYDRO BUILDING SYSTEMS</v>
      </c>
      <c r="G168" s="2" t="str">
        <f ca="1">IF('PR-tampon'!B134="","",IF('PR-tampon'!B134=0,"",INDIRECT(NOM_FR_FACADE&amp;ADDRESS('PR-tampon'!$E134,COLUMN(REFERENCEMENT_FACADE[[#Headers],[TYPE DE DOCUMENT DE REFERENCE]])))))</f>
        <v>Document Technique d'Application (DTA)</v>
      </c>
      <c r="H168" s="2" t="str">
        <f ca="1">IF('PR-tampon'!B134="","",IF('PR-tampon'!B134=0,"",INDIRECT(NOM_FR_FACADE&amp;ADDRESS('PR-tampon'!$E134,COLUMN(REFERENCEMENT_FACADE[[#Headers],[REF]])))))</f>
        <v>2.1/14-1637_V1</v>
      </c>
      <c r="I168" s="10">
        <f ca="1">IF('PR-tampon'!B134="","",IF('PR-tampon'!B134=0,"",INDIRECT(NOM_FR_FACADE&amp;ADDRESS('PR-tampon'!$E134,COLUMN(REFERENCEMENT_FACADE[[#Headers],[AVIS LIMITE AU / VALIDITE]])))))</f>
        <v>46387</v>
      </c>
      <c r="J168" s="10" t="str">
        <f ca="1">IF('PR-tampon'!B134="","",IF('PR-tampon'!B134=0,"",INDIRECT(NOM_FR_FACADE&amp;ADDRESS('PR-tampon'!$E134,COLUMN(REFERENCEMENT_FACADE[[#Headers],[TC/TNC
dans le domaine d''emploi visé]])))))</f>
        <v>TC</v>
      </c>
      <c r="K168" s="2" t="str">
        <f ca="1">IF('PR-tampon'!B134="","",IF('PR-tampon'!B134=0,"",INDIRECT(NOM_FR_FACADE&amp;ADDRESS('PR-tampon'!$E134,COLUMN(REFERENCEMENT_FACADE[[#Headers],[Synthèse support visés]])))))</f>
        <v>Charpente bois (NF DTU 31.1)</v>
      </c>
      <c r="L168" s="2" t="str">
        <f ca="1">IF('PR-tampon'!B134="","",IF('PR-tampon'!B134=0,"",INDIRECT(NOM_FR_FACADE&amp;ADDRESS('PR-tampon'!$E134,COLUMN(REFERENCEMENT_FACADE[[#Headers],[LIMITATION DE HAUTEUR DE FACADE3]])))))</f>
        <v>(Situation a à c) h≤ 50 m
(Situation d) h≤ 18 m</v>
      </c>
      <c r="M168" s="265">
        <f ca="1">IF('PR-tampon'!B134="","",IF('PR-tampon'!B134=0,"",INDIRECT(NOM_FR_FACADE&amp;ADDRESS('PR-tampon'!$E134,COLUMN(REFERENCEMENT_FACADE[[#Headers],[LIMITATION DE HAUTEUR DE FACADE]])))))</f>
        <v>50</v>
      </c>
      <c r="N168" s="236" t="str">
        <f ca="1">IF('PR-tampon'!B134="","",IF('PR-tampon'!B134=0,"",IF(INDIRECT(NOM_FR_FACADE&amp;ADDRESS('PR-tampon'!$E134,COLUMN(REFERENCEMENT_FACADE[Observation domaine d''emploi Hauteur])))=0,"-",INDIRECT(NOM_FR_FACADE&amp;ADDRESS('PR-tampon'!$E134,COLUMN(REFERENCEMENT_FACADE[Observation domaine d''emploi Hauteur]))))))</f>
        <v>* Domaine d'emploi hauteur :
- Pression à l’ELS ≤ à 1200 Pa, sauf justifications conformément à la norme NF EN 13830.</v>
      </c>
      <c r="O168" s="2" t="str">
        <f ca="1">IF('PR-tampon'!B134="","",IF('PR-tampon'!B134=0,"",INDIRECT(NOM_FR_FACADE&amp;ADDRESS('PR-tampon'!$E134,COLUMN(REFERENCEMENT_FACADE[[#Headers],[Colonne zone visée]])))))</f>
        <v>4
4
4
4</v>
      </c>
      <c r="P168" s="2" t="str">
        <f ca="1">IF('PR-tampon'!B134="","",IF('PR-tampon'!B134=0,"",INDIRECT(NOM_FR_FACADE&amp;ADDRESS('PR-tampon'!$E134,COLUMN(REFERENCEMENT_FACADE[[#Headers],[Colonne catégorie visée]])))))</f>
        <v>I
II
III
IV</v>
      </c>
      <c r="Q168" s="236" t="str">
        <f ca="1">IF(OR(RECH_CATEGORIE=FALSE,MID(Tableau5[[#This Row],[ZONE DE SISMICITE MAXIMALE POUR LA CATEGORIE DE BATIMENT VISEE]],2,2)="**"),IF('PR-tampon'!B134="","",IF('PR-tampon'!B134=0,"",IF(INDIRECT(NOM_FR_FACADE&amp;ADDRESS('PR-tampon'!$E134,COLUMN(REFERENCEMENT_FACADE[OBSERVATIONS SUR DOMAINE D''EMPLOI Sismique])))="","-",(INDIRECT(NOM_FR_FACADE&amp;ADDRESS('PR-tampon'!$E134,COLUMN(REFERENCEMENT_FACADE[OBSERVATIONS SUR DOMAINE D''EMPLOI Sismique]))))))),"")</f>
        <v>-</v>
      </c>
      <c r="R168" s="2" t="str">
        <f ca="1">IF('PR-tampon'!B134="","",IF('PR-tampon'!B134=0,"",IF(INDIRECT(NOM_FR_FACADE&amp;ADDRESS('PR-tampon'!$E134,COLUMN(REFERENCEMENT_FACADE[REF ApL])))=0,"",INDIRECT(NOM_FR_FACADE&amp;ADDRESS('PR-tampon'!$E134,COLUMN(REFERENCEMENT_FACADE[REF ApL]))))))</f>
        <v/>
      </c>
      <c r="S168" s="187" t="str">
        <f ca="1">IF('PR-tampon'!B134="","",IF('PR-tampon'!B134=0,"",IF(INDIRECT(NOM_FR_FACADE&amp;ADDRESS('PR-tampon'!$E134,COLUMN(REFERENCEMENT_FACADE[Lien pour aller sur le site Evaluation CSTB])))=0,"",INDIRECT(NOM_FR_FACADE&amp;ADDRESS('PR-tampon'!$E134,COLUMN(REFERENCEMENT_FACADE[Lien pour aller sur le site Evaluation CSTB]))))))</f>
        <v>https://evaluation.cstb.fr/fr/avis-technique/detail/2.1-14-1637_V1/</v>
      </c>
    </row>
    <row r="169" spans="1:19" ht="75" customHeight="1" x14ac:dyDescent="0.3">
      <c r="A169" s="2">
        <f>IF('PR-tampon'!B135=0,"",IF(A168+1&gt;'MODULE DE RECHERCHE'!$F$36,"",A168+1))</f>
        <v>127</v>
      </c>
      <c r="B169" s="10">
        <f ca="1">IF('PR-tampon'!E135="","",IF('PR-tampon'!E135=0,"",INDIRECT(NOM_FR_FACADE&amp;ADDRESS('PR-tampon'!$E135,COLUMN(REFERENCEMENT_FACADE[[#Headers],[DATE REFERENCEMENT]])))))</f>
        <v>44230</v>
      </c>
      <c r="C169" s="2" t="str">
        <f ca="1">IF('PR-tampon'!B135="","",IF('PR-tampon'!B135=0,"",INDIRECT(NOM_FR_FACADE&amp;ADDRESS('PR-tampon'!$E135,COLUMN(REFERENCEMENT_FACADE[[#Headers],[ASPECT]])))))</f>
        <v>Verre</v>
      </c>
      <c r="D169" s="2" t="str">
        <f ca="1">IF('PR-tampon'!B135="","",IF('PR-tampon'!B135=0,"",INDIRECT(NOM_FR_FACADE&amp;ADDRESS('PR-tampon'!$E135,COLUMN(REFERENCEMENT_FACADE[[#Headers],[TYPE DE PROCEDE]])))))</f>
        <v xml:space="preserve">Façade légère en Vitrage Extérieur Collé (VEC) </v>
      </c>
      <c r="E169" s="2" t="str">
        <f ca="1">IF('PR-tampon'!B135="","",IF('PR-tampon'!B135=0,"",INDIRECT(NOM_FR_FACADE&amp;ADDRESS('PR-tampon'!$E135,COLUMN(REFERENCEMENT_FACADE[[#Headers],[NOM COMMERCIAL DU PROCEDE]])))))</f>
        <v xml:space="preserve">GEODE à serreurs
ponctuels 2 </v>
      </c>
      <c r="F169" s="2" t="str">
        <f ca="1">IF('PR-tampon'!B135="","",IF('PR-tampon'!B135=0,"",INDIRECT(NOM_FR_FACADE&amp;ADDRESS('PR-tampon'!$E135,COLUMN(REFERENCEMENT_FACADE[[#Headers],[FABRICANT]])))))</f>
        <v>HYDRO BUILDING SYSTEMS</v>
      </c>
      <c r="G169" s="2" t="str">
        <f ca="1">IF('PR-tampon'!B135="","",IF('PR-tampon'!B135=0,"",INDIRECT(NOM_FR_FACADE&amp;ADDRESS('PR-tampon'!$E135,COLUMN(REFERENCEMENT_FACADE[[#Headers],[TYPE DE DOCUMENT DE REFERENCE]])))))</f>
        <v>Document Technique d'Application (DTA)</v>
      </c>
      <c r="H169" s="2" t="str">
        <f ca="1">IF('PR-tampon'!B135="","",IF('PR-tampon'!B135=0,"",INDIRECT(NOM_FR_FACADE&amp;ADDRESS('PR-tampon'!$E135,COLUMN(REFERENCEMENT_FACADE[[#Headers],[REF]])))))</f>
        <v>2.1/14-1653_V1</v>
      </c>
      <c r="I169" s="10">
        <f ca="1">IF('PR-tampon'!B135="","",IF('PR-tampon'!B135=0,"",INDIRECT(NOM_FR_FACADE&amp;ADDRESS('PR-tampon'!$E135,COLUMN(REFERENCEMENT_FACADE[[#Headers],[AVIS LIMITE AU / VALIDITE]])))))</f>
        <v>46081</v>
      </c>
      <c r="J169" s="10" t="str">
        <f ca="1">IF('PR-tampon'!B135="","",IF('PR-tampon'!B135=0,"",INDIRECT(NOM_FR_FACADE&amp;ADDRESS('PR-tampon'!$E135,COLUMN(REFERENCEMENT_FACADE[[#Headers],[TC/TNC
dans le domaine d''emploi visé]])))))</f>
        <v>TC</v>
      </c>
      <c r="K169" s="2" t="str">
        <f ca="1">IF('PR-tampon'!B135="","",IF('PR-tampon'!B135=0,"",INDIRECT(NOM_FR_FACADE&amp;ADDRESS('PR-tampon'!$E135,COLUMN(REFERENCEMENT_FACADE[[#Headers],[Synthèse support visés]])))))</f>
        <v>Charpente bois (NF DTU 31.1)</v>
      </c>
      <c r="L169" s="2" t="str">
        <f ca="1">IF('PR-tampon'!B135="","",IF('PR-tampon'!B135=0,"",INDIRECT(NOM_FR_FACADE&amp;ADDRESS('PR-tampon'!$E135,COLUMN(REFERENCEMENT_FACADE[[#Headers],[LIMITATION DE HAUTEUR DE FACADE3]])))))</f>
        <v>(Situation a à c) h≤ 50 m
(Situation d) h≤ 50 m</v>
      </c>
      <c r="M169" s="265">
        <f ca="1">IF('PR-tampon'!B135="","",IF('PR-tampon'!B135=0,"",INDIRECT(NOM_FR_FACADE&amp;ADDRESS('PR-tampon'!$E135,COLUMN(REFERENCEMENT_FACADE[[#Headers],[LIMITATION DE HAUTEUR DE FACADE]])))))</f>
        <v>50</v>
      </c>
      <c r="N169" s="236" t="str">
        <f ca="1">IF('PR-tampon'!B135="","",IF('PR-tampon'!B135=0,"",IF(INDIRECT(NOM_FR_FACADE&amp;ADDRESS('PR-tampon'!$E135,COLUMN(REFERENCEMENT_FACADE[Observation domaine d''emploi Hauteur])))=0,"-",INDIRECT(NOM_FR_FACADE&amp;ADDRESS('PR-tampon'!$E135,COLUMN(REFERENCEMENT_FACADE[Observation domaine d''emploi Hauteur]))))))</f>
        <v>* Domaine d'emploi hauteur :
- Pression à l’ELS ≤ à 1600 Pa, sauf justifications conformément à la norme NF EN 13830.</v>
      </c>
      <c r="O169" s="2" t="str">
        <f ca="1">IF('PR-tampon'!B135="","",IF('PR-tampon'!B135=0,"",INDIRECT(NOM_FR_FACADE&amp;ADDRESS('PR-tampon'!$E135,COLUMN(REFERENCEMENT_FACADE[[#Headers],[Colonne zone visée]])))))</f>
        <v>4
2
1
1</v>
      </c>
      <c r="P169" s="2" t="str">
        <f ca="1">IF('PR-tampon'!B135="","",IF('PR-tampon'!B135=0,"",INDIRECT(NOM_FR_FACADE&amp;ADDRESS('PR-tampon'!$E135,COLUMN(REFERENCEMENT_FACADE[[#Headers],[Colonne catégorie visée]])))))</f>
        <v>I
II
III
IV</v>
      </c>
      <c r="Q169" s="236" t="str">
        <f ca="1">IF(OR(RECH_CATEGORIE=FALSE,MID(Tableau5[[#This Row],[ZONE DE SISMICITE MAXIMALE POUR LA CATEGORIE DE BATIMENT VISEE]],2,2)="**"),IF('PR-tampon'!B135="","",IF('PR-tampon'!B135=0,"",IF(INDIRECT(NOM_FR_FACADE&amp;ADDRESS('PR-tampon'!$E135,COLUMN(REFERENCEMENT_FACADE[OBSERVATIONS SUR DOMAINE D''EMPLOI Sismique])))="","-",(INDIRECT(NOM_FR_FACADE&amp;ADDRESS('PR-tampon'!$E135,COLUMN(REFERENCEMENT_FACADE[OBSERVATIONS SUR DOMAINE D''EMPLOI Sismique]))))))),"")</f>
        <v>-</v>
      </c>
      <c r="R169" s="2" t="str">
        <f ca="1">IF('PR-tampon'!B135="","",IF('PR-tampon'!B135=0,"",IF(INDIRECT(NOM_FR_FACADE&amp;ADDRESS('PR-tampon'!$E135,COLUMN(REFERENCEMENT_FACADE[REF ApL])))=0,"",INDIRECT(NOM_FR_FACADE&amp;ADDRESS('PR-tampon'!$E135,COLUMN(REFERENCEMENT_FACADE[REF ApL]))))))</f>
        <v/>
      </c>
      <c r="S169" s="187" t="str">
        <f ca="1">IF('PR-tampon'!B135="","",IF('PR-tampon'!B135=0,"",IF(INDIRECT(NOM_FR_FACADE&amp;ADDRESS('PR-tampon'!$E135,COLUMN(REFERENCEMENT_FACADE[Lien pour aller sur le site Evaluation CSTB])))=0,"",INDIRECT(NOM_FR_FACADE&amp;ADDRESS('PR-tampon'!$E135,COLUMN(REFERENCEMENT_FACADE[Lien pour aller sur le site Evaluation CSTB]))))))</f>
        <v>https://evaluation.cstb.fr/fr/avis-technique/detail/2.1-14-1653_V1/</v>
      </c>
    </row>
    <row r="170" spans="1:19" ht="75" customHeight="1" x14ac:dyDescent="0.3">
      <c r="A170" s="2">
        <f>IF('PR-tampon'!B136=0,"",IF(A169+1&gt;'MODULE DE RECHERCHE'!$F$36,"",A169+1))</f>
        <v>128</v>
      </c>
      <c r="B170" s="10">
        <f ca="1">IF('PR-tampon'!E136="","",IF('PR-tampon'!E136=0,"",INDIRECT(NOM_FR_FACADE&amp;ADDRESS('PR-tampon'!$E136,COLUMN(REFERENCEMENT_FACADE[[#Headers],[DATE REFERENCEMENT]])))))</f>
        <v>44230</v>
      </c>
      <c r="C170" s="2" t="str">
        <f ca="1">IF('PR-tampon'!B136="","",IF('PR-tampon'!B136=0,"",INDIRECT(NOM_FR_FACADE&amp;ADDRESS('PR-tampon'!$E136,COLUMN(REFERENCEMENT_FACADE[[#Headers],[ASPECT]])))))</f>
        <v>Verre</v>
      </c>
      <c r="D170" s="2" t="str">
        <f ca="1">IF('PR-tampon'!B136="","",IF('PR-tampon'!B136=0,"",INDIRECT(NOM_FR_FACADE&amp;ADDRESS('PR-tampon'!$E136,COLUMN(REFERENCEMENT_FACADE[[#Headers],[TYPE DE PROCEDE]])))))</f>
        <v xml:space="preserve">Façade légère en Vitrage Extérieur Collé (VEC) </v>
      </c>
      <c r="E170" s="2" t="str">
        <f ca="1">IF('PR-tampon'!B136="","",IF('PR-tampon'!B136=0,"",INDIRECT(NOM_FR_FACADE&amp;ADDRESS('PR-tampon'!$E136,COLUMN(REFERENCEMENT_FACADE[[#Headers],[NOM COMMERCIAL DU PROCEDE]])))))</f>
        <v>GEODE Italienne Trame
Verticale</v>
      </c>
      <c r="F170" s="2" t="str">
        <f ca="1">IF('PR-tampon'!B136="","",IF('PR-tampon'!B136=0,"",INDIRECT(NOM_FR_FACADE&amp;ADDRESS('PR-tampon'!$E136,COLUMN(REFERENCEMENT_FACADE[[#Headers],[FABRICANT]])))))</f>
        <v>HYDRO BUILDING SYSTEMS</v>
      </c>
      <c r="G170" s="2" t="str">
        <f ca="1">IF('PR-tampon'!B136="","",IF('PR-tampon'!B136=0,"",INDIRECT(NOM_FR_FACADE&amp;ADDRESS('PR-tampon'!$E136,COLUMN(REFERENCEMENT_FACADE[[#Headers],[TYPE DE DOCUMENT DE REFERENCE]])))))</f>
        <v>Document Technique d'Application (DTA)</v>
      </c>
      <c r="H170" s="2" t="str">
        <f ca="1">IF('PR-tampon'!B136="","",IF('PR-tampon'!B136=0,"",INDIRECT(NOM_FR_FACADE&amp;ADDRESS('PR-tampon'!$E136,COLUMN(REFERENCEMENT_FACADE[[#Headers],[REF]])))))</f>
        <v>2.1/14-1651_V1</v>
      </c>
      <c r="I170" s="10">
        <f ca="1">IF('PR-tampon'!B136="","",IF('PR-tampon'!B136=0,"",INDIRECT(NOM_FR_FACADE&amp;ADDRESS('PR-tampon'!$E136,COLUMN(REFERENCEMENT_FACADE[[#Headers],[AVIS LIMITE AU / VALIDITE]])))))</f>
        <v>46081</v>
      </c>
      <c r="J170" s="10" t="str">
        <f ca="1">IF('PR-tampon'!B136="","",IF('PR-tampon'!B136=0,"",INDIRECT(NOM_FR_FACADE&amp;ADDRESS('PR-tampon'!$E136,COLUMN(REFERENCEMENT_FACADE[[#Headers],[TC/TNC
dans le domaine d''emploi visé]])))))</f>
        <v>TC</v>
      </c>
      <c r="K170" s="2" t="str">
        <f ca="1">IF('PR-tampon'!B136="","",IF('PR-tampon'!B136=0,"",INDIRECT(NOM_FR_FACADE&amp;ADDRESS('PR-tampon'!$E136,COLUMN(REFERENCEMENT_FACADE[[#Headers],[Synthèse support visés]])))))</f>
        <v>Charpente bois (NF DTU 31.1)</v>
      </c>
      <c r="L170" s="2" t="str">
        <f ca="1">IF('PR-tampon'!B136="","",IF('PR-tampon'!B136=0,"",INDIRECT(NOM_FR_FACADE&amp;ADDRESS('PR-tampon'!$E136,COLUMN(REFERENCEMENT_FACADE[[#Headers],[LIMITATION DE HAUTEUR DE FACADE3]])))))</f>
        <v>(Situation a à c) h≤ 50 m
(Situation d) h≤ 50 m</v>
      </c>
      <c r="M170" s="265">
        <f ca="1">IF('PR-tampon'!B136="","",IF('PR-tampon'!B136=0,"",INDIRECT(NOM_FR_FACADE&amp;ADDRESS('PR-tampon'!$E136,COLUMN(REFERENCEMENT_FACADE[[#Headers],[LIMITATION DE HAUTEUR DE FACADE]])))))</f>
        <v>50</v>
      </c>
      <c r="N170" s="236" t="str">
        <f ca="1">IF('PR-tampon'!B136="","",IF('PR-tampon'!B136=0,"",IF(INDIRECT(NOM_FR_FACADE&amp;ADDRESS('PR-tampon'!$E136,COLUMN(REFERENCEMENT_FACADE[Observation domaine d''emploi Hauteur])))=0,"-",INDIRECT(NOM_FR_FACADE&amp;ADDRESS('PR-tampon'!$E136,COLUMN(REFERENCEMENT_FACADE[Observation domaine d''emploi Hauteur]))))))</f>
        <v>* Domaine d'emploi hauteur :
- Pression à l’ELS ≤ à 1600 Pa, sauf justifications conformément à la norme NF EN 13830.</v>
      </c>
      <c r="O170" s="2" t="str">
        <f ca="1">IF('PR-tampon'!B136="","",IF('PR-tampon'!B136=0,"",INDIRECT(NOM_FR_FACADE&amp;ADDRESS('PR-tampon'!$E136,COLUMN(REFERENCEMENT_FACADE[[#Headers],[Colonne zone visée]])))))</f>
        <v>4
2
1
1</v>
      </c>
      <c r="P170" s="2" t="str">
        <f ca="1">IF('PR-tampon'!B136="","",IF('PR-tampon'!B136=0,"",INDIRECT(NOM_FR_FACADE&amp;ADDRESS('PR-tampon'!$E136,COLUMN(REFERENCEMENT_FACADE[[#Headers],[Colonne catégorie visée]])))))</f>
        <v>I
II
III
IV</v>
      </c>
      <c r="Q170" s="236" t="str">
        <f ca="1">IF(OR(RECH_CATEGORIE=FALSE,MID(Tableau5[[#This Row],[ZONE DE SISMICITE MAXIMALE POUR LA CATEGORIE DE BATIMENT VISEE]],2,2)="**"),IF('PR-tampon'!B136="","",IF('PR-tampon'!B136=0,"",IF(INDIRECT(NOM_FR_FACADE&amp;ADDRESS('PR-tampon'!$E136,COLUMN(REFERENCEMENT_FACADE[OBSERVATIONS SUR DOMAINE D''EMPLOI Sismique])))="","-",(INDIRECT(NOM_FR_FACADE&amp;ADDRESS('PR-tampon'!$E136,COLUMN(REFERENCEMENT_FACADE[OBSERVATIONS SUR DOMAINE D''EMPLOI Sismique]))))))),"")</f>
        <v>-</v>
      </c>
      <c r="R170" s="2" t="str">
        <f ca="1">IF('PR-tampon'!B136="","",IF('PR-tampon'!B136=0,"",IF(INDIRECT(NOM_FR_FACADE&amp;ADDRESS('PR-tampon'!$E136,COLUMN(REFERENCEMENT_FACADE[REF ApL])))=0,"",INDIRECT(NOM_FR_FACADE&amp;ADDRESS('PR-tampon'!$E136,COLUMN(REFERENCEMENT_FACADE[REF ApL]))))))</f>
        <v/>
      </c>
      <c r="S170" s="187" t="str">
        <f ca="1">IF('PR-tampon'!B136="","",IF('PR-tampon'!B136=0,"",IF(INDIRECT(NOM_FR_FACADE&amp;ADDRESS('PR-tampon'!$E136,COLUMN(REFERENCEMENT_FACADE[Lien pour aller sur le site Evaluation CSTB])))=0,"",INDIRECT(NOM_FR_FACADE&amp;ADDRESS('PR-tampon'!$E136,COLUMN(REFERENCEMENT_FACADE[Lien pour aller sur le site Evaluation CSTB]))))))</f>
        <v>https://evaluation.cstb.fr/fr/avis-technique/detail/2.1-14-1651_V1/</v>
      </c>
    </row>
    <row r="171" spans="1:19" ht="75" customHeight="1" x14ac:dyDescent="0.3">
      <c r="A171" s="2">
        <f>IF('PR-tampon'!B137=0,"",IF(A170+1&gt;'MODULE DE RECHERCHE'!$F$36,"",A170+1))</f>
        <v>129</v>
      </c>
      <c r="B171" s="10">
        <f ca="1">IF('PR-tampon'!E137="","",IF('PR-tampon'!E137=0,"",INDIRECT(NOM_FR_FACADE&amp;ADDRESS('PR-tampon'!$E137,COLUMN(REFERENCEMENT_FACADE[[#Headers],[DATE REFERENCEMENT]])))))</f>
        <v>44230</v>
      </c>
      <c r="C171" s="2" t="str">
        <f ca="1">IF('PR-tampon'!B137="","",IF('PR-tampon'!B137=0,"",INDIRECT(NOM_FR_FACADE&amp;ADDRESS('PR-tampon'!$E137,COLUMN(REFERENCEMENT_FACADE[[#Headers],[ASPECT]])))))</f>
        <v>Verre</v>
      </c>
      <c r="D171" s="2" t="str">
        <f ca="1">IF('PR-tampon'!B137="","",IF('PR-tampon'!B137=0,"",INDIRECT(NOM_FR_FACADE&amp;ADDRESS('PR-tampon'!$E137,COLUMN(REFERENCEMENT_FACADE[[#Headers],[TYPE DE PROCEDE]])))))</f>
        <v xml:space="preserve">Façade légère en Vitrage Extérieur Collé (VEC) </v>
      </c>
      <c r="E171" s="2" t="str">
        <f ca="1">IF('PR-tampon'!B137="","",IF('PR-tampon'!B137=0,"",INDIRECT(NOM_FR_FACADE&amp;ADDRESS('PR-tampon'!$E137,COLUMN(REFERENCEMENT_FACADE[[#Headers],[NOM COMMERCIAL DU PROCEDE]])))))</f>
        <v>MECANO à serreurs ponctuels 2</v>
      </c>
      <c r="F171" s="2" t="str">
        <f ca="1">IF('PR-tampon'!B137="","",IF('PR-tampon'!B137=0,"",INDIRECT(NOM_FR_FACADE&amp;ADDRESS('PR-tampon'!$E137,COLUMN(REFERENCEMENT_FACADE[[#Headers],[FABRICANT]])))))</f>
        <v>HYDRO BUILDING SYSTEMS</v>
      </c>
      <c r="G171" s="2" t="str">
        <f ca="1">IF('PR-tampon'!B137="","",IF('PR-tampon'!B137=0,"",INDIRECT(NOM_FR_FACADE&amp;ADDRESS('PR-tampon'!$E137,COLUMN(REFERENCEMENT_FACADE[[#Headers],[TYPE DE DOCUMENT DE REFERENCE]])))))</f>
        <v>Document Technique d'Application (DTA)</v>
      </c>
      <c r="H171" s="2" t="str">
        <f ca="1">IF('PR-tampon'!B137="","",IF('PR-tampon'!B137=0,"",INDIRECT(NOM_FR_FACADE&amp;ADDRESS('PR-tampon'!$E137,COLUMN(REFERENCEMENT_FACADE[[#Headers],[REF]])))))</f>
        <v>2.1/14-1654_V1</v>
      </c>
      <c r="I171" s="10">
        <f ca="1">IF('PR-tampon'!B137="","",IF('PR-tampon'!B137=0,"",INDIRECT(NOM_FR_FACADE&amp;ADDRESS('PR-tampon'!$E137,COLUMN(REFERENCEMENT_FACADE[[#Headers],[AVIS LIMITE AU / VALIDITE]])))))</f>
        <v>46081</v>
      </c>
      <c r="J171" s="10" t="str">
        <f ca="1">IF('PR-tampon'!B137="","",IF('PR-tampon'!B137=0,"",INDIRECT(NOM_FR_FACADE&amp;ADDRESS('PR-tampon'!$E137,COLUMN(REFERENCEMENT_FACADE[[#Headers],[TC/TNC
dans le domaine d''emploi visé]])))))</f>
        <v>TC</v>
      </c>
      <c r="K171" s="2" t="str">
        <f ca="1">IF('PR-tampon'!B137="","",IF('PR-tampon'!B137=0,"",INDIRECT(NOM_FR_FACADE&amp;ADDRESS('PR-tampon'!$E137,COLUMN(REFERENCEMENT_FACADE[[#Headers],[Synthèse support visés]])))))</f>
        <v>Charpente bois (NF DTU 31.1)</v>
      </c>
      <c r="L171" s="2" t="str">
        <f ca="1">IF('PR-tampon'!B137="","",IF('PR-tampon'!B137=0,"",INDIRECT(NOM_FR_FACADE&amp;ADDRESS('PR-tampon'!$E137,COLUMN(REFERENCEMENT_FACADE[[#Headers],[LIMITATION DE HAUTEUR DE FACADE3]])))))</f>
        <v>(Situation a à c) h≤ 50 m
(Situation d) h≤ 50 m</v>
      </c>
      <c r="M171" s="265">
        <f ca="1">IF('PR-tampon'!B137="","",IF('PR-tampon'!B137=0,"",INDIRECT(NOM_FR_FACADE&amp;ADDRESS('PR-tampon'!$E137,COLUMN(REFERENCEMENT_FACADE[[#Headers],[LIMITATION DE HAUTEUR DE FACADE]])))))</f>
        <v>50</v>
      </c>
      <c r="N171" s="236" t="str">
        <f ca="1">IF('PR-tampon'!B137="","",IF('PR-tampon'!B137=0,"",IF(INDIRECT(NOM_FR_FACADE&amp;ADDRESS('PR-tampon'!$E137,COLUMN(REFERENCEMENT_FACADE[Observation domaine d''emploi Hauteur])))=0,"-",INDIRECT(NOM_FR_FACADE&amp;ADDRESS('PR-tampon'!$E137,COLUMN(REFERENCEMENT_FACADE[Observation domaine d''emploi Hauteur]))))))</f>
        <v>* Domaine d'emploi hauteur :
- Pression à l’ELS ≤ à 2000 Pa, sauf justifications conformément à la norme NF EN 13830.</v>
      </c>
      <c r="O171" s="2" t="str">
        <f ca="1">IF('PR-tampon'!B137="","",IF('PR-tampon'!B137=0,"",INDIRECT(NOM_FR_FACADE&amp;ADDRESS('PR-tampon'!$E137,COLUMN(REFERENCEMENT_FACADE[[#Headers],[Colonne zone visée]])))))</f>
        <v>4
2
1
1</v>
      </c>
      <c r="P171" s="2" t="str">
        <f ca="1">IF('PR-tampon'!B137="","",IF('PR-tampon'!B137=0,"",INDIRECT(NOM_FR_FACADE&amp;ADDRESS('PR-tampon'!$E137,COLUMN(REFERENCEMENT_FACADE[[#Headers],[Colonne catégorie visée]])))))</f>
        <v>I
II
III
IV</v>
      </c>
      <c r="Q171" s="236" t="str">
        <f ca="1">IF(OR(RECH_CATEGORIE=FALSE,MID(Tableau5[[#This Row],[ZONE DE SISMICITE MAXIMALE POUR LA CATEGORIE DE BATIMENT VISEE]],2,2)="**"),IF('PR-tampon'!B137="","",IF('PR-tampon'!B137=0,"",IF(INDIRECT(NOM_FR_FACADE&amp;ADDRESS('PR-tampon'!$E137,COLUMN(REFERENCEMENT_FACADE[OBSERVATIONS SUR DOMAINE D''EMPLOI Sismique])))="","-",(INDIRECT(NOM_FR_FACADE&amp;ADDRESS('PR-tampon'!$E137,COLUMN(REFERENCEMENT_FACADE[OBSERVATIONS SUR DOMAINE D''EMPLOI Sismique]))))))),"")</f>
        <v>-</v>
      </c>
      <c r="R171" s="2" t="str">
        <f ca="1">IF('PR-tampon'!B137="","",IF('PR-tampon'!B137=0,"",IF(INDIRECT(NOM_FR_FACADE&amp;ADDRESS('PR-tampon'!$E137,COLUMN(REFERENCEMENT_FACADE[REF ApL])))=0,"",INDIRECT(NOM_FR_FACADE&amp;ADDRESS('PR-tampon'!$E137,COLUMN(REFERENCEMENT_FACADE[REF ApL]))))))</f>
        <v/>
      </c>
      <c r="S171" s="187" t="str">
        <f ca="1">IF('PR-tampon'!B137="","",IF('PR-tampon'!B137=0,"",IF(INDIRECT(NOM_FR_FACADE&amp;ADDRESS('PR-tampon'!$E137,COLUMN(REFERENCEMENT_FACADE[Lien pour aller sur le site Evaluation CSTB])))=0,"",INDIRECT(NOM_FR_FACADE&amp;ADDRESS('PR-tampon'!$E137,COLUMN(REFERENCEMENT_FACADE[Lien pour aller sur le site Evaluation CSTB]))))))</f>
        <v>https://evaluation.cstb.fr/fr/avis-technique/detail/2.1-14-1654_V1/</v>
      </c>
    </row>
    <row r="172" spans="1:19" ht="75" customHeight="1" x14ac:dyDescent="0.3">
      <c r="A172" s="2">
        <f>IF('PR-tampon'!B138=0,"",IF(A171+1&gt;'MODULE DE RECHERCHE'!$F$36,"",A171+1))</f>
        <v>130</v>
      </c>
      <c r="B172" s="10">
        <f ca="1">IF('PR-tampon'!E138="","",IF('PR-tampon'!E138=0,"",INDIRECT(NOM_FR_FACADE&amp;ADDRESS('PR-tampon'!$E138,COLUMN(REFERENCEMENT_FACADE[[#Headers],[DATE REFERENCEMENT]])))))</f>
        <v>44230</v>
      </c>
      <c r="C172" s="2" t="str">
        <f ca="1">IF('PR-tampon'!B138="","",IF('PR-tampon'!B138=0,"",INDIRECT(NOM_FR_FACADE&amp;ADDRESS('PR-tampon'!$E138,COLUMN(REFERENCEMENT_FACADE[[#Headers],[ASPECT]])))))</f>
        <v>Verre</v>
      </c>
      <c r="D172" s="2" t="str">
        <f ca="1">IF('PR-tampon'!B138="","",IF('PR-tampon'!B138=0,"",INDIRECT(NOM_FR_FACADE&amp;ADDRESS('PR-tampon'!$E138,COLUMN(REFERENCEMENT_FACADE[[#Headers],[TYPE DE PROCEDE]])))))</f>
        <v xml:space="preserve">Façade légère en Vitrage Extérieur Collé (VEC) </v>
      </c>
      <c r="E172" s="2" t="str">
        <f ca="1">IF('PR-tampon'!B138="","",IF('PR-tampon'!B138=0,"",INDIRECT(NOM_FR_FACADE&amp;ADDRESS('PR-tampon'!$E138,COLUMN(REFERENCEMENT_FACADE[[#Headers],[NOM COMMERCIAL DU PROCEDE]])))))</f>
        <v>Mecano Italienne Trame Verticale</v>
      </c>
      <c r="F172" s="2" t="str">
        <f ca="1">IF('PR-tampon'!B138="","",IF('PR-tampon'!B138=0,"",INDIRECT(NOM_FR_FACADE&amp;ADDRESS('PR-tampon'!$E138,COLUMN(REFERENCEMENT_FACADE[[#Headers],[FABRICANT]])))))</f>
        <v>HYDRO BUILDING SYSTEMS</v>
      </c>
      <c r="G172" s="2" t="str">
        <f ca="1">IF('PR-tampon'!B138="","",IF('PR-tampon'!B138=0,"",INDIRECT(NOM_FR_FACADE&amp;ADDRESS('PR-tampon'!$E138,COLUMN(REFERENCEMENT_FACADE[[#Headers],[TYPE DE DOCUMENT DE REFERENCE]])))))</f>
        <v>Document Technique d'Application (DTA)</v>
      </c>
      <c r="H172" s="2" t="str">
        <f ca="1">IF('PR-tampon'!B138="","",IF('PR-tampon'!B138=0,"",INDIRECT(NOM_FR_FACADE&amp;ADDRESS('PR-tampon'!$E138,COLUMN(REFERENCEMENT_FACADE[[#Headers],[REF]])))))</f>
        <v>2.1/14-1652_V1</v>
      </c>
      <c r="I172" s="10">
        <f ca="1">IF('PR-tampon'!B138="","",IF('PR-tampon'!B138=0,"",INDIRECT(NOM_FR_FACADE&amp;ADDRESS('PR-tampon'!$E138,COLUMN(REFERENCEMENT_FACADE[[#Headers],[AVIS LIMITE AU / VALIDITE]])))))</f>
        <v>46081</v>
      </c>
      <c r="J172" s="10" t="str">
        <f ca="1">IF('PR-tampon'!B138="","",IF('PR-tampon'!B138=0,"",INDIRECT(NOM_FR_FACADE&amp;ADDRESS('PR-tampon'!$E138,COLUMN(REFERENCEMENT_FACADE[[#Headers],[TC/TNC
dans le domaine d''emploi visé]])))))</f>
        <v>TC</v>
      </c>
      <c r="K172" s="2" t="str">
        <f ca="1">IF('PR-tampon'!B138="","",IF('PR-tampon'!B138=0,"",INDIRECT(NOM_FR_FACADE&amp;ADDRESS('PR-tampon'!$E138,COLUMN(REFERENCEMENT_FACADE[[#Headers],[Synthèse support visés]])))))</f>
        <v>Charpente bois (NF DTU 31.1)</v>
      </c>
      <c r="L172" s="2" t="str">
        <f ca="1">IF('PR-tampon'!B138="","",IF('PR-tampon'!B138=0,"",INDIRECT(NOM_FR_FACADE&amp;ADDRESS('PR-tampon'!$E138,COLUMN(REFERENCEMENT_FACADE[[#Headers],[LIMITATION DE HAUTEUR DE FACADE3]])))))</f>
        <v>(Situation a à c) h≤ 50 m
(Situation d) h≤ 50 m</v>
      </c>
      <c r="M172" s="265">
        <f ca="1">IF('PR-tampon'!B138="","",IF('PR-tampon'!B138=0,"",INDIRECT(NOM_FR_FACADE&amp;ADDRESS('PR-tampon'!$E138,COLUMN(REFERENCEMENT_FACADE[[#Headers],[LIMITATION DE HAUTEUR DE FACADE]])))))</f>
        <v>50</v>
      </c>
      <c r="N172" s="236" t="str">
        <f ca="1">IF('PR-tampon'!B138="","",IF('PR-tampon'!B138=0,"",IF(INDIRECT(NOM_FR_FACADE&amp;ADDRESS('PR-tampon'!$E138,COLUMN(REFERENCEMENT_FACADE[Observation domaine d''emploi Hauteur])))=0,"-",INDIRECT(NOM_FR_FACADE&amp;ADDRESS('PR-tampon'!$E138,COLUMN(REFERENCEMENT_FACADE[Observation domaine d''emploi Hauteur]))))))</f>
        <v>* Domaine d'emploi hauteur :
- Pression à l’ELS ≤ à 2000 Pa, sauf justifications conformément à la norme NF EN 13830.</v>
      </c>
      <c r="O172" s="2" t="str">
        <f ca="1">IF('PR-tampon'!B138="","",IF('PR-tampon'!B138=0,"",INDIRECT(NOM_FR_FACADE&amp;ADDRESS('PR-tampon'!$E138,COLUMN(REFERENCEMENT_FACADE[[#Headers],[Colonne zone visée]])))))</f>
        <v>4
2
1
1</v>
      </c>
      <c r="P172" s="2" t="str">
        <f ca="1">IF('PR-tampon'!B138="","",IF('PR-tampon'!B138=0,"",INDIRECT(NOM_FR_FACADE&amp;ADDRESS('PR-tampon'!$E138,COLUMN(REFERENCEMENT_FACADE[[#Headers],[Colonne catégorie visée]])))))</f>
        <v>I
II
III
IV</v>
      </c>
      <c r="Q172" s="236" t="str">
        <f ca="1">IF(OR(RECH_CATEGORIE=FALSE,MID(Tableau5[[#This Row],[ZONE DE SISMICITE MAXIMALE POUR LA CATEGORIE DE BATIMENT VISEE]],2,2)="**"),IF('PR-tampon'!B138="","",IF('PR-tampon'!B138=0,"",IF(INDIRECT(NOM_FR_FACADE&amp;ADDRESS('PR-tampon'!$E138,COLUMN(REFERENCEMENT_FACADE[OBSERVATIONS SUR DOMAINE D''EMPLOI Sismique])))="","-",(INDIRECT(NOM_FR_FACADE&amp;ADDRESS('PR-tampon'!$E138,COLUMN(REFERENCEMENT_FACADE[OBSERVATIONS SUR DOMAINE D''EMPLOI Sismique]))))))),"")</f>
        <v>-</v>
      </c>
      <c r="R172" s="2" t="str">
        <f ca="1">IF('PR-tampon'!B138="","",IF('PR-tampon'!B138=0,"",IF(INDIRECT(NOM_FR_FACADE&amp;ADDRESS('PR-tampon'!$E138,COLUMN(REFERENCEMENT_FACADE[REF ApL])))=0,"",INDIRECT(NOM_FR_FACADE&amp;ADDRESS('PR-tampon'!$E138,COLUMN(REFERENCEMENT_FACADE[REF ApL]))))))</f>
        <v/>
      </c>
      <c r="S172" s="187" t="str">
        <f ca="1">IF('PR-tampon'!B138="","",IF('PR-tampon'!B138=0,"",IF(INDIRECT(NOM_FR_FACADE&amp;ADDRESS('PR-tampon'!$E138,COLUMN(REFERENCEMENT_FACADE[Lien pour aller sur le site Evaluation CSTB])))=0,"",INDIRECT(NOM_FR_FACADE&amp;ADDRESS('PR-tampon'!$E138,COLUMN(REFERENCEMENT_FACADE[Lien pour aller sur le site Evaluation CSTB]))))))</f>
        <v>https://evaluation.cstb.fr/fr/avis-technique/detail/2.1-14-1652_V1/</v>
      </c>
    </row>
    <row r="173" spans="1:19" ht="75" customHeight="1" x14ac:dyDescent="0.3">
      <c r="A173" s="2">
        <f>IF('PR-tampon'!B139=0,"",IF(A172+1&gt;'MODULE DE RECHERCHE'!$F$36,"",A172+1))</f>
        <v>131</v>
      </c>
      <c r="B173" s="10">
        <f ca="1">IF('PR-tampon'!E139="","",IF('PR-tampon'!E139=0,"",INDIRECT(NOM_FR_FACADE&amp;ADDRESS('PR-tampon'!$E139,COLUMN(REFERENCEMENT_FACADE[[#Headers],[DATE REFERENCEMENT]])))))</f>
        <v>43957</v>
      </c>
      <c r="C173" s="2" t="str">
        <f ca="1">IF('PR-tampon'!B139="","",IF('PR-tampon'!B139=0,"",INDIRECT(NOM_FR_FACADE&amp;ADDRESS('PR-tampon'!$E139,COLUMN(REFERENCEMENT_FACADE[[#Headers],[ASPECT]])))))</f>
        <v>Verre</v>
      </c>
      <c r="D173" s="2" t="str">
        <f ca="1">IF('PR-tampon'!B139="","",IF('PR-tampon'!B139=0,"",INDIRECT(NOM_FR_FACADE&amp;ADDRESS('PR-tampon'!$E139,COLUMN(REFERENCEMENT_FACADE[[#Headers],[TYPE DE PROCEDE]])))))</f>
        <v xml:space="preserve">Façade légère en Vitrage Extérieur Collé (VEC) </v>
      </c>
      <c r="E173" s="2" t="str">
        <f ca="1">IF('PR-tampon'!B139="","",IF('PR-tampon'!B139=0,"",INDIRECT(NOM_FR_FACADE&amp;ADDRESS('PR-tampon'!$E139,COLUMN(REFERENCEMENT_FACADE[[#Headers],[NOM COMMERCIAL DU PROCEDE]])))))</f>
        <v>MECANO VEC</v>
      </c>
      <c r="F173" s="2" t="str">
        <f ca="1">IF('PR-tampon'!B139="","",IF('PR-tampon'!B139=0,"",INDIRECT(NOM_FR_FACADE&amp;ADDRESS('PR-tampon'!$E139,COLUMN(REFERENCEMENT_FACADE[[#Headers],[FABRICANT]])))))</f>
        <v>HYDRO BUILDING SYSTEMS</v>
      </c>
      <c r="G173" s="2" t="str">
        <f ca="1">IF('PR-tampon'!B139="","",IF('PR-tampon'!B139=0,"",INDIRECT(NOM_FR_FACADE&amp;ADDRESS('PR-tampon'!$E139,COLUMN(REFERENCEMENT_FACADE[[#Headers],[TYPE DE DOCUMENT DE REFERENCE]])))))</f>
        <v>Document Technique d'Application (DTA)</v>
      </c>
      <c r="H173" s="2" t="str">
        <f ca="1">IF('PR-tampon'!B139="","",IF('PR-tampon'!B139=0,"",INDIRECT(NOM_FR_FACADE&amp;ADDRESS('PR-tampon'!$E139,COLUMN(REFERENCEMENT_FACADE[[#Headers],[REF]])))))</f>
        <v>2.1/13-1576_V1</v>
      </c>
      <c r="I173" s="10">
        <f ca="1">IF('PR-tampon'!B139="","",IF('PR-tampon'!B139=0,"",INDIRECT(NOM_FR_FACADE&amp;ADDRESS('PR-tampon'!$E139,COLUMN(REFERENCEMENT_FACADE[[#Headers],[AVIS LIMITE AU / VALIDITE]])))))</f>
        <v>46053</v>
      </c>
      <c r="J173" s="10" t="str">
        <f ca="1">IF('PR-tampon'!B139="","",IF('PR-tampon'!B139=0,"",INDIRECT(NOM_FR_FACADE&amp;ADDRESS('PR-tampon'!$E139,COLUMN(REFERENCEMENT_FACADE[[#Headers],[TC/TNC
dans le domaine d''emploi visé]])))))</f>
        <v>TC</v>
      </c>
      <c r="K173" s="2" t="str">
        <f ca="1">IF('PR-tampon'!B139="","",IF('PR-tampon'!B139=0,"",INDIRECT(NOM_FR_FACADE&amp;ADDRESS('PR-tampon'!$E139,COLUMN(REFERENCEMENT_FACADE[[#Headers],[Synthèse support visés]])))))</f>
        <v>Charpente bois (NF DTU 31.1)</v>
      </c>
      <c r="L173" s="2" t="str">
        <f ca="1">IF('PR-tampon'!B139="","",IF('PR-tampon'!B139=0,"",INDIRECT(NOM_FR_FACADE&amp;ADDRESS('PR-tampon'!$E139,COLUMN(REFERENCEMENT_FACADE[[#Headers],[LIMITATION DE HAUTEUR DE FACADE3]])))))</f>
        <v>(Situation a à c) h≤ 50 m
(Situation d) h≤ 50 m</v>
      </c>
      <c r="M173" s="265">
        <f ca="1">IF('PR-tampon'!B139="","",IF('PR-tampon'!B139=0,"",INDIRECT(NOM_FR_FACADE&amp;ADDRESS('PR-tampon'!$E139,COLUMN(REFERENCEMENT_FACADE[[#Headers],[LIMITATION DE HAUTEUR DE FACADE]])))))</f>
        <v>50</v>
      </c>
      <c r="N173" s="236" t="str">
        <f ca="1">IF('PR-tampon'!B139="","",IF('PR-tampon'!B139=0,"",IF(INDIRECT(NOM_FR_FACADE&amp;ADDRESS('PR-tampon'!$E139,COLUMN(REFERENCEMENT_FACADE[Observation domaine d''emploi Hauteur])))=0,"-",INDIRECT(NOM_FR_FACADE&amp;ADDRESS('PR-tampon'!$E139,COLUMN(REFERENCEMENT_FACADE[Observation domaine d''emploi Hauteur]))))))</f>
        <v>* Domaine d'emploi hauteur :
- Pression à l’ELS ≤ à 2000 Pa, sauf justifications conformément à la norme NF EN 13830.</v>
      </c>
      <c r="O173" s="2" t="str">
        <f ca="1">IF('PR-tampon'!B139="","",IF('PR-tampon'!B139=0,"",INDIRECT(NOM_FR_FACADE&amp;ADDRESS('PR-tampon'!$E139,COLUMN(REFERENCEMENT_FACADE[[#Headers],[Colonne zone visée]])))))</f>
        <v>4
2
1
1</v>
      </c>
      <c r="P173" s="2" t="str">
        <f ca="1">IF('PR-tampon'!B139="","",IF('PR-tampon'!B139=0,"",INDIRECT(NOM_FR_FACADE&amp;ADDRESS('PR-tampon'!$E139,COLUMN(REFERENCEMENT_FACADE[[#Headers],[Colonne catégorie visée]])))))</f>
        <v>I
II
III
IV</v>
      </c>
      <c r="Q173" s="236" t="str">
        <f ca="1">IF(OR(RECH_CATEGORIE=FALSE,MID(Tableau5[[#This Row],[ZONE DE SISMICITE MAXIMALE POUR LA CATEGORIE DE BATIMENT VISEE]],2,2)="**"),IF('PR-tampon'!B139="","",IF('PR-tampon'!B139=0,"",IF(INDIRECT(NOM_FR_FACADE&amp;ADDRESS('PR-tampon'!$E139,COLUMN(REFERENCEMENT_FACADE[OBSERVATIONS SUR DOMAINE D''EMPLOI Sismique])))="","-",(INDIRECT(NOM_FR_FACADE&amp;ADDRESS('PR-tampon'!$E139,COLUMN(REFERENCEMENT_FACADE[OBSERVATIONS SUR DOMAINE D''EMPLOI Sismique]))))))),"")</f>
        <v>-</v>
      </c>
      <c r="R173" s="2" t="str">
        <f ca="1">IF('PR-tampon'!B139="","",IF('PR-tampon'!B139=0,"",IF(INDIRECT(NOM_FR_FACADE&amp;ADDRESS('PR-tampon'!$E139,COLUMN(REFERENCEMENT_FACADE[REF ApL])))=0,"",INDIRECT(NOM_FR_FACADE&amp;ADDRESS('PR-tampon'!$E139,COLUMN(REFERENCEMENT_FACADE[REF ApL]))))))</f>
        <v/>
      </c>
      <c r="S173" s="187" t="str">
        <f ca="1">IF('PR-tampon'!B139="","",IF('PR-tampon'!B139=0,"",IF(INDIRECT(NOM_FR_FACADE&amp;ADDRESS('PR-tampon'!$E139,COLUMN(REFERENCEMENT_FACADE[Lien pour aller sur le site Evaluation CSTB])))=0,"",INDIRECT(NOM_FR_FACADE&amp;ADDRESS('PR-tampon'!$E139,COLUMN(REFERENCEMENT_FACADE[Lien pour aller sur le site Evaluation CSTB]))))))</f>
        <v>https://evaluation.cstb.fr/fr/avis-technique/detail/2.1-13-1576_V1/</v>
      </c>
    </row>
    <row r="174" spans="1:19" ht="75" customHeight="1" x14ac:dyDescent="0.3">
      <c r="A174" s="2">
        <f>IF('PR-tampon'!B140=0,"",IF(A173+1&gt;'MODULE DE RECHERCHE'!$F$36,"",A173+1))</f>
        <v>132</v>
      </c>
      <c r="B174" s="10">
        <f ca="1">IF('PR-tampon'!E140="","",IF('PR-tampon'!E140=0,"",INDIRECT(NOM_FR_FACADE&amp;ADDRESS('PR-tampon'!$E140,COLUMN(REFERENCEMENT_FACADE[[#Headers],[DATE REFERENCEMENT]])))))</f>
        <v>44893</v>
      </c>
      <c r="C174" s="2" t="str">
        <f ca="1">IF('PR-tampon'!B140="","",IF('PR-tampon'!B140=0,"",INDIRECT(NOM_FR_FACADE&amp;ADDRESS('PR-tampon'!$E140,COLUMN(REFERENCEMENT_FACADE[[#Headers],[ASPECT]])))))</f>
        <v>Verre</v>
      </c>
      <c r="D174" s="2" t="str">
        <f ca="1">IF('PR-tampon'!B140="","",IF('PR-tampon'!B140=0,"",INDIRECT(NOM_FR_FACADE&amp;ADDRESS('PR-tampon'!$E140,COLUMN(REFERENCEMENT_FACADE[[#Headers],[TYPE DE PROCEDE]])))))</f>
        <v xml:space="preserve">Façade légère en Vitrage Extérieur Collé (VEC) </v>
      </c>
      <c r="E174" s="2" t="str">
        <f ca="1">IF('PR-tampon'!B140="","",IF('PR-tampon'!B140=0,"",INDIRECT(NOM_FR_FACADE&amp;ADDRESS('PR-tampon'!$E140,COLUMN(REFERENCEMENT_FACADE[[#Headers],[NOM COMMERCIAL DU PROCEDE]])))))</f>
        <v xml:space="preserve">Ouvrants intégrés dans FW 50+ /  FW 50+ H – OI </v>
      </c>
      <c r="F174" s="2" t="str">
        <f ca="1">IF('PR-tampon'!B140="","",IF('PR-tampon'!B140=0,"",INDIRECT(NOM_FR_FACADE&amp;ADDRESS('PR-tampon'!$E140,COLUMN(REFERENCEMENT_FACADE[[#Headers],[FABRICANT]])))))</f>
        <v xml:space="preserve"> SCHÜCO
(FR)</v>
      </c>
      <c r="G174" s="2" t="str">
        <f ca="1">IF('PR-tampon'!B140="","",IF('PR-tampon'!B140=0,"",INDIRECT(NOM_FR_FACADE&amp;ADDRESS('PR-tampon'!$E140,COLUMN(REFERENCEMENT_FACADE[[#Headers],[TYPE DE DOCUMENT DE REFERENCE]])))))</f>
        <v>Document Technique d'Application (DTA)</v>
      </c>
      <c r="H174" s="2" t="str">
        <f ca="1">IF('PR-tampon'!B140="","",IF('PR-tampon'!B140=0,"",INDIRECT(NOM_FR_FACADE&amp;ADDRESS('PR-tampon'!$E140,COLUMN(REFERENCEMENT_FACADE[[#Headers],[REF]])))))</f>
        <v>2.1/12-1503_V3</v>
      </c>
      <c r="I174" s="10">
        <f ca="1">IF('PR-tampon'!B140="","",IF('PR-tampon'!B140=0,"",INDIRECT(NOM_FR_FACADE&amp;ADDRESS('PR-tampon'!$E140,COLUMN(REFERENCEMENT_FACADE[[#Headers],[AVIS LIMITE AU / VALIDITE]])))))</f>
        <v>46418</v>
      </c>
      <c r="J174" s="10" t="str">
        <f ca="1">IF('PR-tampon'!B140="","",IF('PR-tampon'!B140=0,"",INDIRECT(NOM_FR_FACADE&amp;ADDRESS('PR-tampon'!$E140,COLUMN(REFERENCEMENT_FACADE[[#Headers],[TC/TNC
dans le domaine d''emploi visé]])))))</f>
        <v>TC</v>
      </c>
      <c r="K174" s="2" t="str">
        <f ca="1">IF('PR-tampon'!B140="","",IF('PR-tampon'!B140=0,"",INDIRECT(NOM_FR_FACADE&amp;ADDRESS('PR-tampon'!$E140,COLUMN(REFERENCEMENT_FACADE[[#Headers],[Synthèse support visés]])))))</f>
        <v>Charpente bois (NF DTU 31.1)</v>
      </c>
      <c r="L174" s="2" t="str">
        <f ca="1">IF('PR-tampon'!B140="","",IF('PR-tampon'!B140=0,"",INDIRECT(NOM_FR_FACADE&amp;ADDRESS('PR-tampon'!$E140,COLUMN(REFERENCEMENT_FACADE[[#Headers],[LIMITATION DE HAUTEUR DE FACADE3]])))))</f>
        <v>(Situation a à c) h≤ 50 m
(Situation d) h≤ 18 m</v>
      </c>
      <c r="M174" s="265">
        <f ca="1">IF('PR-tampon'!B140="","",IF('PR-tampon'!B140=0,"",INDIRECT(NOM_FR_FACADE&amp;ADDRESS('PR-tampon'!$E140,COLUMN(REFERENCEMENT_FACADE[[#Headers],[LIMITATION DE HAUTEUR DE FACADE]])))))</f>
        <v>50</v>
      </c>
      <c r="N174" s="236" t="str">
        <f ca="1">IF('PR-tampon'!B140="","",IF('PR-tampon'!B140=0,"",IF(INDIRECT(NOM_FR_FACADE&amp;ADDRESS('PR-tampon'!$E140,COLUMN(REFERENCEMENT_FACADE[Observation domaine d''emploi Hauteur])))=0,"-",INDIRECT(NOM_FR_FACADE&amp;ADDRESS('PR-tampon'!$E140,COLUMN(REFERENCEMENT_FACADE[Observation domaine d''emploi Hauteur]))))))</f>
        <v>* Domaine d'emploi hauteur :
- Pression à l’ELS ≤ à 1200 Pa, sauf justifications conformément à la norme NF EN 13830.</v>
      </c>
      <c r="O174" s="2" t="str">
        <f ca="1">IF('PR-tampon'!B140="","",IF('PR-tampon'!B140=0,"",INDIRECT(NOM_FR_FACADE&amp;ADDRESS('PR-tampon'!$E140,COLUMN(REFERENCEMENT_FACADE[[#Headers],[Colonne zone visée]])))))</f>
        <v>4
4
4
4</v>
      </c>
      <c r="P174" s="2" t="str">
        <f ca="1">IF('PR-tampon'!B140="","",IF('PR-tampon'!B140=0,"",INDIRECT(NOM_FR_FACADE&amp;ADDRESS('PR-tampon'!$E140,COLUMN(REFERENCEMENT_FACADE[[#Headers],[Colonne catégorie visée]])))))</f>
        <v>I
II
III
IV</v>
      </c>
      <c r="Q174" s="236" t="str">
        <f ca="1">IF(OR(RECH_CATEGORIE=FALSE,MID(Tableau5[[#This Row],[ZONE DE SISMICITE MAXIMALE POUR LA CATEGORIE DE BATIMENT VISEE]],2,2)="**"),IF('PR-tampon'!B140="","",IF('PR-tampon'!B140=0,"",IF(INDIRECT(NOM_FR_FACADE&amp;ADDRESS('PR-tampon'!$E140,COLUMN(REFERENCEMENT_FACADE[OBSERVATIONS SUR DOMAINE D''EMPLOI Sismique])))="","-",(INDIRECT(NOM_FR_FACADE&amp;ADDRESS('PR-tampon'!$E140,COLUMN(REFERENCEMENT_FACADE[OBSERVATIONS SUR DOMAINE D''EMPLOI Sismique]))))))),"")</f>
        <v>-</v>
      </c>
      <c r="R174" s="2" t="str">
        <f ca="1">IF('PR-tampon'!B140="","",IF('PR-tampon'!B140=0,"",IF(INDIRECT(NOM_FR_FACADE&amp;ADDRESS('PR-tampon'!$E140,COLUMN(REFERENCEMENT_FACADE[REF ApL])))=0,"",INDIRECT(NOM_FR_FACADE&amp;ADDRESS('PR-tampon'!$E140,COLUMN(REFERENCEMENT_FACADE[REF ApL]))))))</f>
        <v/>
      </c>
      <c r="S174" s="187" t="str">
        <f ca="1">IF('PR-tampon'!B140="","",IF('PR-tampon'!B140=0,"",IF(INDIRECT(NOM_FR_FACADE&amp;ADDRESS('PR-tampon'!$E140,COLUMN(REFERENCEMENT_FACADE[Lien pour aller sur le site Evaluation CSTB])))=0,"",INDIRECT(NOM_FR_FACADE&amp;ADDRESS('PR-tampon'!$E140,COLUMN(REFERENCEMENT_FACADE[Lien pour aller sur le site Evaluation CSTB]))))))</f>
        <v>https://evaluation.cstb.fr/fr/avis-technique/detail/2.1-12-1503_V3/</v>
      </c>
    </row>
    <row r="175" spans="1:19" ht="75" customHeight="1" x14ac:dyDescent="0.3">
      <c r="A175" s="2">
        <f>IF('PR-tampon'!B141=0,"",IF(A174+1&gt;'MODULE DE RECHERCHE'!$F$36,"",A174+1))</f>
        <v>133</v>
      </c>
      <c r="B175" s="10">
        <f ca="1">IF('PR-tampon'!E141="","",IF('PR-tampon'!E141=0,"",INDIRECT(NOM_FR_FACADE&amp;ADDRESS('PR-tampon'!$E141,COLUMN(REFERENCEMENT_FACADE[[#Headers],[DATE REFERENCEMENT]])))))</f>
        <v>45049</v>
      </c>
      <c r="C175" s="2" t="str">
        <f ca="1">IF('PR-tampon'!B141="","",IF('PR-tampon'!B141=0,"",INDIRECT(NOM_FR_FACADE&amp;ADDRESS('PR-tampon'!$E141,COLUMN(REFERENCEMENT_FACADE[[#Headers],[ASPECT]])))))</f>
        <v>Verre</v>
      </c>
      <c r="D175" s="2" t="str">
        <f ca="1">IF('PR-tampon'!B141="","",IF('PR-tampon'!B141=0,"",INDIRECT(NOM_FR_FACADE&amp;ADDRESS('PR-tampon'!$E141,COLUMN(REFERENCEMENT_FACADE[[#Headers],[TYPE DE PROCEDE]])))))</f>
        <v xml:space="preserve">Façade légère en Vitrage Extérieur Collé (VEC) </v>
      </c>
      <c r="E175" s="2" t="str">
        <f ca="1">IF('PR-tampon'!B141="","",IF('PR-tampon'!B141=0,"",INDIRECT(NOM_FR_FACADE&amp;ADDRESS('PR-tampon'!$E141,COLUMN(REFERENCEMENT_FACADE[[#Headers],[NOM COMMERCIAL DU PROCEDE]])))))</f>
        <v xml:space="preserve">SFC 85 Type A et B </v>
      </c>
      <c r="F175" s="2" t="str">
        <f ca="1">IF('PR-tampon'!B141="","",IF('PR-tampon'!B141=0,"",INDIRECT(NOM_FR_FACADE&amp;ADDRESS('PR-tampon'!$E141,COLUMN(REFERENCEMENT_FACADE[[#Headers],[FABRICANT]])))))</f>
        <v xml:space="preserve"> SCHÜCO
(FR)</v>
      </c>
      <c r="G175" s="2" t="str">
        <f ca="1">IF('PR-tampon'!B141="","",IF('PR-tampon'!B141=0,"",INDIRECT(NOM_FR_FACADE&amp;ADDRESS('PR-tampon'!$E141,COLUMN(REFERENCEMENT_FACADE[[#Headers],[TYPE DE DOCUMENT DE REFERENCE]])))))</f>
        <v>Document Technique d'Application (DTA)</v>
      </c>
      <c r="H175" s="2" t="str">
        <f ca="1">IF('PR-tampon'!B141="","",IF('PR-tampon'!B141=0,"",INDIRECT(NOM_FR_FACADE&amp;ADDRESS('PR-tampon'!$E141,COLUMN(REFERENCEMENT_FACADE[[#Headers],[REF]])))))</f>
        <v>2.1/13-1537_V3</v>
      </c>
      <c r="I175" s="10">
        <f ca="1">IF('PR-tampon'!B141="","",IF('PR-tampon'!B141=0,"",INDIRECT(NOM_FR_FACADE&amp;ADDRESS('PR-tampon'!$E141,COLUMN(REFERENCEMENT_FACADE[[#Headers],[AVIS LIMITE AU / VALIDITE]])))))</f>
        <v>45107</v>
      </c>
      <c r="J175" s="10" t="str">
        <f ca="1">IF('PR-tampon'!B141="","",IF('PR-tampon'!B141=0,"",INDIRECT(NOM_FR_FACADE&amp;ADDRESS('PR-tampon'!$E141,COLUMN(REFERENCEMENT_FACADE[[#Headers],[TC/TNC
dans le domaine d''emploi visé]])))))</f>
        <v>TNC
(L'évaluation technique n'est plus valide)</v>
      </c>
      <c r="K175" s="2" t="str">
        <f ca="1">IF('PR-tampon'!B141="","",IF('PR-tampon'!B141=0,"",INDIRECT(NOM_FR_FACADE&amp;ADDRESS('PR-tampon'!$E141,COLUMN(REFERENCEMENT_FACADE[[#Headers],[Synthèse support visés]])))))</f>
        <v>Charpente bois (NF DTU 31.1)</v>
      </c>
      <c r="L175" s="2" t="str">
        <f ca="1">IF('PR-tampon'!B141="","",IF('PR-tampon'!B141=0,"",INDIRECT(NOM_FR_FACADE&amp;ADDRESS('PR-tampon'!$E141,COLUMN(REFERENCEMENT_FACADE[[#Headers],[LIMITATION DE HAUTEUR DE FACADE3]])))))</f>
        <v>(Situation a à c) h≤ 50 m
(Situation d) h≤ 18 m</v>
      </c>
      <c r="M175" s="265">
        <f ca="1">IF('PR-tampon'!B141="","",IF('PR-tampon'!B141=0,"",INDIRECT(NOM_FR_FACADE&amp;ADDRESS('PR-tampon'!$E141,COLUMN(REFERENCEMENT_FACADE[[#Headers],[LIMITATION DE HAUTEUR DE FACADE]])))))</f>
        <v>50</v>
      </c>
      <c r="N175" s="236" t="str">
        <f ca="1">IF('PR-tampon'!B141="","",IF('PR-tampon'!B141=0,"",IF(INDIRECT(NOM_FR_FACADE&amp;ADDRESS('PR-tampon'!$E141,COLUMN(REFERENCEMENT_FACADE[Observation domaine d''emploi Hauteur])))=0,"-",INDIRECT(NOM_FR_FACADE&amp;ADDRESS('PR-tampon'!$E141,COLUMN(REFERENCEMENT_FACADE[Observation domaine d''emploi Hauteur]))))))</f>
        <v>* Domaine d'emploi hauteur :
- Pression à l’ELS ≤ à 1200 Pa, sauf justifications conformément à la norme NF EN 13830.</v>
      </c>
      <c r="O175" s="2" t="str">
        <f ca="1">IF('PR-tampon'!B141="","",IF('PR-tampon'!B141=0,"",INDIRECT(NOM_FR_FACADE&amp;ADDRESS('PR-tampon'!$E141,COLUMN(REFERENCEMENT_FACADE[[#Headers],[Colonne zone visée]])))))</f>
        <v>4
4
4
4</v>
      </c>
      <c r="P175" s="2" t="str">
        <f ca="1">IF('PR-tampon'!B141="","",IF('PR-tampon'!B141=0,"",INDIRECT(NOM_FR_FACADE&amp;ADDRESS('PR-tampon'!$E141,COLUMN(REFERENCEMENT_FACADE[[#Headers],[Colonne catégorie visée]])))))</f>
        <v>I
II
III
IV</v>
      </c>
      <c r="Q175" s="236" t="str">
        <f ca="1">IF(OR(RECH_CATEGORIE=FALSE,MID(Tableau5[[#This Row],[ZONE DE SISMICITE MAXIMALE POUR LA CATEGORIE DE BATIMENT VISEE]],2,2)="**"),IF('PR-tampon'!B141="","",IF('PR-tampon'!B141=0,"",IF(INDIRECT(NOM_FR_FACADE&amp;ADDRESS('PR-tampon'!$E141,COLUMN(REFERENCEMENT_FACADE[OBSERVATIONS SUR DOMAINE D''EMPLOI Sismique])))="","-",(INDIRECT(NOM_FR_FACADE&amp;ADDRESS('PR-tampon'!$E141,COLUMN(REFERENCEMENT_FACADE[OBSERVATIONS SUR DOMAINE D''EMPLOI Sismique]))))))),"")</f>
        <v>-</v>
      </c>
      <c r="R175" s="2" t="str">
        <f ca="1">IF('PR-tampon'!B141="","",IF('PR-tampon'!B141=0,"",IF(INDIRECT(NOM_FR_FACADE&amp;ADDRESS('PR-tampon'!$E141,COLUMN(REFERENCEMENT_FACADE[REF ApL])))=0,"",INDIRECT(NOM_FR_FACADE&amp;ADDRESS('PR-tampon'!$E141,COLUMN(REFERENCEMENT_FACADE[REF ApL]))))))</f>
        <v/>
      </c>
      <c r="S175" s="187" t="str">
        <f ca="1">IF('PR-tampon'!B141="","",IF('PR-tampon'!B141=0,"",IF(INDIRECT(NOM_FR_FACADE&amp;ADDRESS('PR-tampon'!$E141,COLUMN(REFERENCEMENT_FACADE[Lien pour aller sur le site Evaluation CSTB])))=0,"",INDIRECT(NOM_FR_FACADE&amp;ADDRESS('PR-tampon'!$E141,COLUMN(REFERENCEMENT_FACADE[Lien pour aller sur le site Evaluation CSTB]))))))</f>
        <v>https://evaluation.cstb.fr/fr/avis-technique/detail/2.1-13-1537_V3/</v>
      </c>
    </row>
    <row r="176" spans="1:19" ht="75" customHeight="1" x14ac:dyDescent="0.3">
      <c r="A176" s="2">
        <f>IF('PR-tampon'!B142=0,"",IF(A175+1&gt;'MODULE DE RECHERCHE'!$F$36,"",A175+1))</f>
        <v>134</v>
      </c>
      <c r="B176" s="10">
        <f ca="1">IF('PR-tampon'!E142="","",IF('PR-tampon'!E142=0,"",INDIRECT(NOM_FR_FACADE&amp;ADDRESS('PR-tampon'!$E142,COLUMN(REFERENCEMENT_FACADE[[#Headers],[DATE REFERENCEMENT]])))))</f>
        <v>43957</v>
      </c>
      <c r="C176" s="2" t="str">
        <f ca="1">IF('PR-tampon'!B142="","",IF('PR-tampon'!B142=0,"",INDIRECT(NOM_FR_FACADE&amp;ADDRESS('PR-tampon'!$E142,COLUMN(REFERENCEMENT_FACADE[[#Headers],[ASPECT]])))))</f>
        <v>Verre</v>
      </c>
      <c r="D176" s="2" t="str">
        <f ca="1">IF('PR-tampon'!B142="","",IF('PR-tampon'!B142=0,"",INDIRECT(NOM_FR_FACADE&amp;ADDRESS('PR-tampon'!$E142,COLUMN(REFERENCEMENT_FACADE[[#Headers],[TYPE DE PROCEDE]])))))</f>
        <v xml:space="preserve">Façade légère en Vitrage Extérieur Collé (VEC) </v>
      </c>
      <c r="E176" s="2" t="str">
        <f ca="1">IF('PR-tampon'!B142="","",IF('PR-tampon'!B142=0,"",INDIRECT(NOM_FR_FACADE&amp;ADDRESS('PR-tampon'!$E142,COLUMN(REFERENCEMENT_FACADE[[#Headers],[NOM COMMERCIAL DU PROCEDE]])))))</f>
        <v>Système Structal 100</v>
      </c>
      <c r="F176" s="2" t="str">
        <f ca="1">IF('PR-tampon'!B142="","",IF('PR-tampon'!B142=0,"",INDIRECT(NOM_FR_FACADE&amp;ADDRESS('PR-tampon'!$E142,COLUMN(REFERENCEMENT_FACADE[[#Headers],[FABRICANT]])))))</f>
        <v>RINALDI STRUCTAL</v>
      </c>
      <c r="G176" s="2" t="str">
        <f ca="1">IF('PR-tampon'!B142="","",IF('PR-tampon'!B142=0,"",INDIRECT(NOM_FR_FACADE&amp;ADDRESS('PR-tampon'!$E142,COLUMN(REFERENCEMENT_FACADE[[#Headers],[TYPE DE DOCUMENT DE REFERENCE]])))))</f>
        <v>Avis Technique</v>
      </c>
      <c r="H176" s="2" t="str">
        <f ca="1">IF('PR-tampon'!B142="","",IF('PR-tampon'!B142=0,"",INDIRECT(NOM_FR_FACADE&amp;ADDRESS('PR-tampon'!$E142,COLUMN(REFERENCEMENT_FACADE[[#Headers],[REF]])))))</f>
        <v>2.1/13-1597_V1</v>
      </c>
      <c r="I176" s="10">
        <f ca="1">IF('PR-tampon'!B142="","",IF('PR-tampon'!B142=0,"",INDIRECT(NOM_FR_FACADE&amp;ADDRESS('PR-tampon'!$E142,COLUMN(REFERENCEMENT_FACADE[[#Headers],[AVIS LIMITE AU / VALIDITE]])))))</f>
        <v>46053</v>
      </c>
      <c r="J176" s="10" t="str">
        <f ca="1">IF('PR-tampon'!B142="","",IF('PR-tampon'!B142=0,"",INDIRECT(NOM_FR_FACADE&amp;ADDRESS('PR-tampon'!$E142,COLUMN(REFERENCEMENT_FACADE[[#Headers],[TC/TNC
dans le domaine d''emploi visé]])))))</f>
        <v>TC</v>
      </c>
      <c r="K176" s="2" t="str">
        <f ca="1">IF('PR-tampon'!B142="","",IF('PR-tampon'!B142=0,"",INDIRECT(NOM_FR_FACADE&amp;ADDRESS('PR-tampon'!$E142,COLUMN(REFERENCEMENT_FACADE[[#Headers],[Synthèse support visés]])))))</f>
        <v>Charpente bois (NF DTU 31.1)</v>
      </c>
      <c r="L176" s="2" t="str">
        <f ca="1">IF('PR-tampon'!B142="","",IF('PR-tampon'!B142=0,"",INDIRECT(NOM_FR_FACADE&amp;ADDRESS('PR-tampon'!$E142,COLUMN(REFERENCEMENT_FACADE[[#Headers],[LIMITATION DE HAUTEUR DE FACADE3]])))))</f>
        <v>(Situation a à c) h≤ 50 m
(Situation d) h≤ 18 m</v>
      </c>
      <c r="M176" s="265">
        <f ca="1">IF('PR-tampon'!B142="","",IF('PR-tampon'!B142=0,"",INDIRECT(NOM_FR_FACADE&amp;ADDRESS('PR-tampon'!$E142,COLUMN(REFERENCEMENT_FACADE[[#Headers],[LIMITATION DE HAUTEUR DE FACADE]])))))</f>
        <v>50</v>
      </c>
      <c r="N176" s="236" t="str">
        <f ca="1">IF('PR-tampon'!B142="","",IF('PR-tampon'!B142=0,"",IF(INDIRECT(NOM_FR_FACADE&amp;ADDRESS('PR-tampon'!$E142,COLUMN(REFERENCEMENT_FACADE[Observation domaine d''emploi Hauteur])))=0,"-",INDIRECT(NOM_FR_FACADE&amp;ADDRESS('PR-tampon'!$E142,COLUMN(REFERENCEMENT_FACADE[Observation domaine d''emploi Hauteur]))))))</f>
        <v>* Domaine d'emploi hauteur :
- Pression à l’ELS ≤ à 1200 Pa, sauf justifications conformément à la norme NF EN 13830.</v>
      </c>
      <c r="O176" s="2" t="str">
        <f ca="1">IF('PR-tampon'!B142="","",IF('PR-tampon'!B142=0,"",INDIRECT(NOM_FR_FACADE&amp;ADDRESS('PR-tampon'!$E142,COLUMN(REFERENCEMENT_FACADE[[#Headers],[Colonne zone visée]])))))</f>
        <v>4
4
4
4</v>
      </c>
      <c r="P176" s="2" t="str">
        <f ca="1">IF('PR-tampon'!B142="","",IF('PR-tampon'!B142=0,"",INDIRECT(NOM_FR_FACADE&amp;ADDRESS('PR-tampon'!$E142,COLUMN(REFERENCEMENT_FACADE[[#Headers],[Colonne catégorie visée]])))))</f>
        <v>I
II
III
IV</v>
      </c>
      <c r="Q176" s="236" t="str">
        <f ca="1">IF(OR(RECH_CATEGORIE=FALSE,MID(Tableau5[[#This Row],[ZONE DE SISMICITE MAXIMALE POUR LA CATEGORIE DE BATIMENT VISEE]],2,2)="**"),IF('PR-tampon'!B142="","",IF('PR-tampon'!B142=0,"",IF(INDIRECT(NOM_FR_FACADE&amp;ADDRESS('PR-tampon'!$E142,COLUMN(REFERENCEMENT_FACADE[OBSERVATIONS SUR DOMAINE D''EMPLOI Sismique])))="","-",(INDIRECT(NOM_FR_FACADE&amp;ADDRESS('PR-tampon'!$E142,COLUMN(REFERENCEMENT_FACADE[OBSERVATIONS SUR DOMAINE D''EMPLOI Sismique]))))))),"")</f>
        <v>-</v>
      </c>
      <c r="R176" s="2" t="str">
        <f ca="1">IF('PR-tampon'!B142="","",IF('PR-tampon'!B142=0,"",IF(INDIRECT(NOM_FR_FACADE&amp;ADDRESS('PR-tampon'!$E142,COLUMN(REFERENCEMENT_FACADE[REF ApL])))=0,"",INDIRECT(NOM_FR_FACADE&amp;ADDRESS('PR-tampon'!$E142,COLUMN(REFERENCEMENT_FACADE[REF ApL]))))))</f>
        <v/>
      </c>
      <c r="S176" s="187" t="str">
        <f ca="1">IF('PR-tampon'!B142="","",IF('PR-tampon'!B142=0,"",IF(INDIRECT(NOM_FR_FACADE&amp;ADDRESS('PR-tampon'!$E142,COLUMN(REFERENCEMENT_FACADE[Lien pour aller sur le site Evaluation CSTB])))=0,"",INDIRECT(NOM_FR_FACADE&amp;ADDRESS('PR-tampon'!$E142,COLUMN(REFERENCEMENT_FACADE[Lien pour aller sur le site Evaluation CSTB]))))))</f>
        <v>https://evaluation.cstb.fr/fr/avis-technique/detail/2.1-13-1597_V1/</v>
      </c>
    </row>
    <row r="177" spans="1:19" ht="75" customHeight="1" x14ac:dyDescent="0.3">
      <c r="A177" s="2">
        <f>IF('PR-tampon'!B143=0,"",IF(A176+1&gt;'MODULE DE RECHERCHE'!$F$36,"",A176+1))</f>
        <v>135</v>
      </c>
      <c r="B177" s="10">
        <f ca="1">IF('PR-tampon'!E143="","",IF('PR-tampon'!E143=0,"",INDIRECT(NOM_FR_FACADE&amp;ADDRESS('PR-tampon'!$E143,COLUMN(REFERENCEMENT_FACADE[[#Headers],[DATE REFERENCEMENT]])))))</f>
        <v>44383</v>
      </c>
      <c r="C177" s="2" t="str">
        <f ca="1">IF('PR-tampon'!B143="","",IF('PR-tampon'!B143=0,"",INDIRECT(NOM_FR_FACADE&amp;ADDRESS('PR-tampon'!$E143,COLUMN(REFERENCEMENT_FACADE[[#Headers],[ASPECT]])))))</f>
        <v>Verre</v>
      </c>
      <c r="D177" s="2" t="str">
        <f ca="1">IF('PR-tampon'!B143="","",IF('PR-tampon'!B143=0,"",INDIRECT(NOM_FR_FACADE&amp;ADDRESS('PR-tampon'!$E143,COLUMN(REFERENCEMENT_FACADE[[#Headers],[TYPE DE PROCEDE]])))))</f>
        <v xml:space="preserve">Façade légère en Vitrage Extérieur Collé (VEC) </v>
      </c>
      <c r="E177" s="2" t="str">
        <f ca="1">IF('PR-tampon'!B143="","",IF('PR-tampon'!B143=0,"",INDIRECT(NOM_FR_FACADE&amp;ADDRESS('PR-tampon'!$E143,COLUMN(REFERENCEMENT_FACADE[[#Headers],[NOM COMMERCIAL DU PROCEDE]])))))</f>
        <v>WICTEC 50 SG – WICLINE 90 SG</v>
      </c>
      <c r="F177" s="2" t="str">
        <f ca="1">IF('PR-tampon'!B143="","",IF('PR-tampon'!B143=0,"",INDIRECT(NOM_FR_FACADE&amp;ADDRESS('PR-tampon'!$E143,COLUMN(REFERENCEMENT_FACADE[[#Headers],[FABRICANT]])))))</f>
        <v>HYDRO BUILDING SYSTEMS</v>
      </c>
      <c r="G177" s="2" t="str">
        <f ca="1">IF('PR-tampon'!B143="","",IF('PR-tampon'!B143=0,"",INDIRECT(NOM_FR_FACADE&amp;ADDRESS('PR-tampon'!$E143,COLUMN(REFERENCEMENT_FACADE[[#Headers],[TYPE DE DOCUMENT DE REFERENCE]])))))</f>
        <v>Document Technique d'Application (DTA)</v>
      </c>
      <c r="H177" s="2" t="str">
        <f ca="1">IF('PR-tampon'!B143="","",IF('PR-tampon'!B143=0,"",INDIRECT(NOM_FR_FACADE&amp;ADDRESS('PR-tampon'!$E143,COLUMN(REFERENCEMENT_FACADE[[#Headers],[REF]])))))</f>
        <v>2.1/13-1596_V2</v>
      </c>
      <c r="I177" s="10">
        <f ca="1">IF('PR-tampon'!B143="","",IF('PR-tampon'!B143=0,"",INDIRECT(NOM_FR_FACADE&amp;ADDRESS('PR-tampon'!$E143,COLUMN(REFERENCEMENT_FACADE[[#Headers],[AVIS LIMITE AU / VALIDITE]])))))</f>
        <v>46295</v>
      </c>
      <c r="J177" s="10" t="str">
        <f ca="1">IF('PR-tampon'!B143="","",IF('PR-tampon'!B143=0,"",INDIRECT(NOM_FR_FACADE&amp;ADDRESS('PR-tampon'!$E143,COLUMN(REFERENCEMENT_FACADE[[#Headers],[TC/TNC
dans le domaine d''emploi visé]])))))</f>
        <v>TC</v>
      </c>
      <c r="K177" s="2" t="str">
        <f ca="1">IF('PR-tampon'!B143="","",IF('PR-tampon'!B143=0,"",INDIRECT(NOM_FR_FACADE&amp;ADDRESS('PR-tampon'!$E143,COLUMN(REFERENCEMENT_FACADE[[#Headers],[Synthèse support visés]])))))</f>
        <v>Charpente bois (NF DTU 31.1)</v>
      </c>
      <c r="L177" s="2" t="str">
        <f ca="1">IF('PR-tampon'!B143="","",IF('PR-tampon'!B143=0,"",INDIRECT(NOM_FR_FACADE&amp;ADDRESS('PR-tampon'!$E143,COLUMN(REFERENCEMENT_FACADE[[#Headers],[LIMITATION DE HAUTEUR DE FACADE3]])))))</f>
        <v>(Situation a à c) h≤ 50 m
(Situation d) h≤ 50 m</v>
      </c>
      <c r="M177" s="265">
        <f ca="1">IF('PR-tampon'!B143="","",IF('PR-tampon'!B143=0,"",INDIRECT(NOM_FR_FACADE&amp;ADDRESS('PR-tampon'!$E143,COLUMN(REFERENCEMENT_FACADE[[#Headers],[LIMITATION DE HAUTEUR DE FACADE]])))))</f>
        <v>50</v>
      </c>
      <c r="N177" s="236" t="str">
        <f ca="1">IF('PR-tampon'!B143="","",IF('PR-tampon'!B143=0,"",IF(INDIRECT(NOM_FR_FACADE&amp;ADDRESS('PR-tampon'!$E143,COLUMN(REFERENCEMENT_FACADE[Observation domaine d''emploi Hauteur])))=0,"-",INDIRECT(NOM_FR_FACADE&amp;ADDRESS('PR-tampon'!$E143,COLUMN(REFERENCEMENT_FACADE[Observation domaine d''emploi Hauteur]))))))</f>
        <v>* Domaine d'emploi hauteur :
- Pression à l’ELS ≤ à 2000 Pa, sauf justifications conformément à la norme NF EN 13830.</v>
      </c>
      <c r="O177" s="2" t="str">
        <f ca="1">IF('PR-tampon'!B143="","",IF('PR-tampon'!B143=0,"",INDIRECT(NOM_FR_FACADE&amp;ADDRESS('PR-tampon'!$E143,COLUMN(REFERENCEMENT_FACADE[[#Headers],[Colonne zone visée]])))))</f>
        <v>4
4
4
4</v>
      </c>
      <c r="P177" s="2" t="str">
        <f ca="1">IF('PR-tampon'!B143="","",IF('PR-tampon'!B143=0,"",INDIRECT(NOM_FR_FACADE&amp;ADDRESS('PR-tampon'!$E143,COLUMN(REFERENCEMENT_FACADE[[#Headers],[Colonne catégorie visée]])))))</f>
        <v>I
II
III
IV</v>
      </c>
      <c r="Q177" s="236" t="str">
        <f ca="1">IF(OR(RECH_CATEGORIE=FALSE,MID(Tableau5[[#This Row],[ZONE DE SISMICITE MAXIMALE POUR LA CATEGORIE DE BATIMENT VISEE]],2,2)="**"),IF('PR-tampon'!B143="","",IF('PR-tampon'!B143=0,"",IF(INDIRECT(NOM_FR_FACADE&amp;ADDRESS('PR-tampon'!$E143,COLUMN(REFERENCEMENT_FACADE[OBSERVATIONS SUR DOMAINE D''EMPLOI Sismique])))="","-",(INDIRECT(NOM_FR_FACADE&amp;ADDRESS('PR-tampon'!$E143,COLUMN(REFERENCEMENT_FACADE[OBSERVATIONS SUR DOMAINE D''EMPLOI Sismique]))))))),"")</f>
        <v>-</v>
      </c>
      <c r="R177" s="2" t="str">
        <f ca="1">IF('PR-tampon'!B143="","",IF('PR-tampon'!B143=0,"",IF(INDIRECT(NOM_FR_FACADE&amp;ADDRESS('PR-tampon'!$E143,COLUMN(REFERENCEMENT_FACADE[REF ApL])))=0,"",INDIRECT(NOM_FR_FACADE&amp;ADDRESS('PR-tampon'!$E143,COLUMN(REFERENCEMENT_FACADE[REF ApL]))))))</f>
        <v/>
      </c>
      <c r="S177" s="187" t="str">
        <f ca="1">IF('PR-tampon'!B143="","",IF('PR-tampon'!B143=0,"",IF(INDIRECT(NOM_FR_FACADE&amp;ADDRESS('PR-tampon'!$E143,COLUMN(REFERENCEMENT_FACADE[Lien pour aller sur le site Evaluation CSTB])))=0,"",INDIRECT(NOM_FR_FACADE&amp;ADDRESS('PR-tampon'!$E143,COLUMN(REFERENCEMENT_FACADE[Lien pour aller sur le site Evaluation CSTB]))))))</f>
        <v>https://evaluation.cstb.fr/fr/avis-technique/detail/2.1-13-1596_V2/</v>
      </c>
    </row>
    <row r="178" spans="1:19" ht="75" customHeight="1" x14ac:dyDescent="0.3">
      <c r="A178" s="2">
        <f>IF('PR-tampon'!B144=0,"",IF(A177+1&gt;'MODULE DE RECHERCHE'!$F$36,"",A177+1))</f>
        <v>136</v>
      </c>
      <c r="B178" s="10">
        <f ca="1">IF('PR-tampon'!E144="","",IF('PR-tampon'!E144=0,"",INDIRECT(NOM_FR_FACADE&amp;ADDRESS('PR-tampon'!$E144,COLUMN(REFERENCEMENT_FACADE[[#Headers],[DATE REFERENCEMENT]])))))</f>
        <v>43957</v>
      </c>
      <c r="C178" s="2" t="str">
        <f ca="1">IF('PR-tampon'!B144="","",IF('PR-tampon'!B144=0,"",INDIRECT(NOM_FR_FACADE&amp;ADDRESS('PR-tampon'!$E144,COLUMN(REFERENCEMENT_FACADE[[#Headers],[ASPECT]])))))</f>
        <v>Verre</v>
      </c>
      <c r="D178" s="2" t="str">
        <f ca="1">IF('PR-tampon'!B144="","",IF('PR-tampon'!B144=0,"",INDIRECT(NOM_FR_FACADE&amp;ADDRESS('PR-tampon'!$E144,COLUMN(REFERENCEMENT_FACADE[[#Headers],[TYPE DE PROCEDE]])))))</f>
        <v xml:space="preserve">Façade légère en Vitrage Extérieur Collé (VEC) </v>
      </c>
      <c r="E178" s="2" t="str">
        <f ca="1">IF('PR-tampon'!B144="","",IF('PR-tampon'!B144=0,"",INDIRECT(NOM_FR_FACADE&amp;ADDRESS('PR-tampon'!$E144,COLUMN(REFERENCEMENT_FACADE[[#Headers],[NOM COMMERCIAL DU PROCEDE]])))))</f>
        <v>WICTEC 50 VEC</v>
      </c>
      <c r="F178" s="2" t="str">
        <f ca="1">IF('PR-tampon'!B144="","",IF('PR-tampon'!B144=0,"",INDIRECT(NOM_FR_FACADE&amp;ADDRESS('PR-tampon'!$E144,COLUMN(REFERENCEMENT_FACADE[[#Headers],[FABRICANT]])))))</f>
        <v>HYDRO BUILDING SYSTEMS</v>
      </c>
      <c r="G178" s="2" t="str">
        <f ca="1">IF('PR-tampon'!B144="","",IF('PR-tampon'!B144=0,"",INDIRECT(NOM_FR_FACADE&amp;ADDRESS('PR-tampon'!$E144,COLUMN(REFERENCEMENT_FACADE[[#Headers],[TYPE DE DOCUMENT DE REFERENCE]])))))</f>
        <v>Document Technique d'Application (DTA)</v>
      </c>
      <c r="H178" s="2" t="str">
        <f ca="1">IF('PR-tampon'!B144="","",IF('PR-tampon'!B144=0,"",INDIRECT(NOM_FR_FACADE&amp;ADDRESS('PR-tampon'!$E144,COLUMN(REFERENCEMENT_FACADE[[#Headers],[REF]])))))</f>
        <v>2.1/13-1575_V1</v>
      </c>
      <c r="I178" s="10">
        <f ca="1">IF('PR-tampon'!B144="","",IF('PR-tampon'!B144=0,"",INDIRECT(NOM_FR_FACADE&amp;ADDRESS('PR-tampon'!$E144,COLUMN(REFERENCEMENT_FACADE[[#Headers],[AVIS LIMITE AU / VALIDITE]])))))</f>
        <v>46053</v>
      </c>
      <c r="J178" s="10" t="str">
        <f ca="1">IF('PR-tampon'!B144="","",IF('PR-tampon'!B144=0,"",INDIRECT(NOM_FR_FACADE&amp;ADDRESS('PR-tampon'!$E144,COLUMN(REFERENCEMENT_FACADE[[#Headers],[TC/TNC
dans le domaine d''emploi visé]])))))</f>
        <v>TC</v>
      </c>
      <c r="K178" s="2" t="str">
        <f ca="1">IF('PR-tampon'!B144="","",IF('PR-tampon'!B144=0,"",INDIRECT(NOM_FR_FACADE&amp;ADDRESS('PR-tampon'!$E144,COLUMN(REFERENCEMENT_FACADE[[#Headers],[Synthèse support visés]])))))</f>
        <v>Charpente bois (NF DTU 31.1)</v>
      </c>
      <c r="L178" s="2" t="str">
        <f ca="1">IF('PR-tampon'!B144="","",IF('PR-tampon'!B144=0,"",INDIRECT(NOM_FR_FACADE&amp;ADDRESS('PR-tampon'!$E144,COLUMN(REFERENCEMENT_FACADE[[#Headers],[LIMITATION DE HAUTEUR DE FACADE3]])))))</f>
        <v>(Situation a à c) h≤ 50 m
(Situation d) h≤ 18 m</v>
      </c>
      <c r="M178" s="265">
        <f ca="1">IF('PR-tampon'!B144="","",IF('PR-tampon'!B144=0,"",INDIRECT(NOM_FR_FACADE&amp;ADDRESS('PR-tampon'!$E144,COLUMN(REFERENCEMENT_FACADE[[#Headers],[LIMITATION DE HAUTEUR DE FACADE]])))))</f>
        <v>50</v>
      </c>
      <c r="N178" s="236" t="str">
        <f ca="1">IF('PR-tampon'!B144="","",IF('PR-tampon'!B144=0,"",IF(INDIRECT(NOM_FR_FACADE&amp;ADDRESS('PR-tampon'!$E144,COLUMN(REFERENCEMENT_FACADE[Observation domaine d''emploi Hauteur])))=0,"-",INDIRECT(NOM_FR_FACADE&amp;ADDRESS('PR-tampon'!$E144,COLUMN(REFERENCEMENT_FACADE[Observation domaine d''emploi Hauteur]))))))</f>
        <v>* Domaine d'emploi hauteur :
- Pression à l’ELS ≤ à 1200 Pa, sauf justifications conformément à la norme NF EN 13830.</v>
      </c>
      <c r="O178" s="2" t="str">
        <f ca="1">IF('PR-tampon'!B144="","",IF('PR-tampon'!B144=0,"",INDIRECT(NOM_FR_FACADE&amp;ADDRESS('PR-tampon'!$E144,COLUMN(REFERENCEMENT_FACADE[[#Headers],[Colonne zone visée]])))))</f>
        <v>4
4
4
4</v>
      </c>
      <c r="P178" s="2" t="str">
        <f ca="1">IF('PR-tampon'!B144="","",IF('PR-tampon'!B144=0,"",INDIRECT(NOM_FR_FACADE&amp;ADDRESS('PR-tampon'!$E144,COLUMN(REFERENCEMENT_FACADE[[#Headers],[Colonne catégorie visée]])))))</f>
        <v>I
II
III
IV</v>
      </c>
      <c r="Q178" s="236" t="str">
        <f ca="1">IF(OR(RECH_CATEGORIE=FALSE,MID(Tableau5[[#This Row],[ZONE DE SISMICITE MAXIMALE POUR LA CATEGORIE DE BATIMENT VISEE]],2,2)="**"),IF('PR-tampon'!B144="","",IF('PR-tampon'!B144=0,"",IF(INDIRECT(NOM_FR_FACADE&amp;ADDRESS('PR-tampon'!$E144,COLUMN(REFERENCEMENT_FACADE[OBSERVATIONS SUR DOMAINE D''EMPLOI Sismique])))="","-",(INDIRECT(NOM_FR_FACADE&amp;ADDRESS('PR-tampon'!$E144,COLUMN(REFERENCEMENT_FACADE[OBSERVATIONS SUR DOMAINE D''EMPLOI Sismique]))))))),"")</f>
        <v>-</v>
      </c>
      <c r="R178" s="2" t="str">
        <f ca="1">IF('PR-tampon'!B144="","",IF('PR-tampon'!B144=0,"",IF(INDIRECT(NOM_FR_FACADE&amp;ADDRESS('PR-tampon'!$E144,COLUMN(REFERENCEMENT_FACADE[REF ApL])))=0,"",INDIRECT(NOM_FR_FACADE&amp;ADDRESS('PR-tampon'!$E144,COLUMN(REFERENCEMENT_FACADE[REF ApL]))))))</f>
        <v/>
      </c>
      <c r="S178" s="187" t="str">
        <f ca="1">IF('PR-tampon'!B144="","",IF('PR-tampon'!B144=0,"",IF(INDIRECT(NOM_FR_FACADE&amp;ADDRESS('PR-tampon'!$E144,COLUMN(REFERENCEMENT_FACADE[Lien pour aller sur le site Evaluation CSTB])))=0,"",INDIRECT(NOM_FR_FACADE&amp;ADDRESS('PR-tampon'!$E144,COLUMN(REFERENCEMENT_FACADE[Lien pour aller sur le site Evaluation CSTB]))))))</f>
        <v>https://evaluation.cstb.fr/fr/avis-technique/detail/2.1-13-1575_V1/</v>
      </c>
    </row>
    <row r="179" spans="1:19" ht="75" customHeight="1" x14ac:dyDescent="0.3">
      <c r="A179" s="2">
        <f>IF('PR-tampon'!B145=0,"",IF(A178+1&gt;'MODULE DE RECHERCHE'!$F$36,"",A178+1))</f>
        <v>137</v>
      </c>
      <c r="B179" s="10">
        <f ca="1">IF('PR-tampon'!E145="","",IF('PR-tampon'!E145=0,"",INDIRECT(NOM_FR_FACADE&amp;ADDRESS('PR-tampon'!$E145,COLUMN(REFERENCEMENT_FACADE[[#Headers],[DATE REFERENCEMENT]])))))</f>
        <v>44893</v>
      </c>
      <c r="C179" s="2" t="str">
        <f ca="1">IF('PR-tampon'!B145="","",IF('PR-tampon'!B145=0,"",INDIRECT(NOM_FR_FACADE&amp;ADDRESS('PR-tampon'!$E145,COLUMN(REFERENCEMENT_FACADE[[#Headers],[ASPECT]])))))</f>
        <v>Verre</v>
      </c>
      <c r="D179" s="2" t="str">
        <f ca="1">IF('PR-tampon'!B145="","",IF('PR-tampon'!B145=0,"",INDIRECT(NOM_FR_FACADE&amp;ADDRESS('PR-tampon'!$E145,COLUMN(REFERENCEMENT_FACADE[[#Headers],[TYPE DE PROCEDE]])))))</f>
        <v>Façade Légère respirante</v>
      </c>
      <c r="E179" s="2" t="str">
        <f ca="1">IF('PR-tampon'!B145="","",IF('PR-tampon'!B145=0,"",INDIRECT(NOM_FR_FACADE&amp;ADDRESS('PR-tampon'!$E145,COLUMN(REFERENCEMENT_FACADE[[#Headers],[NOM COMMERCIAL DU PROCEDE]])))))</f>
        <v>DB 3.0</v>
      </c>
      <c r="F179" s="2" t="str">
        <f ca="1">IF('PR-tampon'!B145="","",IF('PR-tampon'!B145=0,"",INDIRECT(NOM_FR_FACADE&amp;ADDRESS('PR-tampon'!$E145,COLUMN(REFERENCEMENT_FACADE[[#Headers],[FABRICANT]])))))</f>
        <v>PAQUET FONTAINE
(FR)</v>
      </c>
      <c r="G179" s="2" t="str">
        <f ca="1">IF('PR-tampon'!B145="","",IF('PR-tampon'!B145=0,"",INDIRECT(NOM_FR_FACADE&amp;ADDRESS('PR-tampon'!$E145,COLUMN(REFERENCEMENT_FACADE[[#Headers],[TYPE DE DOCUMENT DE REFERENCE]])))))</f>
        <v>Avis Technique</v>
      </c>
      <c r="H179" s="2" t="str">
        <f ca="1">IF('PR-tampon'!B145="","",IF('PR-tampon'!B145=0,"",INDIRECT(NOM_FR_FACADE&amp;ADDRESS('PR-tampon'!$E145,COLUMN(REFERENCEMENT_FACADE[[#Headers],[REF]])))))</f>
        <v>2.1/14-1638_V2</v>
      </c>
      <c r="I179" s="10">
        <f ca="1">IF('PR-tampon'!B145="","",IF('PR-tampon'!B145=0,"",INDIRECT(NOM_FR_FACADE&amp;ADDRESS('PR-tampon'!$E145,COLUMN(REFERENCEMENT_FACADE[[#Headers],[AVIS LIMITE AU / VALIDITE]])))))</f>
        <v>45657</v>
      </c>
      <c r="J179" s="10" t="str">
        <f ca="1">IF('PR-tampon'!B145="","",IF('PR-tampon'!B145=0,"",INDIRECT(NOM_FR_FACADE&amp;ADDRESS('PR-tampon'!$E145,COLUMN(REFERENCEMENT_FACADE[[#Headers],[TC/TNC
dans le domaine d''emploi visé]])))))</f>
        <v>TC</v>
      </c>
      <c r="K179" s="2" t="str">
        <f ca="1">IF('PR-tampon'!B145="","",IF('PR-tampon'!B145=0,"",INDIRECT(NOM_FR_FACADE&amp;ADDRESS('PR-tampon'!$E145,COLUMN(REFERENCEMENT_FACADE[[#Headers],[Synthèse support visés]])))))</f>
        <v>Charpente bois (NF DTU 31.1)</v>
      </c>
      <c r="L179" s="2" t="str">
        <f ca="1">IF('PR-tampon'!B145="","",IF('PR-tampon'!B145=0,"",INDIRECT(NOM_FR_FACADE&amp;ADDRESS('PR-tampon'!$E145,COLUMN(REFERENCEMENT_FACADE[[#Headers],[LIMITATION DE HAUTEUR DE FACADE3]])))))</f>
        <v>(Situation a à c) h≤ 50 m
(Situation d) h≤ 18 m</v>
      </c>
      <c r="M179" s="265">
        <f ca="1">IF('PR-tampon'!B145="","",IF('PR-tampon'!B145=0,"",INDIRECT(NOM_FR_FACADE&amp;ADDRESS('PR-tampon'!$E145,COLUMN(REFERENCEMENT_FACADE[[#Headers],[LIMITATION DE HAUTEUR DE FACADE]])))))</f>
        <v>50</v>
      </c>
      <c r="N179" s="236" t="str">
        <f ca="1">IF('PR-tampon'!B145="","",IF('PR-tampon'!B145=0,"",IF(INDIRECT(NOM_FR_FACADE&amp;ADDRESS('PR-tampon'!$E145,COLUMN(REFERENCEMENT_FACADE[Observation domaine d''emploi Hauteur])))=0,"-",INDIRECT(NOM_FR_FACADE&amp;ADDRESS('PR-tampon'!$E145,COLUMN(REFERENCEMENT_FACADE[Observation domaine d''emploi Hauteur]))))))</f>
        <v>-</v>
      </c>
      <c r="O179" s="2" t="str">
        <f ca="1">IF('PR-tampon'!B145="","",IF('PR-tampon'!B145=0,"",INDIRECT(NOM_FR_FACADE&amp;ADDRESS('PR-tampon'!$E145,COLUMN(REFERENCEMENT_FACADE[[#Headers],[Colonne zone visée]])))))</f>
        <v>4
4
4
4</v>
      </c>
      <c r="P179" s="2" t="str">
        <f ca="1">IF('PR-tampon'!B145="","",IF('PR-tampon'!B145=0,"",INDIRECT(NOM_FR_FACADE&amp;ADDRESS('PR-tampon'!$E145,COLUMN(REFERENCEMENT_FACADE[[#Headers],[Colonne catégorie visée]])))))</f>
        <v>I
II
III
IV</v>
      </c>
      <c r="Q179" s="236" t="str">
        <f ca="1">IF(OR(RECH_CATEGORIE=FALSE,MID(Tableau5[[#This Row],[ZONE DE SISMICITE MAXIMALE POUR LA CATEGORIE DE BATIMENT VISEE]],2,2)="**"),IF('PR-tampon'!B145="","",IF('PR-tampon'!B145=0,"",IF(INDIRECT(NOM_FR_FACADE&amp;ADDRESS('PR-tampon'!$E145,COLUMN(REFERENCEMENT_FACADE[OBSERVATIONS SUR DOMAINE D''EMPLOI Sismique])))="","-",(INDIRECT(NOM_FR_FACADE&amp;ADDRESS('PR-tampon'!$E145,COLUMN(REFERENCEMENT_FACADE[OBSERVATIONS SUR DOMAINE D''EMPLOI Sismique]))))))),"")</f>
        <v>-</v>
      </c>
      <c r="R179" s="2" t="str">
        <f ca="1">IF('PR-tampon'!B145="","",IF('PR-tampon'!B145=0,"",IF(INDIRECT(NOM_FR_FACADE&amp;ADDRESS('PR-tampon'!$E145,COLUMN(REFERENCEMENT_FACADE[REF ApL])))=0,"",INDIRECT(NOM_FR_FACADE&amp;ADDRESS('PR-tampon'!$E145,COLUMN(REFERENCEMENT_FACADE[REF ApL]))))))</f>
        <v/>
      </c>
      <c r="S179" s="187" t="str">
        <f ca="1">IF('PR-tampon'!B145="","",IF('PR-tampon'!B145=0,"",IF(INDIRECT(NOM_FR_FACADE&amp;ADDRESS('PR-tampon'!$E145,COLUMN(REFERENCEMENT_FACADE[Lien pour aller sur le site Evaluation CSTB])))=0,"",INDIRECT(NOM_FR_FACADE&amp;ADDRESS('PR-tampon'!$E145,COLUMN(REFERENCEMENT_FACADE[Lien pour aller sur le site Evaluation CSTB]))))))</f>
        <v>https://evaluation.cstb.fr/fr/avis-technique/detail/2.1-14-1638_V2/</v>
      </c>
    </row>
    <row r="180" spans="1:19" ht="75" customHeight="1" x14ac:dyDescent="0.3">
      <c r="A180" s="2">
        <f>IF('PR-tampon'!B146=0,"",IF(A179+1&gt;'MODULE DE RECHERCHE'!$F$36,"",A179+1))</f>
        <v>138</v>
      </c>
      <c r="B180" s="10">
        <f ca="1">IF('PR-tampon'!E146="","",IF('PR-tampon'!E146=0,"",INDIRECT(NOM_FR_FACADE&amp;ADDRESS('PR-tampon'!$E146,COLUMN(REFERENCEMENT_FACADE[[#Headers],[DATE REFERENCEMENT]])))))</f>
        <v>44536</v>
      </c>
      <c r="C180" s="2" t="str">
        <f ca="1">IF('PR-tampon'!B146="","",IF('PR-tampon'!B146=0,"",INDIRECT(NOM_FR_FACADE&amp;ADDRESS('PR-tampon'!$E146,COLUMN(REFERENCEMENT_FACADE[[#Headers],[ASPECT]])))))</f>
        <v>Verre</v>
      </c>
      <c r="D180" s="2" t="str">
        <f ca="1">IF('PR-tampon'!B146="","",IF('PR-tampon'!B146=0,"",INDIRECT(NOM_FR_FACADE&amp;ADDRESS('PR-tampon'!$E146,COLUMN(REFERENCEMENT_FACADE[[#Headers],[TYPE DE PROCEDE]])))))</f>
        <v xml:space="preserve">Façade légère respirante </v>
      </c>
      <c r="E180" s="2" t="str">
        <f ca="1">IF('PR-tampon'!B146="","",IF('PR-tampon'!B146=0,"",INDIRECT(NOM_FR_FACADE&amp;ADDRESS('PR-tampon'!$E146,COLUMN(REFERENCEMENT_FACADE[[#Headers],[NOM COMMERCIAL DU PROCEDE]])))))</f>
        <v>MECANO RESPIRANT</v>
      </c>
      <c r="F180" s="2" t="str">
        <f ca="1">IF('PR-tampon'!B146="","",IF('PR-tampon'!B146=0,"",INDIRECT(NOM_FR_FACADE&amp;ADDRESS('PR-tampon'!$E146,COLUMN(REFERENCEMENT_FACADE[[#Headers],[FABRICANT]])))))</f>
        <v>HYDRO BUILDING SYSTEMS</v>
      </c>
      <c r="G180" s="2" t="str">
        <f ca="1">IF('PR-tampon'!B146="","",IF('PR-tampon'!B146=0,"",INDIRECT(NOM_FR_FACADE&amp;ADDRESS('PR-tampon'!$E146,COLUMN(REFERENCEMENT_FACADE[[#Headers],[TYPE DE DOCUMENT DE REFERENCE]])))))</f>
        <v>Document Technique d'Application (DTA)</v>
      </c>
      <c r="H180" s="2" t="str">
        <f ca="1">IF('PR-tampon'!B146="","",IF('PR-tampon'!B146=0,"",INDIRECT(NOM_FR_FACADE&amp;ADDRESS('PR-tampon'!$E146,COLUMN(REFERENCEMENT_FACADE[[#Headers],[REF]])))))</f>
        <v>2.1/14-1608_V3</v>
      </c>
      <c r="I180" s="10">
        <f ca="1">IF('PR-tampon'!B146="","",IF('PR-tampon'!B146=0,"",INDIRECT(NOM_FR_FACADE&amp;ADDRESS('PR-tampon'!$E146,COLUMN(REFERENCEMENT_FACADE[[#Headers],[AVIS LIMITE AU / VALIDITE]])))))</f>
        <v>46142</v>
      </c>
      <c r="J180" s="10" t="str">
        <f ca="1">IF('PR-tampon'!B146="","",IF('PR-tampon'!B146=0,"",INDIRECT(NOM_FR_FACADE&amp;ADDRESS('PR-tampon'!$E146,COLUMN(REFERENCEMENT_FACADE[[#Headers],[TC/TNC
dans le domaine d''emploi visé]])))))</f>
        <v>TC</v>
      </c>
      <c r="K180" s="2" t="str">
        <f ca="1">IF('PR-tampon'!B146="","",IF('PR-tampon'!B146=0,"",INDIRECT(NOM_FR_FACADE&amp;ADDRESS('PR-tampon'!$E146,COLUMN(REFERENCEMENT_FACADE[[#Headers],[Synthèse support visés]])))))</f>
        <v>Charpente bois (NF DTU 31.1)</v>
      </c>
      <c r="L180" s="2" t="str">
        <f ca="1">IF('PR-tampon'!B146="","",IF('PR-tampon'!B146=0,"",INDIRECT(NOM_FR_FACADE&amp;ADDRESS('PR-tampon'!$E146,COLUMN(REFERENCEMENT_FACADE[[#Headers],[LIMITATION DE HAUTEUR DE FACADE3]])))))</f>
        <v xml:space="preserve">(Situation a à c) h≤ 28 m
</v>
      </c>
      <c r="M180" s="265">
        <f ca="1">IF('PR-tampon'!B146="","",IF('PR-tampon'!B146=0,"",INDIRECT(NOM_FR_FACADE&amp;ADDRESS('PR-tampon'!$E146,COLUMN(REFERENCEMENT_FACADE[[#Headers],[LIMITATION DE HAUTEUR DE FACADE]])))))</f>
        <v>28</v>
      </c>
      <c r="N180" s="236" t="str">
        <f ca="1">IF('PR-tampon'!B146="","",IF('PR-tampon'!B146=0,"",IF(INDIRECT(NOM_FR_FACADE&amp;ADDRESS('PR-tampon'!$E146,COLUMN(REFERENCEMENT_FACADE[Observation domaine d''emploi Hauteur])))=0,"-",INDIRECT(NOM_FR_FACADE&amp;ADDRESS('PR-tampon'!$E146,COLUMN(REFERENCEMENT_FACADE[Observation domaine d''emploi Hauteur]))))))</f>
        <v>-</v>
      </c>
      <c r="O180" s="2" t="str">
        <f ca="1">IF('PR-tampon'!B146="","",IF('PR-tampon'!B146=0,"",INDIRECT(NOM_FR_FACADE&amp;ADDRESS('PR-tampon'!$E146,COLUMN(REFERENCEMENT_FACADE[[#Headers],[Colonne zone visée]])))))</f>
        <v>4
4
4
4</v>
      </c>
      <c r="P180" s="2" t="str">
        <f ca="1">IF('PR-tampon'!B146="","",IF('PR-tampon'!B146=0,"",INDIRECT(NOM_FR_FACADE&amp;ADDRESS('PR-tampon'!$E146,COLUMN(REFERENCEMENT_FACADE[[#Headers],[Colonne catégorie visée]])))))</f>
        <v>I
II
III
IV</v>
      </c>
      <c r="Q180" s="236" t="str">
        <f ca="1">IF(OR(RECH_CATEGORIE=FALSE,MID(Tableau5[[#This Row],[ZONE DE SISMICITE MAXIMALE POUR LA CATEGORIE DE BATIMENT VISEE]],2,2)="**"),IF('PR-tampon'!B146="","",IF('PR-tampon'!B146=0,"",IF(INDIRECT(NOM_FR_FACADE&amp;ADDRESS('PR-tampon'!$E146,COLUMN(REFERENCEMENT_FACADE[OBSERVATIONS SUR DOMAINE D''EMPLOI Sismique])))="","-",(INDIRECT(NOM_FR_FACADE&amp;ADDRESS('PR-tampon'!$E146,COLUMN(REFERENCEMENT_FACADE[OBSERVATIONS SUR DOMAINE D''EMPLOI Sismique]))))))),"")</f>
        <v>-</v>
      </c>
      <c r="R180" s="2" t="str">
        <f ca="1">IF('PR-tampon'!B146="","",IF('PR-tampon'!B146=0,"",IF(INDIRECT(NOM_FR_FACADE&amp;ADDRESS('PR-tampon'!$E146,COLUMN(REFERENCEMENT_FACADE[REF ApL])))=0,"",INDIRECT(NOM_FR_FACADE&amp;ADDRESS('PR-tampon'!$E146,COLUMN(REFERENCEMENT_FACADE[REF ApL]))))))</f>
        <v/>
      </c>
      <c r="S180" s="187" t="str">
        <f ca="1">IF('PR-tampon'!B146="","",IF('PR-tampon'!B146=0,"",IF(INDIRECT(NOM_FR_FACADE&amp;ADDRESS('PR-tampon'!$E146,COLUMN(REFERENCEMENT_FACADE[Lien pour aller sur le site Evaluation CSTB])))=0,"",INDIRECT(NOM_FR_FACADE&amp;ADDRESS('PR-tampon'!$E146,COLUMN(REFERENCEMENT_FACADE[Lien pour aller sur le site Evaluation CSTB]))))))</f>
        <v>https://evaluation.cstb.fr/fr/avis-technique/detail/2.1-14-1608_V3/</v>
      </c>
    </row>
    <row r="181" spans="1:19" ht="75" customHeight="1" x14ac:dyDescent="0.3">
      <c r="A181" s="2">
        <f>IF('PR-tampon'!B147=0,"",IF(A180+1&gt;'MODULE DE RECHERCHE'!$F$36,"",A180+1))</f>
        <v>139</v>
      </c>
      <c r="B181" s="10">
        <f ca="1">IF('PR-tampon'!E147="","",IF('PR-tampon'!E147=0,"",INDIRECT(NOM_FR_FACADE&amp;ADDRESS('PR-tampon'!$E147,COLUMN(REFERENCEMENT_FACADE[[#Headers],[DATE REFERENCEMENT]])))))</f>
        <v>43748</v>
      </c>
      <c r="C181" s="2" t="str">
        <f ca="1">IF('PR-tampon'!B147="","",IF('PR-tampon'!B147=0,"",INDIRECT(NOM_FR_FACADE&amp;ADDRESS('PR-tampon'!$E147,COLUMN(REFERENCEMENT_FACADE[[#Headers],[ASPECT]])))))</f>
        <v>Verre</v>
      </c>
      <c r="D181" s="2" t="str">
        <f ca="1">IF('PR-tampon'!B147="","",IF('PR-tampon'!B147=0,"",INDIRECT(NOM_FR_FACADE&amp;ADDRESS('PR-tampon'!$E147,COLUMN(REFERENCEMENT_FACADE[[#Headers],[TYPE DE PROCEDE]])))))</f>
        <v>Système de Vitrage Extérieur Attaché 
(VEA)</v>
      </c>
      <c r="E181" s="2" t="str">
        <f ca="1">IF('PR-tampon'!B147="","",IF('PR-tampon'!B147=0,"",INDIRECT(NOM_FR_FACADE&amp;ADDRESS('PR-tampon'!$E147,COLUMN(REFERENCEMENT_FACADE[[#Headers],[NOM COMMERCIAL DU PROCEDE]])))))</f>
        <v xml:space="preserve">Structura Duo </v>
      </c>
      <c r="F181" s="2" t="str">
        <f ca="1">IF('PR-tampon'!B147="","",IF('PR-tampon'!B147=0,"",INDIRECT(NOM_FR_FACADE&amp;ADDRESS('PR-tampon'!$E147,COLUMN(REFERENCEMENT_FACADE[[#Headers],[FABRICANT]])))))</f>
        <v>AGC Glass
(FR)</v>
      </c>
      <c r="G181" s="2" t="str">
        <f ca="1">IF('PR-tampon'!B147="","",IF('PR-tampon'!B147=0,"",INDIRECT(NOM_FR_FACADE&amp;ADDRESS('PR-tampon'!$E147,COLUMN(REFERENCEMENT_FACADE[[#Headers],[TYPE DE DOCUMENT DE REFERENCE]])))))</f>
        <v>Avis technique</v>
      </c>
      <c r="H181" s="2" t="str">
        <f ca="1">IF('PR-tampon'!B147="","",IF('PR-tampon'!B147=0,"",INDIRECT(NOM_FR_FACADE&amp;ADDRESS('PR-tampon'!$E147,COLUMN(REFERENCEMENT_FACADE[[#Headers],[REF]])))))</f>
        <v>2.1/13-1574_V1</v>
      </c>
      <c r="I181" s="10">
        <f ca="1">IF('PR-tampon'!B147="","",IF('PR-tampon'!B147=0,"",INDIRECT(NOM_FR_FACADE&amp;ADDRESS('PR-tampon'!$E147,COLUMN(REFERENCEMENT_FACADE[[#Headers],[AVIS LIMITE AU / VALIDITE]])))))</f>
        <v>45869</v>
      </c>
      <c r="J181" s="10" t="str">
        <f ca="1">IF('PR-tampon'!B147="","",IF('PR-tampon'!B147=0,"",INDIRECT(NOM_FR_FACADE&amp;ADDRESS('PR-tampon'!$E147,COLUMN(REFERENCEMENT_FACADE[[#Headers],[TC/TNC
dans le domaine d''emploi visé]])))))</f>
        <v>TC</v>
      </c>
      <c r="K181" s="2" t="str">
        <f ca="1">IF('PR-tampon'!B147="","",IF('PR-tampon'!B147=0,"",INDIRECT(NOM_FR_FACADE&amp;ADDRESS('PR-tampon'!$E147,COLUMN(REFERENCEMENT_FACADE[[#Headers],[Synthèse support visés]])))))</f>
        <v>Charpente bois (NF DTU 31.1)</v>
      </c>
      <c r="L181" s="2" t="str">
        <f ca="1">IF('PR-tampon'!B147="","",IF('PR-tampon'!B147=0,"",INDIRECT(NOM_FR_FACADE&amp;ADDRESS('PR-tampon'!$E147,COLUMN(REFERENCEMENT_FACADE[[#Headers],[LIMITATION DE HAUTEUR DE FACADE3]])))))</f>
        <v>(Situation a à c) h≤ 50 m
(Situation d) h≤ 50 m</v>
      </c>
      <c r="M181" s="265">
        <f ca="1">IF('PR-tampon'!B147="","",IF('PR-tampon'!B147=0,"",INDIRECT(NOM_FR_FACADE&amp;ADDRESS('PR-tampon'!$E147,COLUMN(REFERENCEMENT_FACADE[[#Headers],[LIMITATION DE HAUTEUR DE FACADE]])))))</f>
        <v>50</v>
      </c>
      <c r="N181" s="236" t="str">
        <f ca="1">IF('PR-tampon'!B147="","",IF('PR-tampon'!B147=0,"",IF(INDIRECT(NOM_FR_FACADE&amp;ADDRESS('PR-tampon'!$E147,COLUMN(REFERENCEMENT_FACADE[Observation domaine d''emploi Hauteur])))=0,"-",INDIRECT(NOM_FR_FACADE&amp;ADDRESS('PR-tampon'!$E147,COLUMN(REFERENCEMENT_FACADE[Observation domaine d''emploi Hauteur]))))))</f>
        <v>-</v>
      </c>
      <c r="O181" s="2" t="str">
        <f ca="1">IF('PR-tampon'!B147="","",IF('PR-tampon'!B147=0,"",INDIRECT(NOM_FR_FACADE&amp;ADDRESS('PR-tampon'!$E147,COLUMN(REFERENCEMENT_FACADE[[#Headers],[Colonne zone visée]])))))</f>
        <v>4
2
1
1</v>
      </c>
      <c r="P181" s="2" t="str">
        <f ca="1">IF('PR-tampon'!B147="","",IF('PR-tampon'!B147=0,"",INDIRECT(NOM_FR_FACADE&amp;ADDRESS('PR-tampon'!$E147,COLUMN(REFERENCEMENT_FACADE[[#Headers],[Colonne catégorie visée]])))))</f>
        <v>I
II
III
IV</v>
      </c>
      <c r="Q181" s="236" t="str">
        <f ca="1">IF(OR(RECH_CATEGORIE=FALSE,MID(Tableau5[[#This Row],[ZONE DE SISMICITE MAXIMALE POUR LA CATEGORIE DE BATIMENT VISEE]],2,2)="**"),IF('PR-tampon'!B147="","",IF('PR-tampon'!B147=0,"",IF(INDIRECT(NOM_FR_FACADE&amp;ADDRESS('PR-tampon'!$E147,COLUMN(REFERENCEMENT_FACADE[OBSERVATIONS SUR DOMAINE D''EMPLOI Sismique])))="","-",(INDIRECT(NOM_FR_FACADE&amp;ADDRESS('PR-tampon'!$E147,COLUMN(REFERENCEMENT_FACADE[OBSERVATIONS SUR DOMAINE D''EMPLOI Sismique]))))))),"")</f>
        <v>-</v>
      </c>
      <c r="R181" s="2" t="str">
        <f ca="1">IF('PR-tampon'!B147="","",IF('PR-tampon'!B147=0,"",IF(INDIRECT(NOM_FR_FACADE&amp;ADDRESS('PR-tampon'!$E147,COLUMN(REFERENCEMENT_FACADE[REF ApL])))=0,"",INDIRECT(NOM_FR_FACADE&amp;ADDRESS('PR-tampon'!$E147,COLUMN(REFERENCEMENT_FACADE[REF ApL]))))))</f>
        <v/>
      </c>
      <c r="S181" s="187" t="str">
        <f ca="1">IF('PR-tampon'!B147="","",IF('PR-tampon'!B147=0,"",IF(INDIRECT(NOM_FR_FACADE&amp;ADDRESS('PR-tampon'!$E147,COLUMN(REFERENCEMENT_FACADE[Lien pour aller sur le site Evaluation CSTB])))=0,"",INDIRECT(NOM_FR_FACADE&amp;ADDRESS('PR-tampon'!$E147,COLUMN(REFERENCEMENT_FACADE[Lien pour aller sur le site Evaluation CSTB]))))))</f>
        <v>https://evaluation.cstb.fr/fr/avis-technique/detail/2.1-13-1574_V1/</v>
      </c>
    </row>
    <row r="182" spans="1:19" ht="75" customHeight="1" x14ac:dyDescent="0.3">
      <c r="A182" s="2">
        <f>IF('PR-tampon'!B148=0,"",IF(A181+1&gt;'MODULE DE RECHERCHE'!$F$36,"",A181+1))</f>
        <v>140</v>
      </c>
      <c r="B182" s="10">
        <f ca="1">IF('PR-tampon'!E148="","",IF('PR-tampon'!E148=0,"",INDIRECT(NOM_FR_FACADE&amp;ADDRESS('PR-tampon'!$E148,COLUMN(REFERENCEMENT_FACADE[[#Headers],[DATE REFERENCEMENT]])))))</f>
        <v>43749</v>
      </c>
      <c r="C182" s="2" t="str">
        <f ca="1">IF('PR-tampon'!B148="","",IF('PR-tampon'!B148=0,"",INDIRECT(NOM_FR_FACADE&amp;ADDRESS('PR-tampon'!$E148,COLUMN(REFERENCEMENT_FACADE[[#Headers],[ASPECT]])))))</f>
        <v>Verre</v>
      </c>
      <c r="D182" s="2" t="str">
        <f ca="1">IF('PR-tampon'!B148="","",IF('PR-tampon'!B148=0,"",INDIRECT(NOM_FR_FACADE&amp;ADDRESS('PR-tampon'!$E148,COLUMN(REFERENCEMENT_FACADE[[#Headers],[TYPE DE PROCEDE]])))))</f>
        <v>Système de Vitrage Extérieur Attaché 
(VEA)</v>
      </c>
      <c r="E182" s="2" t="str">
        <f ca="1">IF('PR-tampon'!B148="","",IF('PR-tampon'!B148=0,"",INDIRECT(NOM_FR_FACADE&amp;ADDRESS('PR-tampon'!$E148,COLUMN(REFERENCEMENT_FACADE[[#Headers],[NOM COMMERCIAL DU PROCEDE]])))))</f>
        <v>Structura Vision R</v>
      </c>
      <c r="F182" s="2" t="str">
        <f ca="1">IF('PR-tampon'!B148="","",IF('PR-tampon'!B148=0,"",INDIRECT(NOM_FR_FACADE&amp;ADDRESS('PR-tampon'!$E148,COLUMN(REFERENCEMENT_FACADE[[#Headers],[FABRICANT]])))))</f>
        <v>AGC Glass</v>
      </c>
      <c r="G182" s="2" t="str">
        <f ca="1">IF('PR-tampon'!B148="","",IF('PR-tampon'!B148=0,"",INDIRECT(NOM_FR_FACADE&amp;ADDRESS('PR-tampon'!$E148,COLUMN(REFERENCEMENT_FACADE[[#Headers],[TYPE DE DOCUMENT DE REFERENCE]])))))</f>
        <v>Avis technique</v>
      </c>
      <c r="H182" s="2" t="str">
        <f ca="1">IF('PR-tampon'!B148="","",IF('PR-tampon'!B148=0,"",INDIRECT(NOM_FR_FACADE&amp;ADDRESS('PR-tampon'!$E148,COLUMN(REFERENCEMENT_FACADE[[#Headers],[REF]])))))</f>
        <v>2.1/13-1572_V2</v>
      </c>
      <c r="I182" s="10">
        <f ca="1">IF('PR-tampon'!B148="","",IF('PR-tampon'!B148=0,"",INDIRECT(NOM_FR_FACADE&amp;ADDRESS('PR-tampon'!$E148,COLUMN(REFERENCEMENT_FACADE[[#Headers],[AVIS LIMITE AU / VALIDITE]])))))</f>
        <v>45657</v>
      </c>
      <c r="J182" s="10" t="str">
        <f ca="1">IF('PR-tampon'!B148="","",IF('PR-tampon'!B148=0,"",INDIRECT(NOM_FR_FACADE&amp;ADDRESS('PR-tampon'!$E148,COLUMN(REFERENCEMENT_FACADE[[#Headers],[TC/TNC
dans le domaine d''emploi visé]])))))</f>
        <v>TC</v>
      </c>
      <c r="K182" s="2" t="str">
        <f ca="1">IF('PR-tampon'!B148="","",IF('PR-tampon'!B148=0,"",INDIRECT(NOM_FR_FACADE&amp;ADDRESS('PR-tampon'!$E148,COLUMN(REFERENCEMENT_FACADE[[#Headers],[Synthèse support visés]])))))</f>
        <v>Charpente bois (NF DTU 31.1)</v>
      </c>
      <c r="L182" s="2" t="str">
        <f ca="1">IF('PR-tampon'!B148="","",IF('PR-tampon'!B148=0,"",INDIRECT(NOM_FR_FACADE&amp;ADDRESS('PR-tampon'!$E148,COLUMN(REFERENCEMENT_FACADE[[#Headers],[LIMITATION DE HAUTEUR DE FACADE3]])))))</f>
        <v>(Situation a à c) h≤ 50 m
(Situation d) h≤ 50 m</v>
      </c>
      <c r="M182" s="265">
        <f ca="1">IF('PR-tampon'!B148="","",IF('PR-tampon'!B148=0,"",INDIRECT(NOM_FR_FACADE&amp;ADDRESS('PR-tampon'!$E148,COLUMN(REFERENCEMENT_FACADE[[#Headers],[LIMITATION DE HAUTEUR DE FACADE]])))))</f>
        <v>50</v>
      </c>
      <c r="N182" s="236" t="str">
        <f ca="1">IF('PR-tampon'!B148="","",IF('PR-tampon'!B148=0,"",IF(INDIRECT(NOM_FR_FACADE&amp;ADDRESS('PR-tampon'!$E148,COLUMN(REFERENCEMENT_FACADE[Observation domaine d''emploi Hauteur])))=0,"-",INDIRECT(NOM_FR_FACADE&amp;ADDRESS('PR-tampon'!$E148,COLUMN(REFERENCEMENT_FACADE[Observation domaine d''emploi Hauteur]))))))</f>
        <v>-</v>
      </c>
      <c r="O182" s="2" t="str">
        <f ca="1">IF('PR-tampon'!B148="","",IF('PR-tampon'!B148=0,"",INDIRECT(NOM_FR_FACADE&amp;ADDRESS('PR-tampon'!$E148,COLUMN(REFERENCEMENT_FACADE[[#Headers],[Colonne zone visée]])))))</f>
        <v>4
4
3
3</v>
      </c>
      <c r="P182" s="2" t="str">
        <f ca="1">IF('PR-tampon'!B148="","",IF('PR-tampon'!B148=0,"",INDIRECT(NOM_FR_FACADE&amp;ADDRESS('PR-tampon'!$E148,COLUMN(REFERENCEMENT_FACADE[[#Headers],[Colonne catégorie visée]])))))</f>
        <v>I
II
III
IV</v>
      </c>
      <c r="Q182" s="236" t="str">
        <f ca="1">IF(OR(RECH_CATEGORIE=FALSE,MID(Tableau5[[#This Row],[ZONE DE SISMICITE MAXIMALE POUR LA CATEGORIE DE BATIMENT VISEE]],2,2)="**"),IF('PR-tampon'!B148="","",IF('PR-tampon'!B148=0,"",IF(INDIRECT(NOM_FR_FACADE&amp;ADDRESS('PR-tampon'!$E148,COLUMN(REFERENCEMENT_FACADE[OBSERVATIONS SUR DOMAINE D''EMPLOI Sismique])))="","-",(INDIRECT(NOM_FR_FACADE&amp;ADDRESS('PR-tampon'!$E148,COLUMN(REFERENCEMENT_FACADE[OBSERVATIONS SUR DOMAINE D''EMPLOI Sismique]))))))),"")</f>
        <v>-</v>
      </c>
      <c r="R182" s="2" t="str">
        <f ca="1">IF('PR-tampon'!B148="","",IF('PR-tampon'!B148=0,"",IF(INDIRECT(NOM_FR_FACADE&amp;ADDRESS('PR-tampon'!$E148,COLUMN(REFERENCEMENT_FACADE[REF ApL])))=0,"",INDIRECT(NOM_FR_FACADE&amp;ADDRESS('PR-tampon'!$E148,COLUMN(REFERENCEMENT_FACADE[REF ApL]))))))</f>
        <v/>
      </c>
      <c r="S182" s="187" t="str">
        <f ca="1">IF('PR-tampon'!B148="","",IF('PR-tampon'!B148=0,"",IF(INDIRECT(NOM_FR_FACADE&amp;ADDRESS('PR-tampon'!$E148,COLUMN(REFERENCEMENT_FACADE[Lien pour aller sur le site Evaluation CSTB])))=0,"",INDIRECT(NOM_FR_FACADE&amp;ADDRESS('PR-tampon'!$E148,COLUMN(REFERENCEMENT_FACADE[Lien pour aller sur le site Evaluation CSTB]))))))</f>
        <v>https://evaluation.cstb.fr/fr/avis-technique/detail/2.1-13-1572_V2/</v>
      </c>
    </row>
    <row r="183" spans="1:19" ht="120" customHeight="1" x14ac:dyDescent="0.3">
      <c r="A183" s="2" t="str">
        <f>IF('PR-tampon'!B149=0,"",IF(A182+1&gt;'MODULE DE RECHERCHE'!$F$36,"",A182+1))</f>
        <v/>
      </c>
      <c r="B183" s="10" t="str">
        <f ca="1">IF('PR-tampon'!E149="","",IF('PR-tampon'!E149=0,"",INDIRECT(NOM_FR_FACADE&amp;ADDRESS('PR-tampon'!$E149,COLUMN(REFERENCEMENT_FACADE[[#Headers],[DATE REFERENCEMENT]])))))</f>
        <v/>
      </c>
      <c r="C183" s="2" t="str">
        <f ca="1">IF('PR-tampon'!B149="","",IF('PR-tampon'!B149=0,"",INDIRECT(NOM_FR_FACADE&amp;ADDRESS('PR-tampon'!$E149,COLUMN(REFERENCEMENT_FACADE[[#Headers],[ASPECT]])))))</f>
        <v/>
      </c>
      <c r="D183" s="2" t="str">
        <f ca="1">IF('PR-tampon'!B149="","",IF('PR-tampon'!B149=0,"",INDIRECT(NOM_FR_FACADE&amp;ADDRESS('PR-tampon'!$E149,COLUMN(REFERENCEMENT_FACADE[[#Headers],[TYPE DE PROCEDE]])))))</f>
        <v/>
      </c>
      <c r="E183" s="2" t="str">
        <f ca="1">IF('PR-tampon'!B149="","",IF('PR-tampon'!B149=0,"",INDIRECT(NOM_FR_FACADE&amp;ADDRESS('PR-tampon'!$E149,COLUMN(REFERENCEMENT_FACADE[[#Headers],[NOM COMMERCIAL DU PROCEDE]])))))</f>
        <v/>
      </c>
      <c r="F183" s="2" t="str">
        <f ca="1">IF('PR-tampon'!B149="","",IF('PR-tampon'!B149=0,"",INDIRECT(NOM_FR_FACADE&amp;ADDRESS('PR-tampon'!$E149,COLUMN(REFERENCEMENT_FACADE[[#Headers],[FABRICANT]])))))</f>
        <v/>
      </c>
      <c r="G183" s="2" t="str">
        <f ca="1">IF('PR-tampon'!B149="","",IF('PR-tampon'!B149=0,"",INDIRECT(NOM_FR_FACADE&amp;ADDRESS('PR-tampon'!$E149,COLUMN(REFERENCEMENT_FACADE[[#Headers],[TYPE DE DOCUMENT DE REFERENCE]])))))</f>
        <v/>
      </c>
      <c r="H183" s="2" t="str">
        <f ca="1">IF('PR-tampon'!B149="","",IF('PR-tampon'!B149=0,"",INDIRECT(NOM_FR_FACADE&amp;ADDRESS('PR-tampon'!$E149,COLUMN(REFERENCEMENT_FACADE[[#Headers],[REF]])))))</f>
        <v/>
      </c>
      <c r="I183" s="10" t="str">
        <f ca="1">IF('PR-tampon'!B149="","",IF('PR-tampon'!B149=0,"",INDIRECT(NOM_FR_FACADE&amp;ADDRESS('PR-tampon'!$E149,COLUMN(REFERENCEMENT_FACADE[[#Headers],[AVIS LIMITE AU / VALIDITE]])))))</f>
        <v/>
      </c>
      <c r="J183" s="10" t="str">
        <f ca="1">IF('PR-tampon'!B149="","",IF('PR-tampon'!B149=0,"",INDIRECT(NOM_FR_FACADE&amp;ADDRESS('PR-tampon'!$E149,COLUMN(REFERENCEMENT_FACADE[[#Headers],[TC/TNC
dans le domaine d''emploi visé]])))))</f>
        <v/>
      </c>
      <c r="K183" s="2" t="str">
        <f ca="1">IF('PR-tampon'!B149="","",IF('PR-tampon'!B149=0,"",INDIRECT(NOM_FR_FACADE&amp;ADDRESS('PR-tampon'!$E149,COLUMN(REFERENCEMENT_FACADE[[#Headers],[Synthèse support visés]])))))</f>
        <v/>
      </c>
      <c r="L183" s="2" t="str">
        <f ca="1">IF('PR-tampon'!B149="","",IF('PR-tampon'!B149=0,"",INDIRECT(NOM_FR_FACADE&amp;ADDRESS('PR-tampon'!$E149,COLUMN(REFERENCEMENT_FACADE[[#Headers],[LIMITATION DE HAUTEUR DE FACADE3]])))))</f>
        <v/>
      </c>
      <c r="M183" s="265" t="str">
        <f ca="1">IF('PR-tampon'!B149="","",IF('PR-tampon'!B149=0,"",INDIRECT(NOM_FR_FACADE&amp;ADDRESS('PR-tampon'!$E149,COLUMN(REFERENCEMENT_FACADE[[#Headers],[LIMITATION DE HAUTEUR DE FACADE]])))))</f>
        <v/>
      </c>
      <c r="N183" s="236" t="str">
        <f ca="1">IF('PR-tampon'!B149="","",IF('PR-tampon'!B149=0,"",IF(INDIRECT(NOM_FR_FACADE&amp;ADDRESS('PR-tampon'!$E149,COLUMN(REFERENCEMENT_FACADE[Observation domaine d''emploi Hauteur])))=0,"-",INDIRECT(NOM_FR_FACADE&amp;ADDRESS('PR-tampon'!$E149,COLUMN(REFERENCEMENT_FACADE[Observation domaine d''emploi Hauteur]))))))</f>
        <v/>
      </c>
      <c r="O183" s="2" t="str">
        <f ca="1">IF('PR-tampon'!B149="","",IF('PR-tampon'!B149=0,"",INDIRECT(NOM_FR_FACADE&amp;ADDRESS('PR-tampon'!$E149,COLUMN(REFERENCEMENT_FACADE[[#Headers],[Colonne zone visée]])))))</f>
        <v/>
      </c>
      <c r="P183" s="2" t="str">
        <f ca="1">IF('PR-tampon'!B149="","",IF('PR-tampon'!B149=0,"",INDIRECT(NOM_FR_FACADE&amp;ADDRESS('PR-tampon'!$E149,COLUMN(REFERENCEMENT_FACADE[[#Headers],[Colonne catégorie visée]])))))</f>
        <v/>
      </c>
      <c r="Q183" s="236" t="str">
        <f ca="1">IF(OR(RECH_CATEGORIE=FALSE,MID(Tableau5[[#This Row],[ZONE DE SISMICITE MAXIMALE POUR LA CATEGORIE DE BATIMENT VISEE]],2,2)="**"),IF('PR-tampon'!B149="","",IF('PR-tampon'!B149=0,"",IF(INDIRECT(NOM_FR_FACADE&amp;ADDRESS('PR-tampon'!$E149,COLUMN(REFERENCEMENT_FACADE[OBSERVATIONS SUR DOMAINE D''EMPLOI Sismique])))="","-",(INDIRECT(NOM_FR_FACADE&amp;ADDRESS('PR-tampon'!$E149,COLUMN(REFERENCEMENT_FACADE[OBSERVATIONS SUR DOMAINE D''EMPLOI Sismique]))))))),"")</f>
        <v/>
      </c>
      <c r="R183" s="2" t="str">
        <f ca="1">IF('PR-tampon'!B149="","",IF('PR-tampon'!B149=0,"",IF(INDIRECT(NOM_FR_FACADE&amp;ADDRESS('PR-tampon'!$E149,COLUMN(REFERENCEMENT_FACADE[REF ApL])))=0,"",INDIRECT(NOM_FR_FACADE&amp;ADDRESS('PR-tampon'!$E149,COLUMN(REFERENCEMENT_FACADE[REF ApL]))))))</f>
        <v/>
      </c>
      <c r="S183" s="187" t="str">
        <f ca="1">IF('PR-tampon'!B149="","",IF('PR-tampon'!B149=0,"",IF(INDIRECT(NOM_FR_FACADE&amp;ADDRESS('PR-tampon'!$E149,COLUMN(REFERENCEMENT_FACADE[Lien pour aller sur le site Evaluation CSTB])))=0,"",INDIRECT(NOM_FR_FACADE&amp;ADDRESS('PR-tampon'!$E149,COLUMN(REFERENCEMENT_FACADE[Lien pour aller sur le site Evaluation CSTB]))))))</f>
        <v/>
      </c>
    </row>
    <row r="184" spans="1:19" ht="120" customHeight="1" x14ac:dyDescent="0.3">
      <c r="A184" s="2" t="e">
        <f>IF('PR-tampon'!B150=0,"",IF(A183+1&gt;'MODULE DE RECHERCHE'!$F$36,"",A183+1))</f>
        <v>#VALUE!</v>
      </c>
      <c r="B184" s="10" t="str">
        <f ca="1">IF('PR-tampon'!E150="","",IF('PR-tampon'!E150=0,"",INDIRECT(NOM_FR_FACADE&amp;ADDRESS('PR-tampon'!$E150,COLUMN(REFERENCEMENT_FACADE[[#Headers],[DATE REFERENCEMENT]])))))</f>
        <v/>
      </c>
      <c r="C184" s="2" t="str">
        <f ca="1">IF('PR-tampon'!B150="","",IF('PR-tampon'!B150=0,"",INDIRECT(NOM_FR_FACADE&amp;ADDRESS('PR-tampon'!$E150,COLUMN(REFERENCEMENT_FACADE[[#Headers],[ASPECT]])))))</f>
        <v/>
      </c>
      <c r="D184" s="2" t="str">
        <f ca="1">IF('PR-tampon'!B150="","",IF('PR-tampon'!B150=0,"",INDIRECT(NOM_FR_FACADE&amp;ADDRESS('PR-tampon'!$E150,COLUMN(REFERENCEMENT_FACADE[[#Headers],[TYPE DE PROCEDE]])))))</f>
        <v/>
      </c>
      <c r="E184" s="2" t="str">
        <f ca="1">IF('PR-tampon'!B150="","",IF('PR-tampon'!B150=0,"",INDIRECT(NOM_FR_FACADE&amp;ADDRESS('PR-tampon'!$E150,COLUMN(REFERENCEMENT_FACADE[[#Headers],[NOM COMMERCIAL DU PROCEDE]])))))</f>
        <v/>
      </c>
      <c r="F184" s="2" t="str">
        <f ca="1">IF('PR-tampon'!B150="","",IF('PR-tampon'!B150=0,"",INDIRECT(NOM_FR_FACADE&amp;ADDRESS('PR-tampon'!$E150,COLUMN(REFERENCEMENT_FACADE[[#Headers],[FABRICANT]])))))</f>
        <v/>
      </c>
      <c r="G184" s="2" t="str">
        <f ca="1">IF('PR-tampon'!B150="","",IF('PR-tampon'!B150=0,"",INDIRECT(NOM_FR_FACADE&amp;ADDRESS('PR-tampon'!$E150,COLUMN(REFERENCEMENT_FACADE[[#Headers],[TYPE DE DOCUMENT DE REFERENCE]])))))</f>
        <v/>
      </c>
      <c r="H184" s="2" t="str">
        <f ca="1">IF('PR-tampon'!B150="","",IF('PR-tampon'!B150=0,"",INDIRECT(NOM_FR_FACADE&amp;ADDRESS('PR-tampon'!$E150,COLUMN(REFERENCEMENT_FACADE[[#Headers],[REF]])))))</f>
        <v/>
      </c>
      <c r="I184" s="10" t="str">
        <f ca="1">IF('PR-tampon'!B150="","",IF('PR-tampon'!B150=0,"",INDIRECT(NOM_FR_FACADE&amp;ADDRESS('PR-tampon'!$E150,COLUMN(REFERENCEMENT_FACADE[[#Headers],[AVIS LIMITE AU / VALIDITE]])))))</f>
        <v/>
      </c>
      <c r="J184" s="10" t="str">
        <f ca="1">IF('PR-tampon'!B150="","",IF('PR-tampon'!B150=0,"",INDIRECT(NOM_FR_FACADE&amp;ADDRESS('PR-tampon'!$E150,COLUMN(REFERENCEMENT_FACADE[[#Headers],[TC/TNC
dans le domaine d''emploi visé]])))))</f>
        <v/>
      </c>
      <c r="K184" s="2" t="str">
        <f ca="1">IF('PR-tampon'!B150="","",IF('PR-tampon'!B150=0,"",INDIRECT(NOM_FR_FACADE&amp;ADDRESS('PR-tampon'!$E150,COLUMN(REFERENCEMENT_FACADE[[#Headers],[Synthèse support visés]])))))</f>
        <v/>
      </c>
      <c r="L184" s="2" t="str">
        <f ca="1">IF('PR-tampon'!B150="","",IF('PR-tampon'!B150=0,"",INDIRECT(NOM_FR_FACADE&amp;ADDRESS('PR-tampon'!$E150,COLUMN(REFERENCEMENT_FACADE[[#Headers],[LIMITATION DE HAUTEUR DE FACADE3]])))))</f>
        <v/>
      </c>
      <c r="M184" s="265" t="str">
        <f ca="1">IF('PR-tampon'!B150="","",IF('PR-tampon'!B150=0,"",INDIRECT(NOM_FR_FACADE&amp;ADDRESS('PR-tampon'!$E150,COLUMN(REFERENCEMENT_FACADE[[#Headers],[LIMITATION DE HAUTEUR DE FACADE]])))))</f>
        <v/>
      </c>
      <c r="N184" s="236" t="str">
        <f ca="1">IF('PR-tampon'!B150="","",IF('PR-tampon'!B150=0,"",IF(INDIRECT(NOM_FR_FACADE&amp;ADDRESS('PR-tampon'!$E150,COLUMN(REFERENCEMENT_FACADE[Observation domaine d''emploi Hauteur])))=0,"-",INDIRECT(NOM_FR_FACADE&amp;ADDRESS('PR-tampon'!$E150,COLUMN(REFERENCEMENT_FACADE[Observation domaine d''emploi Hauteur]))))))</f>
        <v/>
      </c>
      <c r="O184" s="2" t="str">
        <f ca="1">IF('PR-tampon'!B150="","",IF('PR-tampon'!B150=0,"",INDIRECT(NOM_FR_FACADE&amp;ADDRESS('PR-tampon'!$E150,COLUMN(REFERENCEMENT_FACADE[[#Headers],[Colonne zone visée]])))))</f>
        <v/>
      </c>
      <c r="P184" s="2" t="str">
        <f ca="1">IF('PR-tampon'!B150="","",IF('PR-tampon'!B150=0,"",INDIRECT(NOM_FR_FACADE&amp;ADDRESS('PR-tampon'!$E150,COLUMN(REFERENCEMENT_FACADE[[#Headers],[Colonne catégorie visée]])))))</f>
        <v/>
      </c>
      <c r="Q184" s="236" t="str">
        <f ca="1">IF(OR(RECH_CATEGORIE=FALSE,MID(Tableau5[[#This Row],[ZONE DE SISMICITE MAXIMALE POUR LA CATEGORIE DE BATIMENT VISEE]],2,2)="**"),IF('PR-tampon'!B150="","",IF('PR-tampon'!B150=0,"",IF(INDIRECT(NOM_FR_FACADE&amp;ADDRESS('PR-tampon'!$E150,COLUMN(REFERENCEMENT_FACADE[OBSERVATIONS SUR DOMAINE D''EMPLOI Sismique])))="","-",(INDIRECT(NOM_FR_FACADE&amp;ADDRESS('PR-tampon'!$E150,COLUMN(REFERENCEMENT_FACADE[OBSERVATIONS SUR DOMAINE D''EMPLOI Sismique]))))))),"")</f>
        <v/>
      </c>
      <c r="R184" s="2" t="str">
        <f ca="1">IF('PR-tampon'!B150="","",IF('PR-tampon'!B150=0,"",IF(INDIRECT(NOM_FR_FACADE&amp;ADDRESS('PR-tampon'!$E150,COLUMN(REFERENCEMENT_FACADE[REF ApL])))=0,"",INDIRECT(NOM_FR_FACADE&amp;ADDRESS('PR-tampon'!$E150,COLUMN(REFERENCEMENT_FACADE[REF ApL]))))))</f>
        <v/>
      </c>
      <c r="S184" s="187" t="str">
        <f ca="1">IF('PR-tampon'!B150="","",IF('PR-tampon'!B150=0,"",IF(INDIRECT(NOM_FR_FACADE&amp;ADDRESS('PR-tampon'!$E150,COLUMN(REFERENCEMENT_FACADE[Lien pour aller sur le site Evaluation CSTB])))=0,"",INDIRECT(NOM_FR_FACADE&amp;ADDRESS('PR-tampon'!$E150,COLUMN(REFERENCEMENT_FACADE[Lien pour aller sur le site Evaluation CSTB]))))))</f>
        <v/>
      </c>
    </row>
    <row r="185" spans="1:19" ht="120" customHeight="1" x14ac:dyDescent="0.3">
      <c r="A185" s="2" t="e">
        <f>IF('PR-tampon'!B151=0,"",IF(A184+1&gt;'MODULE DE RECHERCHE'!$F$36,"",A184+1))</f>
        <v>#VALUE!</v>
      </c>
      <c r="B185" s="10" t="str">
        <f ca="1">IF('PR-tampon'!E151="","",IF('PR-tampon'!E151=0,"",INDIRECT(NOM_FR_FACADE&amp;ADDRESS('PR-tampon'!$E151,COLUMN(REFERENCEMENT_FACADE[[#Headers],[DATE REFERENCEMENT]])))))</f>
        <v/>
      </c>
      <c r="C185" s="2" t="str">
        <f ca="1">IF('PR-tampon'!B151="","",IF('PR-tampon'!B151=0,"",INDIRECT(NOM_FR_FACADE&amp;ADDRESS('PR-tampon'!$E151,COLUMN(REFERENCEMENT_FACADE[[#Headers],[ASPECT]])))))</f>
        <v/>
      </c>
      <c r="D185" s="2" t="str">
        <f ca="1">IF('PR-tampon'!B151="","",IF('PR-tampon'!B151=0,"",INDIRECT(NOM_FR_FACADE&amp;ADDRESS('PR-tampon'!$E151,COLUMN(REFERENCEMENT_FACADE[[#Headers],[TYPE DE PROCEDE]])))))</f>
        <v/>
      </c>
      <c r="E185" s="2" t="str">
        <f ca="1">IF('PR-tampon'!B151="","",IF('PR-tampon'!B151=0,"",INDIRECT(NOM_FR_FACADE&amp;ADDRESS('PR-tampon'!$E151,COLUMN(REFERENCEMENT_FACADE[[#Headers],[NOM COMMERCIAL DU PROCEDE]])))))</f>
        <v/>
      </c>
      <c r="F185" s="2" t="str">
        <f ca="1">IF('PR-tampon'!B151="","",IF('PR-tampon'!B151=0,"",INDIRECT(NOM_FR_FACADE&amp;ADDRESS('PR-tampon'!$E151,COLUMN(REFERENCEMENT_FACADE[[#Headers],[FABRICANT]])))))</f>
        <v/>
      </c>
      <c r="G185" s="2" t="str">
        <f ca="1">IF('PR-tampon'!B151="","",IF('PR-tampon'!B151=0,"",INDIRECT(NOM_FR_FACADE&amp;ADDRESS('PR-tampon'!$E151,COLUMN(REFERENCEMENT_FACADE[[#Headers],[TYPE DE DOCUMENT DE REFERENCE]])))))</f>
        <v/>
      </c>
      <c r="H185" s="2" t="str">
        <f ca="1">IF('PR-tampon'!B151="","",IF('PR-tampon'!B151=0,"",INDIRECT(NOM_FR_FACADE&amp;ADDRESS('PR-tampon'!$E151,COLUMN(REFERENCEMENT_FACADE[[#Headers],[REF]])))))</f>
        <v/>
      </c>
      <c r="I185" s="10" t="str">
        <f ca="1">IF('PR-tampon'!B151="","",IF('PR-tampon'!B151=0,"",INDIRECT(NOM_FR_FACADE&amp;ADDRESS('PR-tampon'!$E151,COLUMN(REFERENCEMENT_FACADE[[#Headers],[AVIS LIMITE AU / VALIDITE]])))))</f>
        <v/>
      </c>
      <c r="J185" s="10" t="str">
        <f ca="1">IF('PR-tampon'!B151="","",IF('PR-tampon'!B151=0,"",INDIRECT(NOM_FR_FACADE&amp;ADDRESS('PR-tampon'!$E151,COLUMN(REFERENCEMENT_FACADE[[#Headers],[TC/TNC
dans le domaine d''emploi visé]])))))</f>
        <v/>
      </c>
      <c r="K185" s="2" t="str">
        <f ca="1">IF('PR-tampon'!B151="","",IF('PR-tampon'!B151=0,"",INDIRECT(NOM_FR_FACADE&amp;ADDRESS('PR-tampon'!$E151,COLUMN(REFERENCEMENT_FACADE[[#Headers],[Synthèse support visés]])))))</f>
        <v/>
      </c>
      <c r="L185" s="2" t="str">
        <f ca="1">IF('PR-tampon'!B151="","",IF('PR-tampon'!B151=0,"",INDIRECT(NOM_FR_FACADE&amp;ADDRESS('PR-tampon'!$E151,COLUMN(REFERENCEMENT_FACADE[[#Headers],[LIMITATION DE HAUTEUR DE FACADE3]])))))</f>
        <v/>
      </c>
      <c r="M185" s="265" t="str">
        <f ca="1">IF('PR-tampon'!B151="","",IF('PR-tampon'!B151=0,"",INDIRECT(NOM_FR_FACADE&amp;ADDRESS('PR-tampon'!$E151,COLUMN(REFERENCEMENT_FACADE[[#Headers],[LIMITATION DE HAUTEUR DE FACADE]])))))</f>
        <v/>
      </c>
      <c r="N185" s="236" t="str">
        <f ca="1">IF('PR-tampon'!B151="","",IF('PR-tampon'!B151=0,"",IF(INDIRECT(NOM_FR_FACADE&amp;ADDRESS('PR-tampon'!$E151,COLUMN(REFERENCEMENT_FACADE[Observation domaine d''emploi Hauteur])))=0,"-",INDIRECT(NOM_FR_FACADE&amp;ADDRESS('PR-tampon'!$E151,COLUMN(REFERENCEMENT_FACADE[Observation domaine d''emploi Hauteur]))))))</f>
        <v/>
      </c>
      <c r="O185" s="2" t="str">
        <f ca="1">IF('PR-tampon'!B151="","",IF('PR-tampon'!B151=0,"",INDIRECT(NOM_FR_FACADE&amp;ADDRESS('PR-tampon'!$E151,COLUMN(REFERENCEMENT_FACADE[[#Headers],[Colonne zone visée]])))))</f>
        <v/>
      </c>
      <c r="P185" s="2" t="str">
        <f ca="1">IF('PR-tampon'!B151="","",IF('PR-tampon'!B151=0,"",INDIRECT(NOM_FR_FACADE&amp;ADDRESS('PR-tampon'!$E151,COLUMN(REFERENCEMENT_FACADE[[#Headers],[Colonne catégorie visée]])))))</f>
        <v/>
      </c>
      <c r="Q185" s="236" t="str">
        <f ca="1">IF(OR(RECH_CATEGORIE=FALSE,MID(Tableau5[[#This Row],[ZONE DE SISMICITE MAXIMALE POUR LA CATEGORIE DE BATIMENT VISEE]],2,2)="**"),IF('PR-tampon'!B151="","",IF('PR-tampon'!B151=0,"",IF(INDIRECT(NOM_FR_FACADE&amp;ADDRESS('PR-tampon'!$E151,COLUMN(REFERENCEMENT_FACADE[OBSERVATIONS SUR DOMAINE D''EMPLOI Sismique])))="","-",(INDIRECT(NOM_FR_FACADE&amp;ADDRESS('PR-tampon'!$E151,COLUMN(REFERENCEMENT_FACADE[OBSERVATIONS SUR DOMAINE D''EMPLOI Sismique]))))))),"")</f>
        <v/>
      </c>
      <c r="R185" s="2" t="str">
        <f ca="1">IF('PR-tampon'!B151="","",IF('PR-tampon'!B151=0,"",IF(INDIRECT(NOM_FR_FACADE&amp;ADDRESS('PR-tampon'!$E151,COLUMN(REFERENCEMENT_FACADE[REF ApL])))=0,"",INDIRECT(NOM_FR_FACADE&amp;ADDRESS('PR-tampon'!$E151,COLUMN(REFERENCEMENT_FACADE[REF ApL]))))))</f>
        <v/>
      </c>
      <c r="S185" s="187" t="str">
        <f ca="1">IF('PR-tampon'!B151="","",IF('PR-tampon'!B151=0,"",IF(INDIRECT(NOM_FR_FACADE&amp;ADDRESS('PR-tampon'!$E151,COLUMN(REFERENCEMENT_FACADE[Lien pour aller sur le site Evaluation CSTB])))=0,"",INDIRECT(NOM_FR_FACADE&amp;ADDRESS('PR-tampon'!$E151,COLUMN(REFERENCEMENT_FACADE[Lien pour aller sur le site Evaluation CSTB]))))))</f>
        <v/>
      </c>
    </row>
    <row r="186" spans="1:19" ht="120" customHeight="1" x14ac:dyDescent="0.3">
      <c r="A186" s="2" t="e">
        <f>IF('PR-tampon'!B152=0,"",IF(A185+1&gt;'MODULE DE RECHERCHE'!$F$36,"",A185+1))</f>
        <v>#VALUE!</v>
      </c>
      <c r="B186" s="10" t="str">
        <f ca="1">IF('PR-tampon'!E152="","",IF('PR-tampon'!E152=0,"",INDIRECT(NOM_FR_FACADE&amp;ADDRESS('PR-tampon'!$E152,COLUMN(REFERENCEMENT_FACADE[[#Headers],[DATE REFERENCEMENT]])))))</f>
        <v/>
      </c>
      <c r="C186" s="2" t="str">
        <f ca="1">IF('PR-tampon'!B152="","",IF('PR-tampon'!B152=0,"",INDIRECT(NOM_FR_FACADE&amp;ADDRESS('PR-tampon'!$E152,COLUMN(REFERENCEMENT_FACADE[[#Headers],[ASPECT]])))))</f>
        <v/>
      </c>
      <c r="D186" s="2" t="str">
        <f ca="1">IF('PR-tampon'!B152="","",IF('PR-tampon'!B152=0,"",INDIRECT(NOM_FR_FACADE&amp;ADDRESS('PR-tampon'!$E152,COLUMN(REFERENCEMENT_FACADE[[#Headers],[TYPE DE PROCEDE]])))))</f>
        <v/>
      </c>
      <c r="E186" s="2" t="str">
        <f ca="1">IF('PR-tampon'!B152="","",IF('PR-tampon'!B152=0,"",INDIRECT(NOM_FR_FACADE&amp;ADDRESS('PR-tampon'!$E152,COLUMN(REFERENCEMENT_FACADE[[#Headers],[NOM COMMERCIAL DU PROCEDE]])))))</f>
        <v/>
      </c>
      <c r="F186" s="2" t="str">
        <f ca="1">IF('PR-tampon'!B152="","",IF('PR-tampon'!B152=0,"",INDIRECT(NOM_FR_FACADE&amp;ADDRESS('PR-tampon'!$E152,COLUMN(REFERENCEMENT_FACADE[[#Headers],[FABRICANT]])))))</f>
        <v/>
      </c>
      <c r="G186" s="2" t="str">
        <f ca="1">IF('PR-tampon'!B152="","",IF('PR-tampon'!B152=0,"",INDIRECT(NOM_FR_FACADE&amp;ADDRESS('PR-tampon'!$E152,COLUMN(REFERENCEMENT_FACADE[[#Headers],[TYPE DE DOCUMENT DE REFERENCE]])))))</f>
        <v/>
      </c>
      <c r="H186" s="2" t="str">
        <f ca="1">IF('PR-tampon'!B152="","",IF('PR-tampon'!B152=0,"",INDIRECT(NOM_FR_FACADE&amp;ADDRESS('PR-tampon'!$E152,COLUMN(REFERENCEMENT_FACADE[[#Headers],[REF]])))))</f>
        <v/>
      </c>
      <c r="I186" s="10" t="str">
        <f ca="1">IF('PR-tampon'!B152="","",IF('PR-tampon'!B152=0,"",INDIRECT(NOM_FR_FACADE&amp;ADDRESS('PR-tampon'!$E152,COLUMN(REFERENCEMENT_FACADE[[#Headers],[AVIS LIMITE AU / VALIDITE]])))))</f>
        <v/>
      </c>
      <c r="J186" s="10" t="str">
        <f ca="1">IF('PR-tampon'!B152="","",IF('PR-tampon'!B152=0,"",INDIRECT(NOM_FR_FACADE&amp;ADDRESS('PR-tampon'!$E152,COLUMN(REFERENCEMENT_FACADE[[#Headers],[TC/TNC
dans le domaine d''emploi visé]])))))</f>
        <v/>
      </c>
      <c r="K186" s="2" t="str">
        <f ca="1">IF('PR-tampon'!B152="","",IF('PR-tampon'!B152=0,"",INDIRECT(NOM_FR_FACADE&amp;ADDRESS('PR-tampon'!$E152,COLUMN(REFERENCEMENT_FACADE[[#Headers],[Synthèse support visés]])))))</f>
        <v/>
      </c>
      <c r="L186" s="2" t="str">
        <f ca="1">IF('PR-tampon'!B152="","",IF('PR-tampon'!B152=0,"",INDIRECT(NOM_FR_FACADE&amp;ADDRESS('PR-tampon'!$E152,COLUMN(REFERENCEMENT_FACADE[[#Headers],[LIMITATION DE HAUTEUR DE FACADE3]])))))</f>
        <v/>
      </c>
      <c r="M186" s="265" t="str">
        <f ca="1">IF('PR-tampon'!B152="","",IF('PR-tampon'!B152=0,"",INDIRECT(NOM_FR_FACADE&amp;ADDRESS('PR-tampon'!$E152,COLUMN(REFERENCEMENT_FACADE[[#Headers],[LIMITATION DE HAUTEUR DE FACADE]])))))</f>
        <v/>
      </c>
      <c r="N186" s="236" t="str">
        <f ca="1">IF('PR-tampon'!B152="","",IF('PR-tampon'!B152=0,"",IF(INDIRECT(NOM_FR_FACADE&amp;ADDRESS('PR-tampon'!$E152,COLUMN(REFERENCEMENT_FACADE[Observation domaine d''emploi Hauteur])))=0,"-",INDIRECT(NOM_FR_FACADE&amp;ADDRESS('PR-tampon'!$E152,COLUMN(REFERENCEMENT_FACADE[Observation domaine d''emploi Hauteur]))))))</f>
        <v/>
      </c>
      <c r="O186" s="2" t="str">
        <f ca="1">IF('PR-tampon'!B152="","",IF('PR-tampon'!B152=0,"",INDIRECT(NOM_FR_FACADE&amp;ADDRESS('PR-tampon'!$E152,COLUMN(REFERENCEMENT_FACADE[[#Headers],[Colonne zone visée]])))))</f>
        <v/>
      </c>
      <c r="P186" s="2" t="str">
        <f ca="1">IF('PR-tampon'!B152="","",IF('PR-tampon'!B152=0,"",INDIRECT(NOM_FR_FACADE&amp;ADDRESS('PR-tampon'!$E152,COLUMN(REFERENCEMENT_FACADE[[#Headers],[Colonne catégorie visée]])))))</f>
        <v/>
      </c>
      <c r="Q186" s="236" t="str">
        <f ca="1">IF(OR(RECH_CATEGORIE=FALSE,MID(Tableau5[[#This Row],[ZONE DE SISMICITE MAXIMALE POUR LA CATEGORIE DE BATIMENT VISEE]],2,2)="**"),IF('PR-tampon'!B152="","",IF('PR-tampon'!B152=0,"",IF(INDIRECT(NOM_FR_FACADE&amp;ADDRESS('PR-tampon'!$E152,COLUMN(REFERENCEMENT_FACADE[OBSERVATIONS SUR DOMAINE D''EMPLOI Sismique])))="","-",(INDIRECT(NOM_FR_FACADE&amp;ADDRESS('PR-tampon'!$E152,COLUMN(REFERENCEMENT_FACADE[OBSERVATIONS SUR DOMAINE D''EMPLOI Sismique]))))))),"")</f>
        <v/>
      </c>
      <c r="R186" s="2" t="str">
        <f ca="1">IF('PR-tampon'!B152="","",IF('PR-tampon'!B152=0,"",IF(INDIRECT(NOM_FR_FACADE&amp;ADDRESS('PR-tampon'!$E152,COLUMN(REFERENCEMENT_FACADE[REF ApL])))=0,"",INDIRECT(NOM_FR_FACADE&amp;ADDRESS('PR-tampon'!$E152,COLUMN(REFERENCEMENT_FACADE[REF ApL]))))))</f>
        <v/>
      </c>
      <c r="S186" s="187" t="str">
        <f ca="1">IF('PR-tampon'!B152="","",IF('PR-tampon'!B152=0,"",IF(INDIRECT(NOM_FR_FACADE&amp;ADDRESS('PR-tampon'!$E152,COLUMN(REFERENCEMENT_FACADE[Lien pour aller sur le site Evaluation CSTB])))=0,"",INDIRECT(NOM_FR_FACADE&amp;ADDRESS('PR-tampon'!$E152,COLUMN(REFERENCEMENT_FACADE[Lien pour aller sur le site Evaluation CSTB]))))))</f>
        <v/>
      </c>
    </row>
    <row r="187" spans="1:19" ht="120" customHeight="1" x14ac:dyDescent="0.3">
      <c r="A187" s="2" t="e">
        <f>IF('PR-tampon'!B153=0,"",IF(A186+1&gt;'MODULE DE RECHERCHE'!$F$36,"",A186+1))</f>
        <v>#VALUE!</v>
      </c>
      <c r="B187" s="10" t="str">
        <f ca="1">IF('PR-tampon'!E153="","",IF('PR-tampon'!E153=0,"",INDIRECT(NOM_FR_FACADE&amp;ADDRESS('PR-tampon'!$E153,COLUMN(REFERENCEMENT_FACADE[[#Headers],[DATE REFERENCEMENT]])))))</f>
        <v/>
      </c>
      <c r="C187" s="2" t="str">
        <f ca="1">IF('PR-tampon'!B153="","",IF('PR-tampon'!B153=0,"",INDIRECT(NOM_FR_FACADE&amp;ADDRESS('PR-tampon'!$E153,COLUMN(REFERENCEMENT_FACADE[[#Headers],[ASPECT]])))))</f>
        <v/>
      </c>
      <c r="D187" s="2" t="str">
        <f ca="1">IF('PR-tampon'!B153="","",IF('PR-tampon'!B153=0,"",INDIRECT(NOM_FR_FACADE&amp;ADDRESS('PR-tampon'!$E153,COLUMN(REFERENCEMENT_FACADE[[#Headers],[TYPE DE PROCEDE]])))))</f>
        <v/>
      </c>
      <c r="E187" s="2" t="str">
        <f ca="1">IF('PR-tampon'!B153="","",IF('PR-tampon'!B153=0,"",INDIRECT(NOM_FR_FACADE&amp;ADDRESS('PR-tampon'!$E153,COLUMN(REFERENCEMENT_FACADE[[#Headers],[NOM COMMERCIAL DU PROCEDE]])))))</f>
        <v/>
      </c>
      <c r="F187" s="2" t="str">
        <f ca="1">IF('PR-tampon'!B153="","",IF('PR-tampon'!B153=0,"",INDIRECT(NOM_FR_FACADE&amp;ADDRESS('PR-tampon'!$E153,COLUMN(REFERENCEMENT_FACADE[[#Headers],[FABRICANT]])))))</f>
        <v/>
      </c>
      <c r="G187" s="2" t="str">
        <f ca="1">IF('PR-tampon'!B153="","",IF('PR-tampon'!B153=0,"",INDIRECT(NOM_FR_FACADE&amp;ADDRESS('PR-tampon'!$E153,COLUMN(REFERENCEMENT_FACADE[[#Headers],[TYPE DE DOCUMENT DE REFERENCE]])))))</f>
        <v/>
      </c>
      <c r="H187" s="2" t="str">
        <f ca="1">IF('PR-tampon'!B153="","",IF('PR-tampon'!B153=0,"",INDIRECT(NOM_FR_FACADE&amp;ADDRESS('PR-tampon'!$E153,COLUMN(REFERENCEMENT_FACADE[[#Headers],[REF]])))))</f>
        <v/>
      </c>
      <c r="I187" s="10" t="str">
        <f ca="1">IF('PR-tampon'!B153="","",IF('PR-tampon'!B153=0,"",INDIRECT(NOM_FR_FACADE&amp;ADDRESS('PR-tampon'!$E153,COLUMN(REFERENCEMENT_FACADE[[#Headers],[AVIS LIMITE AU / VALIDITE]])))))</f>
        <v/>
      </c>
      <c r="J187" s="10" t="str">
        <f ca="1">IF('PR-tampon'!B153="","",IF('PR-tampon'!B153=0,"",INDIRECT(NOM_FR_FACADE&amp;ADDRESS('PR-tampon'!$E153,COLUMN(REFERENCEMENT_FACADE[[#Headers],[TC/TNC
dans le domaine d''emploi visé]])))))</f>
        <v/>
      </c>
      <c r="K187" s="2" t="str">
        <f ca="1">IF('PR-tampon'!B153="","",IF('PR-tampon'!B153=0,"",INDIRECT(NOM_FR_FACADE&amp;ADDRESS('PR-tampon'!$E153,COLUMN(REFERENCEMENT_FACADE[[#Headers],[Synthèse support visés]])))))</f>
        <v/>
      </c>
      <c r="L187" s="2" t="str">
        <f ca="1">IF('PR-tampon'!B153="","",IF('PR-tampon'!B153=0,"",INDIRECT(NOM_FR_FACADE&amp;ADDRESS('PR-tampon'!$E153,COLUMN(REFERENCEMENT_FACADE[[#Headers],[LIMITATION DE HAUTEUR DE FACADE3]])))))</f>
        <v/>
      </c>
      <c r="M187" s="265" t="str">
        <f ca="1">IF('PR-tampon'!B153="","",IF('PR-tampon'!B153=0,"",INDIRECT(NOM_FR_FACADE&amp;ADDRESS('PR-tampon'!$E153,COLUMN(REFERENCEMENT_FACADE[[#Headers],[LIMITATION DE HAUTEUR DE FACADE]])))))</f>
        <v/>
      </c>
      <c r="N187" s="236" t="str">
        <f ca="1">IF('PR-tampon'!B153="","",IF('PR-tampon'!B153=0,"",IF(INDIRECT(NOM_FR_FACADE&amp;ADDRESS('PR-tampon'!$E153,COLUMN(REFERENCEMENT_FACADE[Observation domaine d''emploi Hauteur])))=0,"-",INDIRECT(NOM_FR_FACADE&amp;ADDRESS('PR-tampon'!$E153,COLUMN(REFERENCEMENT_FACADE[Observation domaine d''emploi Hauteur]))))))</f>
        <v/>
      </c>
      <c r="O187" s="2" t="str">
        <f ca="1">IF('PR-tampon'!B153="","",IF('PR-tampon'!B153=0,"",INDIRECT(NOM_FR_FACADE&amp;ADDRESS('PR-tampon'!$E153,COLUMN(REFERENCEMENT_FACADE[[#Headers],[Colonne zone visée]])))))</f>
        <v/>
      </c>
      <c r="P187" s="2" t="str">
        <f ca="1">IF('PR-tampon'!B153="","",IF('PR-tampon'!B153=0,"",INDIRECT(NOM_FR_FACADE&amp;ADDRESS('PR-tampon'!$E153,COLUMN(REFERENCEMENT_FACADE[[#Headers],[Colonne catégorie visée]])))))</f>
        <v/>
      </c>
      <c r="Q187" s="236" t="str">
        <f ca="1">IF(OR(RECH_CATEGORIE=FALSE,MID(Tableau5[[#This Row],[ZONE DE SISMICITE MAXIMALE POUR LA CATEGORIE DE BATIMENT VISEE]],2,2)="**"),IF('PR-tampon'!B153="","",IF('PR-tampon'!B153=0,"",IF(INDIRECT(NOM_FR_FACADE&amp;ADDRESS('PR-tampon'!$E153,COLUMN(REFERENCEMENT_FACADE[OBSERVATIONS SUR DOMAINE D''EMPLOI Sismique])))="","-",(INDIRECT(NOM_FR_FACADE&amp;ADDRESS('PR-tampon'!$E153,COLUMN(REFERENCEMENT_FACADE[OBSERVATIONS SUR DOMAINE D''EMPLOI Sismique]))))))),"")</f>
        <v/>
      </c>
      <c r="R187" s="2" t="str">
        <f ca="1">IF('PR-tampon'!B153="","",IF('PR-tampon'!B153=0,"",IF(INDIRECT(NOM_FR_FACADE&amp;ADDRESS('PR-tampon'!$E153,COLUMN(REFERENCEMENT_FACADE[REF ApL])))=0,"",INDIRECT(NOM_FR_FACADE&amp;ADDRESS('PR-tampon'!$E153,COLUMN(REFERENCEMENT_FACADE[REF ApL]))))))</f>
        <v/>
      </c>
      <c r="S187" s="187" t="str">
        <f ca="1">IF('PR-tampon'!B153="","",IF('PR-tampon'!B153=0,"",IF(INDIRECT(NOM_FR_FACADE&amp;ADDRESS('PR-tampon'!$E153,COLUMN(REFERENCEMENT_FACADE[Lien pour aller sur le site Evaluation CSTB])))=0,"",INDIRECT(NOM_FR_FACADE&amp;ADDRESS('PR-tampon'!$E153,COLUMN(REFERENCEMENT_FACADE[Lien pour aller sur le site Evaluation CSTB]))))))</f>
        <v/>
      </c>
    </row>
    <row r="188" spans="1:19" ht="120" customHeight="1" x14ac:dyDescent="0.3">
      <c r="A188" s="2" t="e">
        <f>IF('PR-tampon'!B154=0,"",IF(A187+1&gt;'MODULE DE RECHERCHE'!$F$36,"",A187+1))</f>
        <v>#VALUE!</v>
      </c>
      <c r="B188" s="10" t="str">
        <f ca="1">IF('PR-tampon'!E154="","",IF('PR-tampon'!E154=0,"",INDIRECT(NOM_FR_FACADE&amp;ADDRESS('PR-tampon'!$E154,COLUMN(REFERENCEMENT_FACADE[[#Headers],[DATE REFERENCEMENT]])))))</f>
        <v/>
      </c>
      <c r="C188" s="2" t="str">
        <f ca="1">IF('PR-tampon'!B154="","",IF('PR-tampon'!B154=0,"",INDIRECT(NOM_FR_FACADE&amp;ADDRESS('PR-tampon'!$E154,COLUMN(REFERENCEMENT_FACADE[[#Headers],[ASPECT]])))))</f>
        <v/>
      </c>
      <c r="D188" s="2" t="str">
        <f ca="1">IF('PR-tampon'!B154="","",IF('PR-tampon'!B154=0,"",INDIRECT(NOM_FR_FACADE&amp;ADDRESS('PR-tampon'!$E154,COLUMN(REFERENCEMENT_FACADE[[#Headers],[TYPE DE PROCEDE]])))))</f>
        <v/>
      </c>
      <c r="E188" s="2" t="str">
        <f ca="1">IF('PR-tampon'!B154="","",IF('PR-tampon'!B154=0,"",INDIRECT(NOM_FR_FACADE&amp;ADDRESS('PR-tampon'!$E154,COLUMN(REFERENCEMENT_FACADE[[#Headers],[NOM COMMERCIAL DU PROCEDE]])))))</f>
        <v/>
      </c>
      <c r="F188" s="2" t="str">
        <f ca="1">IF('PR-tampon'!B154="","",IF('PR-tampon'!B154=0,"",INDIRECT(NOM_FR_FACADE&amp;ADDRESS('PR-tampon'!$E154,COLUMN(REFERENCEMENT_FACADE[[#Headers],[FABRICANT]])))))</f>
        <v/>
      </c>
      <c r="G188" s="2" t="str">
        <f ca="1">IF('PR-tampon'!B154="","",IF('PR-tampon'!B154=0,"",INDIRECT(NOM_FR_FACADE&amp;ADDRESS('PR-tampon'!$E154,COLUMN(REFERENCEMENT_FACADE[[#Headers],[TYPE DE DOCUMENT DE REFERENCE]])))))</f>
        <v/>
      </c>
      <c r="H188" s="2" t="str">
        <f ca="1">IF('PR-tampon'!B154="","",IF('PR-tampon'!B154=0,"",INDIRECT(NOM_FR_FACADE&amp;ADDRESS('PR-tampon'!$E154,COLUMN(REFERENCEMENT_FACADE[[#Headers],[REF]])))))</f>
        <v/>
      </c>
      <c r="I188" s="10" t="str">
        <f ca="1">IF('PR-tampon'!B154="","",IF('PR-tampon'!B154=0,"",INDIRECT(NOM_FR_FACADE&amp;ADDRESS('PR-tampon'!$E154,COLUMN(REFERENCEMENT_FACADE[[#Headers],[AVIS LIMITE AU / VALIDITE]])))))</f>
        <v/>
      </c>
      <c r="J188" s="10" t="str">
        <f ca="1">IF('PR-tampon'!B154="","",IF('PR-tampon'!B154=0,"",INDIRECT(NOM_FR_FACADE&amp;ADDRESS('PR-tampon'!$E154,COLUMN(REFERENCEMENT_FACADE[[#Headers],[TC/TNC
dans le domaine d''emploi visé]])))))</f>
        <v/>
      </c>
      <c r="K188" s="2" t="str">
        <f ca="1">IF('PR-tampon'!B154="","",IF('PR-tampon'!B154=0,"",INDIRECT(NOM_FR_FACADE&amp;ADDRESS('PR-tampon'!$E154,COLUMN(REFERENCEMENT_FACADE[[#Headers],[Synthèse support visés]])))))</f>
        <v/>
      </c>
      <c r="L188" s="2" t="str">
        <f ca="1">IF('PR-tampon'!B154="","",IF('PR-tampon'!B154=0,"",INDIRECT(NOM_FR_FACADE&amp;ADDRESS('PR-tampon'!$E154,COLUMN(REFERENCEMENT_FACADE[[#Headers],[LIMITATION DE HAUTEUR DE FACADE3]])))))</f>
        <v/>
      </c>
      <c r="M188" s="265" t="str">
        <f ca="1">IF('PR-tampon'!B154="","",IF('PR-tampon'!B154=0,"",INDIRECT(NOM_FR_FACADE&amp;ADDRESS('PR-tampon'!$E154,COLUMN(REFERENCEMENT_FACADE[[#Headers],[LIMITATION DE HAUTEUR DE FACADE]])))))</f>
        <v/>
      </c>
      <c r="N188" s="236" t="str">
        <f ca="1">IF('PR-tampon'!B154="","",IF('PR-tampon'!B154=0,"",IF(INDIRECT(NOM_FR_FACADE&amp;ADDRESS('PR-tampon'!$E154,COLUMN(REFERENCEMENT_FACADE[Observation domaine d''emploi Hauteur])))=0,"-",INDIRECT(NOM_FR_FACADE&amp;ADDRESS('PR-tampon'!$E154,COLUMN(REFERENCEMENT_FACADE[Observation domaine d''emploi Hauteur]))))))</f>
        <v/>
      </c>
      <c r="O188" s="2" t="str">
        <f ca="1">IF('PR-tampon'!B154="","",IF('PR-tampon'!B154=0,"",INDIRECT(NOM_FR_FACADE&amp;ADDRESS('PR-tampon'!$E154,COLUMN(REFERENCEMENT_FACADE[[#Headers],[Colonne zone visée]])))))</f>
        <v/>
      </c>
      <c r="P188" s="2" t="str">
        <f ca="1">IF('PR-tampon'!B154="","",IF('PR-tampon'!B154=0,"",INDIRECT(NOM_FR_FACADE&amp;ADDRESS('PR-tampon'!$E154,COLUMN(REFERENCEMENT_FACADE[[#Headers],[Colonne catégorie visée]])))))</f>
        <v/>
      </c>
      <c r="Q188" s="236" t="str">
        <f ca="1">IF(OR(RECH_CATEGORIE=FALSE,MID(Tableau5[[#This Row],[ZONE DE SISMICITE MAXIMALE POUR LA CATEGORIE DE BATIMENT VISEE]],2,2)="**"),IF('PR-tampon'!B154="","",IF('PR-tampon'!B154=0,"",IF(INDIRECT(NOM_FR_FACADE&amp;ADDRESS('PR-tampon'!$E154,COLUMN(REFERENCEMENT_FACADE[OBSERVATIONS SUR DOMAINE D''EMPLOI Sismique])))="","-",(INDIRECT(NOM_FR_FACADE&amp;ADDRESS('PR-tampon'!$E154,COLUMN(REFERENCEMENT_FACADE[OBSERVATIONS SUR DOMAINE D''EMPLOI Sismique]))))))),"")</f>
        <v/>
      </c>
      <c r="R188" s="2" t="str">
        <f ca="1">IF('PR-tampon'!B154="","",IF('PR-tampon'!B154=0,"",IF(INDIRECT(NOM_FR_FACADE&amp;ADDRESS('PR-tampon'!$E154,COLUMN(REFERENCEMENT_FACADE[REF ApL])))=0,"",INDIRECT(NOM_FR_FACADE&amp;ADDRESS('PR-tampon'!$E154,COLUMN(REFERENCEMENT_FACADE[REF ApL]))))))</f>
        <v/>
      </c>
      <c r="S188" s="187" t="str">
        <f ca="1">IF('PR-tampon'!B154="","",IF('PR-tampon'!B154=0,"",IF(INDIRECT(NOM_FR_FACADE&amp;ADDRESS('PR-tampon'!$E154,COLUMN(REFERENCEMENT_FACADE[Lien pour aller sur le site Evaluation CSTB])))=0,"",INDIRECT(NOM_FR_FACADE&amp;ADDRESS('PR-tampon'!$E154,COLUMN(REFERENCEMENT_FACADE[Lien pour aller sur le site Evaluation CSTB]))))))</f>
        <v/>
      </c>
    </row>
    <row r="189" spans="1:19" ht="120" customHeight="1" x14ac:dyDescent="0.3">
      <c r="A189" s="2" t="e">
        <f>IF('PR-tampon'!B155=0,"",IF(A188+1&gt;'MODULE DE RECHERCHE'!$F$36,"",A188+1))</f>
        <v>#VALUE!</v>
      </c>
      <c r="B189" s="10" t="str">
        <f ca="1">IF('PR-tampon'!E155="","",IF('PR-tampon'!E155=0,"",INDIRECT(NOM_FR_FACADE&amp;ADDRESS('PR-tampon'!$E155,COLUMN(REFERENCEMENT_FACADE[[#Headers],[DATE REFERENCEMENT]])))))</f>
        <v/>
      </c>
      <c r="C189" s="2" t="str">
        <f ca="1">IF('PR-tampon'!B155="","",IF('PR-tampon'!B155=0,"",INDIRECT(NOM_FR_FACADE&amp;ADDRESS('PR-tampon'!$E155,COLUMN(REFERENCEMENT_FACADE[[#Headers],[ASPECT]])))))</f>
        <v/>
      </c>
      <c r="D189" s="2" t="str">
        <f ca="1">IF('PR-tampon'!B155="","",IF('PR-tampon'!B155=0,"",INDIRECT(NOM_FR_FACADE&amp;ADDRESS('PR-tampon'!$E155,COLUMN(REFERENCEMENT_FACADE[[#Headers],[TYPE DE PROCEDE]])))))</f>
        <v/>
      </c>
      <c r="E189" s="2" t="str">
        <f ca="1">IF('PR-tampon'!B155="","",IF('PR-tampon'!B155=0,"",INDIRECT(NOM_FR_FACADE&amp;ADDRESS('PR-tampon'!$E155,COLUMN(REFERENCEMENT_FACADE[[#Headers],[NOM COMMERCIAL DU PROCEDE]])))))</f>
        <v/>
      </c>
      <c r="F189" s="2" t="str">
        <f ca="1">IF('PR-tampon'!B155="","",IF('PR-tampon'!B155=0,"",INDIRECT(NOM_FR_FACADE&amp;ADDRESS('PR-tampon'!$E155,COLUMN(REFERENCEMENT_FACADE[[#Headers],[FABRICANT]])))))</f>
        <v/>
      </c>
      <c r="G189" s="2" t="str">
        <f ca="1">IF('PR-tampon'!B155="","",IF('PR-tampon'!B155=0,"",INDIRECT(NOM_FR_FACADE&amp;ADDRESS('PR-tampon'!$E155,COLUMN(REFERENCEMENT_FACADE[[#Headers],[TYPE DE DOCUMENT DE REFERENCE]])))))</f>
        <v/>
      </c>
      <c r="H189" s="2" t="str">
        <f ca="1">IF('PR-tampon'!B155="","",IF('PR-tampon'!B155=0,"",INDIRECT(NOM_FR_FACADE&amp;ADDRESS('PR-tampon'!$E155,COLUMN(REFERENCEMENT_FACADE[[#Headers],[REF]])))))</f>
        <v/>
      </c>
      <c r="I189" s="10" t="str">
        <f ca="1">IF('PR-tampon'!B155="","",IF('PR-tampon'!B155=0,"",INDIRECT(NOM_FR_FACADE&amp;ADDRESS('PR-tampon'!$E155,COLUMN(REFERENCEMENT_FACADE[[#Headers],[AVIS LIMITE AU / VALIDITE]])))))</f>
        <v/>
      </c>
      <c r="J189" s="10" t="str">
        <f ca="1">IF('PR-tampon'!B155="","",IF('PR-tampon'!B155=0,"",INDIRECT(NOM_FR_FACADE&amp;ADDRESS('PR-tampon'!$E155,COLUMN(REFERENCEMENT_FACADE[[#Headers],[TC/TNC
dans le domaine d''emploi visé]])))))</f>
        <v/>
      </c>
      <c r="K189" s="2" t="str">
        <f ca="1">IF('PR-tampon'!B155="","",IF('PR-tampon'!B155=0,"",INDIRECT(NOM_FR_FACADE&amp;ADDRESS('PR-tampon'!$E155,COLUMN(REFERENCEMENT_FACADE[[#Headers],[Synthèse support visés]])))))</f>
        <v/>
      </c>
      <c r="L189" s="2" t="str">
        <f ca="1">IF('PR-tampon'!B155="","",IF('PR-tampon'!B155=0,"",INDIRECT(NOM_FR_FACADE&amp;ADDRESS('PR-tampon'!$E155,COLUMN(REFERENCEMENT_FACADE[[#Headers],[LIMITATION DE HAUTEUR DE FACADE3]])))))</f>
        <v/>
      </c>
      <c r="M189" s="265" t="str">
        <f ca="1">IF('PR-tampon'!B155="","",IF('PR-tampon'!B155=0,"",INDIRECT(NOM_FR_FACADE&amp;ADDRESS('PR-tampon'!$E155,COLUMN(REFERENCEMENT_FACADE[[#Headers],[LIMITATION DE HAUTEUR DE FACADE]])))))</f>
        <v/>
      </c>
      <c r="N189" s="236" t="str">
        <f ca="1">IF('PR-tampon'!B155="","",IF('PR-tampon'!B155=0,"",IF(INDIRECT(NOM_FR_FACADE&amp;ADDRESS('PR-tampon'!$E155,COLUMN(REFERENCEMENT_FACADE[Observation domaine d''emploi Hauteur])))=0,"-",INDIRECT(NOM_FR_FACADE&amp;ADDRESS('PR-tampon'!$E155,COLUMN(REFERENCEMENT_FACADE[Observation domaine d''emploi Hauteur]))))))</f>
        <v/>
      </c>
      <c r="O189" s="2" t="str">
        <f ca="1">IF('PR-tampon'!B155="","",IF('PR-tampon'!B155=0,"",INDIRECT(NOM_FR_FACADE&amp;ADDRESS('PR-tampon'!$E155,COLUMN(REFERENCEMENT_FACADE[[#Headers],[Colonne zone visée]])))))</f>
        <v/>
      </c>
      <c r="P189" s="2" t="str">
        <f ca="1">IF('PR-tampon'!B155="","",IF('PR-tampon'!B155=0,"",INDIRECT(NOM_FR_FACADE&amp;ADDRESS('PR-tampon'!$E155,COLUMN(REFERENCEMENT_FACADE[[#Headers],[Colonne catégorie visée]])))))</f>
        <v/>
      </c>
      <c r="Q189" s="236" t="str">
        <f ca="1">IF(OR(RECH_CATEGORIE=FALSE,MID(Tableau5[[#This Row],[ZONE DE SISMICITE MAXIMALE POUR LA CATEGORIE DE BATIMENT VISEE]],2,2)="**"),IF('PR-tampon'!B155="","",IF('PR-tampon'!B155=0,"",IF(INDIRECT(NOM_FR_FACADE&amp;ADDRESS('PR-tampon'!$E155,COLUMN(REFERENCEMENT_FACADE[OBSERVATIONS SUR DOMAINE D''EMPLOI Sismique])))="","-",(INDIRECT(NOM_FR_FACADE&amp;ADDRESS('PR-tampon'!$E155,COLUMN(REFERENCEMENT_FACADE[OBSERVATIONS SUR DOMAINE D''EMPLOI Sismique]))))))),"")</f>
        <v/>
      </c>
      <c r="R189" s="2" t="str">
        <f ca="1">IF('PR-tampon'!B155="","",IF('PR-tampon'!B155=0,"",IF(INDIRECT(NOM_FR_FACADE&amp;ADDRESS('PR-tampon'!$E155,COLUMN(REFERENCEMENT_FACADE[REF ApL])))=0,"",INDIRECT(NOM_FR_FACADE&amp;ADDRESS('PR-tampon'!$E155,COLUMN(REFERENCEMENT_FACADE[REF ApL]))))))</f>
        <v/>
      </c>
      <c r="S189" s="187" t="str">
        <f ca="1">IF('PR-tampon'!B155="","",IF('PR-tampon'!B155=0,"",IF(INDIRECT(NOM_FR_FACADE&amp;ADDRESS('PR-tampon'!$E155,COLUMN(REFERENCEMENT_FACADE[Lien pour aller sur le site Evaluation CSTB])))=0,"",INDIRECT(NOM_FR_FACADE&amp;ADDRESS('PR-tampon'!$E155,COLUMN(REFERENCEMENT_FACADE[Lien pour aller sur le site Evaluation CSTB]))))))</f>
        <v/>
      </c>
    </row>
    <row r="190" spans="1:19" ht="120" customHeight="1" x14ac:dyDescent="0.3">
      <c r="A190" s="2" t="e">
        <f>IF('PR-tampon'!B156=0,"",IF(A189+1&gt;'MODULE DE RECHERCHE'!$F$36,"",A189+1))</f>
        <v>#VALUE!</v>
      </c>
      <c r="B190" s="10" t="str">
        <f ca="1">IF('PR-tampon'!E156="","",IF('PR-tampon'!E156=0,"",INDIRECT(NOM_FR_FACADE&amp;ADDRESS('PR-tampon'!$E156,COLUMN(REFERENCEMENT_FACADE[[#Headers],[DATE REFERENCEMENT]])))))</f>
        <v/>
      </c>
      <c r="C190" s="2" t="str">
        <f ca="1">IF('PR-tampon'!B156="","",IF('PR-tampon'!B156=0,"",INDIRECT(NOM_FR_FACADE&amp;ADDRESS('PR-tampon'!$E156,COLUMN(REFERENCEMENT_FACADE[[#Headers],[ASPECT]])))))</f>
        <v/>
      </c>
      <c r="D190" s="2" t="str">
        <f ca="1">IF('PR-tampon'!B156="","",IF('PR-tampon'!B156=0,"",INDIRECT(NOM_FR_FACADE&amp;ADDRESS('PR-tampon'!$E156,COLUMN(REFERENCEMENT_FACADE[[#Headers],[TYPE DE PROCEDE]])))))</f>
        <v/>
      </c>
      <c r="E190" s="2" t="str">
        <f ca="1">IF('PR-tampon'!B156="","",IF('PR-tampon'!B156=0,"",INDIRECT(NOM_FR_FACADE&amp;ADDRESS('PR-tampon'!$E156,COLUMN(REFERENCEMENT_FACADE[[#Headers],[NOM COMMERCIAL DU PROCEDE]])))))</f>
        <v/>
      </c>
      <c r="F190" s="2" t="str">
        <f ca="1">IF('PR-tampon'!B156="","",IF('PR-tampon'!B156=0,"",INDIRECT(NOM_FR_FACADE&amp;ADDRESS('PR-tampon'!$E156,COLUMN(REFERENCEMENT_FACADE[[#Headers],[FABRICANT]])))))</f>
        <v/>
      </c>
      <c r="G190" s="2" t="str">
        <f ca="1">IF('PR-tampon'!B156="","",IF('PR-tampon'!B156=0,"",INDIRECT(NOM_FR_FACADE&amp;ADDRESS('PR-tampon'!$E156,COLUMN(REFERENCEMENT_FACADE[[#Headers],[TYPE DE DOCUMENT DE REFERENCE]])))))</f>
        <v/>
      </c>
      <c r="H190" s="2" t="str">
        <f ca="1">IF('PR-tampon'!B156="","",IF('PR-tampon'!B156=0,"",INDIRECT(NOM_FR_FACADE&amp;ADDRESS('PR-tampon'!$E156,COLUMN(REFERENCEMENT_FACADE[[#Headers],[REF]])))))</f>
        <v/>
      </c>
      <c r="I190" s="10" t="str">
        <f ca="1">IF('PR-tampon'!B156="","",IF('PR-tampon'!B156=0,"",INDIRECT(NOM_FR_FACADE&amp;ADDRESS('PR-tampon'!$E156,COLUMN(REFERENCEMENT_FACADE[[#Headers],[AVIS LIMITE AU / VALIDITE]])))))</f>
        <v/>
      </c>
      <c r="J190" s="10" t="str">
        <f ca="1">IF('PR-tampon'!B156="","",IF('PR-tampon'!B156=0,"",INDIRECT(NOM_FR_FACADE&amp;ADDRESS('PR-tampon'!$E156,COLUMN(REFERENCEMENT_FACADE[[#Headers],[TC/TNC
dans le domaine d''emploi visé]])))))</f>
        <v/>
      </c>
      <c r="K190" s="2" t="str">
        <f ca="1">IF('PR-tampon'!B156="","",IF('PR-tampon'!B156=0,"",INDIRECT(NOM_FR_FACADE&amp;ADDRESS('PR-tampon'!$E156,COLUMN(REFERENCEMENT_FACADE[[#Headers],[Synthèse support visés]])))))</f>
        <v/>
      </c>
      <c r="L190" s="2" t="str">
        <f ca="1">IF('PR-tampon'!B156="","",IF('PR-tampon'!B156=0,"",INDIRECT(NOM_FR_FACADE&amp;ADDRESS('PR-tampon'!$E156,COLUMN(REFERENCEMENT_FACADE[[#Headers],[LIMITATION DE HAUTEUR DE FACADE3]])))))</f>
        <v/>
      </c>
      <c r="M190" s="265" t="str">
        <f ca="1">IF('PR-tampon'!B156="","",IF('PR-tampon'!B156=0,"",INDIRECT(NOM_FR_FACADE&amp;ADDRESS('PR-tampon'!$E156,COLUMN(REFERENCEMENT_FACADE[[#Headers],[LIMITATION DE HAUTEUR DE FACADE]])))))</f>
        <v/>
      </c>
      <c r="N190" s="236" t="str">
        <f ca="1">IF('PR-tampon'!B156="","",IF('PR-tampon'!B156=0,"",IF(INDIRECT(NOM_FR_FACADE&amp;ADDRESS('PR-tampon'!$E156,COLUMN(REFERENCEMENT_FACADE[Observation domaine d''emploi Hauteur])))=0,"-",INDIRECT(NOM_FR_FACADE&amp;ADDRESS('PR-tampon'!$E156,COLUMN(REFERENCEMENT_FACADE[Observation domaine d''emploi Hauteur]))))))</f>
        <v/>
      </c>
      <c r="O190" s="2" t="str">
        <f ca="1">IF('PR-tampon'!B156="","",IF('PR-tampon'!B156=0,"",INDIRECT(NOM_FR_FACADE&amp;ADDRESS('PR-tampon'!$E156,COLUMN(REFERENCEMENT_FACADE[[#Headers],[Colonne zone visée]])))))</f>
        <v/>
      </c>
      <c r="P190" s="2" t="str">
        <f ca="1">IF('PR-tampon'!B156="","",IF('PR-tampon'!B156=0,"",INDIRECT(NOM_FR_FACADE&amp;ADDRESS('PR-tampon'!$E156,COLUMN(REFERENCEMENT_FACADE[[#Headers],[Colonne catégorie visée]])))))</f>
        <v/>
      </c>
      <c r="Q190" s="236" t="str">
        <f ca="1">IF(OR(RECH_CATEGORIE=FALSE,MID(Tableau5[[#This Row],[ZONE DE SISMICITE MAXIMALE POUR LA CATEGORIE DE BATIMENT VISEE]],2,2)="**"),IF('PR-tampon'!B156="","",IF('PR-tampon'!B156=0,"",IF(INDIRECT(NOM_FR_FACADE&amp;ADDRESS('PR-tampon'!$E156,COLUMN(REFERENCEMENT_FACADE[OBSERVATIONS SUR DOMAINE D''EMPLOI Sismique])))="","-",(INDIRECT(NOM_FR_FACADE&amp;ADDRESS('PR-tampon'!$E156,COLUMN(REFERENCEMENT_FACADE[OBSERVATIONS SUR DOMAINE D''EMPLOI Sismique]))))))),"")</f>
        <v/>
      </c>
      <c r="R190" s="2" t="str">
        <f ca="1">IF('PR-tampon'!B156="","",IF('PR-tampon'!B156=0,"",IF(INDIRECT(NOM_FR_FACADE&amp;ADDRESS('PR-tampon'!$E156,COLUMN(REFERENCEMENT_FACADE[REF ApL])))=0,"",INDIRECT(NOM_FR_FACADE&amp;ADDRESS('PR-tampon'!$E156,COLUMN(REFERENCEMENT_FACADE[REF ApL]))))))</f>
        <v/>
      </c>
      <c r="S190" s="187" t="str">
        <f ca="1">IF('PR-tampon'!B156="","",IF('PR-tampon'!B156=0,"",IF(INDIRECT(NOM_FR_FACADE&amp;ADDRESS('PR-tampon'!$E156,COLUMN(REFERENCEMENT_FACADE[Lien pour aller sur le site Evaluation CSTB])))=0,"",INDIRECT(NOM_FR_FACADE&amp;ADDRESS('PR-tampon'!$E156,COLUMN(REFERENCEMENT_FACADE[Lien pour aller sur le site Evaluation CSTB]))))))</f>
        <v/>
      </c>
    </row>
    <row r="191" spans="1:19" ht="120" customHeight="1" x14ac:dyDescent="0.3">
      <c r="A191" s="2" t="e">
        <f>IF('PR-tampon'!B157=0,"",IF(A190+1&gt;'MODULE DE RECHERCHE'!$F$36,"",A190+1))</f>
        <v>#VALUE!</v>
      </c>
      <c r="B191" s="10" t="str">
        <f ca="1">IF('PR-tampon'!E157="","",IF('PR-tampon'!E157=0,"",INDIRECT(NOM_FR_FACADE&amp;ADDRESS('PR-tampon'!$E157,COLUMN(REFERENCEMENT_FACADE[[#Headers],[DATE REFERENCEMENT]])))))</f>
        <v/>
      </c>
      <c r="C191" s="2" t="str">
        <f ca="1">IF('PR-tampon'!B157="","",IF('PR-tampon'!B157=0,"",INDIRECT(NOM_FR_FACADE&amp;ADDRESS('PR-tampon'!$E157,COLUMN(REFERENCEMENT_FACADE[[#Headers],[ASPECT]])))))</f>
        <v/>
      </c>
      <c r="D191" s="2" t="str">
        <f ca="1">IF('PR-tampon'!B157="","",IF('PR-tampon'!B157=0,"",INDIRECT(NOM_FR_FACADE&amp;ADDRESS('PR-tampon'!$E157,COLUMN(REFERENCEMENT_FACADE[[#Headers],[TYPE DE PROCEDE]])))))</f>
        <v/>
      </c>
      <c r="E191" s="2" t="str">
        <f ca="1">IF('PR-tampon'!B157="","",IF('PR-tampon'!B157=0,"",INDIRECT(NOM_FR_FACADE&amp;ADDRESS('PR-tampon'!$E157,COLUMN(REFERENCEMENT_FACADE[[#Headers],[NOM COMMERCIAL DU PROCEDE]])))))</f>
        <v/>
      </c>
      <c r="F191" s="2" t="str">
        <f ca="1">IF('PR-tampon'!B157="","",IF('PR-tampon'!B157=0,"",INDIRECT(NOM_FR_FACADE&amp;ADDRESS('PR-tampon'!$E157,COLUMN(REFERENCEMENT_FACADE[[#Headers],[FABRICANT]])))))</f>
        <v/>
      </c>
      <c r="G191" s="2" t="str">
        <f ca="1">IF('PR-tampon'!B157="","",IF('PR-tampon'!B157=0,"",INDIRECT(NOM_FR_FACADE&amp;ADDRESS('PR-tampon'!$E157,COLUMN(REFERENCEMENT_FACADE[[#Headers],[TYPE DE DOCUMENT DE REFERENCE]])))))</f>
        <v/>
      </c>
      <c r="H191" s="2" t="str">
        <f ca="1">IF('PR-tampon'!B157="","",IF('PR-tampon'!B157=0,"",INDIRECT(NOM_FR_FACADE&amp;ADDRESS('PR-tampon'!$E157,COLUMN(REFERENCEMENT_FACADE[[#Headers],[REF]])))))</f>
        <v/>
      </c>
      <c r="I191" s="10" t="str">
        <f ca="1">IF('PR-tampon'!B157="","",IF('PR-tampon'!B157=0,"",INDIRECT(NOM_FR_FACADE&amp;ADDRESS('PR-tampon'!$E157,COLUMN(REFERENCEMENT_FACADE[[#Headers],[AVIS LIMITE AU / VALIDITE]])))))</f>
        <v/>
      </c>
      <c r="J191" s="10" t="str">
        <f ca="1">IF('PR-tampon'!B157="","",IF('PR-tampon'!B157=0,"",INDIRECT(NOM_FR_FACADE&amp;ADDRESS('PR-tampon'!$E157,COLUMN(REFERENCEMENT_FACADE[[#Headers],[TC/TNC
dans le domaine d''emploi visé]])))))</f>
        <v/>
      </c>
      <c r="K191" s="2" t="str">
        <f ca="1">IF('PR-tampon'!B157="","",IF('PR-tampon'!B157=0,"",INDIRECT(NOM_FR_FACADE&amp;ADDRESS('PR-tampon'!$E157,COLUMN(REFERENCEMENT_FACADE[[#Headers],[Synthèse support visés]])))))</f>
        <v/>
      </c>
      <c r="L191" s="2" t="str">
        <f ca="1">IF('PR-tampon'!B157="","",IF('PR-tampon'!B157=0,"",INDIRECT(NOM_FR_FACADE&amp;ADDRESS('PR-tampon'!$E157,COLUMN(REFERENCEMENT_FACADE[[#Headers],[LIMITATION DE HAUTEUR DE FACADE3]])))))</f>
        <v/>
      </c>
      <c r="M191" s="265" t="str">
        <f ca="1">IF('PR-tampon'!B157="","",IF('PR-tampon'!B157=0,"",INDIRECT(NOM_FR_FACADE&amp;ADDRESS('PR-tampon'!$E157,COLUMN(REFERENCEMENT_FACADE[[#Headers],[LIMITATION DE HAUTEUR DE FACADE]])))))</f>
        <v/>
      </c>
      <c r="N191" s="236" t="str">
        <f ca="1">IF('PR-tampon'!B157="","",IF('PR-tampon'!B157=0,"",IF(INDIRECT(NOM_FR_FACADE&amp;ADDRESS('PR-tampon'!$E157,COLUMN(REFERENCEMENT_FACADE[Observation domaine d''emploi Hauteur])))=0,"-",INDIRECT(NOM_FR_FACADE&amp;ADDRESS('PR-tampon'!$E157,COLUMN(REFERENCEMENT_FACADE[Observation domaine d''emploi Hauteur]))))))</f>
        <v/>
      </c>
      <c r="O191" s="2" t="str">
        <f ca="1">IF('PR-tampon'!B157="","",IF('PR-tampon'!B157=0,"",INDIRECT(NOM_FR_FACADE&amp;ADDRESS('PR-tampon'!$E157,COLUMN(REFERENCEMENT_FACADE[[#Headers],[Colonne zone visée]])))))</f>
        <v/>
      </c>
      <c r="P191" s="2" t="str">
        <f ca="1">IF('PR-tampon'!B157="","",IF('PR-tampon'!B157=0,"",INDIRECT(NOM_FR_FACADE&amp;ADDRESS('PR-tampon'!$E157,COLUMN(REFERENCEMENT_FACADE[[#Headers],[Colonne catégorie visée]])))))</f>
        <v/>
      </c>
      <c r="Q191" s="236" t="str">
        <f ca="1">IF(OR(RECH_CATEGORIE=FALSE,MID(Tableau5[[#This Row],[ZONE DE SISMICITE MAXIMALE POUR LA CATEGORIE DE BATIMENT VISEE]],2,2)="**"),IF('PR-tampon'!B157="","",IF('PR-tampon'!B157=0,"",IF(INDIRECT(NOM_FR_FACADE&amp;ADDRESS('PR-tampon'!$E157,COLUMN(REFERENCEMENT_FACADE[OBSERVATIONS SUR DOMAINE D''EMPLOI Sismique])))="","-",(INDIRECT(NOM_FR_FACADE&amp;ADDRESS('PR-tampon'!$E157,COLUMN(REFERENCEMENT_FACADE[OBSERVATIONS SUR DOMAINE D''EMPLOI Sismique]))))))),"")</f>
        <v/>
      </c>
      <c r="R191" s="2" t="str">
        <f ca="1">IF('PR-tampon'!B157="","",IF('PR-tampon'!B157=0,"",IF(INDIRECT(NOM_FR_FACADE&amp;ADDRESS('PR-tampon'!$E157,COLUMN(REFERENCEMENT_FACADE[REF ApL])))=0,"",INDIRECT(NOM_FR_FACADE&amp;ADDRESS('PR-tampon'!$E157,COLUMN(REFERENCEMENT_FACADE[REF ApL]))))))</f>
        <v/>
      </c>
      <c r="S191" s="187" t="str">
        <f ca="1">IF('PR-tampon'!B157="","",IF('PR-tampon'!B157=0,"",IF(INDIRECT(NOM_FR_FACADE&amp;ADDRESS('PR-tampon'!$E157,COLUMN(REFERENCEMENT_FACADE[Lien pour aller sur le site Evaluation CSTB])))=0,"",INDIRECT(NOM_FR_FACADE&amp;ADDRESS('PR-tampon'!$E157,COLUMN(REFERENCEMENT_FACADE[Lien pour aller sur le site Evaluation CSTB]))))))</f>
        <v/>
      </c>
    </row>
    <row r="192" spans="1:19" ht="120" customHeight="1" x14ac:dyDescent="0.3">
      <c r="A192" s="2" t="e">
        <f>IF('PR-tampon'!B158=0,"",IF(A191+1&gt;'MODULE DE RECHERCHE'!$F$36,"",A191+1))</f>
        <v>#VALUE!</v>
      </c>
      <c r="B192" s="10" t="str">
        <f ca="1">IF('PR-tampon'!E158="","",IF('PR-tampon'!E158=0,"",INDIRECT(NOM_FR_FACADE&amp;ADDRESS('PR-tampon'!$E158,COLUMN(REFERENCEMENT_FACADE[[#Headers],[DATE REFERENCEMENT]])))))</f>
        <v/>
      </c>
      <c r="C192" s="2" t="str">
        <f ca="1">IF('PR-tampon'!B158="","",IF('PR-tampon'!B158=0,"",INDIRECT(NOM_FR_FACADE&amp;ADDRESS('PR-tampon'!$E158,COLUMN(REFERENCEMENT_FACADE[[#Headers],[ASPECT]])))))</f>
        <v/>
      </c>
      <c r="D192" s="2" t="str">
        <f ca="1">IF('PR-tampon'!B158="","",IF('PR-tampon'!B158=0,"",INDIRECT(NOM_FR_FACADE&amp;ADDRESS('PR-tampon'!$E158,COLUMN(REFERENCEMENT_FACADE[[#Headers],[TYPE DE PROCEDE]])))))</f>
        <v/>
      </c>
      <c r="E192" s="2" t="str">
        <f ca="1">IF('PR-tampon'!B158="","",IF('PR-tampon'!B158=0,"",INDIRECT(NOM_FR_FACADE&amp;ADDRESS('PR-tampon'!$E158,COLUMN(REFERENCEMENT_FACADE[[#Headers],[NOM COMMERCIAL DU PROCEDE]])))))</f>
        <v/>
      </c>
      <c r="F192" s="2" t="str">
        <f ca="1">IF('PR-tampon'!B158="","",IF('PR-tampon'!B158=0,"",INDIRECT(NOM_FR_FACADE&amp;ADDRESS('PR-tampon'!$E158,COLUMN(REFERENCEMENT_FACADE[[#Headers],[FABRICANT]])))))</f>
        <v/>
      </c>
      <c r="G192" s="2" t="str">
        <f ca="1">IF('PR-tampon'!B158="","",IF('PR-tampon'!B158=0,"",INDIRECT(NOM_FR_FACADE&amp;ADDRESS('PR-tampon'!$E158,COLUMN(REFERENCEMENT_FACADE[[#Headers],[TYPE DE DOCUMENT DE REFERENCE]])))))</f>
        <v/>
      </c>
      <c r="H192" s="2" t="str">
        <f ca="1">IF('PR-tampon'!B158="","",IF('PR-tampon'!B158=0,"",INDIRECT(NOM_FR_FACADE&amp;ADDRESS('PR-tampon'!$E158,COLUMN(REFERENCEMENT_FACADE[[#Headers],[REF]])))))</f>
        <v/>
      </c>
      <c r="I192" s="10" t="str">
        <f ca="1">IF('PR-tampon'!B158="","",IF('PR-tampon'!B158=0,"",INDIRECT(NOM_FR_FACADE&amp;ADDRESS('PR-tampon'!$E158,COLUMN(REFERENCEMENT_FACADE[[#Headers],[AVIS LIMITE AU / VALIDITE]])))))</f>
        <v/>
      </c>
      <c r="J192" s="10" t="str">
        <f ca="1">IF('PR-tampon'!B158="","",IF('PR-tampon'!B158=0,"",INDIRECT(NOM_FR_FACADE&amp;ADDRESS('PR-tampon'!$E158,COLUMN(REFERENCEMENT_FACADE[[#Headers],[TC/TNC
dans le domaine d''emploi visé]])))))</f>
        <v/>
      </c>
      <c r="K192" s="2" t="str">
        <f ca="1">IF('PR-tampon'!B158="","",IF('PR-tampon'!B158=0,"",INDIRECT(NOM_FR_FACADE&amp;ADDRESS('PR-tampon'!$E158,COLUMN(REFERENCEMENT_FACADE[[#Headers],[Synthèse support visés]])))))</f>
        <v/>
      </c>
      <c r="L192" s="2" t="str">
        <f ca="1">IF('PR-tampon'!B158="","",IF('PR-tampon'!B158=0,"",INDIRECT(NOM_FR_FACADE&amp;ADDRESS('PR-tampon'!$E158,COLUMN(REFERENCEMENT_FACADE[[#Headers],[LIMITATION DE HAUTEUR DE FACADE3]])))))</f>
        <v/>
      </c>
      <c r="M192" s="265" t="str">
        <f ca="1">IF('PR-tampon'!B158="","",IF('PR-tampon'!B158=0,"",INDIRECT(NOM_FR_FACADE&amp;ADDRESS('PR-tampon'!$E158,COLUMN(REFERENCEMENT_FACADE[[#Headers],[LIMITATION DE HAUTEUR DE FACADE]])))))</f>
        <v/>
      </c>
      <c r="N192" s="236" t="str">
        <f ca="1">IF('PR-tampon'!B158="","",IF('PR-tampon'!B158=0,"",IF(INDIRECT(NOM_FR_FACADE&amp;ADDRESS('PR-tampon'!$E158,COLUMN(REFERENCEMENT_FACADE[Observation domaine d''emploi Hauteur])))=0,"-",INDIRECT(NOM_FR_FACADE&amp;ADDRESS('PR-tampon'!$E158,COLUMN(REFERENCEMENT_FACADE[Observation domaine d''emploi Hauteur]))))))</f>
        <v/>
      </c>
      <c r="O192" s="2" t="str">
        <f ca="1">IF('PR-tampon'!B158="","",IF('PR-tampon'!B158=0,"",INDIRECT(NOM_FR_FACADE&amp;ADDRESS('PR-tampon'!$E158,COLUMN(REFERENCEMENT_FACADE[[#Headers],[Colonne zone visée]])))))</f>
        <v/>
      </c>
      <c r="P192" s="2" t="str">
        <f ca="1">IF('PR-tampon'!B158="","",IF('PR-tampon'!B158=0,"",INDIRECT(NOM_FR_FACADE&amp;ADDRESS('PR-tampon'!$E158,COLUMN(REFERENCEMENT_FACADE[[#Headers],[Colonne catégorie visée]])))))</f>
        <v/>
      </c>
      <c r="Q192" s="236" t="str">
        <f ca="1">IF(OR(RECH_CATEGORIE=FALSE,MID(Tableau5[[#This Row],[ZONE DE SISMICITE MAXIMALE POUR LA CATEGORIE DE BATIMENT VISEE]],2,2)="**"),IF('PR-tampon'!B158="","",IF('PR-tampon'!B158=0,"",IF(INDIRECT(NOM_FR_FACADE&amp;ADDRESS('PR-tampon'!$E158,COLUMN(REFERENCEMENT_FACADE[OBSERVATIONS SUR DOMAINE D''EMPLOI Sismique])))="","-",(INDIRECT(NOM_FR_FACADE&amp;ADDRESS('PR-tampon'!$E158,COLUMN(REFERENCEMENT_FACADE[OBSERVATIONS SUR DOMAINE D''EMPLOI Sismique]))))))),"")</f>
        <v/>
      </c>
      <c r="R192" s="2" t="str">
        <f ca="1">IF('PR-tampon'!B158="","",IF('PR-tampon'!B158=0,"",IF(INDIRECT(NOM_FR_FACADE&amp;ADDRESS('PR-tampon'!$E158,COLUMN(REFERENCEMENT_FACADE[REF ApL])))=0,"",INDIRECT(NOM_FR_FACADE&amp;ADDRESS('PR-tampon'!$E158,COLUMN(REFERENCEMENT_FACADE[REF ApL]))))))</f>
        <v/>
      </c>
      <c r="S192" s="187" t="str">
        <f ca="1">IF('PR-tampon'!B158="","",IF('PR-tampon'!B158=0,"",IF(INDIRECT(NOM_FR_FACADE&amp;ADDRESS('PR-tampon'!$E158,COLUMN(REFERENCEMENT_FACADE[Lien pour aller sur le site Evaluation CSTB])))=0,"",INDIRECT(NOM_FR_FACADE&amp;ADDRESS('PR-tampon'!$E158,COLUMN(REFERENCEMENT_FACADE[Lien pour aller sur le site Evaluation CSTB]))))))</f>
        <v/>
      </c>
    </row>
    <row r="193" spans="1:19" ht="120" customHeight="1" x14ac:dyDescent="0.3">
      <c r="A193" s="2" t="e">
        <f>IF('PR-tampon'!B159=0,"",IF(A192+1&gt;'MODULE DE RECHERCHE'!$F$36,"",A192+1))</f>
        <v>#VALUE!</v>
      </c>
      <c r="B193" s="10" t="str">
        <f ca="1">IF('PR-tampon'!E159="","",IF('PR-tampon'!E159=0,"",INDIRECT(NOM_FR_FACADE&amp;ADDRESS('PR-tampon'!$E159,COLUMN(REFERENCEMENT_FACADE[[#Headers],[DATE REFERENCEMENT]])))))</f>
        <v/>
      </c>
      <c r="C193" s="2" t="str">
        <f ca="1">IF('PR-tampon'!B159="","",IF('PR-tampon'!B159=0,"",INDIRECT(NOM_FR_FACADE&amp;ADDRESS('PR-tampon'!$E159,COLUMN(REFERENCEMENT_FACADE[[#Headers],[ASPECT]])))))</f>
        <v/>
      </c>
      <c r="D193" s="2" t="str">
        <f ca="1">IF('PR-tampon'!B159="","",IF('PR-tampon'!B159=0,"",INDIRECT(NOM_FR_FACADE&amp;ADDRESS('PR-tampon'!$E159,COLUMN(REFERENCEMENT_FACADE[[#Headers],[TYPE DE PROCEDE]])))))</f>
        <v/>
      </c>
      <c r="E193" s="2" t="str">
        <f ca="1">IF('PR-tampon'!B159="","",IF('PR-tampon'!B159=0,"",INDIRECT(NOM_FR_FACADE&amp;ADDRESS('PR-tampon'!$E159,COLUMN(REFERENCEMENT_FACADE[[#Headers],[NOM COMMERCIAL DU PROCEDE]])))))</f>
        <v/>
      </c>
      <c r="F193" s="2" t="str">
        <f ca="1">IF('PR-tampon'!B159="","",IF('PR-tampon'!B159=0,"",INDIRECT(NOM_FR_FACADE&amp;ADDRESS('PR-tampon'!$E159,COLUMN(REFERENCEMENT_FACADE[[#Headers],[FABRICANT]])))))</f>
        <v/>
      </c>
      <c r="G193" s="2" t="str">
        <f ca="1">IF('PR-tampon'!B159="","",IF('PR-tampon'!B159=0,"",INDIRECT(NOM_FR_FACADE&amp;ADDRESS('PR-tampon'!$E159,COLUMN(REFERENCEMENT_FACADE[[#Headers],[TYPE DE DOCUMENT DE REFERENCE]])))))</f>
        <v/>
      </c>
      <c r="H193" s="2" t="str">
        <f ca="1">IF('PR-tampon'!B159="","",IF('PR-tampon'!B159=0,"",INDIRECT(NOM_FR_FACADE&amp;ADDRESS('PR-tampon'!$E159,COLUMN(REFERENCEMENT_FACADE[[#Headers],[REF]])))))</f>
        <v/>
      </c>
      <c r="I193" s="10" t="str">
        <f ca="1">IF('PR-tampon'!B159="","",IF('PR-tampon'!B159=0,"",INDIRECT(NOM_FR_FACADE&amp;ADDRESS('PR-tampon'!$E159,COLUMN(REFERENCEMENT_FACADE[[#Headers],[AVIS LIMITE AU / VALIDITE]])))))</f>
        <v/>
      </c>
      <c r="J193" s="10" t="str">
        <f ca="1">IF('PR-tampon'!B159="","",IF('PR-tampon'!B159=0,"",INDIRECT(NOM_FR_FACADE&amp;ADDRESS('PR-tampon'!$E159,COLUMN(REFERENCEMENT_FACADE[[#Headers],[TC/TNC
dans le domaine d''emploi visé]])))))</f>
        <v/>
      </c>
      <c r="K193" s="2" t="str">
        <f ca="1">IF('PR-tampon'!B159="","",IF('PR-tampon'!B159=0,"",INDIRECT(NOM_FR_FACADE&amp;ADDRESS('PR-tampon'!$E159,COLUMN(REFERENCEMENT_FACADE[[#Headers],[Synthèse support visés]])))))</f>
        <v/>
      </c>
      <c r="L193" s="2" t="str">
        <f ca="1">IF('PR-tampon'!B159="","",IF('PR-tampon'!B159=0,"",INDIRECT(NOM_FR_FACADE&amp;ADDRESS('PR-tampon'!$E159,COLUMN(REFERENCEMENT_FACADE[[#Headers],[LIMITATION DE HAUTEUR DE FACADE3]])))))</f>
        <v/>
      </c>
      <c r="M193" s="265" t="str">
        <f ca="1">IF('PR-tampon'!B159="","",IF('PR-tampon'!B159=0,"",INDIRECT(NOM_FR_FACADE&amp;ADDRESS('PR-tampon'!$E159,COLUMN(REFERENCEMENT_FACADE[[#Headers],[LIMITATION DE HAUTEUR DE FACADE]])))))</f>
        <v/>
      </c>
      <c r="N193" s="236" t="str">
        <f ca="1">IF('PR-tampon'!B159="","",IF('PR-tampon'!B159=0,"",IF(INDIRECT(NOM_FR_FACADE&amp;ADDRESS('PR-tampon'!$E159,COLUMN(REFERENCEMENT_FACADE[Observation domaine d''emploi Hauteur])))=0,"-",INDIRECT(NOM_FR_FACADE&amp;ADDRESS('PR-tampon'!$E159,COLUMN(REFERENCEMENT_FACADE[Observation domaine d''emploi Hauteur]))))))</f>
        <v/>
      </c>
      <c r="O193" s="2" t="str">
        <f ca="1">IF('PR-tampon'!B159="","",IF('PR-tampon'!B159=0,"",INDIRECT(NOM_FR_FACADE&amp;ADDRESS('PR-tampon'!$E159,COLUMN(REFERENCEMENT_FACADE[[#Headers],[Colonne zone visée]])))))</f>
        <v/>
      </c>
      <c r="P193" s="2" t="str">
        <f ca="1">IF('PR-tampon'!B159="","",IF('PR-tampon'!B159=0,"",INDIRECT(NOM_FR_FACADE&amp;ADDRESS('PR-tampon'!$E159,COLUMN(REFERENCEMENT_FACADE[[#Headers],[Colonne catégorie visée]])))))</f>
        <v/>
      </c>
      <c r="Q193" s="236" t="str">
        <f ca="1">IF(OR(RECH_CATEGORIE=FALSE,MID(Tableau5[[#This Row],[ZONE DE SISMICITE MAXIMALE POUR LA CATEGORIE DE BATIMENT VISEE]],2,2)="**"),IF('PR-tampon'!B159="","",IF('PR-tampon'!B159=0,"",IF(INDIRECT(NOM_FR_FACADE&amp;ADDRESS('PR-tampon'!$E159,COLUMN(REFERENCEMENT_FACADE[OBSERVATIONS SUR DOMAINE D''EMPLOI Sismique])))="","-",(INDIRECT(NOM_FR_FACADE&amp;ADDRESS('PR-tampon'!$E159,COLUMN(REFERENCEMENT_FACADE[OBSERVATIONS SUR DOMAINE D''EMPLOI Sismique]))))))),"")</f>
        <v/>
      </c>
      <c r="R193" s="2" t="str">
        <f ca="1">IF('PR-tampon'!B159="","",IF('PR-tampon'!B159=0,"",IF(INDIRECT(NOM_FR_FACADE&amp;ADDRESS('PR-tampon'!$E159,COLUMN(REFERENCEMENT_FACADE[REF ApL])))=0,"",INDIRECT(NOM_FR_FACADE&amp;ADDRESS('PR-tampon'!$E159,COLUMN(REFERENCEMENT_FACADE[REF ApL]))))))</f>
        <v/>
      </c>
      <c r="S193" s="187" t="str">
        <f ca="1">IF('PR-tampon'!B159="","",IF('PR-tampon'!B159=0,"",IF(INDIRECT(NOM_FR_FACADE&amp;ADDRESS('PR-tampon'!$E159,COLUMN(REFERENCEMENT_FACADE[Lien pour aller sur le site Evaluation CSTB])))=0,"",INDIRECT(NOM_FR_FACADE&amp;ADDRESS('PR-tampon'!$E159,COLUMN(REFERENCEMENT_FACADE[Lien pour aller sur le site Evaluation CSTB]))))))</f>
        <v/>
      </c>
    </row>
    <row r="194" spans="1:19" ht="120" customHeight="1" x14ac:dyDescent="0.3">
      <c r="A194" s="2" t="e">
        <f>IF('PR-tampon'!B160=0,"",IF(A193+1&gt;'MODULE DE RECHERCHE'!$F$36,"",A193+1))</f>
        <v>#VALUE!</v>
      </c>
      <c r="B194" s="10" t="str">
        <f ca="1">IF('PR-tampon'!E160="","",IF('PR-tampon'!E160=0,"",INDIRECT(NOM_FR_FACADE&amp;ADDRESS('PR-tampon'!$E160,COLUMN(REFERENCEMENT_FACADE[[#Headers],[DATE REFERENCEMENT]])))))</f>
        <v/>
      </c>
      <c r="C194" s="2" t="str">
        <f ca="1">IF('PR-tampon'!B160="","",IF('PR-tampon'!B160=0,"",INDIRECT(NOM_FR_FACADE&amp;ADDRESS('PR-tampon'!$E160,COLUMN(REFERENCEMENT_FACADE[[#Headers],[ASPECT]])))))</f>
        <v/>
      </c>
      <c r="D194" s="2" t="str">
        <f ca="1">IF('PR-tampon'!B160="","",IF('PR-tampon'!B160=0,"",INDIRECT(NOM_FR_FACADE&amp;ADDRESS('PR-tampon'!$E160,COLUMN(REFERENCEMENT_FACADE[[#Headers],[TYPE DE PROCEDE]])))))</f>
        <v/>
      </c>
      <c r="E194" s="2" t="str">
        <f ca="1">IF('PR-tampon'!B160="","",IF('PR-tampon'!B160=0,"",INDIRECT(NOM_FR_FACADE&amp;ADDRESS('PR-tampon'!$E160,COLUMN(REFERENCEMENT_FACADE[[#Headers],[NOM COMMERCIAL DU PROCEDE]])))))</f>
        <v/>
      </c>
      <c r="F194" s="2" t="str">
        <f ca="1">IF('PR-tampon'!B160="","",IF('PR-tampon'!B160=0,"",INDIRECT(NOM_FR_FACADE&amp;ADDRESS('PR-tampon'!$E160,COLUMN(REFERENCEMENT_FACADE[[#Headers],[FABRICANT]])))))</f>
        <v/>
      </c>
      <c r="G194" s="2" t="str">
        <f ca="1">IF('PR-tampon'!B160="","",IF('PR-tampon'!B160=0,"",INDIRECT(NOM_FR_FACADE&amp;ADDRESS('PR-tampon'!$E160,COLUMN(REFERENCEMENT_FACADE[[#Headers],[TYPE DE DOCUMENT DE REFERENCE]])))))</f>
        <v/>
      </c>
      <c r="H194" s="2" t="str">
        <f ca="1">IF('PR-tampon'!B160="","",IF('PR-tampon'!B160=0,"",INDIRECT(NOM_FR_FACADE&amp;ADDRESS('PR-tampon'!$E160,COLUMN(REFERENCEMENT_FACADE[[#Headers],[REF]])))))</f>
        <v/>
      </c>
      <c r="I194" s="10" t="str">
        <f ca="1">IF('PR-tampon'!B160="","",IF('PR-tampon'!B160=0,"",INDIRECT(NOM_FR_FACADE&amp;ADDRESS('PR-tampon'!$E160,COLUMN(REFERENCEMENT_FACADE[[#Headers],[AVIS LIMITE AU / VALIDITE]])))))</f>
        <v/>
      </c>
      <c r="J194" s="10" t="str">
        <f ca="1">IF('PR-tampon'!B160="","",IF('PR-tampon'!B160=0,"",INDIRECT(NOM_FR_FACADE&amp;ADDRESS('PR-tampon'!$E160,COLUMN(REFERENCEMENT_FACADE[[#Headers],[TC/TNC
dans le domaine d''emploi visé]])))))</f>
        <v/>
      </c>
      <c r="K194" s="2" t="str">
        <f ca="1">IF('PR-tampon'!B160="","",IF('PR-tampon'!B160=0,"",INDIRECT(NOM_FR_FACADE&amp;ADDRESS('PR-tampon'!$E160,COLUMN(REFERENCEMENT_FACADE[[#Headers],[Synthèse support visés]])))))</f>
        <v/>
      </c>
      <c r="L194" s="2" t="str">
        <f ca="1">IF('PR-tampon'!B160="","",IF('PR-tampon'!B160=0,"",INDIRECT(NOM_FR_FACADE&amp;ADDRESS('PR-tampon'!$E160,COLUMN(REFERENCEMENT_FACADE[[#Headers],[LIMITATION DE HAUTEUR DE FACADE3]])))))</f>
        <v/>
      </c>
      <c r="M194" s="265" t="str">
        <f ca="1">IF('PR-tampon'!B160="","",IF('PR-tampon'!B160=0,"",INDIRECT(NOM_FR_FACADE&amp;ADDRESS('PR-tampon'!$E160,COLUMN(REFERENCEMENT_FACADE[[#Headers],[LIMITATION DE HAUTEUR DE FACADE]])))))</f>
        <v/>
      </c>
      <c r="N194" s="236" t="str">
        <f ca="1">IF('PR-tampon'!B160="","",IF('PR-tampon'!B160=0,"",IF(INDIRECT(NOM_FR_FACADE&amp;ADDRESS('PR-tampon'!$E160,COLUMN(REFERENCEMENT_FACADE[Observation domaine d''emploi Hauteur])))=0,"-",INDIRECT(NOM_FR_FACADE&amp;ADDRESS('PR-tampon'!$E160,COLUMN(REFERENCEMENT_FACADE[Observation domaine d''emploi Hauteur]))))))</f>
        <v/>
      </c>
      <c r="O194" s="2" t="str">
        <f ca="1">IF('PR-tampon'!B160="","",IF('PR-tampon'!B160=0,"",INDIRECT(NOM_FR_FACADE&amp;ADDRESS('PR-tampon'!$E160,COLUMN(REFERENCEMENT_FACADE[[#Headers],[Colonne zone visée]])))))</f>
        <v/>
      </c>
      <c r="P194" s="2" t="str">
        <f ca="1">IF('PR-tampon'!B160="","",IF('PR-tampon'!B160=0,"",INDIRECT(NOM_FR_FACADE&amp;ADDRESS('PR-tampon'!$E160,COLUMN(REFERENCEMENT_FACADE[[#Headers],[Colonne catégorie visée]])))))</f>
        <v/>
      </c>
      <c r="Q194" s="236" t="str">
        <f ca="1">IF(OR(RECH_CATEGORIE=FALSE,MID(Tableau5[[#This Row],[ZONE DE SISMICITE MAXIMALE POUR LA CATEGORIE DE BATIMENT VISEE]],2,2)="**"),IF('PR-tampon'!B160="","",IF('PR-tampon'!B160=0,"",IF(INDIRECT(NOM_FR_FACADE&amp;ADDRESS('PR-tampon'!$E160,COLUMN(REFERENCEMENT_FACADE[OBSERVATIONS SUR DOMAINE D''EMPLOI Sismique])))="","-",(INDIRECT(NOM_FR_FACADE&amp;ADDRESS('PR-tampon'!$E160,COLUMN(REFERENCEMENT_FACADE[OBSERVATIONS SUR DOMAINE D''EMPLOI Sismique]))))))),"")</f>
        <v/>
      </c>
      <c r="R194" s="2" t="str">
        <f ca="1">IF('PR-tampon'!B160="","",IF('PR-tampon'!B160=0,"",IF(INDIRECT(NOM_FR_FACADE&amp;ADDRESS('PR-tampon'!$E160,COLUMN(REFERENCEMENT_FACADE[REF ApL])))=0,"",INDIRECT(NOM_FR_FACADE&amp;ADDRESS('PR-tampon'!$E160,COLUMN(REFERENCEMENT_FACADE[REF ApL]))))))</f>
        <v/>
      </c>
      <c r="S194" s="187" t="str">
        <f ca="1">IF('PR-tampon'!B160="","",IF('PR-tampon'!B160=0,"",IF(INDIRECT(NOM_FR_FACADE&amp;ADDRESS('PR-tampon'!$E160,COLUMN(REFERENCEMENT_FACADE[Lien pour aller sur le site Evaluation CSTB])))=0,"",INDIRECT(NOM_FR_FACADE&amp;ADDRESS('PR-tampon'!$E160,COLUMN(REFERENCEMENT_FACADE[Lien pour aller sur le site Evaluation CSTB]))))))</f>
        <v/>
      </c>
    </row>
    <row r="195" spans="1:19" ht="120" customHeight="1" x14ac:dyDescent="0.3">
      <c r="A195" s="2" t="e">
        <f>IF('PR-tampon'!B161=0,"",IF(A194+1&gt;'MODULE DE RECHERCHE'!$F$36,"",A194+1))</f>
        <v>#VALUE!</v>
      </c>
      <c r="B195" s="10" t="str">
        <f ca="1">IF('PR-tampon'!E161="","",IF('PR-tampon'!E161=0,"",INDIRECT(NOM_FR_FACADE&amp;ADDRESS('PR-tampon'!$E161,COLUMN(REFERENCEMENT_FACADE[[#Headers],[DATE REFERENCEMENT]])))))</f>
        <v/>
      </c>
      <c r="C195" s="2" t="str">
        <f ca="1">IF('PR-tampon'!B161="","",IF('PR-tampon'!B161=0,"",INDIRECT(NOM_FR_FACADE&amp;ADDRESS('PR-tampon'!$E161,COLUMN(REFERENCEMENT_FACADE[[#Headers],[ASPECT]])))))</f>
        <v/>
      </c>
      <c r="D195" s="2" t="str">
        <f ca="1">IF('PR-tampon'!B161="","",IF('PR-tampon'!B161=0,"",INDIRECT(NOM_FR_FACADE&amp;ADDRESS('PR-tampon'!$E161,COLUMN(REFERENCEMENT_FACADE[[#Headers],[TYPE DE PROCEDE]])))))</f>
        <v/>
      </c>
      <c r="E195" s="2" t="str">
        <f ca="1">IF('PR-tampon'!B161="","",IF('PR-tampon'!B161=0,"",INDIRECT(NOM_FR_FACADE&amp;ADDRESS('PR-tampon'!$E161,COLUMN(REFERENCEMENT_FACADE[[#Headers],[NOM COMMERCIAL DU PROCEDE]])))))</f>
        <v/>
      </c>
      <c r="F195" s="2" t="str">
        <f ca="1">IF('PR-tampon'!B161="","",IF('PR-tampon'!B161=0,"",INDIRECT(NOM_FR_FACADE&amp;ADDRESS('PR-tampon'!$E161,COLUMN(REFERENCEMENT_FACADE[[#Headers],[FABRICANT]])))))</f>
        <v/>
      </c>
      <c r="G195" s="2" t="str">
        <f ca="1">IF('PR-tampon'!B161="","",IF('PR-tampon'!B161=0,"",INDIRECT(NOM_FR_FACADE&amp;ADDRESS('PR-tampon'!$E161,COLUMN(REFERENCEMENT_FACADE[[#Headers],[TYPE DE DOCUMENT DE REFERENCE]])))))</f>
        <v/>
      </c>
      <c r="H195" s="2" t="str">
        <f ca="1">IF('PR-tampon'!B161="","",IF('PR-tampon'!B161=0,"",INDIRECT(NOM_FR_FACADE&amp;ADDRESS('PR-tampon'!$E161,COLUMN(REFERENCEMENT_FACADE[[#Headers],[REF]])))))</f>
        <v/>
      </c>
      <c r="I195" s="10" t="str">
        <f ca="1">IF('PR-tampon'!B161="","",IF('PR-tampon'!B161=0,"",INDIRECT(NOM_FR_FACADE&amp;ADDRESS('PR-tampon'!$E161,COLUMN(REFERENCEMENT_FACADE[[#Headers],[AVIS LIMITE AU / VALIDITE]])))))</f>
        <v/>
      </c>
      <c r="J195" s="10" t="str">
        <f ca="1">IF('PR-tampon'!B161="","",IF('PR-tampon'!B161=0,"",INDIRECT(NOM_FR_FACADE&amp;ADDRESS('PR-tampon'!$E161,COLUMN(REFERENCEMENT_FACADE[[#Headers],[TC/TNC
dans le domaine d''emploi visé]])))))</f>
        <v/>
      </c>
      <c r="K195" s="2" t="str">
        <f ca="1">IF('PR-tampon'!B161="","",IF('PR-tampon'!B161=0,"",INDIRECT(NOM_FR_FACADE&amp;ADDRESS('PR-tampon'!$E161,COLUMN(REFERENCEMENT_FACADE[[#Headers],[Synthèse support visés]])))))</f>
        <v/>
      </c>
      <c r="L195" s="2" t="str">
        <f ca="1">IF('PR-tampon'!B161="","",IF('PR-tampon'!B161=0,"",INDIRECT(NOM_FR_FACADE&amp;ADDRESS('PR-tampon'!$E161,COLUMN(REFERENCEMENT_FACADE[[#Headers],[LIMITATION DE HAUTEUR DE FACADE3]])))))</f>
        <v/>
      </c>
      <c r="M195" s="265" t="str">
        <f ca="1">IF('PR-tampon'!B161="","",IF('PR-tampon'!B161=0,"",INDIRECT(NOM_FR_FACADE&amp;ADDRESS('PR-tampon'!$E161,COLUMN(REFERENCEMENT_FACADE[[#Headers],[LIMITATION DE HAUTEUR DE FACADE]])))))</f>
        <v/>
      </c>
      <c r="N195" s="236" t="str">
        <f ca="1">IF('PR-tampon'!B161="","",IF('PR-tampon'!B161=0,"",IF(INDIRECT(NOM_FR_FACADE&amp;ADDRESS('PR-tampon'!$E161,COLUMN(REFERENCEMENT_FACADE[Observation domaine d''emploi Hauteur])))=0,"-",INDIRECT(NOM_FR_FACADE&amp;ADDRESS('PR-tampon'!$E161,COLUMN(REFERENCEMENT_FACADE[Observation domaine d''emploi Hauteur]))))))</f>
        <v/>
      </c>
      <c r="O195" s="2" t="str">
        <f ca="1">IF('PR-tampon'!B161="","",IF('PR-tampon'!B161=0,"",INDIRECT(NOM_FR_FACADE&amp;ADDRESS('PR-tampon'!$E161,COLUMN(REFERENCEMENT_FACADE[[#Headers],[Colonne zone visée]])))))</f>
        <v/>
      </c>
      <c r="P195" s="2" t="str">
        <f ca="1">IF('PR-tampon'!B161="","",IF('PR-tampon'!B161=0,"",INDIRECT(NOM_FR_FACADE&amp;ADDRESS('PR-tampon'!$E161,COLUMN(REFERENCEMENT_FACADE[[#Headers],[Colonne catégorie visée]])))))</f>
        <v/>
      </c>
      <c r="Q195" s="236" t="str">
        <f ca="1">IF(OR(RECH_CATEGORIE=FALSE,MID(Tableau5[[#This Row],[ZONE DE SISMICITE MAXIMALE POUR LA CATEGORIE DE BATIMENT VISEE]],2,2)="**"),IF('PR-tampon'!B161="","",IF('PR-tampon'!B161=0,"",IF(INDIRECT(NOM_FR_FACADE&amp;ADDRESS('PR-tampon'!$E161,COLUMN(REFERENCEMENT_FACADE[OBSERVATIONS SUR DOMAINE D''EMPLOI Sismique])))="","-",(INDIRECT(NOM_FR_FACADE&amp;ADDRESS('PR-tampon'!$E161,COLUMN(REFERENCEMENT_FACADE[OBSERVATIONS SUR DOMAINE D''EMPLOI Sismique]))))))),"")</f>
        <v/>
      </c>
      <c r="R195" s="2" t="str">
        <f ca="1">IF('PR-tampon'!B161="","",IF('PR-tampon'!B161=0,"",IF(INDIRECT(NOM_FR_FACADE&amp;ADDRESS('PR-tampon'!$E161,COLUMN(REFERENCEMENT_FACADE[REF ApL])))=0,"",INDIRECT(NOM_FR_FACADE&amp;ADDRESS('PR-tampon'!$E161,COLUMN(REFERENCEMENT_FACADE[REF ApL]))))))</f>
        <v/>
      </c>
      <c r="S195" s="187" t="str">
        <f ca="1">IF('PR-tampon'!B161="","",IF('PR-tampon'!B161=0,"",IF(INDIRECT(NOM_FR_FACADE&amp;ADDRESS('PR-tampon'!$E161,COLUMN(REFERENCEMENT_FACADE[Lien pour aller sur le site Evaluation CSTB])))=0,"",INDIRECT(NOM_FR_FACADE&amp;ADDRESS('PR-tampon'!$E161,COLUMN(REFERENCEMENT_FACADE[Lien pour aller sur le site Evaluation CSTB]))))))</f>
        <v/>
      </c>
    </row>
    <row r="196" spans="1:19" ht="120" customHeight="1" x14ac:dyDescent="0.3">
      <c r="A196" s="2" t="e">
        <f>IF('PR-tampon'!B162=0,"",IF(A195+1&gt;'MODULE DE RECHERCHE'!$F$36,"",A195+1))</f>
        <v>#VALUE!</v>
      </c>
      <c r="B196" s="10" t="str">
        <f ca="1">IF('PR-tampon'!E162="","",IF('PR-tampon'!E162=0,"",INDIRECT(NOM_FR_FACADE&amp;ADDRESS('PR-tampon'!$E162,COLUMN(REFERENCEMENT_FACADE[[#Headers],[DATE REFERENCEMENT]])))))</f>
        <v/>
      </c>
      <c r="C196" s="2" t="str">
        <f ca="1">IF('PR-tampon'!B162="","",IF('PR-tampon'!B162=0,"",INDIRECT(NOM_FR_FACADE&amp;ADDRESS('PR-tampon'!$E162,COLUMN(REFERENCEMENT_FACADE[[#Headers],[ASPECT]])))))</f>
        <v/>
      </c>
      <c r="D196" s="2" t="str">
        <f ca="1">IF('PR-tampon'!B162="","",IF('PR-tampon'!B162=0,"",INDIRECT(NOM_FR_FACADE&amp;ADDRESS('PR-tampon'!$E162,COLUMN(REFERENCEMENT_FACADE[[#Headers],[TYPE DE PROCEDE]])))))</f>
        <v/>
      </c>
      <c r="E196" s="2" t="str">
        <f ca="1">IF('PR-tampon'!B162="","",IF('PR-tampon'!B162=0,"",INDIRECT(NOM_FR_FACADE&amp;ADDRESS('PR-tampon'!$E162,COLUMN(REFERENCEMENT_FACADE[[#Headers],[NOM COMMERCIAL DU PROCEDE]])))))</f>
        <v/>
      </c>
      <c r="F196" s="2" t="str">
        <f ca="1">IF('PR-tampon'!B162="","",IF('PR-tampon'!B162=0,"",INDIRECT(NOM_FR_FACADE&amp;ADDRESS('PR-tampon'!$E162,COLUMN(REFERENCEMENT_FACADE[[#Headers],[FABRICANT]])))))</f>
        <v/>
      </c>
      <c r="G196" s="2" t="str">
        <f ca="1">IF('PR-tampon'!B162="","",IF('PR-tampon'!B162=0,"",INDIRECT(NOM_FR_FACADE&amp;ADDRESS('PR-tampon'!$E162,COLUMN(REFERENCEMENT_FACADE[[#Headers],[TYPE DE DOCUMENT DE REFERENCE]])))))</f>
        <v/>
      </c>
      <c r="H196" s="2" t="str">
        <f ca="1">IF('PR-tampon'!B162="","",IF('PR-tampon'!B162=0,"",INDIRECT(NOM_FR_FACADE&amp;ADDRESS('PR-tampon'!$E162,COLUMN(REFERENCEMENT_FACADE[[#Headers],[REF]])))))</f>
        <v/>
      </c>
      <c r="I196" s="10" t="str">
        <f ca="1">IF('PR-tampon'!B162="","",IF('PR-tampon'!B162=0,"",INDIRECT(NOM_FR_FACADE&amp;ADDRESS('PR-tampon'!$E162,COLUMN(REFERENCEMENT_FACADE[[#Headers],[AVIS LIMITE AU / VALIDITE]])))))</f>
        <v/>
      </c>
      <c r="J196" s="10" t="str">
        <f ca="1">IF('PR-tampon'!B162="","",IF('PR-tampon'!B162=0,"",INDIRECT(NOM_FR_FACADE&amp;ADDRESS('PR-tampon'!$E162,COLUMN(REFERENCEMENT_FACADE[[#Headers],[TC/TNC
dans le domaine d''emploi visé]])))))</f>
        <v/>
      </c>
      <c r="K196" s="2" t="str">
        <f ca="1">IF('PR-tampon'!B162="","",IF('PR-tampon'!B162=0,"",INDIRECT(NOM_FR_FACADE&amp;ADDRESS('PR-tampon'!$E162,COLUMN(REFERENCEMENT_FACADE[[#Headers],[Synthèse support visés]])))))</f>
        <v/>
      </c>
      <c r="L196" s="2" t="str">
        <f ca="1">IF('PR-tampon'!B162="","",IF('PR-tampon'!B162=0,"",INDIRECT(NOM_FR_FACADE&amp;ADDRESS('PR-tampon'!$E162,COLUMN(REFERENCEMENT_FACADE[[#Headers],[LIMITATION DE HAUTEUR DE FACADE3]])))))</f>
        <v/>
      </c>
      <c r="M196" s="265" t="str">
        <f ca="1">IF('PR-tampon'!B162="","",IF('PR-tampon'!B162=0,"",INDIRECT(NOM_FR_FACADE&amp;ADDRESS('PR-tampon'!$E162,COLUMN(REFERENCEMENT_FACADE[[#Headers],[LIMITATION DE HAUTEUR DE FACADE]])))))</f>
        <v/>
      </c>
      <c r="N196" s="236" t="str">
        <f ca="1">IF('PR-tampon'!B162="","",IF('PR-tampon'!B162=0,"",IF(INDIRECT(NOM_FR_FACADE&amp;ADDRESS('PR-tampon'!$E162,COLUMN(REFERENCEMENT_FACADE[Observation domaine d''emploi Hauteur])))=0,"-",INDIRECT(NOM_FR_FACADE&amp;ADDRESS('PR-tampon'!$E162,COLUMN(REFERENCEMENT_FACADE[Observation domaine d''emploi Hauteur]))))))</f>
        <v/>
      </c>
      <c r="O196" s="2" t="str">
        <f ca="1">IF('PR-tampon'!B162="","",IF('PR-tampon'!B162=0,"",INDIRECT(NOM_FR_FACADE&amp;ADDRESS('PR-tampon'!$E162,COLUMN(REFERENCEMENT_FACADE[[#Headers],[Colonne zone visée]])))))</f>
        <v/>
      </c>
      <c r="P196" s="2" t="str">
        <f ca="1">IF('PR-tampon'!B162="","",IF('PR-tampon'!B162=0,"",INDIRECT(NOM_FR_FACADE&amp;ADDRESS('PR-tampon'!$E162,COLUMN(REFERENCEMENT_FACADE[[#Headers],[Colonne catégorie visée]])))))</f>
        <v/>
      </c>
      <c r="Q196" s="236" t="str">
        <f ca="1">IF(OR(RECH_CATEGORIE=FALSE,MID(Tableau5[[#This Row],[ZONE DE SISMICITE MAXIMALE POUR LA CATEGORIE DE BATIMENT VISEE]],2,2)="**"),IF('PR-tampon'!B162="","",IF('PR-tampon'!B162=0,"",IF(INDIRECT(NOM_FR_FACADE&amp;ADDRESS('PR-tampon'!$E162,COLUMN(REFERENCEMENT_FACADE[OBSERVATIONS SUR DOMAINE D''EMPLOI Sismique])))="","-",(INDIRECT(NOM_FR_FACADE&amp;ADDRESS('PR-tampon'!$E162,COLUMN(REFERENCEMENT_FACADE[OBSERVATIONS SUR DOMAINE D''EMPLOI Sismique]))))))),"")</f>
        <v/>
      </c>
      <c r="R196" s="2" t="str">
        <f ca="1">IF('PR-tampon'!B162="","",IF('PR-tampon'!B162=0,"",IF(INDIRECT(NOM_FR_FACADE&amp;ADDRESS('PR-tampon'!$E162,COLUMN(REFERENCEMENT_FACADE[REF ApL])))=0,"",INDIRECT(NOM_FR_FACADE&amp;ADDRESS('PR-tampon'!$E162,COLUMN(REFERENCEMENT_FACADE[REF ApL]))))))</f>
        <v/>
      </c>
      <c r="S196" s="187" t="str">
        <f ca="1">IF('PR-tampon'!B162="","",IF('PR-tampon'!B162=0,"",IF(INDIRECT(NOM_FR_FACADE&amp;ADDRESS('PR-tampon'!$E162,COLUMN(REFERENCEMENT_FACADE[Lien pour aller sur le site Evaluation CSTB])))=0,"",INDIRECT(NOM_FR_FACADE&amp;ADDRESS('PR-tampon'!$E162,COLUMN(REFERENCEMENT_FACADE[Lien pour aller sur le site Evaluation CSTB]))))))</f>
        <v/>
      </c>
    </row>
    <row r="197" spans="1:19" ht="120" customHeight="1" x14ac:dyDescent="0.3">
      <c r="A197" s="2" t="e">
        <f>IF('PR-tampon'!B163=0,"",IF(A196+1&gt;'MODULE DE RECHERCHE'!$F$36,"",A196+1))</f>
        <v>#VALUE!</v>
      </c>
      <c r="B197" s="10" t="str">
        <f ca="1">IF('PR-tampon'!E163="","",IF('PR-tampon'!E163=0,"",INDIRECT(NOM_FR_FACADE&amp;ADDRESS('PR-tampon'!$E163,COLUMN(REFERENCEMENT_FACADE[[#Headers],[DATE REFERENCEMENT]])))))</f>
        <v/>
      </c>
      <c r="C197" s="2" t="str">
        <f ca="1">IF('PR-tampon'!B163="","",IF('PR-tampon'!B163=0,"",INDIRECT(NOM_FR_FACADE&amp;ADDRESS('PR-tampon'!$E163,COLUMN(REFERENCEMENT_FACADE[[#Headers],[ASPECT]])))))</f>
        <v/>
      </c>
      <c r="D197" s="2" t="str">
        <f ca="1">IF('PR-tampon'!B163="","",IF('PR-tampon'!B163=0,"",INDIRECT(NOM_FR_FACADE&amp;ADDRESS('PR-tampon'!$E163,COLUMN(REFERENCEMENT_FACADE[[#Headers],[TYPE DE PROCEDE]])))))</f>
        <v/>
      </c>
      <c r="E197" s="2" t="str">
        <f ca="1">IF('PR-tampon'!B163="","",IF('PR-tampon'!B163=0,"",INDIRECT(NOM_FR_FACADE&amp;ADDRESS('PR-tampon'!$E163,COLUMN(REFERENCEMENT_FACADE[[#Headers],[NOM COMMERCIAL DU PROCEDE]])))))</f>
        <v/>
      </c>
      <c r="F197" s="2" t="str">
        <f ca="1">IF('PR-tampon'!B163="","",IF('PR-tampon'!B163=0,"",INDIRECT(NOM_FR_FACADE&amp;ADDRESS('PR-tampon'!$E163,COLUMN(REFERENCEMENT_FACADE[[#Headers],[FABRICANT]])))))</f>
        <v/>
      </c>
      <c r="G197" s="2" t="str">
        <f ca="1">IF('PR-tampon'!B163="","",IF('PR-tampon'!B163=0,"",INDIRECT(NOM_FR_FACADE&amp;ADDRESS('PR-tampon'!$E163,COLUMN(REFERENCEMENT_FACADE[[#Headers],[TYPE DE DOCUMENT DE REFERENCE]])))))</f>
        <v/>
      </c>
      <c r="H197" s="2" t="str">
        <f ca="1">IF('PR-tampon'!B163="","",IF('PR-tampon'!B163=0,"",INDIRECT(NOM_FR_FACADE&amp;ADDRESS('PR-tampon'!$E163,COLUMN(REFERENCEMENT_FACADE[[#Headers],[REF]])))))</f>
        <v/>
      </c>
      <c r="I197" s="10" t="str">
        <f ca="1">IF('PR-tampon'!B163="","",IF('PR-tampon'!B163=0,"",INDIRECT(NOM_FR_FACADE&amp;ADDRESS('PR-tampon'!$E163,COLUMN(REFERENCEMENT_FACADE[[#Headers],[AVIS LIMITE AU / VALIDITE]])))))</f>
        <v/>
      </c>
      <c r="J197" s="10" t="str">
        <f ca="1">IF('PR-tampon'!B163="","",IF('PR-tampon'!B163=0,"",INDIRECT(NOM_FR_FACADE&amp;ADDRESS('PR-tampon'!$E163,COLUMN(REFERENCEMENT_FACADE[[#Headers],[TC/TNC
dans le domaine d''emploi visé]])))))</f>
        <v/>
      </c>
      <c r="K197" s="2" t="str">
        <f ca="1">IF('PR-tampon'!B163="","",IF('PR-tampon'!B163=0,"",INDIRECT(NOM_FR_FACADE&amp;ADDRESS('PR-tampon'!$E163,COLUMN(REFERENCEMENT_FACADE[[#Headers],[Synthèse support visés]])))))</f>
        <v/>
      </c>
      <c r="L197" s="2" t="str">
        <f ca="1">IF('PR-tampon'!B163="","",IF('PR-tampon'!B163=0,"",INDIRECT(NOM_FR_FACADE&amp;ADDRESS('PR-tampon'!$E163,COLUMN(REFERENCEMENT_FACADE[[#Headers],[LIMITATION DE HAUTEUR DE FACADE3]])))))</f>
        <v/>
      </c>
      <c r="M197" s="265" t="str">
        <f ca="1">IF('PR-tampon'!B163="","",IF('PR-tampon'!B163=0,"",INDIRECT(NOM_FR_FACADE&amp;ADDRESS('PR-tampon'!$E163,COLUMN(REFERENCEMENT_FACADE[[#Headers],[LIMITATION DE HAUTEUR DE FACADE]])))))</f>
        <v/>
      </c>
      <c r="N197" s="236" t="str">
        <f ca="1">IF('PR-tampon'!B163="","",IF('PR-tampon'!B163=0,"",IF(INDIRECT(NOM_FR_FACADE&amp;ADDRESS('PR-tampon'!$E163,COLUMN(REFERENCEMENT_FACADE[Observation domaine d''emploi Hauteur])))=0,"-",INDIRECT(NOM_FR_FACADE&amp;ADDRESS('PR-tampon'!$E163,COLUMN(REFERENCEMENT_FACADE[Observation domaine d''emploi Hauteur]))))))</f>
        <v/>
      </c>
      <c r="O197" s="2" t="str">
        <f ca="1">IF('PR-tampon'!B163="","",IF('PR-tampon'!B163=0,"",INDIRECT(NOM_FR_FACADE&amp;ADDRESS('PR-tampon'!$E163,COLUMN(REFERENCEMENT_FACADE[[#Headers],[Colonne zone visée]])))))</f>
        <v/>
      </c>
      <c r="P197" s="2" t="str">
        <f ca="1">IF('PR-tampon'!B163="","",IF('PR-tampon'!B163=0,"",INDIRECT(NOM_FR_FACADE&amp;ADDRESS('PR-tampon'!$E163,COLUMN(REFERENCEMENT_FACADE[[#Headers],[Colonne catégorie visée]])))))</f>
        <v/>
      </c>
      <c r="Q197" s="236" t="str">
        <f ca="1">IF(OR(RECH_CATEGORIE=FALSE,MID(Tableau5[[#This Row],[ZONE DE SISMICITE MAXIMALE POUR LA CATEGORIE DE BATIMENT VISEE]],2,2)="**"),IF('PR-tampon'!B163="","",IF('PR-tampon'!B163=0,"",IF(INDIRECT(NOM_FR_FACADE&amp;ADDRESS('PR-tampon'!$E163,COLUMN(REFERENCEMENT_FACADE[OBSERVATIONS SUR DOMAINE D''EMPLOI Sismique])))="","-",(INDIRECT(NOM_FR_FACADE&amp;ADDRESS('PR-tampon'!$E163,COLUMN(REFERENCEMENT_FACADE[OBSERVATIONS SUR DOMAINE D''EMPLOI Sismique]))))))),"")</f>
        <v/>
      </c>
      <c r="R197" s="2" t="str">
        <f ca="1">IF('PR-tampon'!B163="","",IF('PR-tampon'!B163=0,"",IF(INDIRECT(NOM_FR_FACADE&amp;ADDRESS('PR-tampon'!$E163,COLUMN(REFERENCEMENT_FACADE[REF ApL])))=0,"",INDIRECT(NOM_FR_FACADE&amp;ADDRESS('PR-tampon'!$E163,COLUMN(REFERENCEMENT_FACADE[REF ApL]))))))</f>
        <v/>
      </c>
      <c r="S197" s="187" t="str">
        <f ca="1">IF('PR-tampon'!B163="","",IF('PR-tampon'!B163=0,"",IF(INDIRECT(NOM_FR_FACADE&amp;ADDRESS('PR-tampon'!$E163,COLUMN(REFERENCEMENT_FACADE[Lien pour aller sur le site Evaluation CSTB])))=0,"",INDIRECT(NOM_FR_FACADE&amp;ADDRESS('PR-tampon'!$E163,COLUMN(REFERENCEMENT_FACADE[Lien pour aller sur le site Evaluation CSTB]))))))</f>
        <v/>
      </c>
    </row>
    <row r="198" spans="1:19" ht="120" customHeight="1" x14ac:dyDescent="0.3">
      <c r="A198" s="2" t="e">
        <f>IF('PR-tampon'!B164=0,"",IF(A197+1&gt;'MODULE DE RECHERCHE'!$F$36,"",A197+1))</f>
        <v>#VALUE!</v>
      </c>
      <c r="B198" s="10" t="str">
        <f ca="1">IF('PR-tampon'!E164="","",IF('PR-tampon'!E164=0,"",INDIRECT(NOM_FR_FACADE&amp;ADDRESS('PR-tampon'!$E164,COLUMN(REFERENCEMENT_FACADE[[#Headers],[DATE REFERENCEMENT]])))))</f>
        <v/>
      </c>
      <c r="C198" s="2" t="str">
        <f ca="1">IF('PR-tampon'!B164="","",IF('PR-tampon'!B164=0,"",INDIRECT(NOM_FR_FACADE&amp;ADDRESS('PR-tampon'!$E164,COLUMN(REFERENCEMENT_FACADE[[#Headers],[ASPECT]])))))</f>
        <v/>
      </c>
      <c r="D198" s="2" t="str">
        <f ca="1">IF('PR-tampon'!B164="","",IF('PR-tampon'!B164=0,"",INDIRECT(NOM_FR_FACADE&amp;ADDRESS('PR-tampon'!$E164,COLUMN(REFERENCEMENT_FACADE[[#Headers],[TYPE DE PROCEDE]])))))</f>
        <v/>
      </c>
      <c r="E198" s="2" t="str">
        <f ca="1">IF('PR-tampon'!B164="","",IF('PR-tampon'!B164=0,"",INDIRECT(NOM_FR_FACADE&amp;ADDRESS('PR-tampon'!$E164,COLUMN(REFERENCEMENT_FACADE[[#Headers],[NOM COMMERCIAL DU PROCEDE]])))))</f>
        <v/>
      </c>
      <c r="F198" s="2" t="str">
        <f ca="1">IF('PR-tampon'!B164="","",IF('PR-tampon'!B164=0,"",INDIRECT(NOM_FR_FACADE&amp;ADDRESS('PR-tampon'!$E164,COLUMN(REFERENCEMENT_FACADE[[#Headers],[FABRICANT]])))))</f>
        <v/>
      </c>
      <c r="G198" s="2" t="str">
        <f ca="1">IF('PR-tampon'!B164="","",IF('PR-tampon'!B164=0,"",INDIRECT(NOM_FR_FACADE&amp;ADDRESS('PR-tampon'!$E164,COLUMN(REFERENCEMENT_FACADE[[#Headers],[TYPE DE DOCUMENT DE REFERENCE]])))))</f>
        <v/>
      </c>
      <c r="H198" s="2" t="str">
        <f ca="1">IF('PR-tampon'!B164="","",IF('PR-tampon'!B164=0,"",INDIRECT(NOM_FR_FACADE&amp;ADDRESS('PR-tampon'!$E164,COLUMN(REFERENCEMENT_FACADE[[#Headers],[REF]])))))</f>
        <v/>
      </c>
      <c r="I198" s="10" t="str">
        <f ca="1">IF('PR-tampon'!B164="","",IF('PR-tampon'!B164=0,"",INDIRECT(NOM_FR_FACADE&amp;ADDRESS('PR-tampon'!$E164,COLUMN(REFERENCEMENT_FACADE[[#Headers],[AVIS LIMITE AU / VALIDITE]])))))</f>
        <v/>
      </c>
      <c r="J198" s="10" t="str">
        <f ca="1">IF('PR-tampon'!B164="","",IF('PR-tampon'!B164=0,"",INDIRECT(NOM_FR_FACADE&amp;ADDRESS('PR-tampon'!$E164,COLUMN(REFERENCEMENT_FACADE[[#Headers],[TC/TNC
dans le domaine d''emploi visé]])))))</f>
        <v/>
      </c>
      <c r="K198" s="2" t="str">
        <f ca="1">IF('PR-tampon'!B164="","",IF('PR-tampon'!B164=0,"",INDIRECT(NOM_FR_FACADE&amp;ADDRESS('PR-tampon'!$E164,COLUMN(REFERENCEMENT_FACADE[[#Headers],[Synthèse support visés]])))))</f>
        <v/>
      </c>
      <c r="L198" s="2" t="str">
        <f ca="1">IF('PR-tampon'!B164="","",IF('PR-tampon'!B164=0,"",INDIRECT(NOM_FR_FACADE&amp;ADDRESS('PR-tampon'!$E164,COLUMN(REFERENCEMENT_FACADE[[#Headers],[LIMITATION DE HAUTEUR DE FACADE3]])))))</f>
        <v/>
      </c>
      <c r="M198" s="265" t="str">
        <f ca="1">IF('PR-tampon'!B164="","",IF('PR-tampon'!B164=0,"",INDIRECT(NOM_FR_FACADE&amp;ADDRESS('PR-tampon'!$E164,COLUMN(REFERENCEMENT_FACADE[[#Headers],[LIMITATION DE HAUTEUR DE FACADE]])))))</f>
        <v/>
      </c>
      <c r="N198" s="236" t="str">
        <f ca="1">IF('PR-tampon'!B164="","",IF('PR-tampon'!B164=0,"",IF(INDIRECT(NOM_FR_FACADE&amp;ADDRESS('PR-tampon'!$E164,COLUMN(REFERENCEMENT_FACADE[Observation domaine d''emploi Hauteur])))=0,"-",INDIRECT(NOM_FR_FACADE&amp;ADDRESS('PR-tampon'!$E164,COLUMN(REFERENCEMENT_FACADE[Observation domaine d''emploi Hauteur]))))))</f>
        <v/>
      </c>
      <c r="O198" s="2" t="str">
        <f ca="1">IF('PR-tampon'!B164="","",IF('PR-tampon'!B164=0,"",INDIRECT(NOM_FR_FACADE&amp;ADDRESS('PR-tampon'!$E164,COLUMN(REFERENCEMENT_FACADE[[#Headers],[Colonne zone visée]])))))</f>
        <v/>
      </c>
      <c r="P198" s="2" t="str">
        <f ca="1">IF('PR-tampon'!B164="","",IF('PR-tampon'!B164=0,"",INDIRECT(NOM_FR_FACADE&amp;ADDRESS('PR-tampon'!$E164,COLUMN(REFERENCEMENT_FACADE[[#Headers],[Colonne catégorie visée]])))))</f>
        <v/>
      </c>
      <c r="Q198" s="236" t="str">
        <f ca="1">IF(OR(RECH_CATEGORIE=FALSE,MID(Tableau5[[#This Row],[ZONE DE SISMICITE MAXIMALE POUR LA CATEGORIE DE BATIMENT VISEE]],2,2)="**"),IF('PR-tampon'!B164="","",IF('PR-tampon'!B164=0,"",IF(INDIRECT(NOM_FR_FACADE&amp;ADDRESS('PR-tampon'!$E164,COLUMN(REFERENCEMENT_FACADE[OBSERVATIONS SUR DOMAINE D''EMPLOI Sismique])))="","-",(INDIRECT(NOM_FR_FACADE&amp;ADDRESS('PR-tampon'!$E164,COLUMN(REFERENCEMENT_FACADE[OBSERVATIONS SUR DOMAINE D''EMPLOI Sismique]))))))),"")</f>
        <v/>
      </c>
      <c r="R198" s="2" t="str">
        <f ca="1">IF('PR-tampon'!B164="","",IF('PR-tampon'!B164=0,"",IF(INDIRECT(NOM_FR_FACADE&amp;ADDRESS('PR-tampon'!$E164,COLUMN(REFERENCEMENT_FACADE[REF ApL])))=0,"",INDIRECT(NOM_FR_FACADE&amp;ADDRESS('PR-tampon'!$E164,COLUMN(REFERENCEMENT_FACADE[REF ApL]))))))</f>
        <v/>
      </c>
      <c r="S198" s="187" t="str">
        <f ca="1">IF('PR-tampon'!B164="","",IF('PR-tampon'!B164=0,"",IF(INDIRECT(NOM_FR_FACADE&amp;ADDRESS('PR-tampon'!$E164,COLUMN(REFERENCEMENT_FACADE[Lien pour aller sur le site Evaluation CSTB])))=0,"",INDIRECT(NOM_FR_FACADE&amp;ADDRESS('PR-tampon'!$E164,COLUMN(REFERENCEMENT_FACADE[Lien pour aller sur le site Evaluation CSTB]))))))</f>
        <v/>
      </c>
    </row>
    <row r="199" spans="1:19" ht="120" customHeight="1" x14ac:dyDescent="0.3">
      <c r="A199" s="2" t="e">
        <f>IF('PR-tampon'!B165=0,"",IF(A198+1&gt;'MODULE DE RECHERCHE'!$F$36,"",A198+1))</f>
        <v>#VALUE!</v>
      </c>
      <c r="B199" s="10" t="str">
        <f ca="1">IF('PR-tampon'!E165="","",IF('PR-tampon'!E165=0,"",INDIRECT(NOM_FR_FACADE&amp;ADDRESS('PR-tampon'!$E165,COLUMN(REFERENCEMENT_FACADE[[#Headers],[DATE REFERENCEMENT]])))))</f>
        <v/>
      </c>
      <c r="C199" s="2" t="str">
        <f ca="1">IF('PR-tampon'!B165="","",IF('PR-tampon'!B165=0,"",INDIRECT(NOM_FR_FACADE&amp;ADDRESS('PR-tampon'!$E165,COLUMN(REFERENCEMENT_FACADE[[#Headers],[ASPECT]])))))</f>
        <v/>
      </c>
      <c r="D199" s="2" t="str">
        <f ca="1">IF('PR-tampon'!B165="","",IF('PR-tampon'!B165=0,"",INDIRECT(NOM_FR_FACADE&amp;ADDRESS('PR-tampon'!$E165,COLUMN(REFERENCEMENT_FACADE[[#Headers],[TYPE DE PROCEDE]])))))</f>
        <v/>
      </c>
      <c r="E199" s="2" t="str">
        <f ca="1">IF('PR-tampon'!B165="","",IF('PR-tampon'!B165=0,"",INDIRECT(NOM_FR_FACADE&amp;ADDRESS('PR-tampon'!$E165,COLUMN(REFERENCEMENT_FACADE[[#Headers],[NOM COMMERCIAL DU PROCEDE]])))))</f>
        <v/>
      </c>
      <c r="F199" s="2" t="str">
        <f ca="1">IF('PR-tampon'!B165="","",IF('PR-tampon'!B165=0,"",INDIRECT(NOM_FR_FACADE&amp;ADDRESS('PR-tampon'!$E165,COLUMN(REFERENCEMENT_FACADE[[#Headers],[FABRICANT]])))))</f>
        <v/>
      </c>
      <c r="G199" s="2" t="str">
        <f ca="1">IF('PR-tampon'!B165="","",IF('PR-tampon'!B165=0,"",INDIRECT(NOM_FR_FACADE&amp;ADDRESS('PR-tampon'!$E165,COLUMN(REFERENCEMENT_FACADE[[#Headers],[TYPE DE DOCUMENT DE REFERENCE]])))))</f>
        <v/>
      </c>
      <c r="H199" s="2" t="str">
        <f ca="1">IF('PR-tampon'!B165="","",IF('PR-tampon'!B165=0,"",INDIRECT(NOM_FR_FACADE&amp;ADDRESS('PR-tampon'!$E165,COLUMN(REFERENCEMENT_FACADE[[#Headers],[REF]])))))</f>
        <v/>
      </c>
      <c r="I199" s="10" t="str">
        <f ca="1">IF('PR-tampon'!B165="","",IF('PR-tampon'!B165=0,"",INDIRECT(NOM_FR_FACADE&amp;ADDRESS('PR-tampon'!$E165,COLUMN(REFERENCEMENT_FACADE[[#Headers],[AVIS LIMITE AU / VALIDITE]])))))</f>
        <v/>
      </c>
      <c r="J199" s="10" t="str">
        <f ca="1">IF('PR-tampon'!B165="","",IF('PR-tampon'!B165=0,"",INDIRECT(NOM_FR_FACADE&amp;ADDRESS('PR-tampon'!$E165,COLUMN(REFERENCEMENT_FACADE[[#Headers],[TC/TNC
dans le domaine d''emploi visé]])))))</f>
        <v/>
      </c>
      <c r="K199" s="2" t="str">
        <f ca="1">IF('PR-tampon'!B165="","",IF('PR-tampon'!B165=0,"",INDIRECT(NOM_FR_FACADE&amp;ADDRESS('PR-tampon'!$E165,COLUMN(REFERENCEMENT_FACADE[[#Headers],[Synthèse support visés]])))))</f>
        <v/>
      </c>
      <c r="L199" s="2" t="str">
        <f ca="1">IF('PR-tampon'!B165="","",IF('PR-tampon'!B165=0,"",INDIRECT(NOM_FR_FACADE&amp;ADDRESS('PR-tampon'!$E165,COLUMN(REFERENCEMENT_FACADE[[#Headers],[LIMITATION DE HAUTEUR DE FACADE3]])))))</f>
        <v/>
      </c>
      <c r="M199" s="265" t="str">
        <f ca="1">IF('PR-tampon'!B165="","",IF('PR-tampon'!B165=0,"",INDIRECT(NOM_FR_FACADE&amp;ADDRESS('PR-tampon'!$E165,COLUMN(REFERENCEMENT_FACADE[[#Headers],[LIMITATION DE HAUTEUR DE FACADE]])))))</f>
        <v/>
      </c>
      <c r="N199" s="236" t="str">
        <f ca="1">IF('PR-tampon'!B165="","",IF('PR-tampon'!B165=0,"",IF(INDIRECT(NOM_FR_FACADE&amp;ADDRESS('PR-tampon'!$E165,COLUMN(REFERENCEMENT_FACADE[Observation domaine d''emploi Hauteur])))=0,"-",INDIRECT(NOM_FR_FACADE&amp;ADDRESS('PR-tampon'!$E165,COLUMN(REFERENCEMENT_FACADE[Observation domaine d''emploi Hauteur]))))))</f>
        <v/>
      </c>
      <c r="O199" s="2" t="str">
        <f ca="1">IF('PR-tampon'!B165="","",IF('PR-tampon'!B165=0,"",INDIRECT(NOM_FR_FACADE&amp;ADDRESS('PR-tampon'!$E165,COLUMN(REFERENCEMENT_FACADE[[#Headers],[Colonne zone visée]])))))</f>
        <v/>
      </c>
      <c r="P199" s="2" t="str">
        <f ca="1">IF('PR-tampon'!B165="","",IF('PR-tampon'!B165=0,"",INDIRECT(NOM_FR_FACADE&amp;ADDRESS('PR-tampon'!$E165,COLUMN(REFERENCEMENT_FACADE[[#Headers],[Colonne catégorie visée]])))))</f>
        <v/>
      </c>
      <c r="Q199" s="236" t="str">
        <f ca="1">IF(OR(RECH_CATEGORIE=FALSE,MID(Tableau5[[#This Row],[ZONE DE SISMICITE MAXIMALE POUR LA CATEGORIE DE BATIMENT VISEE]],2,2)="**"),IF('PR-tampon'!B165="","",IF('PR-tampon'!B165=0,"",IF(INDIRECT(NOM_FR_FACADE&amp;ADDRESS('PR-tampon'!$E165,COLUMN(REFERENCEMENT_FACADE[OBSERVATIONS SUR DOMAINE D''EMPLOI Sismique])))="","-",(INDIRECT(NOM_FR_FACADE&amp;ADDRESS('PR-tampon'!$E165,COLUMN(REFERENCEMENT_FACADE[OBSERVATIONS SUR DOMAINE D''EMPLOI Sismique]))))))),"")</f>
        <v/>
      </c>
      <c r="R199" s="2" t="str">
        <f ca="1">IF('PR-tampon'!B165="","",IF('PR-tampon'!B165=0,"",IF(INDIRECT(NOM_FR_FACADE&amp;ADDRESS('PR-tampon'!$E165,COLUMN(REFERENCEMENT_FACADE[REF ApL])))=0,"",INDIRECT(NOM_FR_FACADE&amp;ADDRESS('PR-tampon'!$E165,COLUMN(REFERENCEMENT_FACADE[REF ApL]))))))</f>
        <v/>
      </c>
      <c r="S199" s="187" t="str">
        <f ca="1">IF('PR-tampon'!B165="","",IF('PR-tampon'!B165=0,"",IF(INDIRECT(NOM_FR_FACADE&amp;ADDRESS('PR-tampon'!$E165,COLUMN(REFERENCEMENT_FACADE[Lien pour aller sur le site Evaluation CSTB])))=0,"",INDIRECT(NOM_FR_FACADE&amp;ADDRESS('PR-tampon'!$E165,COLUMN(REFERENCEMENT_FACADE[Lien pour aller sur le site Evaluation CSTB]))))))</f>
        <v/>
      </c>
    </row>
    <row r="200" spans="1:19" ht="120" customHeight="1" x14ac:dyDescent="0.3">
      <c r="A200" s="2" t="e">
        <f>IF('PR-tampon'!B166=0,"",IF(A199+1&gt;'MODULE DE RECHERCHE'!$F$36,"",A199+1))</f>
        <v>#VALUE!</v>
      </c>
      <c r="B200" s="10" t="str">
        <f ca="1">IF('PR-tampon'!E166="","",IF('PR-tampon'!E166=0,"",INDIRECT(NOM_FR_FACADE&amp;ADDRESS('PR-tampon'!$E166,COLUMN(REFERENCEMENT_FACADE[[#Headers],[DATE REFERENCEMENT]])))))</f>
        <v/>
      </c>
      <c r="C200" s="2" t="str">
        <f ca="1">IF('PR-tampon'!B166="","",IF('PR-tampon'!B166=0,"",INDIRECT(NOM_FR_FACADE&amp;ADDRESS('PR-tampon'!$E166,COLUMN(REFERENCEMENT_FACADE[[#Headers],[ASPECT]])))))</f>
        <v/>
      </c>
      <c r="D200" s="2" t="str">
        <f ca="1">IF('PR-tampon'!B166="","",IF('PR-tampon'!B166=0,"",INDIRECT(NOM_FR_FACADE&amp;ADDRESS('PR-tampon'!$E166,COLUMN(REFERENCEMENT_FACADE[[#Headers],[TYPE DE PROCEDE]])))))</f>
        <v/>
      </c>
      <c r="E200" s="2" t="str">
        <f ca="1">IF('PR-tampon'!B166="","",IF('PR-tampon'!B166=0,"",INDIRECT(NOM_FR_FACADE&amp;ADDRESS('PR-tampon'!$E166,COLUMN(REFERENCEMENT_FACADE[[#Headers],[NOM COMMERCIAL DU PROCEDE]])))))</f>
        <v/>
      </c>
      <c r="F200" s="2" t="str">
        <f ca="1">IF('PR-tampon'!B166="","",IF('PR-tampon'!B166=0,"",INDIRECT(NOM_FR_FACADE&amp;ADDRESS('PR-tampon'!$E166,COLUMN(REFERENCEMENT_FACADE[[#Headers],[FABRICANT]])))))</f>
        <v/>
      </c>
      <c r="G200" s="2" t="str">
        <f ca="1">IF('PR-tampon'!B166="","",IF('PR-tampon'!B166=0,"",INDIRECT(NOM_FR_FACADE&amp;ADDRESS('PR-tampon'!$E166,COLUMN(REFERENCEMENT_FACADE[[#Headers],[TYPE DE DOCUMENT DE REFERENCE]])))))</f>
        <v/>
      </c>
      <c r="H200" s="2" t="str">
        <f ca="1">IF('PR-tampon'!B166="","",IF('PR-tampon'!B166=0,"",INDIRECT(NOM_FR_FACADE&amp;ADDRESS('PR-tampon'!$E166,COLUMN(REFERENCEMENT_FACADE[[#Headers],[REF]])))))</f>
        <v/>
      </c>
      <c r="I200" s="10" t="str">
        <f ca="1">IF('PR-tampon'!B166="","",IF('PR-tampon'!B166=0,"",INDIRECT(NOM_FR_FACADE&amp;ADDRESS('PR-tampon'!$E166,COLUMN(REFERENCEMENT_FACADE[[#Headers],[AVIS LIMITE AU / VALIDITE]])))))</f>
        <v/>
      </c>
      <c r="J200" s="10" t="str">
        <f ca="1">IF('PR-tampon'!B166="","",IF('PR-tampon'!B166=0,"",INDIRECT(NOM_FR_FACADE&amp;ADDRESS('PR-tampon'!$E166,COLUMN(REFERENCEMENT_FACADE[[#Headers],[TC/TNC
dans le domaine d''emploi visé]])))))</f>
        <v/>
      </c>
      <c r="K200" s="2" t="str">
        <f ca="1">IF('PR-tampon'!B166="","",IF('PR-tampon'!B166=0,"",INDIRECT(NOM_FR_FACADE&amp;ADDRESS('PR-tampon'!$E166,COLUMN(REFERENCEMENT_FACADE[[#Headers],[Synthèse support visés]])))))</f>
        <v/>
      </c>
      <c r="L200" s="2" t="str">
        <f ca="1">IF('PR-tampon'!B166="","",IF('PR-tampon'!B166=0,"",INDIRECT(NOM_FR_FACADE&amp;ADDRESS('PR-tampon'!$E166,COLUMN(REFERENCEMENT_FACADE[[#Headers],[LIMITATION DE HAUTEUR DE FACADE3]])))))</f>
        <v/>
      </c>
      <c r="M200" s="265" t="str">
        <f ca="1">IF('PR-tampon'!B166="","",IF('PR-tampon'!B166=0,"",INDIRECT(NOM_FR_FACADE&amp;ADDRESS('PR-tampon'!$E166,COLUMN(REFERENCEMENT_FACADE[[#Headers],[LIMITATION DE HAUTEUR DE FACADE]])))))</f>
        <v/>
      </c>
      <c r="N200" s="236" t="str">
        <f ca="1">IF('PR-tampon'!B166="","",IF('PR-tampon'!B166=0,"",IF(INDIRECT(NOM_FR_FACADE&amp;ADDRESS('PR-tampon'!$E166,COLUMN(REFERENCEMENT_FACADE[Observation domaine d''emploi Hauteur])))=0,"-",INDIRECT(NOM_FR_FACADE&amp;ADDRESS('PR-tampon'!$E166,COLUMN(REFERENCEMENT_FACADE[Observation domaine d''emploi Hauteur]))))))</f>
        <v/>
      </c>
      <c r="O200" s="2" t="str">
        <f ca="1">IF('PR-tampon'!B166="","",IF('PR-tampon'!B166=0,"",INDIRECT(NOM_FR_FACADE&amp;ADDRESS('PR-tampon'!$E166,COLUMN(REFERENCEMENT_FACADE[[#Headers],[Colonne zone visée]])))))</f>
        <v/>
      </c>
      <c r="P200" s="2" t="str">
        <f ca="1">IF('PR-tampon'!B166="","",IF('PR-tampon'!B166=0,"",INDIRECT(NOM_FR_FACADE&amp;ADDRESS('PR-tampon'!$E166,COLUMN(REFERENCEMENT_FACADE[[#Headers],[Colonne catégorie visée]])))))</f>
        <v/>
      </c>
      <c r="Q200" s="236" t="str">
        <f ca="1">IF(OR(RECH_CATEGORIE=FALSE,MID(Tableau5[[#This Row],[ZONE DE SISMICITE MAXIMALE POUR LA CATEGORIE DE BATIMENT VISEE]],2,2)="**"),IF('PR-tampon'!B166="","",IF('PR-tampon'!B166=0,"",IF(INDIRECT(NOM_FR_FACADE&amp;ADDRESS('PR-tampon'!$E166,COLUMN(REFERENCEMENT_FACADE[OBSERVATIONS SUR DOMAINE D''EMPLOI Sismique])))="","-",(INDIRECT(NOM_FR_FACADE&amp;ADDRESS('PR-tampon'!$E166,COLUMN(REFERENCEMENT_FACADE[OBSERVATIONS SUR DOMAINE D''EMPLOI Sismique]))))))),"")</f>
        <v/>
      </c>
      <c r="R200" s="2" t="str">
        <f ca="1">IF('PR-tampon'!B166="","",IF('PR-tampon'!B166=0,"",IF(INDIRECT(NOM_FR_FACADE&amp;ADDRESS('PR-tampon'!$E166,COLUMN(REFERENCEMENT_FACADE[REF ApL])))=0,"",INDIRECT(NOM_FR_FACADE&amp;ADDRESS('PR-tampon'!$E166,COLUMN(REFERENCEMENT_FACADE[REF ApL]))))))</f>
        <v/>
      </c>
      <c r="S200" s="187" t="str">
        <f ca="1">IF('PR-tampon'!B166="","",IF('PR-tampon'!B166=0,"",IF(INDIRECT(NOM_FR_FACADE&amp;ADDRESS('PR-tampon'!$E166,COLUMN(REFERENCEMENT_FACADE[Lien pour aller sur le site Evaluation CSTB])))=0,"",INDIRECT(NOM_FR_FACADE&amp;ADDRESS('PR-tampon'!$E166,COLUMN(REFERENCEMENT_FACADE[Lien pour aller sur le site Evaluation CSTB]))))))</f>
        <v/>
      </c>
    </row>
    <row r="201" spans="1:19" ht="120" customHeight="1" x14ac:dyDescent="0.3">
      <c r="A201" s="2" t="e">
        <f>IF('PR-tampon'!B167=0,"",IF(A200+1&gt;'MODULE DE RECHERCHE'!$F$36,"",A200+1))</f>
        <v>#VALUE!</v>
      </c>
      <c r="B201" s="10" t="str">
        <f ca="1">IF('PR-tampon'!E167="","",IF('PR-tampon'!E167=0,"",INDIRECT(NOM_FR_FACADE&amp;ADDRESS('PR-tampon'!$E167,COLUMN(REFERENCEMENT_FACADE[[#Headers],[DATE REFERENCEMENT]])))))</f>
        <v/>
      </c>
      <c r="C201" s="2" t="str">
        <f ca="1">IF('PR-tampon'!B167="","",IF('PR-tampon'!B167=0,"",INDIRECT(NOM_FR_FACADE&amp;ADDRESS('PR-tampon'!$E167,COLUMN(REFERENCEMENT_FACADE[[#Headers],[ASPECT]])))))</f>
        <v/>
      </c>
      <c r="D201" s="2" t="str">
        <f ca="1">IF('PR-tampon'!B167="","",IF('PR-tampon'!B167=0,"",INDIRECT(NOM_FR_FACADE&amp;ADDRESS('PR-tampon'!$E167,COLUMN(REFERENCEMENT_FACADE[[#Headers],[TYPE DE PROCEDE]])))))</f>
        <v/>
      </c>
      <c r="E201" s="2" t="str">
        <f ca="1">IF('PR-tampon'!B167="","",IF('PR-tampon'!B167=0,"",INDIRECT(NOM_FR_FACADE&amp;ADDRESS('PR-tampon'!$E167,COLUMN(REFERENCEMENT_FACADE[[#Headers],[NOM COMMERCIAL DU PROCEDE]])))))</f>
        <v/>
      </c>
      <c r="F201" s="2" t="str">
        <f ca="1">IF('PR-tampon'!B167="","",IF('PR-tampon'!B167=0,"",INDIRECT(NOM_FR_FACADE&amp;ADDRESS('PR-tampon'!$E167,COLUMN(REFERENCEMENT_FACADE[[#Headers],[FABRICANT]])))))</f>
        <v/>
      </c>
      <c r="G201" s="2" t="str">
        <f ca="1">IF('PR-tampon'!B167="","",IF('PR-tampon'!B167=0,"",INDIRECT(NOM_FR_FACADE&amp;ADDRESS('PR-tampon'!$E167,COLUMN(REFERENCEMENT_FACADE[[#Headers],[TYPE DE DOCUMENT DE REFERENCE]])))))</f>
        <v/>
      </c>
      <c r="H201" s="2" t="str">
        <f ca="1">IF('PR-tampon'!B167="","",IF('PR-tampon'!B167=0,"",INDIRECT(NOM_FR_FACADE&amp;ADDRESS('PR-tampon'!$E167,COLUMN(REFERENCEMENT_FACADE[[#Headers],[REF]])))))</f>
        <v/>
      </c>
      <c r="I201" s="10" t="str">
        <f ca="1">IF('PR-tampon'!B167="","",IF('PR-tampon'!B167=0,"",INDIRECT(NOM_FR_FACADE&amp;ADDRESS('PR-tampon'!$E167,COLUMN(REFERENCEMENT_FACADE[[#Headers],[AVIS LIMITE AU / VALIDITE]])))))</f>
        <v/>
      </c>
      <c r="J201" s="10" t="str">
        <f ca="1">IF('PR-tampon'!B167="","",IF('PR-tampon'!B167=0,"",INDIRECT(NOM_FR_FACADE&amp;ADDRESS('PR-tampon'!$E167,COLUMN(REFERENCEMENT_FACADE[[#Headers],[TC/TNC
dans le domaine d''emploi visé]])))))</f>
        <v/>
      </c>
      <c r="K201" s="2" t="str">
        <f ca="1">IF('PR-tampon'!B167="","",IF('PR-tampon'!B167=0,"",INDIRECT(NOM_FR_FACADE&amp;ADDRESS('PR-tampon'!$E167,COLUMN(REFERENCEMENT_FACADE[[#Headers],[Synthèse support visés]])))))</f>
        <v/>
      </c>
      <c r="L201" s="2" t="str">
        <f ca="1">IF('PR-tampon'!B167="","",IF('PR-tampon'!B167=0,"",INDIRECT(NOM_FR_FACADE&amp;ADDRESS('PR-tampon'!$E167,COLUMN(REFERENCEMENT_FACADE[[#Headers],[LIMITATION DE HAUTEUR DE FACADE3]])))))</f>
        <v/>
      </c>
      <c r="M201" s="265" t="str">
        <f ca="1">IF('PR-tampon'!B167="","",IF('PR-tampon'!B167=0,"",INDIRECT(NOM_FR_FACADE&amp;ADDRESS('PR-tampon'!$E167,COLUMN(REFERENCEMENT_FACADE[[#Headers],[LIMITATION DE HAUTEUR DE FACADE]])))))</f>
        <v/>
      </c>
      <c r="N201" s="236" t="str">
        <f ca="1">IF('PR-tampon'!B167="","",IF('PR-tampon'!B167=0,"",IF(INDIRECT(NOM_FR_FACADE&amp;ADDRESS('PR-tampon'!$E167,COLUMN(REFERENCEMENT_FACADE[Observation domaine d''emploi Hauteur])))=0,"-",INDIRECT(NOM_FR_FACADE&amp;ADDRESS('PR-tampon'!$E167,COLUMN(REFERENCEMENT_FACADE[Observation domaine d''emploi Hauteur]))))))</f>
        <v/>
      </c>
      <c r="O201" s="2" t="str">
        <f ca="1">IF('PR-tampon'!B167="","",IF('PR-tampon'!B167=0,"",INDIRECT(NOM_FR_FACADE&amp;ADDRESS('PR-tampon'!$E167,COLUMN(REFERENCEMENT_FACADE[[#Headers],[Colonne zone visée]])))))</f>
        <v/>
      </c>
      <c r="P201" s="2" t="str">
        <f ca="1">IF('PR-tampon'!B167="","",IF('PR-tampon'!B167=0,"",INDIRECT(NOM_FR_FACADE&amp;ADDRESS('PR-tampon'!$E167,COLUMN(REFERENCEMENT_FACADE[[#Headers],[Colonne catégorie visée]])))))</f>
        <v/>
      </c>
      <c r="Q201" s="236" t="str">
        <f ca="1">IF(OR(RECH_CATEGORIE=FALSE,MID(Tableau5[[#This Row],[ZONE DE SISMICITE MAXIMALE POUR LA CATEGORIE DE BATIMENT VISEE]],2,2)="**"),IF('PR-tampon'!B167="","",IF('PR-tampon'!B167=0,"",IF(INDIRECT(NOM_FR_FACADE&amp;ADDRESS('PR-tampon'!$E167,COLUMN(REFERENCEMENT_FACADE[OBSERVATIONS SUR DOMAINE D''EMPLOI Sismique])))="","-",(INDIRECT(NOM_FR_FACADE&amp;ADDRESS('PR-tampon'!$E167,COLUMN(REFERENCEMENT_FACADE[OBSERVATIONS SUR DOMAINE D''EMPLOI Sismique]))))))),"")</f>
        <v/>
      </c>
      <c r="R201" s="2" t="str">
        <f ca="1">IF('PR-tampon'!B167="","",IF('PR-tampon'!B167=0,"",IF(INDIRECT(NOM_FR_FACADE&amp;ADDRESS('PR-tampon'!$E167,COLUMN(REFERENCEMENT_FACADE[REF ApL])))=0,"",INDIRECT(NOM_FR_FACADE&amp;ADDRESS('PR-tampon'!$E167,COLUMN(REFERENCEMENT_FACADE[REF ApL]))))))</f>
        <v/>
      </c>
      <c r="S201" s="187" t="str">
        <f ca="1">IF('PR-tampon'!B167="","",IF('PR-tampon'!B167=0,"",IF(INDIRECT(NOM_FR_FACADE&amp;ADDRESS('PR-tampon'!$E167,COLUMN(REFERENCEMENT_FACADE[Lien pour aller sur le site Evaluation CSTB])))=0,"",INDIRECT(NOM_FR_FACADE&amp;ADDRESS('PR-tampon'!$E167,COLUMN(REFERENCEMENT_FACADE[Lien pour aller sur le site Evaluation CSTB]))))))</f>
        <v/>
      </c>
    </row>
    <row r="202" spans="1:19" ht="120" customHeight="1" x14ac:dyDescent="0.3">
      <c r="A202" s="2" t="e">
        <f>IF('PR-tampon'!B168=0,"",IF(A201+1&gt;'MODULE DE RECHERCHE'!$F$36,"",A201+1))</f>
        <v>#VALUE!</v>
      </c>
      <c r="B202" s="10" t="str">
        <f ca="1">IF('PR-tampon'!E168="","",IF('PR-tampon'!E168=0,"",INDIRECT(NOM_FR_FACADE&amp;ADDRESS('PR-tampon'!$E168,COLUMN(REFERENCEMENT_FACADE[[#Headers],[DATE REFERENCEMENT]])))))</f>
        <v/>
      </c>
      <c r="C202" s="2" t="str">
        <f ca="1">IF('PR-tampon'!B168="","",IF('PR-tampon'!B168=0,"",INDIRECT(NOM_FR_FACADE&amp;ADDRESS('PR-tampon'!$E168,COLUMN(REFERENCEMENT_FACADE[[#Headers],[ASPECT]])))))</f>
        <v/>
      </c>
      <c r="D202" s="2" t="str">
        <f ca="1">IF('PR-tampon'!B168="","",IF('PR-tampon'!B168=0,"",INDIRECT(NOM_FR_FACADE&amp;ADDRESS('PR-tampon'!$E168,COLUMN(REFERENCEMENT_FACADE[[#Headers],[TYPE DE PROCEDE]])))))</f>
        <v/>
      </c>
      <c r="E202" s="2" t="str">
        <f ca="1">IF('PR-tampon'!B168="","",IF('PR-tampon'!B168=0,"",INDIRECT(NOM_FR_FACADE&amp;ADDRESS('PR-tampon'!$E168,COLUMN(REFERENCEMENT_FACADE[[#Headers],[NOM COMMERCIAL DU PROCEDE]])))))</f>
        <v/>
      </c>
      <c r="F202" s="2" t="str">
        <f ca="1">IF('PR-tampon'!B168="","",IF('PR-tampon'!B168=0,"",INDIRECT(NOM_FR_FACADE&amp;ADDRESS('PR-tampon'!$E168,COLUMN(REFERENCEMENT_FACADE[[#Headers],[FABRICANT]])))))</f>
        <v/>
      </c>
      <c r="G202" s="2" t="str">
        <f ca="1">IF('PR-tampon'!B168="","",IF('PR-tampon'!B168=0,"",INDIRECT(NOM_FR_FACADE&amp;ADDRESS('PR-tampon'!$E168,COLUMN(REFERENCEMENT_FACADE[[#Headers],[TYPE DE DOCUMENT DE REFERENCE]])))))</f>
        <v/>
      </c>
      <c r="H202" s="2" t="str">
        <f ca="1">IF('PR-tampon'!B168="","",IF('PR-tampon'!B168=0,"",INDIRECT(NOM_FR_FACADE&amp;ADDRESS('PR-tampon'!$E168,COLUMN(REFERENCEMENT_FACADE[[#Headers],[REF]])))))</f>
        <v/>
      </c>
      <c r="I202" s="10" t="str">
        <f ca="1">IF('PR-tampon'!B168="","",IF('PR-tampon'!B168=0,"",INDIRECT(NOM_FR_FACADE&amp;ADDRESS('PR-tampon'!$E168,COLUMN(REFERENCEMENT_FACADE[[#Headers],[AVIS LIMITE AU / VALIDITE]])))))</f>
        <v/>
      </c>
      <c r="J202" s="10" t="str">
        <f ca="1">IF('PR-tampon'!B168="","",IF('PR-tampon'!B168=0,"",INDIRECT(NOM_FR_FACADE&amp;ADDRESS('PR-tampon'!$E168,COLUMN(REFERENCEMENT_FACADE[[#Headers],[TC/TNC
dans le domaine d''emploi visé]])))))</f>
        <v/>
      </c>
      <c r="K202" s="2" t="str">
        <f ca="1">IF('PR-tampon'!B168="","",IF('PR-tampon'!B168=0,"",INDIRECT(NOM_FR_FACADE&amp;ADDRESS('PR-tampon'!$E168,COLUMN(REFERENCEMENT_FACADE[[#Headers],[Synthèse support visés]])))))</f>
        <v/>
      </c>
      <c r="L202" s="2" t="str">
        <f ca="1">IF('PR-tampon'!B168="","",IF('PR-tampon'!B168=0,"",INDIRECT(NOM_FR_FACADE&amp;ADDRESS('PR-tampon'!$E168,COLUMN(REFERENCEMENT_FACADE[[#Headers],[LIMITATION DE HAUTEUR DE FACADE3]])))))</f>
        <v/>
      </c>
      <c r="M202" s="265" t="str">
        <f ca="1">IF('PR-tampon'!B168="","",IF('PR-tampon'!B168=0,"",INDIRECT(NOM_FR_FACADE&amp;ADDRESS('PR-tampon'!$E168,COLUMN(REFERENCEMENT_FACADE[[#Headers],[LIMITATION DE HAUTEUR DE FACADE]])))))</f>
        <v/>
      </c>
      <c r="N202" s="236" t="str">
        <f ca="1">IF('PR-tampon'!B168="","",IF('PR-tampon'!B168=0,"",IF(INDIRECT(NOM_FR_FACADE&amp;ADDRESS('PR-tampon'!$E168,COLUMN(REFERENCEMENT_FACADE[Observation domaine d''emploi Hauteur])))=0,"-",INDIRECT(NOM_FR_FACADE&amp;ADDRESS('PR-tampon'!$E168,COLUMN(REFERENCEMENT_FACADE[Observation domaine d''emploi Hauteur]))))))</f>
        <v/>
      </c>
      <c r="O202" s="2" t="str">
        <f ca="1">IF('PR-tampon'!B168="","",IF('PR-tampon'!B168=0,"",INDIRECT(NOM_FR_FACADE&amp;ADDRESS('PR-tampon'!$E168,COLUMN(REFERENCEMENT_FACADE[[#Headers],[Colonne zone visée]])))))</f>
        <v/>
      </c>
      <c r="P202" s="2" t="str">
        <f ca="1">IF('PR-tampon'!B168="","",IF('PR-tampon'!B168=0,"",INDIRECT(NOM_FR_FACADE&amp;ADDRESS('PR-tampon'!$E168,COLUMN(REFERENCEMENT_FACADE[[#Headers],[Colonne catégorie visée]])))))</f>
        <v/>
      </c>
      <c r="Q202" s="236" t="str">
        <f ca="1">IF(OR(RECH_CATEGORIE=FALSE,MID(Tableau5[[#This Row],[ZONE DE SISMICITE MAXIMALE POUR LA CATEGORIE DE BATIMENT VISEE]],2,2)="**"),IF('PR-tampon'!B168="","",IF('PR-tampon'!B168=0,"",IF(INDIRECT(NOM_FR_FACADE&amp;ADDRESS('PR-tampon'!$E168,COLUMN(REFERENCEMENT_FACADE[OBSERVATIONS SUR DOMAINE D''EMPLOI Sismique])))="","-",(INDIRECT(NOM_FR_FACADE&amp;ADDRESS('PR-tampon'!$E168,COLUMN(REFERENCEMENT_FACADE[OBSERVATIONS SUR DOMAINE D''EMPLOI Sismique]))))))),"")</f>
        <v/>
      </c>
      <c r="R202" s="2" t="str">
        <f ca="1">IF('PR-tampon'!B168="","",IF('PR-tampon'!B168=0,"",IF(INDIRECT(NOM_FR_FACADE&amp;ADDRESS('PR-tampon'!$E168,COLUMN(REFERENCEMENT_FACADE[REF ApL])))=0,"",INDIRECT(NOM_FR_FACADE&amp;ADDRESS('PR-tampon'!$E168,COLUMN(REFERENCEMENT_FACADE[REF ApL]))))))</f>
        <v/>
      </c>
      <c r="S202" s="187" t="str">
        <f ca="1">IF('PR-tampon'!B168="","",IF('PR-tampon'!B168=0,"",IF(INDIRECT(NOM_FR_FACADE&amp;ADDRESS('PR-tampon'!$E168,COLUMN(REFERENCEMENT_FACADE[Lien pour aller sur le site Evaluation CSTB])))=0,"",INDIRECT(NOM_FR_FACADE&amp;ADDRESS('PR-tampon'!$E168,COLUMN(REFERENCEMENT_FACADE[Lien pour aller sur le site Evaluation CSTB]))))))</f>
        <v/>
      </c>
    </row>
    <row r="203" spans="1:19" ht="120" customHeight="1" x14ac:dyDescent="0.3">
      <c r="A203" s="2" t="e">
        <f>IF('PR-tampon'!B169=0,"",IF(A202+1&gt;'MODULE DE RECHERCHE'!$F$36,"",A202+1))</f>
        <v>#VALUE!</v>
      </c>
      <c r="B203" s="10" t="str">
        <f ca="1">IF('PR-tampon'!E169="","",IF('PR-tampon'!E169=0,"",INDIRECT(NOM_FR_FACADE&amp;ADDRESS('PR-tampon'!$E169,COLUMN(REFERENCEMENT_FACADE[[#Headers],[DATE REFERENCEMENT]])))))</f>
        <v/>
      </c>
      <c r="C203" s="2" t="str">
        <f ca="1">IF('PR-tampon'!B169="","",IF('PR-tampon'!B169=0,"",INDIRECT(NOM_FR_FACADE&amp;ADDRESS('PR-tampon'!$E169,COLUMN(REFERENCEMENT_FACADE[[#Headers],[ASPECT]])))))</f>
        <v/>
      </c>
      <c r="D203" s="2" t="str">
        <f ca="1">IF('PR-tampon'!B169="","",IF('PR-tampon'!B169=0,"",INDIRECT(NOM_FR_FACADE&amp;ADDRESS('PR-tampon'!$E169,COLUMN(REFERENCEMENT_FACADE[[#Headers],[TYPE DE PROCEDE]])))))</f>
        <v/>
      </c>
      <c r="E203" s="2" t="str">
        <f ca="1">IF('PR-tampon'!B169="","",IF('PR-tampon'!B169=0,"",INDIRECT(NOM_FR_FACADE&amp;ADDRESS('PR-tampon'!$E169,COLUMN(REFERENCEMENT_FACADE[[#Headers],[NOM COMMERCIAL DU PROCEDE]])))))</f>
        <v/>
      </c>
      <c r="F203" s="2" t="str">
        <f ca="1">IF('PR-tampon'!B169="","",IF('PR-tampon'!B169=0,"",INDIRECT(NOM_FR_FACADE&amp;ADDRESS('PR-tampon'!$E169,COLUMN(REFERENCEMENT_FACADE[[#Headers],[FABRICANT]])))))</f>
        <v/>
      </c>
      <c r="G203" s="2" t="str">
        <f ca="1">IF('PR-tampon'!B169="","",IF('PR-tampon'!B169=0,"",INDIRECT(NOM_FR_FACADE&amp;ADDRESS('PR-tampon'!$E169,COLUMN(REFERENCEMENT_FACADE[[#Headers],[TYPE DE DOCUMENT DE REFERENCE]])))))</f>
        <v/>
      </c>
      <c r="H203" s="2" t="str">
        <f ca="1">IF('PR-tampon'!B169="","",IF('PR-tampon'!B169=0,"",INDIRECT(NOM_FR_FACADE&amp;ADDRESS('PR-tampon'!$E169,COLUMN(REFERENCEMENT_FACADE[[#Headers],[REF]])))))</f>
        <v/>
      </c>
      <c r="I203" s="10" t="str">
        <f ca="1">IF('PR-tampon'!B169="","",IF('PR-tampon'!B169=0,"",INDIRECT(NOM_FR_FACADE&amp;ADDRESS('PR-tampon'!$E169,COLUMN(REFERENCEMENT_FACADE[[#Headers],[AVIS LIMITE AU / VALIDITE]])))))</f>
        <v/>
      </c>
      <c r="J203" s="10" t="str">
        <f ca="1">IF('PR-tampon'!B169="","",IF('PR-tampon'!B169=0,"",INDIRECT(NOM_FR_FACADE&amp;ADDRESS('PR-tampon'!$E169,COLUMN(REFERENCEMENT_FACADE[[#Headers],[TC/TNC
dans le domaine d''emploi visé]])))))</f>
        <v/>
      </c>
      <c r="K203" s="2" t="str">
        <f ca="1">IF('PR-tampon'!B169="","",IF('PR-tampon'!B169=0,"",INDIRECT(NOM_FR_FACADE&amp;ADDRESS('PR-tampon'!$E169,COLUMN(REFERENCEMENT_FACADE[[#Headers],[Synthèse support visés]])))))</f>
        <v/>
      </c>
      <c r="L203" s="2" t="str">
        <f ca="1">IF('PR-tampon'!B169="","",IF('PR-tampon'!B169=0,"",INDIRECT(NOM_FR_FACADE&amp;ADDRESS('PR-tampon'!$E169,COLUMN(REFERENCEMENT_FACADE[[#Headers],[LIMITATION DE HAUTEUR DE FACADE3]])))))</f>
        <v/>
      </c>
      <c r="M203" s="265" t="str">
        <f ca="1">IF('PR-tampon'!B169="","",IF('PR-tampon'!B169=0,"",INDIRECT(NOM_FR_FACADE&amp;ADDRESS('PR-tampon'!$E169,COLUMN(REFERENCEMENT_FACADE[[#Headers],[LIMITATION DE HAUTEUR DE FACADE]])))))</f>
        <v/>
      </c>
      <c r="N203" s="236" t="str">
        <f ca="1">IF('PR-tampon'!B169="","",IF('PR-tampon'!B169=0,"",IF(INDIRECT(NOM_FR_FACADE&amp;ADDRESS('PR-tampon'!$E169,COLUMN(REFERENCEMENT_FACADE[Observation domaine d''emploi Hauteur])))=0,"-",INDIRECT(NOM_FR_FACADE&amp;ADDRESS('PR-tampon'!$E169,COLUMN(REFERENCEMENT_FACADE[Observation domaine d''emploi Hauteur]))))))</f>
        <v/>
      </c>
      <c r="O203" s="2" t="str">
        <f ca="1">IF('PR-tampon'!B169="","",IF('PR-tampon'!B169=0,"",INDIRECT(NOM_FR_FACADE&amp;ADDRESS('PR-tampon'!$E169,COLUMN(REFERENCEMENT_FACADE[[#Headers],[Colonne zone visée]])))))</f>
        <v/>
      </c>
      <c r="P203" s="2" t="str">
        <f ca="1">IF('PR-tampon'!B169="","",IF('PR-tampon'!B169=0,"",INDIRECT(NOM_FR_FACADE&amp;ADDRESS('PR-tampon'!$E169,COLUMN(REFERENCEMENT_FACADE[[#Headers],[Colonne catégorie visée]])))))</f>
        <v/>
      </c>
      <c r="Q203" s="236" t="str">
        <f ca="1">IF(OR(RECH_CATEGORIE=FALSE,MID(Tableau5[[#This Row],[ZONE DE SISMICITE MAXIMALE POUR LA CATEGORIE DE BATIMENT VISEE]],2,2)="**"),IF('PR-tampon'!B169="","",IF('PR-tampon'!B169=0,"",IF(INDIRECT(NOM_FR_FACADE&amp;ADDRESS('PR-tampon'!$E169,COLUMN(REFERENCEMENT_FACADE[OBSERVATIONS SUR DOMAINE D''EMPLOI Sismique])))="","-",(INDIRECT(NOM_FR_FACADE&amp;ADDRESS('PR-tampon'!$E169,COLUMN(REFERENCEMENT_FACADE[OBSERVATIONS SUR DOMAINE D''EMPLOI Sismique]))))))),"")</f>
        <v/>
      </c>
      <c r="R203" s="2" t="str">
        <f ca="1">IF('PR-tampon'!B169="","",IF('PR-tampon'!B169=0,"",IF(INDIRECT(NOM_FR_FACADE&amp;ADDRESS('PR-tampon'!$E169,COLUMN(REFERENCEMENT_FACADE[REF ApL])))=0,"",INDIRECT(NOM_FR_FACADE&amp;ADDRESS('PR-tampon'!$E169,COLUMN(REFERENCEMENT_FACADE[REF ApL]))))))</f>
        <v/>
      </c>
      <c r="S203" s="187" t="str">
        <f ca="1">IF('PR-tampon'!B169="","",IF('PR-tampon'!B169=0,"",IF(INDIRECT(NOM_FR_FACADE&amp;ADDRESS('PR-tampon'!$E169,COLUMN(REFERENCEMENT_FACADE[Lien pour aller sur le site Evaluation CSTB])))=0,"",INDIRECT(NOM_FR_FACADE&amp;ADDRESS('PR-tampon'!$E169,COLUMN(REFERENCEMENT_FACADE[Lien pour aller sur le site Evaluation CSTB]))))))</f>
        <v/>
      </c>
    </row>
    <row r="204" spans="1:19" ht="120" customHeight="1" x14ac:dyDescent="0.3">
      <c r="A204" s="2" t="e">
        <f>IF('PR-tampon'!B170=0,"",IF(A203+1&gt;'MODULE DE RECHERCHE'!$F$36,"",A203+1))</f>
        <v>#VALUE!</v>
      </c>
      <c r="B204" s="10" t="str">
        <f ca="1">IF('PR-tampon'!E170="","",IF('PR-tampon'!E170=0,"",INDIRECT(NOM_FR_FACADE&amp;ADDRESS('PR-tampon'!$E170,COLUMN(REFERENCEMENT_FACADE[[#Headers],[DATE REFERENCEMENT]])))))</f>
        <v/>
      </c>
      <c r="C204" s="2" t="str">
        <f ca="1">IF('PR-tampon'!B170="","",IF('PR-tampon'!B170=0,"",INDIRECT(NOM_FR_FACADE&amp;ADDRESS('PR-tampon'!$E170,COLUMN(REFERENCEMENT_FACADE[[#Headers],[ASPECT]])))))</f>
        <v/>
      </c>
      <c r="D204" s="2" t="str">
        <f ca="1">IF('PR-tampon'!B170="","",IF('PR-tampon'!B170=0,"",INDIRECT(NOM_FR_FACADE&amp;ADDRESS('PR-tampon'!$E170,COLUMN(REFERENCEMENT_FACADE[[#Headers],[TYPE DE PROCEDE]])))))</f>
        <v/>
      </c>
      <c r="E204" s="2" t="str">
        <f ca="1">IF('PR-tampon'!B170="","",IF('PR-tampon'!B170=0,"",INDIRECT(NOM_FR_FACADE&amp;ADDRESS('PR-tampon'!$E170,COLUMN(REFERENCEMENT_FACADE[[#Headers],[NOM COMMERCIAL DU PROCEDE]])))))</f>
        <v/>
      </c>
      <c r="F204" s="2" t="str">
        <f ca="1">IF('PR-tampon'!B170="","",IF('PR-tampon'!B170=0,"",INDIRECT(NOM_FR_FACADE&amp;ADDRESS('PR-tampon'!$E170,COLUMN(REFERENCEMENT_FACADE[[#Headers],[FABRICANT]])))))</f>
        <v/>
      </c>
      <c r="G204" s="2" t="str">
        <f ca="1">IF('PR-tampon'!B170="","",IF('PR-tampon'!B170=0,"",INDIRECT(NOM_FR_FACADE&amp;ADDRESS('PR-tampon'!$E170,COLUMN(REFERENCEMENT_FACADE[[#Headers],[TYPE DE DOCUMENT DE REFERENCE]])))))</f>
        <v/>
      </c>
      <c r="H204" s="2" t="str">
        <f ca="1">IF('PR-tampon'!B170="","",IF('PR-tampon'!B170=0,"",INDIRECT(NOM_FR_FACADE&amp;ADDRESS('PR-tampon'!$E170,COLUMN(REFERENCEMENT_FACADE[[#Headers],[REF]])))))</f>
        <v/>
      </c>
      <c r="I204" s="10" t="str">
        <f ca="1">IF('PR-tampon'!B170="","",IF('PR-tampon'!B170=0,"",INDIRECT(NOM_FR_FACADE&amp;ADDRESS('PR-tampon'!$E170,COLUMN(REFERENCEMENT_FACADE[[#Headers],[AVIS LIMITE AU / VALIDITE]])))))</f>
        <v/>
      </c>
      <c r="J204" s="10" t="str">
        <f ca="1">IF('PR-tampon'!B170="","",IF('PR-tampon'!B170=0,"",INDIRECT(NOM_FR_FACADE&amp;ADDRESS('PR-tampon'!$E170,COLUMN(REFERENCEMENT_FACADE[[#Headers],[TC/TNC
dans le domaine d''emploi visé]])))))</f>
        <v/>
      </c>
      <c r="K204" s="2" t="str">
        <f ca="1">IF('PR-tampon'!B170="","",IF('PR-tampon'!B170=0,"",INDIRECT(NOM_FR_FACADE&amp;ADDRESS('PR-tampon'!$E170,COLUMN(REFERENCEMENT_FACADE[[#Headers],[Synthèse support visés]])))))</f>
        <v/>
      </c>
      <c r="L204" s="2" t="str">
        <f ca="1">IF('PR-tampon'!B170="","",IF('PR-tampon'!B170=0,"",INDIRECT(NOM_FR_FACADE&amp;ADDRESS('PR-tampon'!$E170,COLUMN(REFERENCEMENT_FACADE[[#Headers],[LIMITATION DE HAUTEUR DE FACADE3]])))))</f>
        <v/>
      </c>
      <c r="M204" s="265" t="str">
        <f ca="1">IF('PR-tampon'!B170="","",IF('PR-tampon'!B170=0,"",INDIRECT(NOM_FR_FACADE&amp;ADDRESS('PR-tampon'!$E170,COLUMN(REFERENCEMENT_FACADE[[#Headers],[LIMITATION DE HAUTEUR DE FACADE]])))))</f>
        <v/>
      </c>
      <c r="N204" s="236" t="str">
        <f ca="1">IF('PR-tampon'!B170="","",IF('PR-tampon'!B170=0,"",IF(INDIRECT(NOM_FR_FACADE&amp;ADDRESS('PR-tampon'!$E170,COLUMN(REFERENCEMENT_FACADE[Observation domaine d''emploi Hauteur])))=0,"-",INDIRECT(NOM_FR_FACADE&amp;ADDRESS('PR-tampon'!$E170,COLUMN(REFERENCEMENT_FACADE[Observation domaine d''emploi Hauteur]))))))</f>
        <v/>
      </c>
      <c r="O204" s="2" t="str">
        <f ca="1">IF('PR-tampon'!B170="","",IF('PR-tampon'!B170=0,"",INDIRECT(NOM_FR_FACADE&amp;ADDRESS('PR-tampon'!$E170,COLUMN(REFERENCEMENT_FACADE[[#Headers],[Colonne zone visée]])))))</f>
        <v/>
      </c>
      <c r="P204" s="2" t="str">
        <f ca="1">IF('PR-tampon'!B170="","",IF('PR-tampon'!B170=0,"",INDIRECT(NOM_FR_FACADE&amp;ADDRESS('PR-tampon'!$E170,COLUMN(REFERENCEMENT_FACADE[[#Headers],[Colonne catégorie visée]])))))</f>
        <v/>
      </c>
      <c r="Q204" s="236" t="str">
        <f ca="1">IF(OR(RECH_CATEGORIE=FALSE,MID(Tableau5[[#This Row],[ZONE DE SISMICITE MAXIMALE POUR LA CATEGORIE DE BATIMENT VISEE]],2,2)="**"),IF('PR-tampon'!B170="","",IF('PR-tampon'!B170=0,"",IF(INDIRECT(NOM_FR_FACADE&amp;ADDRESS('PR-tampon'!$E170,COLUMN(REFERENCEMENT_FACADE[OBSERVATIONS SUR DOMAINE D''EMPLOI Sismique])))="","-",(INDIRECT(NOM_FR_FACADE&amp;ADDRESS('PR-tampon'!$E170,COLUMN(REFERENCEMENT_FACADE[OBSERVATIONS SUR DOMAINE D''EMPLOI Sismique]))))))),"")</f>
        <v/>
      </c>
      <c r="R204" s="2" t="str">
        <f ca="1">IF('PR-tampon'!B170="","",IF('PR-tampon'!B170=0,"",IF(INDIRECT(NOM_FR_FACADE&amp;ADDRESS('PR-tampon'!$E170,COLUMN(REFERENCEMENT_FACADE[REF ApL])))=0,"",INDIRECT(NOM_FR_FACADE&amp;ADDRESS('PR-tampon'!$E170,COLUMN(REFERENCEMENT_FACADE[REF ApL]))))))</f>
        <v/>
      </c>
      <c r="S204" s="187" t="str">
        <f ca="1">IF('PR-tampon'!B170="","",IF('PR-tampon'!B170=0,"",IF(INDIRECT(NOM_FR_FACADE&amp;ADDRESS('PR-tampon'!$E170,COLUMN(REFERENCEMENT_FACADE[Lien pour aller sur le site Evaluation CSTB])))=0,"",INDIRECT(NOM_FR_FACADE&amp;ADDRESS('PR-tampon'!$E170,COLUMN(REFERENCEMENT_FACADE[Lien pour aller sur le site Evaluation CSTB]))))))</f>
        <v/>
      </c>
    </row>
    <row r="205" spans="1:19" ht="120" customHeight="1" x14ac:dyDescent="0.3">
      <c r="A205" s="2" t="e">
        <f>IF('PR-tampon'!B171=0,"",IF(A204+1&gt;'MODULE DE RECHERCHE'!$F$36,"",A204+1))</f>
        <v>#VALUE!</v>
      </c>
      <c r="B205" s="10" t="str">
        <f ca="1">IF('PR-tampon'!E171="","",IF('PR-tampon'!E171=0,"",INDIRECT(NOM_FR_FACADE&amp;ADDRESS('PR-tampon'!$E171,COLUMN(REFERENCEMENT_FACADE[[#Headers],[DATE REFERENCEMENT]])))))</f>
        <v/>
      </c>
      <c r="C205" s="2" t="str">
        <f ca="1">IF('PR-tampon'!B171="","",IF('PR-tampon'!B171=0,"",INDIRECT(NOM_FR_FACADE&amp;ADDRESS('PR-tampon'!$E171,COLUMN(REFERENCEMENT_FACADE[[#Headers],[ASPECT]])))))</f>
        <v/>
      </c>
      <c r="D205" s="2" t="str">
        <f ca="1">IF('PR-tampon'!B171="","",IF('PR-tampon'!B171=0,"",INDIRECT(NOM_FR_FACADE&amp;ADDRESS('PR-tampon'!$E171,COLUMN(REFERENCEMENT_FACADE[[#Headers],[TYPE DE PROCEDE]])))))</f>
        <v/>
      </c>
      <c r="E205" s="2" t="str">
        <f ca="1">IF('PR-tampon'!B171="","",IF('PR-tampon'!B171=0,"",INDIRECT(NOM_FR_FACADE&amp;ADDRESS('PR-tampon'!$E171,COLUMN(REFERENCEMENT_FACADE[[#Headers],[NOM COMMERCIAL DU PROCEDE]])))))</f>
        <v/>
      </c>
      <c r="F205" s="2" t="str">
        <f ca="1">IF('PR-tampon'!B171="","",IF('PR-tampon'!B171=0,"",INDIRECT(NOM_FR_FACADE&amp;ADDRESS('PR-tampon'!$E171,COLUMN(REFERENCEMENT_FACADE[[#Headers],[FABRICANT]])))))</f>
        <v/>
      </c>
      <c r="G205" s="2" t="str">
        <f ca="1">IF('PR-tampon'!B171="","",IF('PR-tampon'!B171=0,"",INDIRECT(NOM_FR_FACADE&amp;ADDRESS('PR-tampon'!$E171,COLUMN(REFERENCEMENT_FACADE[[#Headers],[TYPE DE DOCUMENT DE REFERENCE]])))))</f>
        <v/>
      </c>
      <c r="H205" s="2" t="str">
        <f ca="1">IF('PR-tampon'!B171="","",IF('PR-tampon'!B171=0,"",INDIRECT(NOM_FR_FACADE&amp;ADDRESS('PR-tampon'!$E171,COLUMN(REFERENCEMENT_FACADE[[#Headers],[REF]])))))</f>
        <v/>
      </c>
      <c r="I205" s="10" t="str">
        <f ca="1">IF('PR-tampon'!B171="","",IF('PR-tampon'!B171=0,"",INDIRECT(NOM_FR_FACADE&amp;ADDRESS('PR-tampon'!$E171,COLUMN(REFERENCEMENT_FACADE[[#Headers],[AVIS LIMITE AU / VALIDITE]])))))</f>
        <v/>
      </c>
      <c r="J205" s="10" t="str">
        <f ca="1">IF('PR-tampon'!B171="","",IF('PR-tampon'!B171=0,"",INDIRECT(NOM_FR_FACADE&amp;ADDRESS('PR-tampon'!$E171,COLUMN(REFERENCEMENT_FACADE[[#Headers],[TC/TNC
dans le domaine d''emploi visé]])))))</f>
        <v/>
      </c>
      <c r="K205" s="2" t="str">
        <f ca="1">IF('PR-tampon'!B171="","",IF('PR-tampon'!B171=0,"",INDIRECT(NOM_FR_FACADE&amp;ADDRESS('PR-tampon'!$E171,COLUMN(REFERENCEMENT_FACADE[[#Headers],[Synthèse support visés]])))))</f>
        <v/>
      </c>
      <c r="L205" s="2" t="str">
        <f ca="1">IF('PR-tampon'!B171="","",IF('PR-tampon'!B171=0,"",INDIRECT(NOM_FR_FACADE&amp;ADDRESS('PR-tampon'!$E171,COLUMN(REFERENCEMENT_FACADE[[#Headers],[LIMITATION DE HAUTEUR DE FACADE3]])))))</f>
        <v/>
      </c>
      <c r="M205" s="265" t="str">
        <f ca="1">IF('PR-tampon'!B171="","",IF('PR-tampon'!B171=0,"",INDIRECT(NOM_FR_FACADE&amp;ADDRESS('PR-tampon'!$E171,COLUMN(REFERENCEMENT_FACADE[[#Headers],[LIMITATION DE HAUTEUR DE FACADE]])))))</f>
        <v/>
      </c>
      <c r="N205" s="236" t="str">
        <f ca="1">IF('PR-tampon'!B171="","",IF('PR-tampon'!B171=0,"",IF(INDIRECT(NOM_FR_FACADE&amp;ADDRESS('PR-tampon'!$E171,COLUMN(REFERENCEMENT_FACADE[Observation domaine d''emploi Hauteur])))=0,"-",INDIRECT(NOM_FR_FACADE&amp;ADDRESS('PR-tampon'!$E171,COLUMN(REFERENCEMENT_FACADE[Observation domaine d''emploi Hauteur]))))))</f>
        <v/>
      </c>
      <c r="O205" s="2" t="str">
        <f ca="1">IF('PR-tampon'!B171="","",IF('PR-tampon'!B171=0,"",INDIRECT(NOM_FR_FACADE&amp;ADDRESS('PR-tampon'!$E171,COLUMN(REFERENCEMENT_FACADE[[#Headers],[Colonne zone visée]])))))</f>
        <v/>
      </c>
      <c r="P205" s="2" t="str">
        <f ca="1">IF('PR-tampon'!B171="","",IF('PR-tampon'!B171=0,"",INDIRECT(NOM_FR_FACADE&amp;ADDRESS('PR-tampon'!$E171,COLUMN(REFERENCEMENT_FACADE[[#Headers],[Colonne catégorie visée]])))))</f>
        <v/>
      </c>
      <c r="Q205" s="236" t="str">
        <f ca="1">IF(OR(RECH_CATEGORIE=FALSE,MID(Tableau5[[#This Row],[ZONE DE SISMICITE MAXIMALE POUR LA CATEGORIE DE BATIMENT VISEE]],2,2)="**"),IF('PR-tampon'!B171="","",IF('PR-tampon'!B171=0,"",IF(INDIRECT(NOM_FR_FACADE&amp;ADDRESS('PR-tampon'!$E171,COLUMN(REFERENCEMENT_FACADE[OBSERVATIONS SUR DOMAINE D''EMPLOI Sismique])))="","-",(INDIRECT(NOM_FR_FACADE&amp;ADDRESS('PR-tampon'!$E171,COLUMN(REFERENCEMENT_FACADE[OBSERVATIONS SUR DOMAINE D''EMPLOI Sismique]))))))),"")</f>
        <v/>
      </c>
      <c r="R205" s="2" t="str">
        <f ca="1">IF('PR-tampon'!B171="","",IF('PR-tampon'!B171=0,"",IF(INDIRECT(NOM_FR_FACADE&amp;ADDRESS('PR-tampon'!$E171,COLUMN(REFERENCEMENT_FACADE[REF ApL])))=0,"",INDIRECT(NOM_FR_FACADE&amp;ADDRESS('PR-tampon'!$E171,COLUMN(REFERENCEMENT_FACADE[REF ApL]))))))</f>
        <v/>
      </c>
      <c r="S205" s="187" t="str">
        <f ca="1">IF('PR-tampon'!B171="","",IF('PR-tampon'!B171=0,"",IF(INDIRECT(NOM_FR_FACADE&amp;ADDRESS('PR-tampon'!$E171,COLUMN(REFERENCEMENT_FACADE[Lien pour aller sur le site Evaluation CSTB])))=0,"",INDIRECT(NOM_FR_FACADE&amp;ADDRESS('PR-tampon'!$E171,COLUMN(REFERENCEMENT_FACADE[Lien pour aller sur le site Evaluation CSTB]))))))</f>
        <v/>
      </c>
    </row>
    <row r="206" spans="1:19" ht="120" customHeight="1" x14ac:dyDescent="0.3">
      <c r="A206" s="2" t="e">
        <f>IF('PR-tampon'!B172=0,"",IF(A205+1&gt;'MODULE DE RECHERCHE'!$F$36,"",A205+1))</f>
        <v>#VALUE!</v>
      </c>
      <c r="B206" s="10" t="str">
        <f ca="1">IF('PR-tampon'!E172="","",IF('PR-tampon'!E172=0,"",INDIRECT(NOM_FR_FACADE&amp;ADDRESS('PR-tampon'!$E172,COLUMN(REFERENCEMENT_FACADE[[#Headers],[DATE REFERENCEMENT]])))))</f>
        <v/>
      </c>
      <c r="C206" s="2" t="str">
        <f ca="1">IF('PR-tampon'!B172="","",IF('PR-tampon'!B172=0,"",INDIRECT(NOM_FR_FACADE&amp;ADDRESS('PR-tampon'!$E172,COLUMN(REFERENCEMENT_FACADE[[#Headers],[ASPECT]])))))</f>
        <v/>
      </c>
      <c r="D206" s="2" t="str">
        <f ca="1">IF('PR-tampon'!B172="","",IF('PR-tampon'!B172=0,"",INDIRECT(NOM_FR_FACADE&amp;ADDRESS('PR-tampon'!$E172,COLUMN(REFERENCEMENT_FACADE[[#Headers],[TYPE DE PROCEDE]])))))</f>
        <v/>
      </c>
      <c r="E206" s="2" t="str">
        <f ca="1">IF('PR-tampon'!B172="","",IF('PR-tampon'!B172=0,"",INDIRECT(NOM_FR_FACADE&amp;ADDRESS('PR-tampon'!$E172,COLUMN(REFERENCEMENT_FACADE[[#Headers],[NOM COMMERCIAL DU PROCEDE]])))))</f>
        <v/>
      </c>
      <c r="F206" s="2" t="str">
        <f ca="1">IF('PR-tampon'!B172="","",IF('PR-tampon'!B172=0,"",INDIRECT(NOM_FR_FACADE&amp;ADDRESS('PR-tampon'!$E172,COLUMN(REFERENCEMENT_FACADE[[#Headers],[FABRICANT]])))))</f>
        <v/>
      </c>
      <c r="G206" s="2" t="str">
        <f ca="1">IF('PR-tampon'!B172="","",IF('PR-tampon'!B172=0,"",INDIRECT(NOM_FR_FACADE&amp;ADDRESS('PR-tampon'!$E172,COLUMN(REFERENCEMENT_FACADE[[#Headers],[TYPE DE DOCUMENT DE REFERENCE]])))))</f>
        <v/>
      </c>
      <c r="H206" s="2" t="str">
        <f ca="1">IF('PR-tampon'!B172="","",IF('PR-tampon'!B172=0,"",INDIRECT(NOM_FR_FACADE&amp;ADDRESS('PR-tampon'!$E172,COLUMN(REFERENCEMENT_FACADE[[#Headers],[REF]])))))</f>
        <v/>
      </c>
      <c r="I206" s="10" t="str">
        <f ca="1">IF('PR-tampon'!B172="","",IF('PR-tampon'!B172=0,"",INDIRECT(NOM_FR_FACADE&amp;ADDRESS('PR-tampon'!$E172,COLUMN(REFERENCEMENT_FACADE[[#Headers],[AVIS LIMITE AU / VALIDITE]])))))</f>
        <v/>
      </c>
      <c r="J206" s="10" t="str">
        <f ca="1">IF('PR-tampon'!B172="","",IF('PR-tampon'!B172=0,"",INDIRECT(NOM_FR_FACADE&amp;ADDRESS('PR-tampon'!$E172,COLUMN(REFERENCEMENT_FACADE[[#Headers],[TC/TNC
dans le domaine d''emploi visé]])))))</f>
        <v/>
      </c>
      <c r="K206" s="2" t="str">
        <f ca="1">IF('PR-tampon'!B172="","",IF('PR-tampon'!B172=0,"",INDIRECT(NOM_FR_FACADE&amp;ADDRESS('PR-tampon'!$E172,COLUMN(REFERENCEMENT_FACADE[[#Headers],[Synthèse support visés]])))))</f>
        <v/>
      </c>
      <c r="L206" s="2" t="str">
        <f ca="1">IF('PR-tampon'!B172="","",IF('PR-tampon'!B172=0,"",INDIRECT(NOM_FR_FACADE&amp;ADDRESS('PR-tampon'!$E172,COLUMN(REFERENCEMENT_FACADE[[#Headers],[LIMITATION DE HAUTEUR DE FACADE3]])))))</f>
        <v/>
      </c>
      <c r="M206" s="265" t="str">
        <f ca="1">IF('PR-tampon'!B172="","",IF('PR-tampon'!B172=0,"",INDIRECT(NOM_FR_FACADE&amp;ADDRESS('PR-tampon'!$E172,COLUMN(REFERENCEMENT_FACADE[[#Headers],[LIMITATION DE HAUTEUR DE FACADE]])))))</f>
        <v/>
      </c>
      <c r="N206" s="236" t="str">
        <f ca="1">IF('PR-tampon'!B172="","",IF('PR-tampon'!B172=0,"",IF(INDIRECT(NOM_FR_FACADE&amp;ADDRESS('PR-tampon'!$E172,COLUMN(REFERENCEMENT_FACADE[Observation domaine d''emploi Hauteur])))=0,"-",INDIRECT(NOM_FR_FACADE&amp;ADDRESS('PR-tampon'!$E172,COLUMN(REFERENCEMENT_FACADE[Observation domaine d''emploi Hauteur]))))))</f>
        <v/>
      </c>
      <c r="O206" s="2" t="str">
        <f ca="1">IF('PR-tampon'!B172="","",IF('PR-tampon'!B172=0,"",INDIRECT(NOM_FR_FACADE&amp;ADDRESS('PR-tampon'!$E172,COLUMN(REFERENCEMENT_FACADE[[#Headers],[Colonne zone visée]])))))</f>
        <v/>
      </c>
      <c r="P206" s="2" t="str">
        <f ca="1">IF('PR-tampon'!B172="","",IF('PR-tampon'!B172=0,"",INDIRECT(NOM_FR_FACADE&amp;ADDRESS('PR-tampon'!$E172,COLUMN(REFERENCEMENT_FACADE[[#Headers],[Colonne catégorie visée]])))))</f>
        <v/>
      </c>
      <c r="Q206" s="236" t="str">
        <f ca="1">IF(OR(RECH_CATEGORIE=FALSE,MID(Tableau5[[#This Row],[ZONE DE SISMICITE MAXIMALE POUR LA CATEGORIE DE BATIMENT VISEE]],2,2)="**"),IF('PR-tampon'!B172="","",IF('PR-tampon'!B172=0,"",IF(INDIRECT(NOM_FR_FACADE&amp;ADDRESS('PR-tampon'!$E172,COLUMN(REFERENCEMENT_FACADE[OBSERVATIONS SUR DOMAINE D''EMPLOI Sismique])))="","-",(INDIRECT(NOM_FR_FACADE&amp;ADDRESS('PR-tampon'!$E172,COLUMN(REFERENCEMENT_FACADE[OBSERVATIONS SUR DOMAINE D''EMPLOI Sismique]))))))),"")</f>
        <v/>
      </c>
      <c r="R206" s="2" t="str">
        <f ca="1">IF('PR-tampon'!B172="","",IF('PR-tampon'!B172=0,"",IF(INDIRECT(NOM_FR_FACADE&amp;ADDRESS('PR-tampon'!$E172,COLUMN(REFERENCEMENT_FACADE[REF ApL])))=0,"",INDIRECT(NOM_FR_FACADE&amp;ADDRESS('PR-tampon'!$E172,COLUMN(REFERENCEMENT_FACADE[REF ApL]))))))</f>
        <v/>
      </c>
      <c r="S206" s="187" t="str">
        <f ca="1">IF('PR-tampon'!B172="","",IF('PR-tampon'!B172=0,"",IF(INDIRECT(NOM_FR_FACADE&amp;ADDRESS('PR-tampon'!$E172,COLUMN(REFERENCEMENT_FACADE[Lien pour aller sur le site Evaluation CSTB])))=0,"",INDIRECT(NOM_FR_FACADE&amp;ADDRESS('PR-tampon'!$E172,COLUMN(REFERENCEMENT_FACADE[Lien pour aller sur le site Evaluation CSTB]))))))</f>
        <v/>
      </c>
    </row>
    <row r="207" spans="1:19" ht="120" customHeight="1" x14ac:dyDescent="0.3">
      <c r="A207" s="2" t="e">
        <f>IF('PR-tampon'!B173=0,"",IF(A206+1&gt;'MODULE DE RECHERCHE'!$F$36,"",A206+1))</f>
        <v>#VALUE!</v>
      </c>
      <c r="B207" s="10" t="str">
        <f ca="1">IF('PR-tampon'!E173="","",IF('PR-tampon'!E173=0,"",INDIRECT(NOM_FR_FACADE&amp;ADDRESS('PR-tampon'!$E173,COLUMN(REFERENCEMENT_FACADE[[#Headers],[DATE REFERENCEMENT]])))))</f>
        <v/>
      </c>
      <c r="C207" s="2" t="str">
        <f ca="1">IF('PR-tampon'!B173="","",IF('PR-tampon'!B173=0,"",INDIRECT(NOM_FR_FACADE&amp;ADDRESS('PR-tampon'!$E173,COLUMN(REFERENCEMENT_FACADE[[#Headers],[ASPECT]])))))</f>
        <v/>
      </c>
      <c r="D207" s="2" t="str">
        <f ca="1">IF('PR-tampon'!B173="","",IF('PR-tampon'!B173=0,"",INDIRECT(NOM_FR_FACADE&amp;ADDRESS('PR-tampon'!$E173,COLUMN(REFERENCEMENT_FACADE[[#Headers],[TYPE DE PROCEDE]])))))</f>
        <v/>
      </c>
      <c r="E207" s="2" t="str">
        <f ca="1">IF('PR-tampon'!B173="","",IF('PR-tampon'!B173=0,"",INDIRECT(NOM_FR_FACADE&amp;ADDRESS('PR-tampon'!$E173,COLUMN(REFERENCEMENT_FACADE[[#Headers],[NOM COMMERCIAL DU PROCEDE]])))))</f>
        <v/>
      </c>
      <c r="F207" s="2" t="str">
        <f ca="1">IF('PR-tampon'!B173="","",IF('PR-tampon'!B173=0,"",INDIRECT(NOM_FR_FACADE&amp;ADDRESS('PR-tampon'!$E173,COLUMN(REFERENCEMENT_FACADE[[#Headers],[FABRICANT]])))))</f>
        <v/>
      </c>
      <c r="G207" s="2" t="str">
        <f ca="1">IF('PR-tampon'!B173="","",IF('PR-tampon'!B173=0,"",INDIRECT(NOM_FR_FACADE&amp;ADDRESS('PR-tampon'!$E173,COLUMN(REFERENCEMENT_FACADE[[#Headers],[TYPE DE DOCUMENT DE REFERENCE]])))))</f>
        <v/>
      </c>
      <c r="H207" s="2" t="str">
        <f ca="1">IF('PR-tampon'!B173="","",IF('PR-tampon'!B173=0,"",INDIRECT(NOM_FR_FACADE&amp;ADDRESS('PR-tampon'!$E173,COLUMN(REFERENCEMENT_FACADE[[#Headers],[REF]])))))</f>
        <v/>
      </c>
      <c r="I207" s="10" t="str">
        <f ca="1">IF('PR-tampon'!B173="","",IF('PR-tampon'!B173=0,"",INDIRECT(NOM_FR_FACADE&amp;ADDRESS('PR-tampon'!$E173,COLUMN(REFERENCEMENT_FACADE[[#Headers],[AVIS LIMITE AU / VALIDITE]])))))</f>
        <v/>
      </c>
      <c r="J207" s="10" t="str">
        <f ca="1">IF('PR-tampon'!B173="","",IF('PR-tampon'!B173=0,"",INDIRECT(NOM_FR_FACADE&amp;ADDRESS('PR-tampon'!$E173,COLUMN(REFERENCEMENT_FACADE[[#Headers],[TC/TNC
dans le domaine d''emploi visé]])))))</f>
        <v/>
      </c>
      <c r="K207" s="2" t="str">
        <f ca="1">IF('PR-tampon'!B173="","",IF('PR-tampon'!B173=0,"",INDIRECT(NOM_FR_FACADE&amp;ADDRESS('PR-tampon'!$E173,COLUMN(REFERENCEMENT_FACADE[[#Headers],[Synthèse support visés]])))))</f>
        <v/>
      </c>
      <c r="L207" s="2" t="str">
        <f ca="1">IF('PR-tampon'!B173="","",IF('PR-tampon'!B173=0,"",INDIRECT(NOM_FR_FACADE&amp;ADDRESS('PR-tampon'!$E173,COLUMN(REFERENCEMENT_FACADE[[#Headers],[LIMITATION DE HAUTEUR DE FACADE3]])))))</f>
        <v/>
      </c>
      <c r="M207" s="265" t="str">
        <f ca="1">IF('PR-tampon'!B173="","",IF('PR-tampon'!B173=0,"",INDIRECT(NOM_FR_FACADE&amp;ADDRESS('PR-tampon'!$E173,COLUMN(REFERENCEMENT_FACADE[[#Headers],[LIMITATION DE HAUTEUR DE FACADE]])))))</f>
        <v/>
      </c>
      <c r="N207" s="236" t="str">
        <f ca="1">IF('PR-tampon'!B173="","",IF('PR-tampon'!B173=0,"",IF(INDIRECT(NOM_FR_FACADE&amp;ADDRESS('PR-tampon'!$E173,COLUMN(REFERENCEMENT_FACADE[Observation domaine d''emploi Hauteur])))=0,"-",INDIRECT(NOM_FR_FACADE&amp;ADDRESS('PR-tampon'!$E173,COLUMN(REFERENCEMENT_FACADE[Observation domaine d''emploi Hauteur]))))))</f>
        <v/>
      </c>
      <c r="O207" s="2" t="str">
        <f ca="1">IF('PR-tampon'!B173="","",IF('PR-tampon'!B173=0,"",INDIRECT(NOM_FR_FACADE&amp;ADDRESS('PR-tampon'!$E173,COLUMN(REFERENCEMENT_FACADE[[#Headers],[Colonne zone visée]])))))</f>
        <v/>
      </c>
      <c r="P207" s="2" t="str">
        <f ca="1">IF('PR-tampon'!B173="","",IF('PR-tampon'!B173=0,"",INDIRECT(NOM_FR_FACADE&amp;ADDRESS('PR-tampon'!$E173,COLUMN(REFERENCEMENT_FACADE[[#Headers],[Colonne catégorie visée]])))))</f>
        <v/>
      </c>
      <c r="Q207" s="236" t="str">
        <f ca="1">IF(OR(RECH_CATEGORIE=FALSE,MID(Tableau5[[#This Row],[ZONE DE SISMICITE MAXIMALE POUR LA CATEGORIE DE BATIMENT VISEE]],2,2)="**"),IF('PR-tampon'!B173="","",IF('PR-tampon'!B173=0,"",IF(INDIRECT(NOM_FR_FACADE&amp;ADDRESS('PR-tampon'!$E173,COLUMN(REFERENCEMENT_FACADE[OBSERVATIONS SUR DOMAINE D''EMPLOI Sismique])))="","-",(INDIRECT(NOM_FR_FACADE&amp;ADDRESS('PR-tampon'!$E173,COLUMN(REFERENCEMENT_FACADE[OBSERVATIONS SUR DOMAINE D''EMPLOI Sismique]))))))),"")</f>
        <v/>
      </c>
      <c r="R207" s="2" t="str">
        <f ca="1">IF('PR-tampon'!B173="","",IF('PR-tampon'!B173=0,"",IF(INDIRECT(NOM_FR_FACADE&amp;ADDRESS('PR-tampon'!$E173,COLUMN(REFERENCEMENT_FACADE[REF ApL])))=0,"",INDIRECT(NOM_FR_FACADE&amp;ADDRESS('PR-tampon'!$E173,COLUMN(REFERENCEMENT_FACADE[REF ApL]))))))</f>
        <v/>
      </c>
      <c r="S207" s="187" t="str">
        <f ca="1">IF('PR-tampon'!B173="","",IF('PR-tampon'!B173=0,"",IF(INDIRECT(NOM_FR_FACADE&amp;ADDRESS('PR-tampon'!$E173,COLUMN(REFERENCEMENT_FACADE[Lien pour aller sur le site Evaluation CSTB])))=0,"",INDIRECT(NOM_FR_FACADE&amp;ADDRESS('PR-tampon'!$E173,COLUMN(REFERENCEMENT_FACADE[Lien pour aller sur le site Evaluation CSTB]))))))</f>
        <v/>
      </c>
    </row>
    <row r="208" spans="1:19" ht="120" customHeight="1" x14ac:dyDescent="0.3">
      <c r="A208" s="2" t="e">
        <f>IF('PR-tampon'!B174=0,"",IF(A207+1&gt;'MODULE DE RECHERCHE'!$F$36,"",A207+1))</f>
        <v>#VALUE!</v>
      </c>
      <c r="B208" s="10" t="str">
        <f ca="1">IF('PR-tampon'!E174="","",IF('PR-tampon'!E174=0,"",INDIRECT(NOM_FR_FACADE&amp;ADDRESS('PR-tampon'!$E174,COLUMN(REFERENCEMENT_FACADE[[#Headers],[DATE REFERENCEMENT]])))))</f>
        <v/>
      </c>
      <c r="C208" s="2" t="str">
        <f ca="1">IF('PR-tampon'!B174="","",IF('PR-tampon'!B174=0,"",INDIRECT(NOM_FR_FACADE&amp;ADDRESS('PR-tampon'!$E174,COLUMN(REFERENCEMENT_FACADE[[#Headers],[ASPECT]])))))</f>
        <v/>
      </c>
      <c r="D208" s="2" t="str">
        <f ca="1">IF('PR-tampon'!B174="","",IF('PR-tampon'!B174=0,"",INDIRECT(NOM_FR_FACADE&amp;ADDRESS('PR-tampon'!$E174,COLUMN(REFERENCEMENT_FACADE[[#Headers],[TYPE DE PROCEDE]])))))</f>
        <v/>
      </c>
      <c r="E208" s="2" t="str">
        <f ca="1">IF('PR-tampon'!B174="","",IF('PR-tampon'!B174=0,"",INDIRECT(NOM_FR_FACADE&amp;ADDRESS('PR-tampon'!$E174,COLUMN(REFERENCEMENT_FACADE[[#Headers],[NOM COMMERCIAL DU PROCEDE]])))))</f>
        <v/>
      </c>
      <c r="F208" s="2" t="str">
        <f ca="1">IF('PR-tampon'!B174="","",IF('PR-tampon'!B174=0,"",INDIRECT(NOM_FR_FACADE&amp;ADDRESS('PR-tampon'!$E174,COLUMN(REFERENCEMENT_FACADE[[#Headers],[FABRICANT]])))))</f>
        <v/>
      </c>
      <c r="G208" s="2" t="str">
        <f ca="1">IF('PR-tampon'!B174="","",IF('PR-tampon'!B174=0,"",INDIRECT(NOM_FR_FACADE&amp;ADDRESS('PR-tampon'!$E174,COLUMN(REFERENCEMENT_FACADE[[#Headers],[TYPE DE DOCUMENT DE REFERENCE]])))))</f>
        <v/>
      </c>
      <c r="H208" s="2" t="str">
        <f ca="1">IF('PR-tampon'!B174="","",IF('PR-tampon'!B174=0,"",INDIRECT(NOM_FR_FACADE&amp;ADDRESS('PR-tampon'!$E174,COLUMN(REFERENCEMENT_FACADE[[#Headers],[REF]])))))</f>
        <v/>
      </c>
      <c r="I208" s="10" t="str">
        <f ca="1">IF('PR-tampon'!B174="","",IF('PR-tampon'!B174=0,"",INDIRECT(NOM_FR_FACADE&amp;ADDRESS('PR-tampon'!$E174,COLUMN(REFERENCEMENT_FACADE[[#Headers],[AVIS LIMITE AU / VALIDITE]])))))</f>
        <v/>
      </c>
      <c r="J208" s="10" t="str">
        <f ca="1">IF('PR-tampon'!B174="","",IF('PR-tampon'!B174=0,"",INDIRECT(NOM_FR_FACADE&amp;ADDRESS('PR-tampon'!$E174,COLUMN(REFERENCEMENT_FACADE[[#Headers],[TC/TNC
dans le domaine d''emploi visé]])))))</f>
        <v/>
      </c>
      <c r="K208" s="2" t="str">
        <f ca="1">IF('PR-tampon'!B174="","",IF('PR-tampon'!B174=0,"",INDIRECT(NOM_FR_FACADE&amp;ADDRESS('PR-tampon'!$E174,COLUMN(REFERENCEMENT_FACADE[[#Headers],[Synthèse support visés]])))))</f>
        <v/>
      </c>
      <c r="L208" s="2" t="str">
        <f ca="1">IF('PR-tampon'!B174="","",IF('PR-tampon'!B174=0,"",INDIRECT(NOM_FR_FACADE&amp;ADDRESS('PR-tampon'!$E174,COLUMN(REFERENCEMENT_FACADE[[#Headers],[LIMITATION DE HAUTEUR DE FACADE3]])))))</f>
        <v/>
      </c>
      <c r="M208" s="265" t="str">
        <f ca="1">IF('PR-tampon'!B174="","",IF('PR-tampon'!B174=0,"",INDIRECT(NOM_FR_FACADE&amp;ADDRESS('PR-tampon'!$E174,COLUMN(REFERENCEMENT_FACADE[[#Headers],[LIMITATION DE HAUTEUR DE FACADE]])))))</f>
        <v/>
      </c>
      <c r="N208" s="236" t="str">
        <f ca="1">IF('PR-tampon'!B174="","",IF('PR-tampon'!B174=0,"",IF(INDIRECT(NOM_FR_FACADE&amp;ADDRESS('PR-tampon'!$E174,COLUMN(REFERENCEMENT_FACADE[Observation domaine d''emploi Hauteur])))=0,"-",INDIRECT(NOM_FR_FACADE&amp;ADDRESS('PR-tampon'!$E174,COLUMN(REFERENCEMENT_FACADE[Observation domaine d''emploi Hauteur]))))))</f>
        <v/>
      </c>
      <c r="O208" s="2" t="str">
        <f ca="1">IF('PR-tampon'!B174="","",IF('PR-tampon'!B174=0,"",INDIRECT(NOM_FR_FACADE&amp;ADDRESS('PR-tampon'!$E174,COLUMN(REFERENCEMENT_FACADE[[#Headers],[Colonne zone visée]])))))</f>
        <v/>
      </c>
      <c r="P208" s="2" t="str">
        <f ca="1">IF('PR-tampon'!B174="","",IF('PR-tampon'!B174=0,"",INDIRECT(NOM_FR_FACADE&amp;ADDRESS('PR-tampon'!$E174,COLUMN(REFERENCEMENT_FACADE[[#Headers],[Colonne catégorie visée]])))))</f>
        <v/>
      </c>
      <c r="Q208" s="236" t="str">
        <f ca="1">IF(OR(RECH_CATEGORIE=FALSE,MID(Tableau5[[#This Row],[ZONE DE SISMICITE MAXIMALE POUR LA CATEGORIE DE BATIMENT VISEE]],2,2)="**"),IF('PR-tampon'!B174="","",IF('PR-tampon'!B174=0,"",IF(INDIRECT(NOM_FR_FACADE&amp;ADDRESS('PR-tampon'!$E174,COLUMN(REFERENCEMENT_FACADE[OBSERVATIONS SUR DOMAINE D''EMPLOI Sismique])))="","-",(INDIRECT(NOM_FR_FACADE&amp;ADDRESS('PR-tampon'!$E174,COLUMN(REFERENCEMENT_FACADE[OBSERVATIONS SUR DOMAINE D''EMPLOI Sismique]))))))),"")</f>
        <v/>
      </c>
      <c r="R208" s="2" t="str">
        <f ca="1">IF('PR-tampon'!B174="","",IF('PR-tampon'!B174=0,"",IF(INDIRECT(NOM_FR_FACADE&amp;ADDRESS('PR-tampon'!$E174,COLUMN(REFERENCEMENT_FACADE[REF ApL])))=0,"",INDIRECT(NOM_FR_FACADE&amp;ADDRESS('PR-tampon'!$E174,COLUMN(REFERENCEMENT_FACADE[REF ApL]))))))</f>
        <v/>
      </c>
      <c r="S208" s="187" t="str">
        <f ca="1">IF('PR-tampon'!B174="","",IF('PR-tampon'!B174=0,"",IF(INDIRECT(NOM_FR_FACADE&amp;ADDRESS('PR-tampon'!$E174,COLUMN(REFERENCEMENT_FACADE[Lien pour aller sur le site Evaluation CSTB])))=0,"",INDIRECT(NOM_FR_FACADE&amp;ADDRESS('PR-tampon'!$E174,COLUMN(REFERENCEMENT_FACADE[Lien pour aller sur le site Evaluation CSTB]))))))</f>
        <v/>
      </c>
    </row>
    <row r="209" spans="1:19" ht="120" customHeight="1" x14ac:dyDescent="0.3">
      <c r="A209" s="2" t="e">
        <f>IF('PR-tampon'!B175=0,"",IF(A208+1&gt;'MODULE DE RECHERCHE'!$F$36,"",A208+1))</f>
        <v>#VALUE!</v>
      </c>
      <c r="B209" s="10" t="str">
        <f ca="1">IF('PR-tampon'!E175="","",IF('PR-tampon'!E175=0,"",INDIRECT(NOM_FR_FACADE&amp;ADDRESS('PR-tampon'!$E175,COLUMN(REFERENCEMENT_FACADE[[#Headers],[DATE REFERENCEMENT]])))))</f>
        <v/>
      </c>
      <c r="C209" s="2" t="str">
        <f ca="1">IF('PR-tampon'!B175="","",IF('PR-tampon'!B175=0,"",INDIRECT(NOM_FR_FACADE&amp;ADDRESS('PR-tampon'!$E175,COLUMN(REFERENCEMENT_FACADE[[#Headers],[ASPECT]])))))</f>
        <v/>
      </c>
      <c r="D209" s="2" t="str">
        <f ca="1">IF('PR-tampon'!B175="","",IF('PR-tampon'!B175=0,"",INDIRECT(NOM_FR_FACADE&amp;ADDRESS('PR-tampon'!$E175,COLUMN(REFERENCEMENT_FACADE[[#Headers],[TYPE DE PROCEDE]])))))</f>
        <v/>
      </c>
      <c r="E209" s="2" t="str">
        <f ca="1">IF('PR-tampon'!B175="","",IF('PR-tampon'!B175=0,"",INDIRECT(NOM_FR_FACADE&amp;ADDRESS('PR-tampon'!$E175,COLUMN(REFERENCEMENT_FACADE[[#Headers],[NOM COMMERCIAL DU PROCEDE]])))))</f>
        <v/>
      </c>
      <c r="F209" s="2" t="str">
        <f ca="1">IF('PR-tampon'!B175="","",IF('PR-tampon'!B175=0,"",INDIRECT(NOM_FR_FACADE&amp;ADDRESS('PR-tampon'!$E175,COLUMN(REFERENCEMENT_FACADE[[#Headers],[FABRICANT]])))))</f>
        <v/>
      </c>
      <c r="G209" s="2" t="str">
        <f ca="1">IF('PR-tampon'!B175="","",IF('PR-tampon'!B175=0,"",INDIRECT(NOM_FR_FACADE&amp;ADDRESS('PR-tampon'!$E175,COLUMN(REFERENCEMENT_FACADE[[#Headers],[TYPE DE DOCUMENT DE REFERENCE]])))))</f>
        <v/>
      </c>
      <c r="H209" s="2" t="str">
        <f ca="1">IF('PR-tampon'!B175="","",IF('PR-tampon'!B175=0,"",INDIRECT(NOM_FR_FACADE&amp;ADDRESS('PR-tampon'!$E175,COLUMN(REFERENCEMENT_FACADE[[#Headers],[REF]])))))</f>
        <v/>
      </c>
      <c r="I209" s="10" t="str">
        <f ca="1">IF('PR-tampon'!B175="","",IF('PR-tampon'!B175=0,"",INDIRECT(NOM_FR_FACADE&amp;ADDRESS('PR-tampon'!$E175,COLUMN(REFERENCEMENT_FACADE[[#Headers],[AVIS LIMITE AU / VALIDITE]])))))</f>
        <v/>
      </c>
      <c r="J209" s="10" t="str">
        <f ca="1">IF('PR-tampon'!B175="","",IF('PR-tampon'!B175=0,"",INDIRECT(NOM_FR_FACADE&amp;ADDRESS('PR-tampon'!$E175,COLUMN(REFERENCEMENT_FACADE[[#Headers],[TC/TNC
dans le domaine d''emploi visé]])))))</f>
        <v/>
      </c>
      <c r="K209" s="2" t="str">
        <f ca="1">IF('PR-tampon'!B175="","",IF('PR-tampon'!B175=0,"",INDIRECT(NOM_FR_FACADE&amp;ADDRESS('PR-tampon'!$E175,COLUMN(REFERENCEMENT_FACADE[[#Headers],[Synthèse support visés]])))))</f>
        <v/>
      </c>
      <c r="L209" s="2" t="str">
        <f ca="1">IF('PR-tampon'!B175="","",IF('PR-tampon'!B175=0,"",INDIRECT(NOM_FR_FACADE&amp;ADDRESS('PR-tampon'!$E175,COLUMN(REFERENCEMENT_FACADE[[#Headers],[LIMITATION DE HAUTEUR DE FACADE3]])))))</f>
        <v/>
      </c>
      <c r="M209" s="265" t="str">
        <f ca="1">IF('PR-tampon'!B175="","",IF('PR-tampon'!B175=0,"",INDIRECT(NOM_FR_FACADE&amp;ADDRESS('PR-tampon'!$E175,COLUMN(REFERENCEMENT_FACADE[[#Headers],[LIMITATION DE HAUTEUR DE FACADE]])))))</f>
        <v/>
      </c>
      <c r="N209" s="236" t="str">
        <f ca="1">IF('PR-tampon'!B175="","",IF('PR-tampon'!B175=0,"",IF(INDIRECT(NOM_FR_FACADE&amp;ADDRESS('PR-tampon'!$E175,COLUMN(REFERENCEMENT_FACADE[Observation domaine d''emploi Hauteur])))=0,"-",INDIRECT(NOM_FR_FACADE&amp;ADDRESS('PR-tampon'!$E175,COLUMN(REFERENCEMENT_FACADE[Observation domaine d''emploi Hauteur]))))))</f>
        <v/>
      </c>
      <c r="O209" s="2" t="str">
        <f ca="1">IF('PR-tampon'!B175="","",IF('PR-tampon'!B175=0,"",INDIRECT(NOM_FR_FACADE&amp;ADDRESS('PR-tampon'!$E175,COLUMN(REFERENCEMENT_FACADE[[#Headers],[Colonne zone visée]])))))</f>
        <v/>
      </c>
      <c r="P209" s="2" t="str">
        <f ca="1">IF('PR-tampon'!B175="","",IF('PR-tampon'!B175=0,"",INDIRECT(NOM_FR_FACADE&amp;ADDRESS('PR-tampon'!$E175,COLUMN(REFERENCEMENT_FACADE[[#Headers],[Colonne catégorie visée]])))))</f>
        <v/>
      </c>
      <c r="Q209" s="236" t="str">
        <f ca="1">IF(OR(RECH_CATEGORIE=FALSE,MID(Tableau5[[#This Row],[ZONE DE SISMICITE MAXIMALE POUR LA CATEGORIE DE BATIMENT VISEE]],2,2)="**"),IF('PR-tampon'!B175="","",IF('PR-tampon'!B175=0,"",IF(INDIRECT(NOM_FR_FACADE&amp;ADDRESS('PR-tampon'!$E175,COLUMN(REFERENCEMENT_FACADE[OBSERVATIONS SUR DOMAINE D''EMPLOI Sismique])))="","-",(INDIRECT(NOM_FR_FACADE&amp;ADDRESS('PR-tampon'!$E175,COLUMN(REFERENCEMENT_FACADE[OBSERVATIONS SUR DOMAINE D''EMPLOI Sismique]))))))),"")</f>
        <v/>
      </c>
      <c r="R209" s="2" t="str">
        <f ca="1">IF('PR-tampon'!B175="","",IF('PR-tampon'!B175=0,"",IF(INDIRECT(NOM_FR_FACADE&amp;ADDRESS('PR-tampon'!$E175,COLUMN(REFERENCEMENT_FACADE[REF ApL])))=0,"",INDIRECT(NOM_FR_FACADE&amp;ADDRESS('PR-tampon'!$E175,COLUMN(REFERENCEMENT_FACADE[REF ApL]))))))</f>
        <v/>
      </c>
      <c r="S209" s="187" t="str">
        <f ca="1">IF('PR-tampon'!B175="","",IF('PR-tampon'!B175=0,"",IF(INDIRECT(NOM_FR_FACADE&amp;ADDRESS('PR-tampon'!$E175,COLUMN(REFERENCEMENT_FACADE[Lien pour aller sur le site Evaluation CSTB])))=0,"",INDIRECT(NOM_FR_FACADE&amp;ADDRESS('PR-tampon'!$E175,COLUMN(REFERENCEMENT_FACADE[Lien pour aller sur le site Evaluation CSTB]))))))</f>
        <v/>
      </c>
    </row>
    <row r="210" spans="1:19" ht="120" customHeight="1" x14ac:dyDescent="0.3">
      <c r="A210" s="2" t="e">
        <f>IF('PR-tampon'!B176=0,"",IF(A209+1&gt;'MODULE DE RECHERCHE'!$F$36,"",A209+1))</f>
        <v>#VALUE!</v>
      </c>
      <c r="B210" s="10" t="str">
        <f ca="1">IF('PR-tampon'!E176="","",IF('PR-tampon'!E176=0,"",INDIRECT(NOM_FR_FACADE&amp;ADDRESS('PR-tampon'!$E176,COLUMN(REFERENCEMENT_FACADE[[#Headers],[DATE REFERENCEMENT]])))))</f>
        <v/>
      </c>
      <c r="C210" s="2" t="str">
        <f ca="1">IF('PR-tampon'!B176="","",IF('PR-tampon'!B176=0,"",INDIRECT(NOM_FR_FACADE&amp;ADDRESS('PR-tampon'!$E176,COLUMN(REFERENCEMENT_FACADE[[#Headers],[ASPECT]])))))</f>
        <v/>
      </c>
      <c r="D210" s="2" t="str">
        <f ca="1">IF('PR-tampon'!B176="","",IF('PR-tampon'!B176=0,"",INDIRECT(NOM_FR_FACADE&amp;ADDRESS('PR-tampon'!$E176,COLUMN(REFERENCEMENT_FACADE[[#Headers],[TYPE DE PROCEDE]])))))</f>
        <v/>
      </c>
      <c r="E210" s="2" t="str">
        <f ca="1">IF('PR-tampon'!B176="","",IF('PR-tampon'!B176=0,"",INDIRECT(NOM_FR_FACADE&amp;ADDRESS('PR-tampon'!$E176,COLUMN(REFERENCEMENT_FACADE[[#Headers],[NOM COMMERCIAL DU PROCEDE]])))))</f>
        <v/>
      </c>
      <c r="F210" s="2" t="str">
        <f ca="1">IF('PR-tampon'!B176="","",IF('PR-tampon'!B176=0,"",INDIRECT(NOM_FR_FACADE&amp;ADDRESS('PR-tampon'!$E176,COLUMN(REFERENCEMENT_FACADE[[#Headers],[FABRICANT]])))))</f>
        <v/>
      </c>
      <c r="G210" s="2" t="str">
        <f ca="1">IF('PR-tampon'!B176="","",IF('PR-tampon'!B176=0,"",INDIRECT(NOM_FR_FACADE&amp;ADDRESS('PR-tampon'!$E176,COLUMN(REFERENCEMENT_FACADE[[#Headers],[TYPE DE DOCUMENT DE REFERENCE]])))))</f>
        <v/>
      </c>
      <c r="H210" s="2" t="str">
        <f ca="1">IF('PR-tampon'!B176="","",IF('PR-tampon'!B176=0,"",INDIRECT(NOM_FR_FACADE&amp;ADDRESS('PR-tampon'!$E176,COLUMN(REFERENCEMENT_FACADE[[#Headers],[REF]])))))</f>
        <v/>
      </c>
      <c r="I210" s="10" t="str">
        <f ca="1">IF('PR-tampon'!B176="","",IF('PR-tampon'!B176=0,"",INDIRECT(NOM_FR_FACADE&amp;ADDRESS('PR-tampon'!$E176,COLUMN(REFERENCEMENT_FACADE[[#Headers],[AVIS LIMITE AU / VALIDITE]])))))</f>
        <v/>
      </c>
      <c r="J210" s="10" t="str">
        <f ca="1">IF('PR-tampon'!B176="","",IF('PR-tampon'!B176=0,"",INDIRECT(NOM_FR_FACADE&amp;ADDRESS('PR-tampon'!$E176,COLUMN(REFERENCEMENT_FACADE[[#Headers],[TC/TNC
dans le domaine d''emploi visé]])))))</f>
        <v/>
      </c>
      <c r="K210" s="2" t="str">
        <f ca="1">IF('PR-tampon'!B176="","",IF('PR-tampon'!B176=0,"",INDIRECT(NOM_FR_FACADE&amp;ADDRESS('PR-tampon'!$E176,COLUMN(REFERENCEMENT_FACADE[[#Headers],[Synthèse support visés]])))))</f>
        <v/>
      </c>
      <c r="L210" s="2" t="str">
        <f ca="1">IF('PR-tampon'!B176="","",IF('PR-tampon'!B176=0,"",INDIRECT(NOM_FR_FACADE&amp;ADDRESS('PR-tampon'!$E176,COLUMN(REFERENCEMENT_FACADE[[#Headers],[LIMITATION DE HAUTEUR DE FACADE3]])))))</f>
        <v/>
      </c>
      <c r="M210" s="265" t="str">
        <f ca="1">IF('PR-tampon'!B176="","",IF('PR-tampon'!B176=0,"",INDIRECT(NOM_FR_FACADE&amp;ADDRESS('PR-tampon'!$E176,COLUMN(REFERENCEMENT_FACADE[[#Headers],[LIMITATION DE HAUTEUR DE FACADE]])))))</f>
        <v/>
      </c>
      <c r="N210" s="236" t="str">
        <f ca="1">IF('PR-tampon'!B176="","",IF('PR-tampon'!B176=0,"",IF(INDIRECT(NOM_FR_FACADE&amp;ADDRESS('PR-tampon'!$E176,COLUMN(REFERENCEMENT_FACADE[Observation domaine d''emploi Hauteur])))=0,"-",INDIRECT(NOM_FR_FACADE&amp;ADDRESS('PR-tampon'!$E176,COLUMN(REFERENCEMENT_FACADE[Observation domaine d''emploi Hauteur]))))))</f>
        <v/>
      </c>
      <c r="O210" s="2" t="str">
        <f ca="1">IF('PR-tampon'!B176="","",IF('PR-tampon'!B176=0,"",INDIRECT(NOM_FR_FACADE&amp;ADDRESS('PR-tampon'!$E176,COLUMN(REFERENCEMENT_FACADE[[#Headers],[Colonne zone visée]])))))</f>
        <v/>
      </c>
      <c r="P210" s="2" t="str">
        <f ca="1">IF('PR-tampon'!B176="","",IF('PR-tampon'!B176=0,"",INDIRECT(NOM_FR_FACADE&amp;ADDRESS('PR-tampon'!$E176,COLUMN(REFERENCEMENT_FACADE[[#Headers],[Colonne catégorie visée]])))))</f>
        <v/>
      </c>
      <c r="Q210" s="236" t="str">
        <f ca="1">IF(OR(RECH_CATEGORIE=FALSE,MID(Tableau5[[#This Row],[ZONE DE SISMICITE MAXIMALE POUR LA CATEGORIE DE BATIMENT VISEE]],2,2)="**"),IF('PR-tampon'!B176="","",IF('PR-tampon'!B176=0,"",IF(INDIRECT(NOM_FR_FACADE&amp;ADDRESS('PR-tampon'!$E176,COLUMN(REFERENCEMENT_FACADE[OBSERVATIONS SUR DOMAINE D''EMPLOI Sismique])))="","-",(INDIRECT(NOM_FR_FACADE&amp;ADDRESS('PR-tampon'!$E176,COLUMN(REFERENCEMENT_FACADE[OBSERVATIONS SUR DOMAINE D''EMPLOI Sismique]))))))),"")</f>
        <v/>
      </c>
      <c r="R210" s="2" t="str">
        <f ca="1">IF('PR-tampon'!B176="","",IF('PR-tampon'!B176=0,"",IF(INDIRECT(NOM_FR_FACADE&amp;ADDRESS('PR-tampon'!$E176,COLUMN(REFERENCEMENT_FACADE[REF ApL])))=0,"",INDIRECT(NOM_FR_FACADE&amp;ADDRESS('PR-tampon'!$E176,COLUMN(REFERENCEMENT_FACADE[REF ApL]))))))</f>
        <v/>
      </c>
      <c r="S210" s="187" t="str">
        <f ca="1">IF('PR-tampon'!B176="","",IF('PR-tampon'!B176=0,"",IF(INDIRECT(NOM_FR_FACADE&amp;ADDRESS('PR-tampon'!$E176,COLUMN(REFERENCEMENT_FACADE[Lien pour aller sur le site Evaluation CSTB])))=0,"",INDIRECT(NOM_FR_FACADE&amp;ADDRESS('PR-tampon'!$E176,COLUMN(REFERENCEMENT_FACADE[Lien pour aller sur le site Evaluation CSTB]))))))</f>
        <v/>
      </c>
    </row>
    <row r="211" spans="1:19" ht="120" customHeight="1" x14ac:dyDescent="0.3">
      <c r="A211" s="2" t="e">
        <f>IF('PR-tampon'!B177=0,"",IF(A210+1&gt;'MODULE DE RECHERCHE'!$F$36,"",A210+1))</f>
        <v>#VALUE!</v>
      </c>
      <c r="B211" s="10" t="str">
        <f ca="1">IF('PR-tampon'!E177="","",IF('PR-tampon'!E177=0,"",INDIRECT(NOM_FR_FACADE&amp;ADDRESS('PR-tampon'!$E177,COLUMN(REFERENCEMENT_FACADE[[#Headers],[DATE REFERENCEMENT]])))))</f>
        <v/>
      </c>
      <c r="C211" s="2" t="str">
        <f ca="1">IF('PR-tampon'!B177="","",IF('PR-tampon'!B177=0,"",INDIRECT(NOM_FR_FACADE&amp;ADDRESS('PR-tampon'!$E177,COLUMN(REFERENCEMENT_FACADE[[#Headers],[ASPECT]])))))</f>
        <v/>
      </c>
      <c r="D211" s="2" t="str">
        <f ca="1">IF('PR-tampon'!B177="","",IF('PR-tampon'!B177=0,"",INDIRECT(NOM_FR_FACADE&amp;ADDRESS('PR-tampon'!$E177,COLUMN(REFERENCEMENT_FACADE[[#Headers],[TYPE DE PROCEDE]])))))</f>
        <v/>
      </c>
      <c r="E211" s="2" t="str">
        <f ca="1">IF('PR-tampon'!B177="","",IF('PR-tampon'!B177=0,"",INDIRECT(NOM_FR_FACADE&amp;ADDRESS('PR-tampon'!$E177,COLUMN(REFERENCEMENT_FACADE[[#Headers],[NOM COMMERCIAL DU PROCEDE]])))))</f>
        <v/>
      </c>
      <c r="F211" s="2" t="str">
        <f ca="1">IF('PR-tampon'!B177="","",IF('PR-tampon'!B177=0,"",INDIRECT(NOM_FR_FACADE&amp;ADDRESS('PR-tampon'!$E177,COLUMN(REFERENCEMENT_FACADE[[#Headers],[FABRICANT]])))))</f>
        <v/>
      </c>
      <c r="G211" s="2" t="str">
        <f ca="1">IF('PR-tampon'!B177="","",IF('PR-tampon'!B177=0,"",INDIRECT(NOM_FR_FACADE&amp;ADDRESS('PR-tampon'!$E177,COLUMN(REFERENCEMENT_FACADE[[#Headers],[TYPE DE DOCUMENT DE REFERENCE]])))))</f>
        <v/>
      </c>
      <c r="H211" s="2" t="str">
        <f ca="1">IF('PR-tampon'!B177="","",IF('PR-tampon'!B177=0,"",INDIRECT(NOM_FR_FACADE&amp;ADDRESS('PR-tampon'!$E177,COLUMN(REFERENCEMENT_FACADE[[#Headers],[REF]])))))</f>
        <v/>
      </c>
      <c r="I211" s="10" t="str">
        <f ca="1">IF('PR-tampon'!B177="","",IF('PR-tampon'!B177=0,"",INDIRECT(NOM_FR_FACADE&amp;ADDRESS('PR-tampon'!$E177,COLUMN(REFERENCEMENT_FACADE[[#Headers],[AVIS LIMITE AU / VALIDITE]])))))</f>
        <v/>
      </c>
      <c r="J211" s="10" t="str">
        <f ca="1">IF('PR-tampon'!B177="","",IF('PR-tampon'!B177=0,"",INDIRECT(NOM_FR_FACADE&amp;ADDRESS('PR-tampon'!$E177,COLUMN(REFERENCEMENT_FACADE[[#Headers],[TC/TNC
dans le domaine d''emploi visé]])))))</f>
        <v/>
      </c>
      <c r="K211" s="2" t="str">
        <f ca="1">IF('PR-tampon'!B177="","",IF('PR-tampon'!B177=0,"",INDIRECT(NOM_FR_FACADE&amp;ADDRESS('PR-tampon'!$E177,COLUMN(REFERENCEMENT_FACADE[[#Headers],[Synthèse support visés]])))))</f>
        <v/>
      </c>
      <c r="L211" s="2" t="str">
        <f ca="1">IF('PR-tampon'!B177="","",IF('PR-tampon'!B177=0,"",INDIRECT(NOM_FR_FACADE&amp;ADDRESS('PR-tampon'!$E177,COLUMN(REFERENCEMENT_FACADE[[#Headers],[LIMITATION DE HAUTEUR DE FACADE3]])))))</f>
        <v/>
      </c>
      <c r="M211" s="265" t="str">
        <f ca="1">IF('PR-tampon'!B177="","",IF('PR-tampon'!B177=0,"",INDIRECT(NOM_FR_FACADE&amp;ADDRESS('PR-tampon'!$E177,COLUMN(REFERENCEMENT_FACADE[[#Headers],[LIMITATION DE HAUTEUR DE FACADE]])))))</f>
        <v/>
      </c>
      <c r="N211" s="236" t="str">
        <f ca="1">IF('PR-tampon'!B177="","",IF('PR-tampon'!B177=0,"",IF(INDIRECT(NOM_FR_FACADE&amp;ADDRESS('PR-tampon'!$E177,COLUMN(REFERENCEMENT_FACADE[Observation domaine d''emploi Hauteur])))=0,"-",INDIRECT(NOM_FR_FACADE&amp;ADDRESS('PR-tampon'!$E177,COLUMN(REFERENCEMENT_FACADE[Observation domaine d''emploi Hauteur]))))))</f>
        <v/>
      </c>
      <c r="O211" s="2" t="str">
        <f ca="1">IF('PR-tampon'!B177="","",IF('PR-tampon'!B177=0,"",INDIRECT(NOM_FR_FACADE&amp;ADDRESS('PR-tampon'!$E177,COLUMN(REFERENCEMENT_FACADE[[#Headers],[Colonne zone visée]])))))</f>
        <v/>
      </c>
      <c r="P211" s="2" t="str">
        <f ca="1">IF('PR-tampon'!B177="","",IF('PR-tampon'!B177=0,"",INDIRECT(NOM_FR_FACADE&amp;ADDRESS('PR-tampon'!$E177,COLUMN(REFERENCEMENT_FACADE[[#Headers],[Colonne catégorie visée]])))))</f>
        <v/>
      </c>
      <c r="Q211" s="236" t="str">
        <f ca="1">IF(OR(RECH_CATEGORIE=FALSE,MID(Tableau5[[#This Row],[ZONE DE SISMICITE MAXIMALE POUR LA CATEGORIE DE BATIMENT VISEE]],2,2)="**"),IF('PR-tampon'!B177="","",IF('PR-tampon'!B177=0,"",IF(INDIRECT(NOM_FR_FACADE&amp;ADDRESS('PR-tampon'!$E177,COLUMN(REFERENCEMENT_FACADE[OBSERVATIONS SUR DOMAINE D''EMPLOI Sismique])))="","-",(INDIRECT(NOM_FR_FACADE&amp;ADDRESS('PR-tampon'!$E177,COLUMN(REFERENCEMENT_FACADE[OBSERVATIONS SUR DOMAINE D''EMPLOI Sismique]))))))),"")</f>
        <v/>
      </c>
      <c r="R211" s="2" t="str">
        <f ca="1">IF('PR-tampon'!B177="","",IF('PR-tampon'!B177=0,"",IF(INDIRECT(NOM_FR_FACADE&amp;ADDRESS('PR-tampon'!$E177,COLUMN(REFERENCEMENT_FACADE[REF ApL])))=0,"",INDIRECT(NOM_FR_FACADE&amp;ADDRESS('PR-tampon'!$E177,COLUMN(REFERENCEMENT_FACADE[REF ApL]))))))</f>
        <v/>
      </c>
      <c r="S211" s="187" t="str">
        <f ca="1">IF('PR-tampon'!B177="","",IF('PR-tampon'!B177=0,"",IF(INDIRECT(NOM_FR_FACADE&amp;ADDRESS('PR-tampon'!$E177,COLUMN(REFERENCEMENT_FACADE[Lien pour aller sur le site Evaluation CSTB])))=0,"",INDIRECT(NOM_FR_FACADE&amp;ADDRESS('PR-tampon'!$E177,COLUMN(REFERENCEMENT_FACADE[Lien pour aller sur le site Evaluation CSTB]))))))</f>
        <v/>
      </c>
    </row>
    <row r="212" spans="1:19" ht="120" customHeight="1" x14ac:dyDescent="0.3">
      <c r="A212" s="2" t="e">
        <f>IF('PR-tampon'!B178=0,"",IF(A211+1&gt;'MODULE DE RECHERCHE'!$F$36,"",A211+1))</f>
        <v>#VALUE!</v>
      </c>
      <c r="B212" s="10" t="str">
        <f ca="1">IF('PR-tampon'!E178="","",IF('PR-tampon'!E178=0,"",INDIRECT(NOM_FR_FACADE&amp;ADDRESS('PR-tampon'!$E178,COLUMN(REFERENCEMENT_FACADE[[#Headers],[DATE REFERENCEMENT]])))))</f>
        <v/>
      </c>
      <c r="C212" s="2" t="str">
        <f ca="1">IF('PR-tampon'!B178="","",IF('PR-tampon'!B178=0,"",INDIRECT(NOM_FR_FACADE&amp;ADDRESS('PR-tampon'!$E178,COLUMN(REFERENCEMENT_FACADE[[#Headers],[ASPECT]])))))</f>
        <v/>
      </c>
      <c r="D212" s="2" t="str">
        <f ca="1">IF('PR-tampon'!B178="","",IF('PR-tampon'!B178=0,"",INDIRECT(NOM_FR_FACADE&amp;ADDRESS('PR-tampon'!$E178,COLUMN(REFERENCEMENT_FACADE[[#Headers],[TYPE DE PROCEDE]])))))</f>
        <v/>
      </c>
      <c r="E212" s="2" t="str">
        <f ca="1">IF('PR-tampon'!B178="","",IF('PR-tampon'!B178=0,"",INDIRECT(NOM_FR_FACADE&amp;ADDRESS('PR-tampon'!$E178,COLUMN(REFERENCEMENT_FACADE[[#Headers],[NOM COMMERCIAL DU PROCEDE]])))))</f>
        <v/>
      </c>
      <c r="F212" s="2" t="str">
        <f ca="1">IF('PR-tampon'!B178="","",IF('PR-tampon'!B178=0,"",INDIRECT(NOM_FR_FACADE&amp;ADDRESS('PR-tampon'!$E178,COLUMN(REFERENCEMENT_FACADE[[#Headers],[FABRICANT]])))))</f>
        <v/>
      </c>
      <c r="G212" s="2" t="str">
        <f ca="1">IF('PR-tampon'!B178="","",IF('PR-tampon'!B178=0,"",INDIRECT(NOM_FR_FACADE&amp;ADDRESS('PR-tampon'!$E178,COLUMN(REFERENCEMENT_FACADE[[#Headers],[TYPE DE DOCUMENT DE REFERENCE]])))))</f>
        <v/>
      </c>
      <c r="H212" s="2" t="str">
        <f ca="1">IF('PR-tampon'!B178="","",IF('PR-tampon'!B178=0,"",INDIRECT(NOM_FR_FACADE&amp;ADDRESS('PR-tampon'!$E178,COLUMN(REFERENCEMENT_FACADE[[#Headers],[REF]])))))</f>
        <v/>
      </c>
      <c r="I212" s="10" t="str">
        <f ca="1">IF('PR-tampon'!B178="","",IF('PR-tampon'!B178=0,"",INDIRECT(NOM_FR_FACADE&amp;ADDRESS('PR-tampon'!$E178,COLUMN(REFERENCEMENT_FACADE[[#Headers],[AVIS LIMITE AU / VALIDITE]])))))</f>
        <v/>
      </c>
      <c r="J212" s="10" t="str">
        <f ca="1">IF('PR-tampon'!B178="","",IF('PR-tampon'!B178=0,"",INDIRECT(NOM_FR_FACADE&amp;ADDRESS('PR-tampon'!$E178,COLUMN(REFERENCEMENT_FACADE[[#Headers],[TC/TNC
dans le domaine d''emploi visé]])))))</f>
        <v/>
      </c>
      <c r="K212" s="2" t="str">
        <f ca="1">IF('PR-tampon'!B178="","",IF('PR-tampon'!B178=0,"",INDIRECT(NOM_FR_FACADE&amp;ADDRESS('PR-tampon'!$E178,COLUMN(REFERENCEMENT_FACADE[[#Headers],[Synthèse support visés]])))))</f>
        <v/>
      </c>
      <c r="L212" s="2" t="str">
        <f ca="1">IF('PR-tampon'!B178="","",IF('PR-tampon'!B178=0,"",INDIRECT(NOM_FR_FACADE&amp;ADDRESS('PR-tampon'!$E178,COLUMN(REFERENCEMENT_FACADE[[#Headers],[LIMITATION DE HAUTEUR DE FACADE3]])))))</f>
        <v/>
      </c>
      <c r="M212" s="265" t="str">
        <f ca="1">IF('PR-tampon'!B178="","",IF('PR-tampon'!B178=0,"",INDIRECT(NOM_FR_FACADE&amp;ADDRESS('PR-tampon'!$E178,COLUMN(REFERENCEMENT_FACADE[[#Headers],[LIMITATION DE HAUTEUR DE FACADE]])))))</f>
        <v/>
      </c>
      <c r="N212" s="236" t="str">
        <f ca="1">IF('PR-tampon'!B178="","",IF('PR-tampon'!B178=0,"",IF(INDIRECT(NOM_FR_FACADE&amp;ADDRESS('PR-tampon'!$E178,COLUMN(REFERENCEMENT_FACADE[Observation domaine d''emploi Hauteur])))=0,"-",INDIRECT(NOM_FR_FACADE&amp;ADDRESS('PR-tampon'!$E178,COLUMN(REFERENCEMENT_FACADE[Observation domaine d''emploi Hauteur]))))))</f>
        <v/>
      </c>
      <c r="O212" s="2" t="str">
        <f ca="1">IF('PR-tampon'!B178="","",IF('PR-tampon'!B178=0,"",INDIRECT(NOM_FR_FACADE&amp;ADDRESS('PR-tampon'!$E178,COLUMN(REFERENCEMENT_FACADE[[#Headers],[Colonne zone visée]])))))</f>
        <v/>
      </c>
      <c r="P212" s="2" t="str">
        <f ca="1">IF('PR-tampon'!B178="","",IF('PR-tampon'!B178=0,"",INDIRECT(NOM_FR_FACADE&amp;ADDRESS('PR-tampon'!$E178,COLUMN(REFERENCEMENT_FACADE[[#Headers],[Colonne catégorie visée]])))))</f>
        <v/>
      </c>
      <c r="Q212" s="236" t="str">
        <f ca="1">IF(OR(RECH_CATEGORIE=FALSE,MID(Tableau5[[#This Row],[ZONE DE SISMICITE MAXIMALE POUR LA CATEGORIE DE BATIMENT VISEE]],2,2)="**"),IF('PR-tampon'!B178="","",IF('PR-tampon'!B178=0,"",IF(INDIRECT(NOM_FR_FACADE&amp;ADDRESS('PR-tampon'!$E178,COLUMN(REFERENCEMENT_FACADE[OBSERVATIONS SUR DOMAINE D''EMPLOI Sismique])))="","-",(INDIRECT(NOM_FR_FACADE&amp;ADDRESS('PR-tampon'!$E178,COLUMN(REFERENCEMENT_FACADE[OBSERVATIONS SUR DOMAINE D''EMPLOI Sismique]))))))),"")</f>
        <v/>
      </c>
      <c r="R212" s="2" t="str">
        <f ca="1">IF('PR-tampon'!B178="","",IF('PR-tampon'!B178=0,"",IF(INDIRECT(NOM_FR_FACADE&amp;ADDRESS('PR-tampon'!$E178,COLUMN(REFERENCEMENT_FACADE[REF ApL])))=0,"",INDIRECT(NOM_FR_FACADE&amp;ADDRESS('PR-tampon'!$E178,COLUMN(REFERENCEMENT_FACADE[REF ApL]))))))</f>
        <v/>
      </c>
      <c r="S212" s="187" t="str">
        <f ca="1">IF('PR-tampon'!B178="","",IF('PR-tampon'!B178=0,"",IF(INDIRECT(NOM_FR_FACADE&amp;ADDRESS('PR-tampon'!$E178,COLUMN(REFERENCEMENT_FACADE[Lien pour aller sur le site Evaluation CSTB])))=0,"",INDIRECT(NOM_FR_FACADE&amp;ADDRESS('PR-tampon'!$E178,COLUMN(REFERENCEMENT_FACADE[Lien pour aller sur le site Evaluation CSTB]))))))</f>
        <v/>
      </c>
    </row>
    <row r="213" spans="1:19" ht="120" customHeight="1" x14ac:dyDescent="0.3">
      <c r="A213" s="2" t="e">
        <f>IF('PR-tampon'!B179=0,"",IF(A212+1&gt;'MODULE DE RECHERCHE'!$F$36,"",A212+1))</f>
        <v>#VALUE!</v>
      </c>
      <c r="B213" s="10" t="str">
        <f ca="1">IF('PR-tampon'!E179="","",IF('PR-tampon'!E179=0,"",INDIRECT(NOM_FR_FACADE&amp;ADDRESS('PR-tampon'!$E179,COLUMN(REFERENCEMENT_FACADE[[#Headers],[DATE REFERENCEMENT]])))))</f>
        <v/>
      </c>
      <c r="C213" s="2" t="str">
        <f ca="1">IF('PR-tampon'!B179="","",IF('PR-tampon'!B179=0,"",INDIRECT(NOM_FR_FACADE&amp;ADDRESS('PR-tampon'!$E179,COLUMN(REFERENCEMENT_FACADE[[#Headers],[ASPECT]])))))</f>
        <v/>
      </c>
      <c r="D213" s="2" t="str">
        <f ca="1">IF('PR-tampon'!B179="","",IF('PR-tampon'!B179=0,"",INDIRECT(NOM_FR_FACADE&amp;ADDRESS('PR-tampon'!$E179,COLUMN(REFERENCEMENT_FACADE[[#Headers],[TYPE DE PROCEDE]])))))</f>
        <v/>
      </c>
      <c r="E213" s="2" t="str">
        <f ca="1">IF('PR-tampon'!B179="","",IF('PR-tampon'!B179=0,"",INDIRECT(NOM_FR_FACADE&amp;ADDRESS('PR-tampon'!$E179,COLUMN(REFERENCEMENT_FACADE[[#Headers],[NOM COMMERCIAL DU PROCEDE]])))))</f>
        <v/>
      </c>
      <c r="F213" s="2" t="str">
        <f ca="1">IF('PR-tampon'!B179="","",IF('PR-tampon'!B179=0,"",INDIRECT(NOM_FR_FACADE&amp;ADDRESS('PR-tampon'!$E179,COLUMN(REFERENCEMENT_FACADE[[#Headers],[FABRICANT]])))))</f>
        <v/>
      </c>
      <c r="G213" s="2" t="str">
        <f ca="1">IF('PR-tampon'!B179="","",IF('PR-tampon'!B179=0,"",INDIRECT(NOM_FR_FACADE&amp;ADDRESS('PR-tampon'!$E179,COLUMN(REFERENCEMENT_FACADE[[#Headers],[TYPE DE DOCUMENT DE REFERENCE]])))))</f>
        <v/>
      </c>
      <c r="H213" s="2" t="str">
        <f ca="1">IF('PR-tampon'!B179="","",IF('PR-tampon'!B179=0,"",INDIRECT(NOM_FR_FACADE&amp;ADDRESS('PR-tampon'!$E179,COLUMN(REFERENCEMENT_FACADE[[#Headers],[REF]])))))</f>
        <v/>
      </c>
      <c r="I213" s="10" t="str">
        <f ca="1">IF('PR-tampon'!B179="","",IF('PR-tampon'!B179=0,"",INDIRECT(NOM_FR_FACADE&amp;ADDRESS('PR-tampon'!$E179,COLUMN(REFERENCEMENT_FACADE[[#Headers],[AVIS LIMITE AU / VALIDITE]])))))</f>
        <v/>
      </c>
      <c r="J213" s="10" t="str">
        <f ca="1">IF('PR-tampon'!B179="","",IF('PR-tampon'!B179=0,"",INDIRECT(NOM_FR_FACADE&amp;ADDRESS('PR-tampon'!$E179,COLUMN(REFERENCEMENT_FACADE[[#Headers],[TC/TNC
dans le domaine d''emploi visé]])))))</f>
        <v/>
      </c>
      <c r="K213" s="2" t="str">
        <f ca="1">IF('PR-tampon'!B179="","",IF('PR-tampon'!B179=0,"",INDIRECT(NOM_FR_FACADE&amp;ADDRESS('PR-tampon'!$E179,COLUMN(REFERENCEMENT_FACADE[[#Headers],[Synthèse support visés]])))))</f>
        <v/>
      </c>
      <c r="L213" s="2" t="str">
        <f ca="1">IF('PR-tampon'!B179="","",IF('PR-tampon'!B179=0,"",INDIRECT(NOM_FR_FACADE&amp;ADDRESS('PR-tampon'!$E179,COLUMN(REFERENCEMENT_FACADE[[#Headers],[LIMITATION DE HAUTEUR DE FACADE3]])))))</f>
        <v/>
      </c>
      <c r="M213" s="265" t="str">
        <f ca="1">IF('PR-tampon'!B179="","",IF('PR-tampon'!B179=0,"",INDIRECT(NOM_FR_FACADE&amp;ADDRESS('PR-tampon'!$E179,COLUMN(REFERENCEMENT_FACADE[[#Headers],[LIMITATION DE HAUTEUR DE FACADE]])))))</f>
        <v/>
      </c>
      <c r="N213" s="236" t="str">
        <f ca="1">IF('PR-tampon'!B179="","",IF('PR-tampon'!B179=0,"",IF(INDIRECT(NOM_FR_FACADE&amp;ADDRESS('PR-tampon'!$E179,COLUMN(REFERENCEMENT_FACADE[Observation domaine d''emploi Hauteur])))=0,"-",INDIRECT(NOM_FR_FACADE&amp;ADDRESS('PR-tampon'!$E179,COLUMN(REFERENCEMENT_FACADE[Observation domaine d''emploi Hauteur]))))))</f>
        <v/>
      </c>
      <c r="O213" s="2" t="str">
        <f ca="1">IF('PR-tampon'!B179="","",IF('PR-tampon'!B179=0,"",INDIRECT(NOM_FR_FACADE&amp;ADDRESS('PR-tampon'!$E179,COLUMN(REFERENCEMENT_FACADE[[#Headers],[Colonne zone visée]])))))</f>
        <v/>
      </c>
      <c r="P213" s="2" t="str">
        <f ca="1">IF('PR-tampon'!B179="","",IF('PR-tampon'!B179=0,"",INDIRECT(NOM_FR_FACADE&amp;ADDRESS('PR-tampon'!$E179,COLUMN(REFERENCEMENT_FACADE[[#Headers],[Colonne catégorie visée]])))))</f>
        <v/>
      </c>
      <c r="Q213" s="236" t="str">
        <f ca="1">IF(OR(RECH_CATEGORIE=FALSE,MID(Tableau5[[#This Row],[ZONE DE SISMICITE MAXIMALE POUR LA CATEGORIE DE BATIMENT VISEE]],2,2)="**"),IF('PR-tampon'!B179="","",IF('PR-tampon'!B179=0,"",IF(INDIRECT(NOM_FR_FACADE&amp;ADDRESS('PR-tampon'!$E179,COLUMN(REFERENCEMENT_FACADE[OBSERVATIONS SUR DOMAINE D''EMPLOI Sismique])))="","-",(INDIRECT(NOM_FR_FACADE&amp;ADDRESS('PR-tampon'!$E179,COLUMN(REFERENCEMENT_FACADE[OBSERVATIONS SUR DOMAINE D''EMPLOI Sismique]))))))),"")</f>
        <v/>
      </c>
      <c r="R213" s="2" t="str">
        <f ca="1">IF('PR-tampon'!B179="","",IF('PR-tampon'!B179=0,"",IF(INDIRECT(NOM_FR_FACADE&amp;ADDRESS('PR-tampon'!$E179,COLUMN(REFERENCEMENT_FACADE[REF ApL])))=0,"",INDIRECT(NOM_FR_FACADE&amp;ADDRESS('PR-tampon'!$E179,COLUMN(REFERENCEMENT_FACADE[REF ApL]))))))</f>
        <v/>
      </c>
      <c r="S213" s="187" t="str">
        <f ca="1">IF('PR-tampon'!B179="","",IF('PR-tampon'!B179=0,"",IF(INDIRECT(NOM_FR_FACADE&amp;ADDRESS('PR-tampon'!$E179,COLUMN(REFERENCEMENT_FACADE[Lien pour aller sur le site Evaluation CSTB])))=0,"",INDIRECT(NOM_FR_FACADE&amp;ADDRESS('PR-tampon'!$E179,COLUMN(REFERENCEMENT_FACADE[Lien pour aller sur le site Evaluation CSTB]))))))</f>
        <v/>
      </c>
    </row>
    <row r="214" spans="1:19" ht="120" customHeight="1" x14ac:dyDescent="0.3">
      <c r="A214" s="2" t="e">
        <f>IF('PR-tampon'!B180=0,"",IF(A213+1&gt;'MODULE DE RECHERCHE'!$F$36,"",A213+1))</f>
        <v>#VALUE!</v>
      </c>
      <c r="B214" s="10" t="str">
        <f ca="1">IF('PR-tampon'!E180="","",IF('PR-tampon'!E180=0,"",INDIRECT(NOM_FR_FACADE&amp;ADDRESS('PR-tampon'!$E180,COLUMN(REFERENCEMENT_FACADE[[#Headers],[DATE REFERENCEMENT]])))))</f>
        <v/>
      </c>
      <c r="C214" s="2" t="str">
        <f ca="1">IF('PR-tampon'!B180="","",IF('PR-tampon'!B180=0,"",INDIRECT(NOM_FR_FACADE&amp;ADDRESS('PR-tampon'!$E180,COLUMN(REFERENCEMENT_FACADE[[#Headers],[ASPECT]])))))</f>
        <v/>
      </c>
      <c r="D214" s="2" t="str">
        <f ca="1">IF('PR-tampon'!B180="","",IF('PR-tampon'!B180=0,"",INDIRECT(NOM_FR_FACADE&amp;ADDRESS('PR-tampon'!$E180,COLUMN(REFERENCEMENT_FACADE[[#Headers],[TYPE DE PROCEDE]])))))</f>
        <v/>
      </c>
      <c r="E214" s="2" t="str">
        <f ca="1">IF('PR-tampon'!B180="","",IF('PR-tampon'!B180=0,"",INDIRECT(NOM_FR_FACADE&amp;ADDRESS('PR-tampon'!$E180,COLUMN(REFERENCEMENT_FACADE[[#Headers],[NOM COMMERCIAL DU PROCEDE]])))))</f>
        <v/>
      </c>
      <c r="F214" s="2" t="str">
        <f ca="1">IF('PR-tampon'!B180="","",IF('PR-tampon'!B180=0,"",INDIRECT(NOM_FR_FACADE&amp;ADDRESS('PR-tampon'!$E180,COLUMN(REFERENCEMENT_FACADE[[#Headers],[FABRICANT]])))))</f>
        <v/>
      </c>
      <c r="G214" s="2" t="str">
        <f ca="1">IF('PR-tampon'!B180="","",IF('PR-tampon'!B180=0,"",INDIRECT(NOM_FR_FACADE&amp;ADDRESS('PR-tampon'!$E180,COLUMN(REFERENCEMENT_FACADE[[#Headers],[TYPE DE DOCUMENT DE REFERENCE]])))))</f>
        <v/>
      </c>
      <c r="H214" s="2" t="str">
        <f ca="1">IF('PR-tampon'!B180="","",IF('PR-tampon'!B180=0,"",INDIRECT(NOM_FR_FACADE&amp;ADDRESS('PR-tampon'!$E180,COLUMN(REFERENCEMENT_FACADE[[#Headers],[REF]])))))</f>
        <v/>
      </c>
      <c r="I214" s="10" t="str">
        <f ca="1">IF('PR-tampon'!B180="","",IF('PR-tampon'!B180=0,"",INDIRECT(NOM_FR_FACADE&amp;ADDRESS('PR-tampon'!$E180,COLUMN(REFERENCEMENT_FACADE[[#Headers],[AVIS LIMITE AU / VALIDITE]])))))</f>
        <v/>
      </c>
      <c r="J214" s="10" t="str">
        <f ca="1">IF('PR-tampon'!B180="","",IF('PR-tampon'!B180=0,"",INDIRECT(NOM_FR_FACADE&amp;ADDRESS('PR-tampon'!$E180,COLUMN(REFERENCEMENT_FACADE[[#Headers],[TC/TNC
dans le domaine d''emploi visé]])))))</f>
        <v/>
      </c>
      <c r="K214" s="2" t="str">
        <f ca="1">IF('PR-tampon'!B180="","",IF('PR-tampon'!B180=0,"",INDIRECT(NOM_FR_FACADE&amp;ADDRESS('PR-tampon'!$E180,COLUMN(REFERENCEMENT_FACADE[[#Headers],[Synthèse support visés]])))))</f>
        <v/>
      </c>
      <c r="L214" s="2" t="str">
        <f ca="1">IF('PR-tampon'!B180="","",IF('PR-tampon'!B180=0,"",INDIRECT(NOM_FR_FACADE&amp;ADDRESS('PR-tampon'!$E180,COLUMN(REFERENCEMENT_FACADE[[#Headers],[LIMITATION DE HAUTEUR DE FACADE3]])))))</f>
        <v/>
      </c>
      <c r="M214" s="265" t="str">
        <f ca="1">IF('PR-tampon'!B180="","",IF('PR-tampon'!B180=0,"",INDIRECT(NOM_FR_FACADE&amp;ADDRESS('PR-tampon'!$E180,COLUMN(REFERENCEMENT_FACADE[[#Headers],[LIMITATION DE HAUTEUR DE FACADE]])))))</f>
        <v/>
      </c>
      <c r="N214" s="236" t="str">
        <f ca="1">IF('PR-tampon'!B180="","",IF('PR-tampon'!B180=0,"",IF(INDIRECT(NOM_FR_FACADE&amp;ADDRESS('PR-tampon'!$E180,COLUMN(REFERENCEMENT_FACADE[Observation domaine d''emploi Hauteur])))=0,"-",INDIRECT(NOM_FR_FACADE&amp;ADDRESS('PR-tampon'!$E180,COLUMN(REFERENCEMENT_FACADE[Observation domaine d''emploi Hauteur]))))))</f>
        <v/>
      </c>
      <c r="O214" s="2" t="str">
        <f ca="1">IF('PR-tampon'!B180="","",IF('PR-tampon'!B180=0,"",INDIRECT(NOM_FR_FACADE&amp;ADDRESS('PR-tampon'!$E180,COLUMN(REFERENCEMENT_FACADE[[#Headers],[Colonne zone visée]])))))</f>
        <v/>
      </c>
      <c r="P214" s="2" t="str">
        <f ca="1">IF('PR-tampon'!B180="","",IF('PR-tampon'!B180=0,"",INDIRECT(NOM_FR_FACADE&amp;ADDRESS('PR-tampon'!$E180,COLUMN(REFERENCEMENT_FACADE[[#Headers],[Colonne catégorie visée]])))))</f>
        <v/>
      </c>
      <c r="Q214" s="236" t="str">
        <f ca="1">IF(OR(RECH_CATEGORIE=FALSE,MID(Tableau5[[#This Row],[ZONE DE SISMICITE MAXIMALE POUR LA CATEGORIE DE BATIMENT VISEE]],2,2)="**"),IF('PR-tampon'!B180="","",IF('PR-tampon'!B180=0,"",IF(INDIRECT(NOM_FR_FACADE&amp;ADDRESS('PR-tampon'!$E180,COLUMN(REFERENCEMENT_FACADE[OBSERVATIONS SUR DOMAINE D''EMPLOI Sismique])))="","-",(INDIRECT(NOM_FR_FACADE&amp;ADDRESS('PR-tampon'!$E180,COLUMN(REFERENCEMENT_FACADE[OBSERVATIONS SUR DOMAINE D''EMPLOI Sismique]))))))),"")</f>
        <v/>
      </c>
      <c r="R214" s="2" t="str">
        <f ca="1">IF('PR-tampon'!B180="","",IF('PR-tampon'!B180=0,"",IF(INDIRECT(NOM_FR_FACADE&amp;ADDRESS('PR-tampon'!$E180,COLUMN(REFERENCEMENT_FACADE[REF ApL])))=0,"",INDIRECT(NOM_FR_FACADE&amp;ADDRESS('PR-tampon'!$E180,COLUMN(REFERENCEMENT_FACADE[REF ApL]))))))</f>
        <v/>
      </c>
      <c r="S214" s="187" t="str">
        <f ca="1">IF('PR-tampon'!B180="","",IF('PR-tampon'!B180=0,"",IF(INDIRECT(NOM_FR_FACADE&amp;ADDRESS('PR-tampon'!$E180,COLUMN(REFERENCEMENT_FACADE[Lien pour aller sur le site Evaluation CSTB])))=0,"",INDIRECT(NOM_FR_FACADE&amp;ADDRESS('PR-tampon'!$E180,COLUMN(REFERENCEMENT_FACADE[Lien pour aller sur le site Evaluation CSTB]))))))</f>
        <v/>
      </c>
    </row>
    <row r="215" spans="1:19" ht="120" customHeight="1" x14ac:dyDescent="0.3">
      <c r="A215" s="2" t="e">
        <f>IF('PR-tampon'!B181=0,"",IF(A214+1&gt;'MODULE DE RECHERCHE'!$F$36,"",A214+1))</f>
        <v>#VALUE!</v>
      </c>
      <c r="B215" s="10" t="str">
        <f ca="1">IF('PR-tampon'!E181="","",IF('PR-tampon'!E181=0,"",INDIRECT(NOM_FR_FACADE&amp;ADDRESS('PR-tampon'!$E181,COLUMN(REFERENCEMENT_FACADE[[#Headers],[DATE REFERENCEMENT]])))))</f>
        <v/>
      </c>
      <c r="C215" s="2" t="str">
        <f ca="1">IF('PR-tampon'!B181="","",IF('PR-tampon'!B181=0,"",INDIRECT(NOM_FR_FACADE&amp;ADDRESS('PR-tampon'!$E181,COLUMN(REFERENCEMENT_FACADE[[#Headers],[ASPECT]])))))</f>
        <v/>
      </c>
      <c r="D215" s="2" t="str">
        <f ca="1">IF('PR-tampon'!B181="","",IF('PR-tampon'!B181=0,"",INDIRECT(NOM_FR_FACADE&amp;ADDRESS('PR-tampon'!$E181,COLUMN(REFERENCEMENT_FACADE[[#Headers],[TYPE DE PROCEDE]])))))</f>
        <v/>
      </c>
      <c r="E215" s="2" t="str">
        <f ca="1">IF('PR-tampon'!B181="","",IF('PR-tampon'!B181=0,"",INDIRECT(NOM_FR_FACADE&amp;ADDRESS('PR-tampon'!$E181,COLUMN(REFERENCEMENT_FACADE[[#Headers],[NOM COMMERCIAL DU PROCEDE]])))))</f>
        <v/>
      </c>
      <c r="F215" s="2" t="str">
        <f ca="1">IF('PR-tampon'!B181="","",IF('PR-tampon'!B181=0,"",INDIRECT(NOM_FR_FACADE&amp;ADDRESS('PR-tampon'!$E181,COLUMN(REFERENCEMENT_FACADE[[#Headers],[FABRICANT]])))))</f>
        <v/>
      </c>
      <c r="G215" s="2" t="str">
        <f ca="1">IF('PR-tampon'!B181="","",IF('PR-tampon'!B181=0,"",INDIRECT(NOM_FR_FACADE&amp;ADDRESS('PR-tampon'!$E181,COLUMN(REFERENCEMENT_FACADE[[#Headers],[TYPE DE DOCUMENT DE REFERENCE]])))))</f>
        <v/>
      </c>
      <c r="H215" s="2" t="str">
        <f ca="1">IF('PR-tampon'!B181="","",IF('PR-tampon'!B181=0,"",INDIRECT(NOM_FR_FACADE&amp;ADDRESS('PR-tampon'!$E181,COLUMN(REFERENCEMENT_FACADE[[#Headers],[REF]])))))</f>
        <v/>
      </c>
      <c r="I215" s="10" t="str">
        <f ca="1">IF('PR-tampon'!B181="","",IF('PR-tampon'!B181=0,"",INDIRECT(NOM_FR_FACADE&amp;ADDRESS('PR-tampon'!$E181,COLUMN(REFERENCEMENT_FACADE[[#Headers],[AVIS LIMITE AU / VALIDITE]])))))</f>
        <v/>
      </c>
      <c r="J215" s="10" t="str">
        <f ca="1">IF('PR-tampon'!B181="","",IF('PR-tampon'!B181=0,"",INDIRECT(NOM_FR_FACADE&amp;ADDRESS('PR-tampon'!$E181,COLUMN(REFERENCEMENT_FACADE[[#Headers],[TC/TNC
dans le domaine d''emploi visé]])))))</f>
        <v/>
      </c>
      <c r="K215" s="2" t="str">
        <f ca="1">IF('PR-tampon'!B181="","",IF('PR-tampon'!B181=0,"",INDIRECT(NOM_FR_FACADE&amp;ADDRESS('PR-tampon'!$E181,COLUMN(REFERENCEMENT_FACADE[[#Headers],[Synthèse support visés]])))))</f>
        <v/>
      </c>
      <c r="L215" s="2" t="str">
        <f ca="1">IF('PR-tampon'!B181="","",IF('PR-tampon'!B181=0,"",INDIRECT(NOM_FR_FACADE&amp;ADDRESS('PR-tampon'!$E181,COLUMN(REFERENCEMENT_FACADE[[#Headers],[LIMITATION DE HAUTEUR DE FACADE3]])))))</f>
        <v/>
      </c>
      <c r="M215" s="265" t="str">
        <f ca="1">IF('PR-tampon'!B181="","",IF('PR-tampon'!B181=0,"",INDIRECT(NOM_FR_FACADE&amp;ADDRESS('PR-tampon'!$E181,COLUMN(REFERENCEMENT_FACADE[[#Headers],[LIMITATION DE HAUTEUR DE FACADE]])))))</f>
        <v/>
      </c>
      <c r="N215" s="236" t="str">
        <f ca="1">IF('PR-tampon'!B181="","",IF('PR-tampon'!B181=0,"",IF(INDIRECT(NOM_FR_FACADE&amp;ADDRESS('PR-tampon'!$E181,COLUMN(REFERENCEMENT_FACADE[Observation domaine d''emploi Hauteur])))=0,"-",INDIRECT(NOM_FR_FACADE&amp;ADDRESS('PR-tampon'!$E181,COLUMN(REFERENCEMENT_FACADE[Observation domaine d''emploi Hauteur]))))))</f>
        <v/>
      </c>
      <c r="O215" s="2" t="str">
        <f ca="1">IF('PR-tampon'!B181="","",IF('PR-tampon'!B181=0,"",INDIRECT(NOM_FR_FACADE&amp;ADDRESS('PR-tampon'!$E181,COLUMN(REFERENCEMENT_FACADE[[#Headers],[Colonne zone visée]])))))</f>
        <v/>
      </c>
      <c r="P215" s="2" t="str">
        <f ca="1">IF('PR-tampon'!B181="","",IF('PR-tampon'!B181=0,"",INDIRECT(NOM_FR_FACADE&amp;ADDRESS('PR-tampon'!$E181,COLUMN(REFERENCEMENT_FACADE[[#Headers],[Colonne catégorie visée]])))))</f>
        <v/>
      </c>
      <c r="Q215" s="236" t="str">
        <f ca="1">IF(OR(RECH_CATEGORIE=FALSE,MID(Tableau5[[#This Row],[ZONE DE SISMICITE MAXIMALE POUR LA CATEGORIE DE BATIMENT VISEE]],2,2)="**"),IF('PR-tampon'!B181="","",IF('PR-tampon'!B181=0,"",IF(INDIRECT(NOM_FR_FACADE&amp;ADDRESS('PR-tampon'!$E181,COLUMN(REFERENCEMENT_FACADE[OBSERVATIONS SUR DOMAINE D''EMPLOI Sismique])))="","-",(INDIRECT(NOM_FR_FACADE&amp;ADDRESS('PR-tampon'!$E181,COLUMN(REFERENCEMENT_FACADE[OBSERVATIONS SUR DOMAINE D''EMPLOI Sismique]))))))),"")</f>
        <v/>
      </c>
      <c r="R215" s="2" t="str">
        <f ca="1">IF('PR-tampon'!B181="","",IF('PR-tampon'!B181=0,"",IF(INDIRECT(NOM_FR_FACADE&amp;ADDRESS('PR-tampon'!$E181,COLUMN(REFERENCEMENT_FACADE[REF ApL])))=0,"",INDIRECT(NOM_FR_FACADE&amp;ADDRESS('PR-tampon'!$E181,COLUMN(REFERENCEMENT_FACADE[REF ApL]))))))</f>
        <v/>
      </c>
      <c r="S215" s="187" t="str">
        <f ca="1">IF('PR-tampon'!B181="","",IF('PR-tampon'!B181=0,"",IF(INDIRECT(NOM_FR_FACADE&amp;ADDRESS('PR-tampon'!$E181,COLUMN(REFERENCEMENT_FACADE[Lien pour aller sur le site Evaluation CSTB])))=0,"",INDIRECT(NOM_FR_FACADE&amp;ADDRESS('PR-tampon'!$E181,COLUMN(REFERENCEMENT_FACADE[Lien pour aller sur le site Evaluation CSTB]))))))</f>
        <v/>
      </c>
    </row>
    <row r="216" spans="1:19" ht="120" customHeight="1" x14ac:dyDescent="0.3">
      <c r="A216" s="2" t="e">
        <f>IF('PR-tampon'!B182=0,"",IF(A215+1&gt;'MODULE DE RECHERCHE'!$F$36,"",A215+1))</f>
        <v>#VALUE!</v>
      </c>
      <c r="B216" s="10" t="str">
        <f ca="1">IF('PR-tampon'!E182="","",IF('PR-tampon'!E182=0,"",INDIRECT(NOM_FR_FACADE&amp;ADDRESS('PR-tampon'!$E182,COLUMN(REFERENCEMENT_FACADE[[#Headers],[DATE REFERENCEMENT]])))))</f>
        <v/>
      </c>
      <c r="C216" s="2" t="str">
        <f ca="1">IF('PR-tampon'!B182="","",IF('PR-tampon'!B182=0,"",INDIRECT(NOM_FR_FACADE&amp;ADDRESS('PR-tampon'!$E182,COLUMN(REFERENCEMENT_FACADE[[#Headers],[ASPECT]])))))</f>
        <v/>
      </c>
      <c r="D216" s="2" t="str">
        <f ca="1">IF('PR-tampon'!B182="","",IF('PR-tampon'!B182=0,"",INDIRECT(NOM_FR_FACADE&amp;ADDRESS('PR-tampon'!$E182,COLUMN(REFERENCEMENT_FACADE[[#Headers],[TYPE DE PROCEDE]])))))</f>
        <v/>
      </c>
      <c r="E216" s="2" t="str">
        <f ca="1">IF('PR-tampon'!B182="","",IF('PR-tampon'!B182=0,"",INDIRECT(NOM_FR_FACADE&amp;ADDRESS('PR-tampon'!$E182,COLUMN(REFERENCEMENT_FACADE[[#Headers],[NOM COMMERCIAL DU PROCEDE]])))))</f>
        <v/>
      </c>
      <c r="F216" s="2" t="str">
        <f ca="1">IF('PR-tampon'!B182="","",IF('PR-tampon'!B182=0,"",INDIRECT(NOM_FR_FACADE&amp;ADDRESS('PR-tampon'!$E182,COLUMN(REFERENCEMENT_FACADE[[#Headers],[FABRICANT]])))))</f>
        <v/>
      </c>
      <c r="G216" s="2" t="str">
        <f ca="1">IF('PR-tampon'!B182="","",IF('PR-tampon'!B182=0,"",INDIRECT(NOM_FR_FACADE&amp;ADDRESS('PR-tampon'!$E182,COLUMN(REFERENCEMENT_FACADE[[#Headers],[TYPE DE DOCUMENT DE REFERENCE]])))))</f>
        <v/>
      </c>
      <c r="H216" s="2" t="str">
        <f ca="1">IF('PR-tampon'!B182="","",IF('PR-tampon'!B182=0,"",INDIRECT(NOM_FR_FACADE&amp;ADDRESS('PR-tampon'!$E182,COLUMN(REFERENCEMENT_FACADE[[#Headers],[REF]])))))</f>
        <v/>
      </c>
      <c r="I216" s="10" t="str">
        <f ca="1">IF('PR-tampon'!B182="","",IF('PR-tampon'!B182=0,"",INDIRECT(NOM_FR_FACADE&amp;ADDRESS('PR-tampon'!$E182,COLUMN(REFERENCEMENT_FACADE[[#Headers],[AVIS LIMITE AU / VALIDITE]])))))</f>
        <v/>
      </c>
      <c r="J216" s="10" t="str">
        <f ca="1">IF('PR-tampon'!B182="","",IF('PR-tampon'!B182=0,"",INDIRECT(NOM_FR_FACADE&amp;ADDRESS('PR-tampon'!$E182,COLUMN(REFERENCEMENT_FACADE[[#Headers],[TC/TNC
dans le domaine d''emploi visé]])))))</f>
        <v/>
      </c>
      <c r="K216" s="2" t="str">
        <f ca="1">IF('PR-tampon'!B182="","",IF('PR-tampon'!B182=0,"",INDIRECT(NOM_FR_FACADE&amp;ADDRESS('PR-tampon'!$E182,COLUMN(REFERENCEMENT_FACADE[[#Headers],[Synthèse support visés]])))))</f>
        <v/>
      </c>
      <c r="L216" s="2" t="str">
        <f ca="1">IF('PR-tampon'!B182="","",IF('PR-tampon'!B182=0,"",INDIRECT(NOM_FR_FACADE&amp;ADDRESS('PR-tampon'!$E182,COLUMN(REFERENCEMENT_FACADE[[#Headers],[LIMITATION DE HAUTEUR DE FACADE3]])))))</f>
        <v/>
      </c>
      <c r="M216" s="265" t="str">
        <f ca="1">IF('PR-tampon'!B182="","",IF('PR-tampon'!B182=0,"",INDIRECT(NOM_FR_FACADE&amp;ADDRESS('PR-tampon'!$E182,COLUMN(REFERENCEMENT_FACADE[[#Headers],[LIMITATION DE HAUTEUR DE FACADE]])))))</f>
        <v/>
      </c>
      <c r="N216" s="236" t="str">
        <f ca="1">IF('PR-tampon'!B182="","",IF('PR-tampon'!B182=0,"",IF(INDIRECT(NOM_FR_FACADE&amp;ADDRESS('PR-tampon'!$E182,COLUMN(REFERENCEMENT_FACADE[Observation domaine d''emploi Hauteur])))=0,"-",INDIRECT(NOM_FR_FACADE&amp;ADDRESS('PR-tampon'!$E182,COLUMN(REFERENCEMENT_FACADE[Observation domaine d''emploi Hauteur]))))))</f>
        <v/>
      </c>
      <c r="O216" s="2" t="str">
        <f ca="1">IF('PR-tampon'!B182="","",IF('PR-tampon'!B182=0,"",INDIRECT(NOM_FR_FACADE&amp;ADDRESS('PR-tampon'!$E182,COLUMN(REFERENCEMENT_FACADE[[#Headers],[Colonne zone visée]])))))</f>
        <v/>
      </c>
      <c r="P216" s="2" t="str">
        <f ca="1">IF('PR-tampon'!B182="","",IF('PR-tampon'!B182=0,"",INDIRECT(NOM_FR_FACADE&amp;ADDRESS('PR-tampon'!$E182,COLUMN(REFERENCEMENT_FACADE[[#Headers],[Colonne catégorie visée]])))))</f>
        <v/>
      </c>
      <c r="Q216" s="236" t="str">
        <f ca="1">IF(OR(RECH_CATEGORIE=FALSE,MID(Tableau5[[#This Row],[ZONE DE SISMICITE MAXIMALE POUR LA CATEGORIE DE BATIMENT VISEE]],2,2)="**"),IF('PR-tampon'!B182="","",IF('PR-tampon'!B182=0,"",IF(INDIRECT(NOM_FR_FACADE&amp;ADDRESS('PR-tampon'!$E182,COLUMN(REFERENCEMENT_FACADE[OBSERVATIONS SUR DOMAINE D''EMPLOI Sismique])))="","-",(INDIRECT(NOM_FR_FACADE&amp;ADDRESS('PR-tampon'!$E182,COLUMN(REFERENCEMENT_FACADE[OBSERVATIONS SUR DOMAINE D''EMPLOI Sismique]))))))),"")</f>
        <v/>
      </c>
      <c r="R216" s="2" t="str">
        <f ca="1">IF('PR-tampon'!B182="","",IF('PR-tampon'!B182=0,"",IF(INDIRECT(NOM_FR_FACADE&amp;ADDRESS('PR-tampon'!$E182,COLUMN(REFERENCEMENT_FACADE[REF ApL])))=0,"",INDIRECT(NOM_FR_FACADE&amp;ADDRESS('PR-tampon'!$E182,COLUMN(REFERENCEMENT_FACADE[REF ApL]))))))</f>
        <v/>
      </c>
      <c r="S216" s="187" t="str">
        <f ca="1">IF('PR-tampon'!B182="","",IF('PR-tampon'!B182=0,"",IF(INDIRECT(NOM_FR_FACADE&amp;ADDRESS('PR-tampon'!$E182,COLUMN(REFERENCEMENT_FACADE[Lien pour aller sur le site Evaluation CSTB])))=0,"",INDIRECT(NOM_FR_FACADE&amp;ADDRESS('PR-tampon'!$E182,COLUMN(REFERENCEMENT_FACADE[Lien pour aller sur le site Evaluation CSTB]))))))</f>
        <v/>
      </c>
    </row>
    <row r="217" spans="1:19" ht="120" customHeight="1" x14ac:dyDescent="0.3">
      <c r="A217" s="2" t="e">
        <f>IF('PR-tampon'!B183=0,"",IF(A216+1&gt;'MODULE DE RECHERCHE'!$F$36,"",A216+1))</f>
        <v>#VALUE!</v>
      </c>
      <c r="B217" s="10" t="str">
        <f ca="1">IF('PR-tampon'!E183="","",IF('PR-tampon'!E183=0,"",INDIRECT(NOM_FR_FACADE&amp;ADDRESS('PR-tampon'!$E183,COLUMN(REFERENCEMENT_FACADE[[#Headers],[DATE REFERENCEMENT]])))))</f>
        <v/>
      </c>
      <c r="C217" s="2" t="str">
        <f ca="1">IF('PR-tampon'!B183="","",IF('PR-tampon'!B183=0,"",INDIRECT(NOM_FR_FACADE&amp;ADDRESS('PR-tampon'!$E183,COLUMN(REFERENCEMENT_FACADE[[#Headers],[ASPECT]])))))</f>
        <v/>
      </c>
      <c r="D217" s="2" t="str">
        <f ca="1">IF('PR-tampon'!B183="","",IF('PR-tampon'!B183=0,"",INDIRECT(NOM_FR_FACADE&amp;ADDRESS('PR-tampon'!$E183,COLUMN(REFERENCEMENT_FACADE[[#Headers],[TYPE DE PROCEDE]])))))</f>
        <v/>
      </c>
      <c r="E217" s="2" t="str">
        <f ca="1">IF('PR-tampon'!B183="","",IF('PR-tampon'!B183=0,"",INDIRECT(NOM_FR_FACADE&amp;ADDRESS('PR-tampon'!$E183,COLUMN(REFERENCEMENT_FACADE[[#Headers],[NOM COMMERCIAL DU PROCEDE]])))))</f>
        <v/>
      </c>
      <c r="F217" s="2" t="str">
        <f ca="1">IF('PR-tampon'!B183="","",IF('PR-tampon'!B183=0,"",INDIRECT(NOM_FR_FACADE&amp;ADDRESS('PR-tampon'!$E183,COLUMN(REFERENCEMENT_FACADE[[#Headers],[FABRICANT]])))))</f>
        <v/>
      </c>
      <c r="G217" s="2" t="str">
        <f ca="1">IF('PR-tampon'!B183="","",IF('PR-tampon'!B183=0,"",INDIRECT(NOM_FR_FACADE&amp;ADDRESS('PR-tampon'!$E183,COLUMN(REFERENCEMENT_FACADE[[#Headers],[TYPE DE DOCUMENT DE REFERENCE]])))))</f>
        <v/>
      </c>
      <c r="H217" s="2" t="str">
        <f ca="1">IF('PR-tampon'!B183="","",IF('PR-tampon'!B183=0,"",INDIRECT(NOM_FR_FACADE&amp;ADDRESS('PR-tampon'!$E183,COLUMN(REFERENCEMENT_FACADE[[#Headers],[REF]])))))</f>
        <v/>
      </c>
      <c r="I217" s="10" t="str">
        <f ca="1">IF('PR-tampon'!B183="","",IF('PR-tampon'!B183=0,"",INDIRECT(NOM_FR_FACADE&amp;ADDRESS('PR-tampon'!$E183,COLUMN(REFERENCEMENT_FACADE[[#Headers],[AVIS LIMITE AU / VALIDITE]])))))</f>
        <v/>
      </c>
      <c r="J217" s="10" t="str">
        <f ca="1">IF('PR-tampon'!B183="","",IF('PR-tampon'!B183=0,"",INDIRECT(NOM_FR_FACADE&amp;ADDRESS('PR-tampon'!$E183,COLUMN(REFERENCEMENT_FACADE[[#Headers],[TC/TNC
dans le domaine d''emploi visé]])))))</f>
        <v/>
      </c>
      <c r="K217" s="2" t="str">
        <f ca="1">IF('PR-tampon'!B183="","",IF('PR-tampon'!B183=0,"",INDIRECT(NOM_FR_FACADE&amp;ADDRESS('PR-tampon'!$E183,COLUMN(REFERENCEMENT_FACADE[[#Headers],[Synthèse support visés]])))))</f>
        <v/>
      </c>
      <c r="L217" s="2" t="str">
        <f ca="1">IF('PR-tampon'!B183="","",IF('PR-tampon'!B183=0,"",INDIRECT(NOM_FR_FACADE&amp;ADDRESS('PR-tampon'!$E183,COLUMN(REFERENCEMENT_FACADE[[#Headers],[LIMITATION DE HAUTEUR DE FACADE3]])))))</f>
        <v/>
      </c>
      <c r="M217" s="265" t="str">
        <f ca="1">IF('PR-tampon'!B183="","",IF('PR-tampon'!B183=0,"",INDIRECT(NOM_FR_FACADE&amp;ADDRESS('PR-tampon'!$E183,COLUMN(REFERENCEMENT_FACADE[[#Headers],[LIMITATION DE HAUTEUR DE FACADE]])))))</f>
        <v/>
      </c>
      <c r="N217" s="236" t="str">
        <f ca="1">IF('PR-tampon'!B183="","",IF('PR-tampon'!B183=0,"",IF(INDIRECT(NOM_FR_FACADE&amp;ADDRESS('PR-tampon'!$E183,COLUMN(REFERENCEMENT_FACADE[Observation domaine d''emploi Hauteur])))=0,"-",INDIRECT(NOM_FR_FACADE&amp;ADDRESS('PR-tampon'!$E183,COLUMN(REFERENCEMENT_FACADE[Observation domaine d''emploi Hauteur]))))))</f>
        <v/>
      </c>
      <c r="O217" s="2" t="str">
        <f ca="1">IF('PR-tampon'!B183="","",IF('PR-tampon'!B183=0,"",INDIRECT(NOM_FR_FACADE&amp;ADDRESS('PR-tampon'!$E183,COLUMN(REFERENCEMENT_FACADE[[#Headers],[Colonne zone visée]])))))</f>
        <v/>
      </c>
      <c r="P217" s="2" t="str">
        <f ca="1">IF('PR-tampon'!B183="","",IF('PR-tampon'!B183=0,"",INDIRECT(NOM_FR_FACADE&amp;ADDRESS('PR-tampon'!$E183,COLUMN(REFERENCEMENT_FACADE[[#Headers],[Colonne catégorie visée]])))))</f>
        <v/>
      </c>
      <c r="Q217" s="236" t="str">
        <f ca="1">IF(OR(RECH_CATEGORIE=FALSE,MID(Tableau5[[#This Row],[ZONE DE SISMICITE MAXIMALE POUR LA CATEGORIE DE BATIMENT VISEE]],2,2)="**"),IF('PR-tampon'!B183="","",IF('PR-tampon'!B183=0,"",IF(INDIRECT(NOM_FR_FACADE&amp;ADDRESS('PR-tampon'!$E183,COLUMN(REFERENCEMENT_FACADE[OBSERVATIONS SUR DOMAINE D''EMPLOI Sismique])))="","-",(INDIRECT(NOM_FR_FACADE&amp;ADDRESS('PR-tampon'!$E183,COLUMN(REFERENCEMENT_FACADE[OBSERVATIONS SUR DOMAINE D''EMPLOI Sismique]))))))),"")</f>
        <v/>
      </c>
      <c r="R217" s="2" t="str">
        <f ca="1">IF('PR-tampon'!B183="","",IF('PR-tampon'!B183=0,"",IF(INDIRECT(NOM_FR_FACADE&amp;ADDRESS('PR-tampon'!$E183,COLUMN(REFERENCEMENT_FACADE[REF ApL])))=0,"",INDIRECT(NOM_FR_FACADE&amp;ADDRESS('PR-tampon'!$E183,COLUMN(REFERENCEMENT_FACADE[REF ApL]))))))</f>
        <v/>
      </c>
      <c r="S217" s="187" t="str">
        <f ca="1">IF('PR-tampon'!B183="","",IF('PR-tampon'!B183=0,"",IF(INDIRECT(NOM_FR_FACADE&amp;ADDRESS('PR-tampon'!$E183,COLUMN(REFERENCEMENT_FACADE[Lien pour aller sur le site Evaluation CSTB])))=0,"",INDIRECT(NOM_FR_FACADE&amp;ADDRESS('PR-tampon'!$E183,COLUMN(REFERENCEMENT_FACADE[Lien pour aller sur le site Evaluation CSTB]))))))</f>
        <v/>
      </c>
    </row>
    <row r="218" spans="1:19" ht="120" customHeight="1" x14ac:dyDescent="0.3">
      <c r="A218" s="2" t="e">
        <f>IF('PR-tampon'!B184=0,"",IF(A217+1&gt;'MODULE DE RECHERCHE'!$F$36,"",A217+1))</f>
        <v>#VALUE!</v>
      </c>
      <c r="B218" s="10" t="str">
        <f ca="1">IF('PR-tampon'!E184="","",IF('PR-tampon'!E184=0,"",INDIRECT(NOM_FR_FACADE&amp;ADDRESS('PR-tampon'!$E184,COLUMN(REFERENCEMENT_FACADE[[#Headers],[DATE REFERENCEMENT]])))))</f>
        <v/>
      </c>
      <c r="C218" s="2" t="str">
        <f ca="1">IF('PR-tampon'!B184="","",IF('PR-tampon'!B184=0,"",INDIRECT(NOM_FR_FACADE&amp;ADDRESS('PR-tampon'!$E184,COLUMN(REFERENCEMENT_FACADE[[#Headers],[ASPECT]])))))</f>
        <v/>
      </c>
      <c r="D218" s="2" t="str">
        <f ca="1">IF('PR-tampon'!B184="","",IF('PR-tampon'!B184=0,"",INDIRECT(NOM_FR_FACADE&amp;ADDRESS('PR-tampon'!$E184,COLUMN(REFERENCEMENT_FACADE[[#Headers],[TYPE DE PROCEDE]])))))</f>
        <v/>
      </c>
      <c r="E218" s="2" t="str">
        <f ca="1">IF('PR-tampon'!B184="","",IF('PR-tampon'!B184=0,"",INDIRECT(NOM_FR_FACADE&amp;ADDRESS('PR-tampon'!$E184,COLUMN(REFERENCEMENT_FACADE[[#Headers],[NOM COMMERCIAL DU PROCEDE]])))))</f>
        <v/>
      </c>
      <c r="F218" s="2" t="str">
        <f ca="1">IF('PR-tampon'!B184="","",IF('PR-tampon'!B184=0,"",INDIRECT(NOM_FR_FACADE&amp;ADDRESS('PR-tampon'!$E184,COLUMN(REFERENCEMENT_FACADE[[#Headers],[FABRICANT]])))))</f>
        <v/>
      </c>
      <c r="G218" s="2" t="str">
        <f ca="1">IF('PR-tampon'!B184="","",IF('PR-tampon'!B184=0,"",INDIRECT(NOM_FR_FACADE&amp;ADDRESS('PR-tampon'!$E184,COLUMN(REFERENCEMENT_FACADE[[#Headers],[TYPE DE DOCUMENT DE REFERENCE]])))))</f>
        <v/>
      </c>
      <c r="H218" s="2" t="str">
        <f ca="1">IF('PR-tampon'!B184="","",IF('PR-tampon'!B184=0,"",INDIRECT(NOM_FR_FACADE&amp;ADDRESS('PR-tampon'!$E184,COLUMN(REFERENCEMENT_FACADE[[#Headers],[REF]])))))</f>
        <v/>
      </c>
      <c r="I218" s="10" t="str">
        <f ca="1">IF('PR-tampon'!B184="","",IF('PR-tampon'!B184=0,"",INDIRECT(NOM_FR_FACADE&amp;ADDRESS('PR-tampon'!$E184,COLUMN(REFERENCEMENT_FACADE[[#Headers],[AVIS LIMITE AU / VALIDITE]])))))</f>
        <v/>
      </c>
      <c r="J218" s="10" t="str">
        <f ca="1">IF('PR-tampon'!B184="","",IF('PR-tampon'!B184=0,"",INDIRECT(NOM_FR_FACADE&amp;ADDRESS('PR-tampon'!$E184,COLUMN(REFERENCEMENT_FACADE[[#Headers],[TC/TNC
dans le domaine d''emploi visé]])))))</f>
        <v/>
      </c>
      <c r="K218" s="2" t="str">
        <f ca="1">IF('PR-tampon'!B184="","",IF('PR-tampon'!B184=0,"",INDIRECT(NOM_FR_FACADE&amp;ADDRESS('PR-tampon'!$E184,COLUMN(REFERENCEMENT_FACADE[[#Headers],[Synthèse support visés]])))))</f>
        <v/>
      </c>
      <c r="L218" s="2" t="str">
        <f ca="1">IF('PR-tampon'!B184="","",IF('PR-tampon'!B184=0,"",INDIRECT(NOM_FR_FACADE&amp;ADDRESS('PR-tampon'!$E184,COLUMN(REFERENCEMENT_FACADE[[#Headers],[LIMITATION DE HAUTEUR DE FACADE3]])))))</f>
        <v/>
      </c>
      <c r="M218" s="265" t="str">
        <f ca="1">IF('PR-tampon'!B184="","",IF('PR-tampon'!B184=0,"",INDIRECT(NOM_FR_FACADE&amp;ADDRESS('PR-tampon'!$E184,COLUMN(REFERENCEMENT_FACADE[[#Headers],[LIMITATION DE HAUTEUR DE FACADE]])))))</f>
        <v/>
      </c>
      <c r="N218" s="236" t="str">
        <f ca="1">IF('PR-tampon'!B184="","",IF('PR-tampon'!B184=0,"",IF(INDIRECT(NOM_FR_FACADE&amp;ADDRESS('PR-tampon'!$E184,COLUMN(REFERENCEMENT_FACADE[Observation domaine d''emploi Hauteur])))=0,"-",INDIRECT(NOM_FR_FACADE&amp;ADDRESS('PR-tampon'!$E184,COLUMN(REFERENCEMENT_FACADE[Observation domaine d''emploi Hauteur]))))))</f>
        <v/>
      </c>
      <c r="O218" s="2" t="str">
        <f ca="1">IF('PR-tampon'!B184="","",IF('PR-tampon'!B184=0,"",INDIRECT(NOM_FR_FACADE&amp;ADDRESS('PR-tampon'!$E184,COLUMN(REFERENCEMENT_FACADE[[#Headers],[Colonne zone visée]])))))</f>
        <v/>
      </c>
      <c r="P218" s="2" t="str">
        <f ca="1">IF('PR-tampon'!B184="","",IF('PR-tampon'!B184=0,"",INDIRECT(NOM_FR_FACADE&amp;ADDRESS('PR-tampon'!$E184,COLUMN(REFERENCEMENT_FACADE[[#Headers],[Colonne catégorie visée]])))))</f>
        <v/>
      </c>
      <c r="Q218" s="236" t="str">
        <f ca="1">IF(OR(RECH_CATEGORIE=FALSE,MID(Tableau5[[#This Row],[ZONE DE SISMICITE MAXIMALE POUR LA CATEGORIE DE BATIMENT VISEE]],2,2)="**"),IF('PR-tampon'!B184="","",IF('PR-tampon'!B184=0,"",IF(INDIRECT(NOM_FR_FACADE&amp;ADDRESS('PR-tampon'!$E184,COLUMN(REFERENCEMENT_FACADE[OBSERVATIONS SUR DOMAINE D''EMPLOI Sismique])))="","-",(INDIRECT(NOM_FR_FACADE&amp;ADDRESS('PR-tampon'!$E184,COLUMN(REFERENCEMENT_FACADE[OBSERVATIONS SUR DOMAINE D''EMPLOI Sismique]))))))),"")</f>
        <v/>
      </c>
      <c r="R218" s="2" t="str">
        <f ca="1">IF('PR-tampon'!B184="","",IF('PR-tampon'!B184=0,"",IF(INDIRECT(NOM_FR_FACADE&amp;ADDRESS('PR-tampon'!$E184,COLUMN(REFERENCEMENT_FACADE[REF ApL])))=0,"",INDIRECT(NOM_FR_FACADE&amp;ADDRESS('PR-tampon'!$E184,COLUMN(REFERENCEMENT_FACADE[REF ApL]))))))</f>
        <v/>
      </c>
      <c r="S218" s="187" t="str">
        <f ca="1">IF('PR-tampon'!B184="","",IF('PR-tampon'!B184=0,"",IF(INDIRECT(NOM_FR_FACADE&amp;ADDRESS('PR-tampon'!$E184,COLUMN(REFERENCEMENT_FACADE[Lien pour aller sur le site Evaluation CSTB])))=0,"",INDIRECT(NOM_FR_FACADE&amp;ADDRESS('PR-tampon'!$E184,COLUMN(REFERENCEMENT_FACADE[Lien pour aller sur le site Evaluation CSTB]))))))</f>
        <v/>
      </c>
    </row>
    <row r="219" spans="1:19" ht="120" customHeight="1" x14ac:dyDescent="0.3">
      <c r="A219" s="2" t="e">
        <f>IF('PR-tampon'!B185=0,"",IF(A218+1&gt;'MODULE DE RECHERCHE'!$F$36,"",A218+1))</f>
        <v>#VALUE!</v>
      </c>
      <c r="B219" s="10" t="str">
        <f ca="1">IF('PR-tampon'!E185="","",IF('PR-tampon'!E185=0,"",INDIRECT(NOM_FR_FACADE&amp;ADDRESS('PR-tampon'!$E185,COLUMN(REFERENCEMENT_FACADE[[#Headers],[DATE REFERENCEMENT]])))))</f>
        <v/>
      </c>
      <c r="C219" s="2" t="str">
        <f ca="1">IF('PR-tampon'!B185="","",IF('PR-tampon'!B185=0,"",INDIRECT(NOM_FR_FACADE&amp;ADDRESS('PR-tampon'!$E185,COLUMN(REFERENCEMENT_FACADE[[#Headers],[ASPECT]])))))</f>
        <v/>
      </c>
      <c r="D219" s="2" t="str">
        <f ca="1">IF('PR-tampon'!B185="","",IF('PR-tampon'!B185=0,"",INDIRECT(NOM_FR_FACADE&amp;ADDRESS('PR-tampon'!$E185,COLUMN(REFERENCEMENT_FACADE[[#Headers],[TYPE DE PROCEDE]])))))</f>
        <v/>
      </c>
      <c r="E219" s="2" t="str">
        <f ca="1">IF('PR-tampon'!B185="","",IF('PR-tampon'!B185=0,"",INDIRECT(NOM_FR_FACADE&amp;ADDRESS('PR-tampon'!$E185,COLUMN(REFERENCEMENT_FACADE[[#Headers],[NOM COMMERCIAL DU PROCEDE]])))))</f>
        <v/>
      </c>
      <c r="F219" s="2" t="str">
        <f ca="1">IF('PR-tampon'!B185="","",IF('PR-tampon'!B185=0,"",INDIRECT(NOM_FR_FACADE&amp;ADDRESS('PR-tampon'!$E185,COLUMN(REFERENCEMENT_FACADE[[#Headers],[FABRICANT]])))))</f>
        <v/>
      </c>
      <c r="G219" s="2" t="str">
        <f ca="1">IF('PR-tampon'!B185="","",IF('PR-tampon'!B185=0,"",INDIRECT(NOM_FR_FACADE&amp;ADDRESS('PR-tampon'!$E185,COLUMN(REFERENCEMENT_FACADE[[#Headers],[TYPE DE DOCUMENT DE REFERENCE]])))))</f>
        <v/>
      </c>
      <c r="H219" s="2" t="str">
        <f ca="1">IF('PR-tampon'!B185="","",IF('PR-tampon'!B185=0,"",INDIRECT(NOM_FR_FACADE&amp;ADDRESS('PR-tampon'!$E185,COLUMN(REFERENCEMENT_FACADE[[#Headers],[REF]])))))</f>
        <v/>
      </c>
      <c r="I219" s="10" t="str">
        <f ca="1">IF('PR-tampon'!B185="","",IF('PR-tampon'!B185=0,"",INDIRECT(NOM_FR_FACADE&amp;ADDRESS('PR-tampon'!$E185,COLUMN(REFERENCEMENT_FACADE[[#Headers],[AVIS LIMITE AU / VALIDITE]])))))</f>
        <v/>
      </c>
      <c r="J219" s="10" t="str">
        <f ca="1">IF('PR-tampon'!B185="","",IF('PR-tampon'!B185=0,"",INDIRECT(NOM_FR_FACADE&amp;ADDRESS('PR-tampon'!$E185,COLUMN(REFERENCEMENT_FACADE[[#Headers],[TC/TNC
dans le domaine d''emploi visé]])))))</f>
        <v/>
      </c>
      <c r="K219" s="2" t="str">
        <f ca="1">IF('PR-tampon'!B185="","",IF('PR-tampon'!B185=0,"",INDIRECT(NOM_FR_FACADE&amp;ADDRESS('PR-tampon'!$E185,COLUMN(REFERENCEMENT_FACADE[[#Headers],[Synthèse support visés]])))))</f>
        <v/>
      </c>
      <c r="L219" s="2" t="str">
        <f ca="1">IF('PR-tampon'!B185="","",IF('PR-tampon'!B185=0,"",INDIRECT(NOM_FR_FACADE&amp;ADDRESS('PR-tampon'!$E185,COLUMN(REFERENCEMENT_FACADE[[#Headers],[LIMITATION DE HAUTEUR DE FACADE3]])))))</f>
        <v/>
      </c>
      <c r="M219" s="265" t="str">
        <f ca="1">IF('PR-tampon'!B185="","",IF('PR-tampon'!B185=0,"",INDIRECT(NOM_FR_FACADE&amp;ADDRESS('PR-tampon'!$E185,COLUMN(REFERENCEMENT_FACADE[[#Headers],[LIMITATION DE HAUTEUR DE FACADE]])))))</f>
        <v/>
      </c>
      <c r="N219" s="236" t="str">
        <f ca="1">IF('PR-tampon'!B185="","",IF('PR-tampon'!B185=0,"",IF(INDIRECT(NOM_FR_FACADE&amp;ADDRESS('PR-tampon'!$E185,COLUMN(REFERENCEMENT_FACADE[Observation domaine d''emploi Hauteur])))=0,"-",INDIRECT(NOM_FR_FACADE&amp;ADDRESS('PR-tampon'!$E185,COLUMN(REFERENCEMENT_FACADE[Observation domaine d''emploi Hauteur]))))))</f>
        <v/>
      </c>
      <c r="O219" s="2" t="str">
        <f ca="1">IF('PR-tampon'!B185="","",IF('PR-tampon'!B185=0,"",INDIRECT(NOM_FR_FACADE&amp;ADDRESS('PR-tampon'!$E185,COLUMN(REFERENCEMENT_FACADE[[#Headers],[Colonne zone visée]])))))</f>
        <v/>
      </c>
      <c r="P219" s="2" t="str">
        <f ca="1">IF('PR-tampon'!B185="","",IF('PR-tampon'!B185=0,"",INDIRECT(NOM_FR_FACADE&amp;ADDRESS('PR-tampon'!$E185,COLUMN(REFERENCEMENT_FACADE[[#Headers],[Colonne catégorie visée]])))))</f>
        <v/>
      </c>
      <c r="Q219" s="236" t="str">
        <f ca="1">IF(OR(RECH_CATEGORIE=FALSE,MID(Tableau5[[#This Row],[ZONE DE SISMICITE MAXIMALE POUR LA CATEGORIE DE BATIMENT VISEE]],2,2)="**"),IF('PR-tampon'!B185="","",IF('PR-tampon'!B185=0,"",IF(INDIRECT(NOM_FR_FACADE&amp;ADDRESS('PR-tampon'!$E185,COLUMN(REFERENCEMENT_FACADE[OBSERVATIONS SUR DOMAINE D''EMPLOI Sismique])))="","-",(INDIRECT(NOM_FR_FACADE&amp;ADDRESS('PR-tampon'!$E185,COLUMN(REFERENCEMENT_FACADE[OBSERVATIONS SUR DOMAINE D''EMPLOI Sismique]))))))),"")</f>
        <v/>
      </c>
      <c r="R219" s="2" t="str">
        <f ca="1">IF('PR-tampon'!B185="","",IF('PR-tampon'!B185=0,"",IF(INDIRECT(NOM_FR_FACADE&amp;ADDRESS('PR-tampon'!$E185,COLUMN(REFERENCEMENT_FACADE[REF ApL])))=0,"",INDIRECT(NOM_FR_FACADE&amp;ADDRESS('PR-tampon'!$E185,COLUMN(REFERENCEMENT_FACADE[REF ApL]))))))</f>
        <v/>
      </c>
      <c r="S219" s="187" t="str">
        <f ca="1">IF('PR-tampon'!B185="","",IF('PR-tampon'!B185=0,"",IF(INDIRECT(NOM_FR_FACADE&amp;ADDRESS('PR-tampon'!$E185,COLUMN(REFERENCEMENT_FACADE[Lien pour aller sur le site Evaluation CSTB])))=0,"",INDIRECT(NOM_FR_FACADE&amp;ADDRESS('PR-tampon'!$E185,COLUMN(REFERENCEMENT_FACADE[Lien pour aller sur le site Evaluation CSTB]))))))</f>
        <v/>
      </c>
    </row>
    <row r="220" spans="1:19" ht="120" customHeight="1" x14ac:dyDescent="0.3">
      <c r="A220" s="2" t="e">
        <f>IF('PR-tampon'!B186=0,"",IF(A219+1&gt;'MODULE DE RECHERCHE'!$F$36,"",A219+1))</f>
        <v>#VALUE!</v>
      </c>
      <c r="B220" s="10" t="str">
        <f ca="1">IF('PR-tampon'!E186="","",IF('PR-tampon'!E186=0,"",INDIRECT(NOM_FR_FACADE&amp;ADDRESS('PR-tampon'!$E186,COLUMN(REFERENCEMENT_FACADE[[#Headers],[DATE REFERENCEMENT]])))))</f>
        <v/>
      </c>
      <c r="C220" s="2" t="str">
        <f ca="1">IF('PR-tampon'!B186="","",IF('PR-tampon'!B186=0,"",INDIRECT(NOM_FR_FACADE&amp;ADDRESS('PR-tampon'!$E186,COLUMN(REFERENCEMENT_FACADE[[#Headers],[ASPECT]])))))</f>
        <v/>
      </c>
      <c r="D220" s="2" t="str">
        <f ca="1">IF('PR-tampon'!B186="","",IF('PR-tampon'!B186=0,"",INDIRECT(NOM_FR_FACADE&amp;ADDRESS('PR-tampon'!$E186,COLUMN(REFERENCEMENT_FACADE[[#Headers],[TYPE DE PROCEDE]])))))</f>
        <v/>
      </c>
      <c r="E220" s="2" t="str">
        <f ca="1">IF('PR-tampon'!B186="","",IF('PR-tampon'!B186=0,"",INDIRECT(NOM_FR_FACADE&amp;ADDRESS('PR-tampon'!$E186,COLUMN(REFERENCEMENT_FACADE[[#Headers],[NOM COMMERCIAL DU PROCEDE]])))))</f>
        <v/>
      </c>
      <c r="F220" s="2" t="str">
        <f ca="1">IF('PR-tampon'!B186="","",IF('PR-tampon'!B186=0,"",INDIRECT(NOM_FR_FACADE&amp;ADDRESS('PR-tampon'!$E186,COLUMN(REFERENCEMENT_FACADE[[#Headers],[FABRICANT]])))))</f>
        <v/>
      </c>
      <c r="G220" s="2" t="str">
        <f ca="1">IF('PR-tampon'!B186="","",IF('PR-tampon'!B186=0,"",INDIRECT(NOM_FR_FACADE&amp;ADDRESS('PR-tampon'!$E186,COLUMN(REFERENCEMENT_FACADE[[#Headers],[TYPE DE DOCUMENT DE REFERENCE]])))))</f>
        <v/>
      </c>
      <c r="H220" s="2" t="str">
        <f ca="1">IF('PR-tampon'!B186="","",IF('PR-tampon'!B186=0,"",INDIRECT(NOM_FR_FACADE&amp;ADDRESS('PR-tampon'!$E186,COLUMN(REFERENCEMENT_FACADE[[#Headers],[REF]])))))</f>
        <v/>
      </c>
      <c r="I220" s="10" t="str">
        <f ca="1">IF('PR-tampon'!B186="","",IF('PR-tampon'!B186=0,"",INDIRECT(NOM_FR_FACADE&amp;ADDRESS('PR-tampon'!$E186,COLUMN(REFERENCEMENT_FACADE[[#Headers],[AVIS LIMITE AU / VALIDITE]])))))</f>
        <v/>
      </c>
      <c r="J220" s="10" t="str">
        <f ca="1">IF('PR-tampon'!B186="","",IF('PR-tampon'!B186=0,"",INDIRECT(NOM_FR_FACADE&amp;ADDRESS('PR-tampon'!$E186,COLUMN(REFERENCEMENT_FACADE[[#Headers],[TC/TNC
dans le domaine d''emploi visé]])))))</f>
        <v/>
      </c>
      <c r="K220" s="2" t="str">
        <f ca="1">IF('PR-tampon'!B186="","",IF('PR-tampon'!B186=0,"",INDIRECT(NOM_FR_FACADE&amp;ADDRESS('PR-tampon'!$E186,COLUMN(REFERENCEMENT_FACADE[[#Headers],[Synthèse support visés]])))))</f>
        <v/>
      </c>
      <c r="L220" s="2" t="str">
        <f ca="1">IF('PR-tampon'!B186="","",IF('PR-tampon'!B186=0,"",INDIRECT(NOM_FR_FACADE&amp;ADDRESS('PR-tampon'!$E186,COLUMN(REFERENCEMENT_FACADE[[#Headers],[LIMITATION DE HAUTEUR DE FACADE3]])))))</f>
        <v/>
      </c>
      <c r="M220" s="265" t="str">
        <f ca="1">IF('PR-tampon'!B186="","",IF('PR-tampon'!B186=0,"",INDIRECT(NOM_FR_FACADE&amp;ADDRESS('PR-tampon'!$E186,COLUMN(REFERENCEMENT_FACADE[[#Headers],[LIMITATION DE HAUTEUR DE FACADE]])))))</f>
        <v/>
      </c>
      <c r="N220" s="236" t="str">
        <f ca="1">IF('PR-tampon'!B186="","",IF('PR-tampon'!B186=0,"",IF(INDIRECT(NOM_FR_FACADE&amp;ADDRESS('PR-tampon'!$E186,COLUMN(REFERENCEMENT_FACADE[Observation domaine d''emploi Hauteur])))=0,"-",INDIRECT(NOM_FR_FACADE&amp;ADDRESS('PR-tampon'!$E186,COLUMN(REFERENCEMENT_FACADE[Observation domaine d''emploi Hauteur]))))))</f>
        <v/>
      </c>
      <c r="O220" s="2" t="str">
        <f ca="1">IF('PR-tampon'!B186="","",IF('PR-tampon'!B186=0,"",INDIRECT(NOM_FR_FACADE&amp;ADDRESS('PR-tampon'!$E186,COLUMN(REFERENCEMENT_FACADE[[#Headers],[Colonne zone visée]])))))</f>
        <v/>
      </c>
      <c r="P220" s="2" t="str">
        <f ca="1">IF('PR-tampon'!B186="","",IF('PR-tampon'!B186=0,"",INDIRECT(NOM_FR_FACADE&amp;ADDRESS('PR-tampon'!$E186,COLUMN(REFERENCEMENT_FACADE[[#Headers],[Colonne catégorie visée]])))))</f>
        <v/>
      </c>
      <c r="Q220" s="236" t="str">
        <f ca="1">IF(OR(RECH_CATEGORIE=FALSE,MID(Tableau5[[#This Row],[ZONE DE SISMICITE MAXIMALE POUR LA CATEGORIE DE BATIMENT VISEE]],2,2)="**"),IF('PR-tampon'!B186="","",IF('PR-tampon'!B186=0,"",IF(INDIRECT(NOM_FR_FACADE&amp;ADDRESS('PR-tampon'!$E186,COLUMN(REFERENCEMENT_FACADE[OBSERVATIONS SUR DOMAINE D''EMPLOI Sismique])))="","-",(INDIRECT(NOM_FR_FACADE&amp;ADDRESS('PR-tampon'!$E186,COLUMN(REFERENCEMENT_FACADE[OBSERVATIONS SUR DOMAINE D''EMPLOI Sismique]))))))),"")</f>
        <v/>
      </c>
      <c r="R220" s="2" t="str">
        <f ca="1">IF('PR-tampon'!B186="","",IF('PR-tampon'!B186=0,"",IF(INDIRECT(NOM_FR_FACADE&amp;ADDRESS('PR-tampon'!$E186,COLUMN(REFERENCEMENT_FACADE[REF ApL])))=0,"",INDIRECT(NOM_FR_FACADE&amp;ADDRESS('PR-tampon'!$E186,COLUMN(REFERENCEMENT_FACADE[REF ApL]))))))</f>
        <v/>
      </c>
      <c r="S220" s="187" t="str">
        <f ca="1">IF('PR-tampon'!B186="","",IF('PR-tampon'!B186=0,"",IF(INDIRECT(NOM_FR_FACADE&amp;ADDRESS('PR-tampon'!$E186,COLUMN(REFERENCEMENT_FACADE[Lien pour aller sur le site Evaluation CSTB])))=0,"",INDIRECT(NOM_FR_FACADE&amp;ADDRESS('PR-tampon'!$E186,COLUMN(REFERENCEMENT_FACADE[Lien pour aller sur le site Evaluation CSTB]))))))</f>
        <v/>
      </c>
    </row>
    <row r="221" spans="1:19" ht="120" customHeight="1" x14ac:dyDescent="0.3">
      <c r="A221" s="2" t="e">
        <f>IF('PR-tampon'!B187=0,"",IF(A220+1&gt;'MODULE DE RECHERCHE'!$F$36,"",A220+1))</f>
        <v>#VALUE!</v>
      </c>
      <c r="B221" s="10" t="str">
        <f ca="1">IF('PR-tampon'!E187="","",IF('PR-tampon'!E187=0,"",INDIRECT(NOM_FR_FACADE&amp;ADDRESS('PR-tampon'!$E187,COLUMN(REFERENCEMENT_FACADE[[#Headers],[DATE REFERENCEMENT]])))))</f>
        <v/>
      </c>
      <c r="C221" s="2" t="str">
        <f ca="1">IF('PR-tampon'!B187="","",IF('PR-tampon'!B187=0,"",INDIRECT(NOM_FR_FACADE&amp;ADDRESS('PR-tampon'!$E187,COLUMN(REFERENCEMENT_FACADE[[#Headers],[ASPECT]])))))</f>
        <v/>
      </c>
      <c r="D221" s="2" t="str">
        <f ca="1">IF('PR-tampon'!B187="","",IF('PR-tampon'!B187=0,"",INDIRECT(NOM_FR_FACADE&amp;ADDRESS('PR-tampon'!$E187,COLUMN(REFERENCEMENT_FACADE[[#Headers],[TYPE DE PROCEDE]])))))</f>
        <v/>
      </c>
      <c r="E221" s="2" t="str">
        <f ca="1">IF('PR-tampon'!B187="","",IF('PR-tampon'!B187=0,"",INDIRECT(NOM_FR_FACADE&amp;ADDRESS('PR-tampon'!$E187,COLUMN(REFERENCEMENT_FACADE[[#Headers],[NOM COMMERCIAL DU PROCEDE]])))))</f>
        <v/>
      </c>
      <c r="F221" s="2" t="str">
        <f ca="1">IF('PR-tampon'!B187="","",IF('PR-tampon'!B187=0,"",INDIRECT(NOM_FR_FACADE&amp;ADDRESS('PR-tampon'!$E187,COLUMN(REFERENCEMENT_FACADE[[#Headers],[FABRICANT]])))))</f>
        <v/>
      </c>
      <c r="G221" s="2" t="str">
        <f ca="1">IF('PR-tampon'!B187="","",IF('PR-tampon'!B187=0,"",INDIRECT(NOM_FR_FACADE&amp;ADDRESS('PR-tampon'!$E187,COLUMN(REFERENCEMENT_FACADE[[#Headers],[TYPE DE DOCUMENT DE REFERENCE]])))))</f>
        <v/>
      </c>
      <c r="H221" s="2" t="str">
        <f ca="1">IF('PR-tampon'!B187="","",IF('PR-tampon'!B187=0,"",INDIRECT(NOM_FR_FACADE&amp;ADDRESS('PR-tampon'!$E187,COLUMN(REFERENCEMENT_FACADE[[#Headers],[REF]])))))</f>
        <v/>
      </c>
      <c r="I221" s="10" t="str">
        <f ca="1">IF('PR-tampon'!B187="","",IF('PR-tampon'!B187=0,"",INDIRECT(NOM_FR_FACADE&amp;ADDRESS('PR-tampon'!$E187,COLUMN(REFERENCEMENT_FACADE[[#Headers],[AVIS LIMITE AU / VALIDITE]])))))</f>
        <v/>
      </c>
      <c r="J221" s="10" t="str">
        <f ca="1">IF('PR-tampon'!B187="","",IF('PR-tampon'!B187=0,"",INDIRECT(NOM_FR_FACADE&amp;ADDRESS('PR-tampon'!$E187,COLUMN(REFERENCEMENT_FACADE[[#Headers],[TC/TNC
dans le domaine d''emploi visé]])))))</f>
        <v/>
      </c>
      <c r="K221" s="2" t="str">
        <f ca="1">IF('PR-tampon'!B187="","",IF('PR-tampon'!B187=0,"",INDIRECT(NOM_FR_FACADE&amp;ADDRESS('PR-tampon'!$E187,COLUMN(REFERENCEMENT_FACADE[[#Headers],[Synthèse support visés]])))))</f>
        <v/>
      </c>
      <c r="L221" s="2" t="str">
        <f ca="1">IF('PR-tampon'!B187="","",IF('PR-tampon'!B187=0,"",INDIRECT(NOM_FR_FACADE&amp;ADDRESS('PR-tampon'!$E187,COLUMN(REFERENCEMENT_FACADE[[#Headers],[LIMITATION DE HAUTEUR DE FACADE3]])))))</f>
        <v/>
      </c>
      <c r="M221" s="265" t="str">
        <f ca="1">IF('PR-tampon'!B187="","",IF('PR-tampon'!B187=0,"",INDIRECT(NOM_FR_FACADE&amp;ADDRESS('PR-tampon'!$E187,COLUMN(REFERENCEMENT_FACADE[[#Headers],[LIMITATION DE HAUTEUR DE FACADE]])))))</f>
        <v/>
      </c>
      <c r="N221" s="236" t="str">
        <f ca="1">IF('PR-tampon'!B187="","",IF('PR-tampon'!B187=0,"",IF(INDIRECT(NOM_FR_FACADE&amp;ADDRESS('PR-tampon'!$E187,COLUMN(REFERENCEMENT_FACADE[Observation domaine d''emploi Hauteur])))=0,"-",INDIRECT(NOM_FR_FACADE&amp;ADDRESS('PR-tampon'!$E187,COLUMN(REFERENCEMENT_FACADE[Observation domaine d''emploi Hauteur]))))))</f>
        <v/>
      </c>
      <c r="O221" s="2" t="str">
        <f ca="1">IF('PR-tampon'!B187="","",IF('PR-tampon'!B187=0,"",INDIRECT(NOM_FR_FACADE&amp;ADDRESS('PR-tampon'!$E187,COLUMN(REFERENCEMENT_FACADE[[#Headers],[Colonne zone visée]])))))</f>
        <v/>
      </c>
      <c r="P221" s="2" t="str">
        <f ca="1">IF('PR-tampon'!B187="","",IF('PR-tampon'!B187=0,"",INDIRECT(NOM_FR_FACADE&amp;ADDRESS('PR-tampon'!$E187,COLUMN(REFERENCEMENT_FACADE[[#Headers],[Colonne catégorie visée]])))))</f>
        <v/>
      </c>
      <c r="Q221" s="236" t="str">
        <f ca="1">IF(OR(RECH_CATEGORIE=FALSE,MID(Tableau5[[#This Row],[ZONE DE SISMICITE MAXIMALE POUR LA CATEGORIE DE BATIMENT VISEE]],2,2)="**"),IF('PR-tampon'!B187="","",IF('PR-tampon'!B187=0,"",IF(INDIRECT(NOM_FR_FACADE&amp;ADDRESS('PR-tampon'!$E187,COLUMN(REFERENCEMENT_FACADE[OBSERVATIONS SUR DOMAINE D''EMPLOI Sismique])))="","-",(INDIRECT(NOM_FR_FACADE&amp;ADDRESS('PR-tampon'!$E187,COLUMN(REFERENCEMENT_FACADE[OBSERVATIONS SUR DOMAINE D''EMPLOI Sismique]))))))),"")</f>
        <v/>
      </c>
      <c r="R221" s="2" t="str">
        <f ca="1">IF('PR-tampon'!B187="","",IF('PR-tampon'!B187=0,"",IF(INDIRECT(NOM_FR_FACADE&amp;ADDRESS('PR-tampon'!$E187,COLUMN(REFERENCEMENT_FACADE[REF ApL])))=0,"",INDIRECT(NOM_FR_FACADE&amp;ADDRESS('PR-tampon'!$E187,COLUMN(REFERENCEMENT_FACADE[REF ApL]))))))</f>
        <v/>
      </c>
      <c r="S221" s="187" t="str">
        <f ca="1">IF('PR-tampon'!B187="","",IF('PR-tampon'!B187=0,"",IF(INDIRECT(NOM_FR_FACADE&amp;ADDRESS('PR-tampon'!$E187,COLUMN(REFERENCEMENT_FACADE[Lien pour aller sur le site Evaluation CSTB])))=0,"",INDIRECT(NOM_FR_FACADE&amp;ADDRESS('PR-tampon'!$E187,COLUMN(REFERENCEMENT_FACADE[Lien pour aller sur le site Evaluation CSTB]))))))</f>
        <v/>
      </c>
    </row>
    <row r="222" spans="1:19" ht="120" customHeight="1" x14ac:dyDescent="0.3">
      <c r="A222" s="2" t="e">
        <f>IF('PR-tampon'!B188=0,"",IF(A221+1&gt;'MODULE DE RECHERCHE'!$F$36,"",A221+1))</f>
        <v>#VALUE!</v>
      </c>
      <c r="B222" s="10" t="str">
        <f ca="1">IF('PR-tampon'!E188="","",IF('PR-tampon'!E188=0,"",INDIRECT(NOM_FR_FACADE&amp;ADDRESS('PR-tampon'!$E188,COLUMN(REFERENCEMENT_FACADE[[#Headers],[DATE REFERENCEMENT]])))))</f>
        <v/>
      </c>
      <c r="C222" s="2" t="str">
        <f ca="1">IF('PR-tampon'!B188="","",IF('PR-tampon'!B188=0,"",INDIRECT(NOM_FR_FACADE&amp;ADDRESS('PR-tampon'!$E188,COLUMN(REFERENCEMENT_FACADE[[#Headers],[ASPECT]])))))</f>
        <v/>
      </c>
      <c r="D222" s="2" t="str">
        <f ca="1">IF('PR-tampon'!B188="","",IF('PR-tampon'!B188=0,"",INDIRECT(NOM_FR_FACADE&amp;ADDRESS('PR-tampon'!$E188,COLUMN(REFERENCEMENT_FACADE[[#Headers],[TYPE DE PROCEDE]])))))</f>
        <v/>
      </c>
      <c r="E222" s="2" t="str">
        <f ca="1">IF('PR-tampon'!B188="","",IF('PR-tampon'!B188=0,"",INDIRECT(NOM_FR_FACADE&amp;ADDRESS('PR-tampon'!$E188,COLUMN(REFERENCEMENT_FACADE[[#Headers],[NOM COMMERCIAL DU PROCEDE]])))))</f>
        <v/>
      </c>
      <c r="F222" s="2" t="str">
        <f ca="1">IF('PR-tampon'!B188="","",IF('PR-tampon'!B188=0,"",INDIRECT(NOM_FR_FACADE&amp;ADDRESS('PR-tampon'!$E188,COLUMN(REFERENCEMENT_FACADE[[#Headers],[FABRICANT]])))))</f>
        <v/>
      </c>
      <c r="G222" s="2" t="str">
        <f ca="1">IF('PR-tampon'!B188="","",IF('PR-tampon'!B188=0,"",INDIRECT(NOM_FR_FACADE&amp;ADDRESS('PR-tampon'!$E188,COLUMN(REFERENCEMENT_FACADE[[#Headers],[TYPE DE DOCUMENT DE REFERENCE]])))))</f>
        <v/>
      </c>
      <c r="H222" s="2" t="str">
        <f ca="1">IF('PR-tampon'!B188="","",IF('PR-tampon'!B188=0,"",INDIRECT(NOM_FR_FACADE&amp;ADDRESS('PR-tampon'!$E188,COLUMN(REFERENCEMENT_FACADE[[#Headers],[REF]])))))</f>
        <v/>
      </c>
      <c r="I222" s="10" t="str">
        <f ca="1">IF('PR-tampon'!B188="","",IF('PR-tampon'!B188=0,"",INDIRECT(NOM_FR_FACADE&amp;ADDRESS('PR-tampon'!$E188,COLUMN(REFERENCEMENT_FACADE[[#Headers],[AVIS LIMITE AU / VALIDITE]])))))</f>
        <v/>
      </c>
      <c r="J222" s="10" t="str">
        <f ca="1">IF('PR-tampon'!B188="","",IF('PR-tampon'!B188=0,"",INDIRECT(NOM_FR_FACADE&amp;ADDRESS('PR-tampon'!$E188,COLUMN(REFERENCEMENT_FACADE[[#Headers],[TC/TNC
dans le domaine d''emploi visé]])))))</f>
        <v/>
      </c>
      <c r="K222" s="2" t="str">
        <f ca="1">IF('PR-tampon'!B188="","",IF('PR-tampon'!B188=0,"",INDIRECT(NOM_FR_FACADE&amp;ADDRESS('PR-tampon'!$E188,COLUMN(REFERENCEMENT_FACADE[[#Headers],[Synthèse support visés]])))))</f>
        <v/>
      </c>
      <c r="L222" s="2" t="str">
        <f ca="1">IF('PR-tampon'!B188="","",IF('PR-tampon'!B188=0,"",INDIRECT(NOM_FR_FACADE&amp;ADDRESS('PR-tampon'!$E188,COLUMN(REFERENCEMENT_FACADE[[#Headers],[LIMITATION DE HAUTEUR DE FACADE3]])))))</f>
        <v/>
      </c>
      <c r="M222" s="265" t="str">
        <f ca="1">IF('PR-tampon'!B188="","",IF('PR-tampon'!B188=0,"",INDIRECT(NOM_FR_FACADE&amp;ADDRESS('PR-tampon'!$E188,COLUMN(REFERENCEMENT_FACADE[[#Headers],[LIMITATION DE HAUTEUR DE FACADE]])))))</f>
        <v/>
      </c>
      <c r="N222" s="236" t="str">
        <f ca="1">IF('PR-tampon'!B188="","",IF('PR-tampon'!B188=0,"",IF(INDIRECT(NOM_FR_FACADE&amp;ADDRESS('PR-tampon'!$E188,COLUMN(REFERENCEMENT_FACADE[Observation domaine d''emploi Hauteur])))=0,"-",INDIRECT(NOM_FR_FACADE&amp;ADDRESS('PR-tampon'!$E188,COLUMN(REFERENCEMENT_FACADE[Observation domaine d''emploi Hauteur]))))))</f>
        <v/>
      </c>
      <c r="O222" s="2" t="str">
        <f ca="1">IF('PR-tampon'!B188="","",IF('PR-tampon'!B188=0,"",INDIRECT(NOM_FR_FACADE&amp;ADDRESS('PR-tampon'!$E188,COLUMN(REFERENCEMENT_FACADE[[#Headers],[Colonne zone visée]])))))</f>
        <v/>
      </c>
      <c r="P222" s="2" t="str">
        <f ca="1">IF('PR-tampon'!B188="","",IF('PR-tampon'!B188=0,"",INDIRECT(NOM_FR_FACADE&amp;ADDRESS('PR-tampon'!$E188,COLUMN(REFERENCEMENT_FACADE[[#Headers],[Colonne catégorie visée]])))))</f>
        <v/>
      </c>
      <c r="Q222" s="236" t="str">
        <f ca="1">IF(OR(RECH_CATEGORIE=FALSE,MID(Tableau5[[#This Row],[ZONE DE SISMICITE MAXIMALE POUR LA CATEGORIE DE BATIMENT VISEE]],2,2)="**"),IF('PR-tampon'!B188="","",IF('PR-tampon'!B188=0,"",IF(INDIRECT(NOM_FR_FACADE&amp;ADDRESS('PR-tampon'!$E188,COLUMN(REFERENCEMENT_FACADE[OBSERVATIONS SUR DOMAINE D''EMPLOI Sismique])))="","-",(INDIRECT(NOM_FR_FACADE&amp;ADDRESS('PR-tampon'!$E188,COLUMN(REFERENCEMENT_FACADE[OBSERVATIONS SUR DOMAINE D''EMPLOI Sismique]))))))),"")</f>
        <v/>
      </c>
      <c r="R222" s="2" t="str">
        <f ca="1">IF('PR-tampon'!B188="","",IF('PR-tampon'!B188=0,"",IF(INDIRECT(NOM_FR_FACADE&amp;ADDRESS('PR-tampon'!$E188,COLUMN(REFERENCEMENT_FACADE[REF ApL])))=0,"",INDIRECT(NOM_FR_FACADE&amp;ADDRESS('PR-tampon'!$E188,COLUMN(REFERENCEMENT_FACADE[REF ApL]))))))</f>
        <v/>
      </c>
      <c r="S222" s="187" t="str">
        <f ca="1">IF('PR-tampon'!B188="","",IF('PR-tampon'!B188=0,"",IF(INDIRECT(NOM_FR_FACADE&amp;ADDRESS('PR-tampon'!$E188,COLUMN(REFERENCEMENT_FACADE[Lien pour aller sur le site Evaluation CSTB])))=0,"",INDIRECT(NOM_FR_FACADE&amp;ADDRESS('PR-tampon'!$E188,COLUMN(REFERENCEMENT_FACADE[Lien pour aller sur le site Evaluation CSTB]))))))</f>
        <v/>
      </c>
    </row>
    <row r="223" spans="1:19" ht="120" customHeight="1" x14ac:dyDescent="0.3">
      <c r="A223" s="2" t="e">
        <f>IF('PR-tampon'!B189=0,"",IF(A222+1&gt;'MODULE DE RECHERCHE'!$F$36,"",A222+1))</f>
        <v>#VALUE!</v>
      </c>
      <c r="B223" s="10" t="str">
        <f ca="1">IF('PR-tampon'!E189="","",IF('PR-tampon'!E189=0,"",INDIRECT(NOM_FR_FACADE&amp;ADDRESS('PR-tampon'!$E189,COLUMN(REFERENCEMENT_FACADE[[#Headers],[DATE REFERENCEMENT]])))))</f>
        <v/>
      </c>
      <c r="C223" s="2" t="str">
        <f ca="1">IF('PR-tampon'!B189="","",IF('PR-tampon'!B189=0,"",INDIRECT(NOM_FR_FACADE&amp;ADDRESS('PR-tampon'!$E189,COLUMN(REFERENCEMENT_FACADE[[#Headers],[ASPECT]])))))</f>
        <v/>
      </c>
      <c r="D223" s="2" t="str">
        <f ca="1">IF('PR-tampon'!B189="","",IF('PR-tampon'!B189=0,"",INDIRECT(NOM_FR_FACADE&amp;ADDRESS('PR-tampon'!$E189,COLUMN(REFERENCEMENT_FACADE[[#Headers],[TYPE DE PROCEDE]])))))</f>
        <v/>
      </c>
      <c r="E223" s="2" t="str">
        <f ca="1">IF('PR-tampon'!B189="","",IF('PR-tampon'!B189=0,"",INDIRECT(NOM_FR_FACADE&amp;ADDRESS('PR-tampon'!$E189,COLUMN(REFERENCEMENT_FACADE[[#Headers],[NOM COMMERCIAL DU PROCEDE]])))))</f>
        <v/>
      </c>
      <c r="F223" s="2" t="str">
        <f ca="1">IF('PR-tampon'!B189="","",IF('PR-tampon'!B189=0,"",INDIRECT(NOM_FR_FACADE&amp;ADDRESS('PR-tampon'!$E189,COLUMN(REFERENCEMENT_FACADE[[#Headers],[FABRICANT]])))))</f>
        <v/>
      </c>
      <c r="G223" s="2" t="str">
        <f ca="1">IF('PR-tampon'!B189="","",IF('PR-tampon'!B189=0,"",INDIRECT(NOM_FR_FACADE&amp;ADDRESS('PR-tampon'!$E189,COLUMN(REFERENCEMENT_FACADE[[#Headers],[TYPE DE DOCUMENT DE REFERENCE]])))))</f>
        <v/>
      </c>
      <c r="H223" s="2" t="str">
        <f ca="1">IF('PR-tampon'!B189="","",IF('PR-tampon'!B189=0,"",INDIRECT(NOM_FR_FACADE&amp;ADDRESS('PR-tampon'!$E189,COLUMN(REFERENCEMENT_FACADE[[#Headers],[REF]])))))</f>
        <v/>
      </c>
      <c r="I223" s="10" t="str">
        <f ca="1">IF('PR-tampon'!B189="","",IF('PR-tampon'!B189=0,"",INDIRECT(NOM_FR_FACADE&amp;ADDRESS('PR-tampon'!$E189,COLUMN(REFERENCEMENT_FACADE[[#Headers],[AVIS LIMITE AU / VALIDITE]])))))</f>
        <v/>
      </c>
      <c r="J223" s="10" t="str">
        <f ca="1">IF('PR-tampon'!B189="","",IF('PR-tampon'!B189=0,"",INDIRECT(NOM_FR_FACADE&amp;ADDRESS('PR-tampon'!$E189,COLUMN(REFERENCEMENT_FACADE[[#Headers],[TC/TNC
dans le domaine d''emploi visé]])))))</f>
        <v/>
      </c>
      <c r="K223" s="2" t="str">
        <f ca="1">IF('PR-tampon'!B189="","",IF('PR-tampon'!B189=0,"",INDIRECT(NOM_FR_FACADE&amp;ADDRESS('PR-tampon'!$E189,COLUMN(REFERENCEMENT_FACADE[[#Headers],[Synthèse support visés]])))))</f>
        <v/>
      </c>
      <c r="L223" s="2" t="str">
        <f ca="1">IF('PR-tampon'!B189="","",IF('PR-tampon'!B189=0,"",INDIRECT(NOM_FR_FACADE&amp;ADDRESS('PR-tampon'!$E189,COLUMN(REFERENCEMENT_FACADE[[#Headers],[LIMITATION DE HAUTEUR DE FACADE3]])))))</f>
        <v/>
      </c>
      <c r="M223" s="265" t="str">
        <f ca="1">IF('PR-tampon'!B189="","",IF('PR-tampon'!B189=0,"",INDIRECT(NOM_FR_FACADE&amp;ADDRESS('PR-tampon'!$E189,COLUMN(REFERENCEMENT_FACADE[[#Headers],[LIMITATION DE HAUTEUR DE FACADE]])))))</f>
        <v/>
      </c>
      <c r="N223" s="236" t="str">
        <f ca="1">IF('PR-tampon'!B189="","",IF('PR-tampon'!B189=0,"",IF(INDIRECT(NOM_FR_FACADE&amp;ADDRESS('PR-tampon'!$E189,COLUMN(REFERENCEMENT_FACADE[Observation domaine d''emploi Hauteur])))=0,"-",INDIRECT(NOM_FR_FACADE&amp;ADDRESS('PR-tampon'!$E189,COLUMN(REFERENCEMENT_FACADE[Observation domaine d''emploi Hauteur]))))))</f>
        <v/>
      </c>
      <c r="O223" s="2" t="str">
        <f ca="1">IF('PR-tampon'!B189="","",IF('PR-tampon'!B189=0,"",INDIRECT(NOM_FR_FACADE&amp;ADDRESS('PR-tampon'!$E189,COLUMN(REFERENCEMENT_FACADE[[#Headers],[Colonne zone visée]])))))</f>
        <v/>
      </c>
      <c r="P223" s="2" t="str">
        <f ca="1">IF('PR-tampon'!B189="","",IF('PR-tampon'!B189=0,"",INDIRECT(NOM_FR_FACADE&amp;ADDRESS('PR-tampon'!$E189,COLUMN(REFERENCEMENT_FACADE[[#Headers],[Colonne catégorie visée]])))))</f>
        <v/>
      </c>
      <c r="Q223" s="236" t="str">
        <f ca="1">IF(OR(RECH_CATEGORIE=FALSE,MID(Tableau5[[#This Row],[ZONE DE SISMICITE MAXIMALE POUR LA CATEGORIE DE BATIMENT VISEE]],2,2)="**"),IF('PR-tampon'!B189="","",IF('PR-tampon'!B189=0,"",IF(INDIRECT(NOM_FR_FACADE&amp;ADDRESS('PR-tampon'!$E189,COLUMN(REFERENCEMENT_FACADE[OBSERVATIONS SUR DOMAINE D''EMPLOI Sismique])))="","-",(INDIRECT(NOM_FR_FACADE&amp;ADDRESS('PR-tampon'!$E189,COLUMN(REFERENCEMENT_FACADE[OBSERVATIONS SUR DOMAINE D''EMPLOI Sismique]))))))),"")</f>
        <v/>
      </c>
      <c r="R223" s="2" t="str">
        <f ca="1">IF('PR-tampon'!B189="","",IF('PR-tampon'!B189=0,"",IF(INDIRECT(NOM_FR_FACADE&amp;ADDRESS('PR-tampon'!$E189,COLUMN(REFERENCEMENT_FACADE[REF ApL])))=0,"",INDIRECT(NOM_FR_FACADE&amp;ADDRESS('PR-tampon'!$E189,COLUMN(REFERENCEMENT_FACADE[REF ApL]))))))</f>
        <v/>
      </c>
      <c r="S223" s="187" t="str">
        <f ca="1">IF('PR-tampon'!B189="","",IF('PR-tampon'!B189=0,"",IF(INDIRECT(NOM_FR_FACADE&amp;ADDRESS('PR-tampon'!$E189,COLUMN(REFERENCEMENT_FACADE[Lien pour aller sur le site Evaluation CSTB])))=0,"",INDIRECT(NOM_FR_FACADE&amp;ADDRESS('PR-tampon'!$E189,COLUMN(REFERENCEMENT_FACADE[Lien pour aller sur le site Evaluation CSTB]))))))</f>
        <v/>
      </c>
    </row>
    <row r="224" spans="1:19" ht="120" customHeight="1" x14ac:dyDescent="0.3">
      <c r="A224" s="2" t="e">
        <f>IF('PR-tampon'!B190=0,"",IF(A223+1&gt;'MODULE DE RECHERCHE'!$F$36,"",A223+1))</f>
        <v>#VALUE!</v>
      </c>
      <c r="B224" s="10" t="str">
        <f ca="1">IF('PR-tampon'!E190="","",IF('PR-tampon'!E190=0,"",INDIRECT(NOM_FR_FACADE&amp;ADDRESS('PR-tampon'!$E190,COLUMN(REFERENCEMENT_FACADE[[#Headers],[DATE REFERENCEMENT]])))))</f>
        <v/>
      </c>
      <c r="C224" s="2" t="str">
        <f ca="1">IF('PR-tampon'!B190="","",IF('PR-tampon'!B190=0,"",INDIRECT(NOM_FR_FACADE&amp;ADDRESS('PR-tampon'!$E190,COLUMN(REFERENCEMENT_FACADE[[#Headers],[ASPECT]])))))</f>
        <v/>
      </c>
      <c r="D224" s="2" t="str">
        <f ca="1">IF('PR-tampon'!B190="","",IF('PR-tampon'!B190=0,"",INDIRECT(NOM_FR_FACADE&amp;ADDRESS('PR-tampon'!$E190,COLUMN(REFERENCEMENT_FACADE[[#Headers],[TYPE DE PROCEDE]])))))</f>
        <v/>
      </c>
      <c r="E224" s="2" t="str">
        <f ca="1">IF('PR-tampon'!B190="","",IF('PR-tampon'!B190=0,"",INDIRECT(NOM_FR_FACADE&amp;ADDRESS('PR-tampon'!$E190,COLUMN(REFERENCEMENT_FACADE[[#Headers],[NOM COMMERCIAL DU PROCEDE]])))))</f>
        <v/>
      </c>
      <c r="F224" s="2" t="str">
        <f ca="1">IF('PR-tampon'!B190="","",IF('PR-tampon'!B190=0,"",INDIRECT(NOM_FR_FACADE&amp;ADDRESS('PR-tampon'!$E190,COLUMN(REFERENCEMENT_FACADE[[#Headers],[FABRICANT]])))))</f>
        <v/>
      </c>
      <c r="G224" s="2" t="str">
        <f ca="1">IF('PR-tampon'!B190="","",IF('PR-tampon'!B190=0,"",INDIRECT(NOM_FR_FACADE&amp;ADDRESS('PR-tampon'!$E190,COLUMN(REFERENCEMENT_FACADE[[#Headers],[TYPE DE DOCUMENT DE REFERENCE]])))))</f>
        <v/>
      </c>
      <c r="H224" s="2" t="str">
        <f ca="1">IF('PR-tampon'!B190="","",IF('PR-tampon'!B190=0,"",INDIRECT(NOM_FR_FACADE&amp;ADDRESS('PR-tampon'!$E190,COLUMN(REFERENCEMENT_FACADE[[#Headers],[REF]])))))</f>
        <v/>
      </c>
      <c r="I224" s="10" t="str">
        <f ca="1">IF('PR-tampon'!B190="","",IF('PR-tampon'!B190=0,"",INDIRECT(NOM_FR_FACADE&amp;ADDRESS('PR-tampon'!$E190,COLUMN(REFERENCEMENT_FACADE[[#Headers],[AVIS LIMITE AU / VALIDITE]])))))</f>
        <v/>
      </c>
      <c r="J224" s="10" t="str">
        <f ca="1">IF('PR-tampon'!B190="","",IF('PR-tampon'!B190=0,"",INDIRECT(NOM_FR_FACADE&amp;ADDRESS('PR-tampon'!$E190,COLUMN(REFERENCEMENT_FACADE[[#Headers],[TC/TNC
dans le domaine d''emploi visé]])))))</f>
        <v/>
      </c>
      <c r="K224" s="2" t="str">
        <f ca="1">IF('PR-tampon'!B190="","",IF('PR-tampon'!B190=0,"",INDIRECT(NOM_FR_FACADE&amp;ADDRESS('PR-tampon'!$E190,COLUMN(REFERENCEMENT_FACADE[[#Headers],[Synthèse support visés]])))))</f>
        <v/>
      </c>
      <c r="L224" s="2" t="str">
        <f ca="1">IF('PR-tampon'!B190="","",IF('PR-tampon'!B190=0,"",INDIRECT(NOM_FR_FACADE&amp;ADDRESS('PR-tampon'!$E190,COLUMN(REFERENCEMENT_FACADE[[#Headers],[LIMITATION DE HAUTEUR DE FACADE3]])))))</f>
        <v/>
      </c>
      <c r="M224" s="265" t="str">
        <f ca="1">IF('PR-tampon'!B190="","",IF('PR-tampon'!B190=0,"",INDIRECT(NOM_FR_FACADE&amp;ADDRESS('PR-tampon'!$E190,COLUMN(REFERENCEMENT_FACADE[[#Headers],[LIMITATION DE HAUTEUR DE FACADE]])))))</f>
        <v/>
      </c>
      <c r="N224" s="236" t="str">
        <f ca="1">IF('PR-tampon'!B190="","",IF('PR-tampon'!B190=0,"",IF(INDIRECT(NOM_FR_FACADE&amp;ADDRESS('PR-tampon'!$E190,COLUMN(REFERENCEMENT_FACADE[Observation domaine d''emploi Hauteur])))=0,"-",INDIRECT(NOM_FR_FACADE&amp;ADDRESS('PR-tampon'!$E190,COLUMN(REFERENCEMENT_FACADE[Observation domaine d''emploi Hauteur]))))))</f>
        <v/>
      </c>
      <c r="O224" s="2" t="str">
        <f ca="1">IF('PR-tampon'!B190="","",IF('PR-tampon'!B190=0,"",INDIRECT(NOM_FR_FACADE&amp;ADDRESS('PR-tampon'!$E190,COLUMN(REFERENCEMENT_FACADE[[#Headers],[Colonne zone visée]])))))</f>
        <v/>
      </c>
      <c r="P224" s="2" t="str">
        <f ca="1">IF('PR-tampon'!B190="","",IF('PR-tampon'!B190=0,"",INDIRECT(NOM_FR_FACADE&amp;ADDRESS('PR-tampon'!$E190,COLUMN(REFERENCEMENT_FACADE[[#Headers],[Colonne catégorie visée]])))))</f>
        <v/>
      </c>
      <c r="Q224" s="236" t="str">
        <f ca="1">IF(OR(RECH_CATEGORIE=FALSE,MID(Tableau5[[#This Row],[ZONE DE SISMICITE MAXIMALE POUR LA CATEGORIE DE BATIMENT VISEE]],2,2)="**"),IF('PR-tampon'!B190="","",IF('PR-tampon'!B190=0,"",IF(INDIRECT(NOM_FR_FACADE&amp;ADDRESS('PR-tampon'!$E190,COLUMN(REFERENCEMENT_FACADE[OBSERVATIONS SUR DOMAINE D''EMPLOI Sismique])))="","-",(INDIRECT(NOM_FR_FACADE&amp;ADDRESS('PR-tampon'!$E190,COLUMN(REFERENCEMENT_FACADE[OBSERVATIONS SUR DOMAINE D''EMPLOI Sismique]))))))),"")</f>
        <v/>
      </c>
      <c r="R224" s="2" t="str">
        <f ca="1">IF('PR-tampon'!B190="","",IF('PR-tampon'!B190=0,"",IF(INDIRECT(NOM_FR_FACADE&amp;ADDRESS('PR-tampon'!$E190,COLUMN(REFERENCEMENT_FACADE[REF ApL])))=0,"",INDIRECT(NOM_FR_FACADE&amp;ADDRESS('PR-tampon'!$E190,COLUMN(REFERENCEMENT_FACADE[REF ApL]))))))</f>
        <v/>
      </c>
      <c r="S224" s="187" t="str">
        <f ca="1">IF('PR-tampon'!B190="","",IF('PR-tampon'!B190=0,"",IF(INDIRECT(NOM_FR_FACADE&amp;ADDRESS('PR-tampon'!$E190,COLUMN(REFERENCEMENT_FACADE[Lien pour aller sur le site Evaluation CSTB])))=0,"",INDIRECT(NOM_FR_FACADE&amp;ADDRESS('PR-tampon'!$E190,COLUMN(REFERENCEMENT_FACADE[Lien pour aller sur le site Evaluation CSTB]))))))</f>
        <v/>
      </c>
    </row>
    <row r="225" spans="1:19" ht="120" customHeight="1" x14ac:dyDescent="0.3">
      <c r="A225" s="2" t="e">
        <f>IF('PR-tampon'!B191=0,"",IF(A224+1&gt;'MODULE DE RECHERCHE'!$F$36,"",A224+1))</f>
        <v>#VALUE!</v>
      </c>
      <c r="B225" s="10" t="str">
        <f ca="1">IF('PR-tampon'!E191="","",IF('PR-tampon'!E191=0,"",INDIRECT(NOM_FR_FACADE&amp;ADDRESS('PR-tampon'!$E191,COLUMN(REFERENCEMENT_FACADE[[#Headers],[DATE REFERENCEMENT]])))))</f>
        <v/>
      </c>
      <c r="C225" s="2" t="str">
        <f ca="1">IF('PR-tampon'!B191="","",IF('PR-tampon'!B191=0,"",INDIRECT(NOM_FR_FACADE&amp;ADDRESS('PR-tampon'!$E191,COLUMN(REFERENCEMENT_FACADE[[#Headers],[ASPECT]])))))</f>
        <v/>
      </c>
      <c r="D225" s="2" t="str">
        <f ca="1">IF('PR-tampon'!B191="","",IF('PR-tampon'!B191=0,"",INDIRECT(NOM_FR_FACADE&amp;ADDRESS('PR-tampon'!$E191,COLUMN(REFERENCEMENT_FACADE[[#Headers],[TYPE DE PROCEDE]])))))</f>
        <v/>
      </c>
      <c r="E225" s="2" t="str">
        <f ca="1">IF('PR-tampon'!B191="","",IF('PR-tampon'!B191=0,"",INDIRECT(NOM_FR_FACADE&amp;ADDRESS('PR-tampon'!$E191,COLUMN(REFERENCEMENT_FACADE[[#Headers],[NOM COMMERCIAL DU PROCEDE]])))))</f>
        <v/>
      </c>
      <c r="F225" s="2" t="str">
        <f ca="1">IF('PR-tampon'!B191="","",IF('PR-tampon'!B191=0,"",INDIRECT(NOM_FR_FACADE&amp;ADDRESS('PR-tampon'!$E191,COLUMN(REFERENCEMENT_FACADE[[#Headers],[FABRICANT]])))))</f>
        <v/>
      </c>
      <c r="G225" s="2" t="str">
        <f ca="1">IF('PR-tampon'!B191="","",IF('PR-tampon'!B191=0,"",INDIRECT(NOM_FR_FACADE&amp;ADDRESS('PR-tampon'!$E191,COLUMN(REFERENCEMENT_FACADE[[#Headers],[TYPE DE DOCUMENT DE REFERENCE]])))))</f>
        <v/>
      </c>
      <c r="H225" s="2" t="str">
        <f ca="1">IF('PR-tampon'!B191="","",IF('PR-tampon'!B191=0,"",INDIRECT(NOM_FR_FACADE&amp;ADDRESS('PR-tampon'!$E191,COLUMN(REFERENCEMENT_FACADE[[#Headers],[REF]])))))</f>
        <v/>
      </c>
      <c r="I225" s="10" t="str">
        <f ca="1">IF('PR-tampon'!B191="","",IF('PR-tampon'!B191=0,"",INDIRECT(NOM_FR_FACADE&amp;ADDRESS('PR-tampon'!$E191,COLUMN(REFERENCEMENT_FACADE[[#Headers],[AVIS LIMITE AU / VALIDITE]])))))</f>
        <v/>
      </c>
      <c r="J225" s="10" t="str">
        <f ca="1">IF('PR-tampon'!B191="","",IF('PR-tampon'!B191=0,"",INDIRECT(NOM_FR_FACADE&amp;ADDRESS('PR-tampon'!$E191,COLUMN(REFERENCEMENT_FACADE[[#Headers],[TC/TNC
dans le domaine d''emploi visé]])))))</f>
        <v/>
      </c>
      <c r="K225" s="2" t="str">
        <f ca="1">IF('PR-tampon'!B191="","",IF('PR-tampon'!B191=0,"",INDIRECT(NOM_FR_FACADE&amp;ADDRESS('PR-tampon'!$E191,COLUMN(REFERENCEMENT_FACADE[[#Headers],[Synthèse support visés]])))))</f>
        <v/>
      </c>
      <c r="L225" s="2" t="str">
        <f ca="1">IF('PR-tampon'!B191="","",IF('PR-tampon'!B191=0,"",INDIRECT(NOM_FR_FACADE&amp;ADDRESS('PR-tampon'!$E191,COLUMN(REFERENCEMENT_FACADE[[#Headers],[LIMITATION DE HAUTEUR DE FACADE3]])))))</f>
        <v/>
      </c>
      <c r="M225" s="265" t="str">
        <f ca="1">IF('PR-tampon'!B191="","",IF('PR-tampon'!B191=0,"",INDIRECT(NOM_FR_FACADE&amp;ADDRESS('PR-tampon'!$E191,COLUMN(REFERENCEMENT_FACADE[[#Headers],[LIMITATION DE HAUTEUR DE FACADE]])))))</f>
        <v/>
      </c>
      <c r="N225" s="236" t="str">
        <f ca="1">IF('PR-tampon'!B191="","",IF('PR-tampon'!B191=0,"",IF(INDIRECT(NOM_FR_FACADE&amp;ADDRESS('PR-tampon'!$E191,COLUMN(REFERENCEMENT_FACADE[Observation domaine d''emploi Hauteur])))=0,"-",INDIRECT(NOM_FR_FACADE&amp;ADDRESS('PR-tampon'!$E191,COLUMN(REFERENCEMENT_FACADE[Observation domaine d''emploi Hauteur]))))))</f>
        <v/>
      </c>
      <c r="O225" s="2" t="str">
        <f ca="1">IF('PR-tampon'!B191="","",IF('PR-tampon'!B191=0,"",INDIRECT(NOM_FR_FACADE&amp;ADDRESS('PR-tampon'!$E191,COLUMN(REFERENCEMENT_FACADE[[#Headers],[Colonne zone visée]])))))</f>
        <v/>
      </c>
      <c r="P225" s="2" t="str">
        <f ca="1">IF('PR-tampon'!B191="","",IF('PR-tampon'!B191=0,"",INDIRECT(NOM_FR_FACADE&amp;ADDRESS('PR-tampon'!$E191,COLUMN(REFERENCEMENT_FACADE[[#Headers],[Colonne catégorie visée]])))))</f>
        <v/>
      </c>
      <c r="Q225" s="236" t="str">
        <f ca="1">IF(OR(RECH_CATEGORIE=FALSE,MID(Tableau5[[#This Row],[ZONE DE SISMICITE MAXIMALE POUR LA CATEGORIE DE BATIMENT VISEE]],2,2)="**"),IF('PR-tampon'!B191="","",IF('PR-tampon'!B191=0,"",IF(INDIRECT(NOM_FR_FACADE&amp;ADDRESS('PR-tampon'!$E191,COLUMN(REFERENCEMENT_FACADE[OBSERVATIONS SUR DOMAINE D''EMPLOI Sismique])))="","-",(INDIRECT(NOM_FR_FACADE&amp;ADDRESS('PR-tampon'!$E191,COLUMN(REFERENCEMENT_FACADE[OBSERVATIONS SUR DOMAINE D''EMPLOI Sismique]))))))),"")</f>
        <v/>
      </c>
      <c r="R225" s="2" t="str">
        <f ca="1">IF('PR-tampon'!B191="","",IF('PR-tampon'!B191=0,"",IF(INDIRECT(NOM_FR_FACADE&amp;ADDRESS('PR-tampon'!$E191,COLUMN(REFERENCEMENT_FACADE[REF ApL])))=0,"",INDIRECT(NOM_FR_FACADE&amp;ADDRESS('PR-tampon'!$E191,COLUMN(REFERENCEMENT_FACADE[REF ApL]))))))</f>
        <v/>
      </c>
      <c r="S225" s="187" t="str">
        <f ca="1">IF('PR-tampon'!B191="","",IF('PR-tampon'!B191=0,"",IF(INDIRECT(NOM_FR_FACADE&amp;ADDRESS('PR-tampon'!$E191,COLUMN(REFERENCEMENT_FACADE[Lien pour aller sur le site Evaluation CSTB])))=0,"",INDIRECT(NOM_FR_FACADE&amp;ADDRESS('PR-tampon'!$E191,COLUMN(REFERENCEMENT_FACADE[Lien pour aller sur le site Evaluation CSTB]))))))</f>
        <v/>
      </c>
    </row>
    <row r="226" spans="1:19" ht="120" customHeight="1" x14ac:dyDescent="0.3">
      <c r="A226" s="2" t="e">
        <f>IF('PR-tampon'!B192=0,"",IF(A225+1&gt;'MODULE DE RECHERCHE'!$F$36,"",A225+1))</f>
        <v>#VALUE!</v>
      </c>
      <c r="B226" s="10" t="str">
        <f ca="1">IF('PR-tampon'!E192="","",IF('PR-tampon'!E192=0,"",INDIRECT(NOM_FR_FACADE&amp;ADDRESS('PR-tampon'!$E192,COLUMN(REFERENCEMENT_FACADE[[#Headers],[DATE REFERENCEMENT]])))))</f>
        <v/>
      </c>
      <c r="C226" s="2" t="str">
        <f ca="1">IF('PR-tampon'!B192="","",IF('PR-tampon'!B192=0,"",INDIRECT(NOM_FR_FACADE&amp;ADDRESS('PR-tampon'!$E192,COLUMN(REFERENCEMENT_FACADE[[#Headers],[ASPECT]])))))</f>
        <v/>
      </c>
      <c r="D226" s="2" t="str">
        <f ca="1">IF('PR-tampon'!B192="","",IF('PR-tampon'!B192=0,"",INDIRECT(NOM_FR_FACADE&amp;ADDRESS('PR-tampon'!$E192,COLUMN(REFERENCEMENT_FACADE[[#Headers],[TYPE DE PROCEDE]])))))</f>
        <v/>
      </c>
      <c r="E226" s="2" t="str">
        <f ca="1">IF('PR-tampon'!B192="","",IF('PR-tampon'!B192=0,"",INDIRECT(NOM_FR_FACADE&amp;ADDRESS('PR-tampon'!$E192,COLUMN(REFERENCEMENT_FACADE[[#Headers],[NOM COMMERCIAL DU PROCEDE]])))))</f>
        <v/>
      </c>
      <c r="F226" s="2" t="str">
        <f ca="1">IF('PR-tampon'!B192="","",IF('PR-tampon'!B192=0,"",INDIRECT(NOM_FR_FACADE&amp;ADDRESS('PR-tampon'!$E192,COLUMN(REFERENCEMENT_FACADE[[#Headers],[FABRICANT]])))))</f>
        <v/>
      </c>
      <c r="G226" s="2" t="str">
        <f ca="1">IF('PR-tampon'!B192="","",IF('PR-tampon'!B192=0,"",INDIRECT(NOM_FR_FACADE&amp;ADDRESS('PR-tampon'!$E192,COLUMN(REFERENCEMENT_FACADE[[#Headers],[TYPE DE DOCUMENT DE REFERENCE]])))))</f>
        <v/>
      </c>
      <c r="H226" s="2" t="str">
        <f ca="1">IF('PR-tampon'!B192="","",IF('PR-tampon'!B192=0,"",INDIRECT(NOM_FR_FACADE&amp;ADDRESS('PR-tampon'!$E192,COLUMN(REFERENCEMENT_FACADE[[#Headers],[REF]])))))</f>
        <v/>
      </c>
      <c r="I226" s="10" t="str">
        <f ca="1">IF('PR-tampon'!B192="","",IF('PR-tampon'!B192=0,"",INDIRECT(NOM_FR_FACADE&amp;ADDRESS('PR-tampon'!$E192,COLUMN(REFERENCEMENT_FACADE[[#Headers],[AVIS LIMITE AU / VALIDITE]])))))</f>
        <v/>
      </c>
      <c r="J226" s="10" t="str">
        <f ca="1">IF('PR-tampon'!B192="","",IF('PR-tampon'!B192=0,"",INDIRECT(NOM_FR_FACADE&amp;ADDRESS('PR-tampon'!$E192,COLUMN(REFERENCEMENT_FACADE[[#Headers],[TC/TNC
dans le domaine d''emploi visé]])))))</f>
        <v/>
      </c>
      <c r="K226" s="2" t="str">
        <f ca="1">IF('PR-tampon'!B192="","",IF('PR-tampon'!B192=0,"",INDIRECT(NOM_FR_FACADE&amp;ADDRESS('PR-tampon'!$E192,COLUMN(REFERENCEMENT_FACADE[[#Headers],[Synthèse support visés]])))))</f>
        <v/>
      </c>
      <c r="L226" s="2" t="str">
        <f ca="1">IF('PR-tampon'!B192="","",IF('PR-tampon'!B192=0,"",INDIRECT(NOM_FR_FACADE&amp;ADDRESS('PR-tampon'!$E192,COLUMN(REFERENCEMENT_FACADE[[#Headers],[LIMITATION DE HAUTEUR DE FACADE3]])))))</f>
        <v/>
      </c>
      <c r="M226" s="265" t="str">
        <f ca="1">IF('PR-tampon'!B192="","",IF('PR-tampon'!B192=0,"",INDIRECT(NOM_FR_FACADE&amp;ADDRESS('PR-tampon'!$E192,COLUMN(REFERENCEMENT_FACADE[[#Headers],[LIMITATION DE HAUTEUR DE FACADE]])))))</f>
        <v/>
      </c>
      <c r="N226" s="236" t="str">
        <f ca="1">IF('PR-tampon'!B192="","",IF('PR-tampon'!B192=0,"",IF(INDIRECT(NOM_FR_FACADE&amp;ADDRESS('PR-tampon'!$E192,COLUMN(REFERENCEMENT_FACADE[Observation domaine d''emploi Hauteur])))=0,"-",INDIRECT(NOM_FR_FACADE&amp;ADDRESS('PR-tampon'!$E192,COLUMN(REFERENCEMENT_FACADE[Observation domaine d''emploi Hauteur]))))))</f>
        <v/>
      </c>
      <c r="O226" s="2" t="str">
        <f ca="1">IF('PR-tampon'!B192="","",IF('PR-tampon'!B192=0,"",INDIRECT(NOM_FR_FACADE&amp;ADDRESS('PR-tampon'!$E192,COLUMN(REFERENCEMENT_FACADE[[#Headers],[Colonne zone visée]])))))</f>
        <v/>
      </c>
      <c r="P226" s="2" t="str">
        <f ca="1">IF('PR-tampon'!B192="","",IF('PR-tampon'!B192=0,"",INDIRECT(NOM_FR_FACADE&amp;ADDRESS('PR-tampon'!$E192,COLUMN(REFERENCEMENT_FACADE[[#Headers],[Colonne catégorie visée]])))))</f>
        <v/>
      </c>
      <c r="Q226" s="236" t="str">
        <f ca="1">IF(OR(RECH_CATEGORIE=FALSE,MID(Tableau5[[#This Row],[ZONE DE SISMICITE MAXIMALE POUR LA CATEGORIE DE BATIMENT VISEE]],2,2)="**"),IF('PR-tampon'!B192="","",IF('PR-tampon'!B192=0,"",IF(INDIRECT(NOM_FR_FACADE&amp;ADDRESS('PR-tampon'!$E192,COLUMN(REFERENCEMENT_FACADE[OBSERVATIONS SUR DOMAINE D''EMPLOI Sismique])))="","-",(INDIRECT(NOM_FR_FACADE&amp;ADDRESS('PR-tampon'!$E192,COLUMN(REFERENCEMENT_FACADE[OBSERVATIONS SUR DOMAINE D''EMPLOI Sismique]))))))),"")</f>
        <v/>
      </c>
      <c r="R226" s="2" t="str">
        <f ca="1">IF('PR-tampon'!B192="","",IF('PR-tampon'!B192=0,"",IF(INDIRECT(NOM_FR_FACADE&amp;ADDRESS('PR-tampon'!$E192,COLUMN(REFERENCEMENT_FACADE[REF ApL])))=0,"",INDIRECT(NOM_FR_FACADE&amp;ADDRESS('PR-tampon'!$E192,COLUMN(REFERENCEMENT_FACADE[REF ApL]))))))</f>
        <v/>
      </c>
      <c r="S226" s="187" t="str">
        <f ca="1">IF('PR-tampon'!B192="","",IF('PR-tampon'!B192=0,"",IF(INDIRECT(NOM_FR_FACADE&amp;ADDRESS('PR-tampon'!$E192,COLUMN(REFERENCEMENT_FACADE[Lien pour aller sur le site Evaluation CSTB])))=0,"",INDIRECT(NOM_FR_FACADE&amp;ADDRESS('PR-tampon'!$E192,COLUMN(REFERENCEMENT_FACADE[Lien pour aller sur le site Evaluation CSTB]))))))</f>
        <v/>
      </c>
    </row>
    <row r="227" spans="1:19" ht="120" customHeight="1" x14ac:dyDescent="0.3">
      <c r="A227" s="2" t="e">
        <f>IF('PR-tampon'!B193=0,"",IF(A226+1&gt;'MODULE DE RECHERCHE'!$F$36,"",A226+1))</f>
        <v>#VALUE!</v>
      </c>
      <c r="B227" s="10" t="str">
        <f ca="1">IF('PR-tampon'!E193="","",IF('PR-tampon'!E193=0,"",INDIRECT(NOM_FR_FACADE&amp;ADDRESS('PR-tampon'!$E193,COLUMN(REFERENCEMENT_FACADE[[#Headers],[DATE REFERENCEMENT]])))))</f>
        <v/>
      </c>
      <c r="C227" s="2" t="str">
        <f ca="1">IF('PR-tampon'!B193="","",IF('PR-tampon'!B193=0,"",INDIRECT(NOM_FR_FACADE&amp;ADDRESS('PR-tampon'!$E193,COLUMN(REFERENCEMENT_FACADE[[#Headers],[ASPECT]])))))</f>
        <v/>
      </c>
      <c r="D227" s="2" t="str">
        <f ca="1">IF('PR-tampon'!B193="","",IF('PR-tampon'!B193=0,"",INDIRECT(NOM_FR_FACADE&amp;ADDRESS('PR-tampon'!$E193,COLUMN(REFERENCEMENT_FACADE[[#Headers],[TYPE DE PROCEDE]])))))</f>
        <v/>
      </c>
      <c r="E227" s="2" t="str">
        <f ca="1">IF('PR-tampon'!B193="","",IF('PR-tampon'!B193=0,"",INDIRECT(NOM_FR_FACADE&amp;ADDRESS('PR-tampon'!$E193,COLUMN(REFERENCEMENT_FACADE[[#Headers],[NOM COMMERCIAL DU PROCEDE]])))))</f>
        <v/>
      </c>
      <c r="F227" s="2" t="str">
        <f ca="1">IF('PR-tampon'!B193="","",IF('PR-tampon'!B193=0,"",INDIRECT(NOM_FR_FACADE&amp;ADDRESS('PR-tampon'!$E193,COLUMN(REFERENCEMENT_FACADE[[#Headers],[FABRICANT]])))))</f>
        <v/>
      </c>
      <c r="G227" s="2" t="str">
        <f ca="1">IF('PR-tampon'!B193="","",IF('PR-tampon'!B193=0,"",INDIRECT(NOM_FR_FACADE&amp;ADDRESS('PR-tampon'!$E193,COLUMN(REFERENCEMENT_FACADE[[#Headers],[TYPE DE DOCUMENT DE REFERENCE]])))))</f>
        <v/>
      </c>
      <c r="H227" s="2" t="str">
        <f ca="1">IF('PR-tampon'!B193="","",IF('PR-tampon'!B193=0,"",INDIRECT(NOM_FR_FACADE&amp;ADDRESS('PR-tampon'!$E193,COLUMN(REFERENCEMENT_FACADE[[#Headers],[REF]])))))</f>
        <v/>
      </c>
      <c r="I227" s="10" t="str">
        <f ca="1">IF('PR-tampon'!B193="","",IF('PR-tampon'!B193=0,"",INDIRECT(NOM_FR_FACADE&amp;ADDRESS('PR-tampon'!$E193,COLUMN(REFERENCEMENT_FACADE[[#Headers],[AVIS LIMITE AU / VALIDITE]])))))</f>
        <v/>
      </c>
      <c r="J227" s="10" t="str">
        <f ca="1">IF('PR-tampon'!B193="","",IF('PR-tampon'!B193=0,"",INDIRECT(NOM_FR_FACADE&amp;ADDRESS('PR-tampon'!$E193,COLUMN(REFERENCEMENT_FACADE[[#Headers],[TC/TNC
dans le domaine d''emploi visé]])))))</f>
        <v/>
      </c>
      <c r="K227" s="2" t="str">
        <f ca="1">IF('PR-tampon'!B193="","",IF('PR-tampon'!B193=0,"",INDIRECT(NOM_FR_FACADE&amp;ADDRESS('PR-tampon'!$E193,COLUMN(REFERENCEMENT_FACADE[[#Headers],[Synthèse support visés]])))))</f>
        <v/>
      </c>
      <c r="L227" s="2" t="str">
        <f ca="1">IF('PR-tampon'!B193="","",IF('PR-tampon'!B193=0,"",INDIRECT(NOM_FR_FACADE&amp;ADDRESS('PR-tampon'!$E193,COLUMN(REFERENCEMENT_FACADE[[#Headers],[LIMITATION DE HAUTEUR DE FACADE3]])))))</f>
        <v/>
      </c>
      <c r="M227" s="265" t="str">
        <f ca="1">IF('PR-tampon'!B193="","",IF('PR-tampon'!B193=0,"",INDIRECT(NOM_FR_FACADE&amp;ADDRESS('PR-tampon'!$E193,COLUMN(REFERENCEMENT_FACADE[[#Headers],[LIMITATION DE HAUTEUR DE FACADE]])))))</f>
        <v/>
      </c>
      <c r="N227" s="236" t="str">
        <f ca="1">IF('PR-tampon'!B193="","",IF('PR-tampon'!B193=0,"",IF(INDIRECT(NOM_FR_FACADE&amp;ADDRESS('PR-tampon'!$E193,COLUMN(REFERENCEMENT_FACADE[Observation domaine d''emploi Hauteur])))=0,"-",INDIRECT(NOM_FR_FACADE&amp;ADDRESS('PR-tampon'!$E193,COLUMN(REFERENCEMENT_FACADE[Observation domaine d''emploi Hauteur]))))))</f>
        <v/>
      </c>
      <c r="O227" s="2" t="str">
        <f ca="1">IF('PR-tampon'!B193="","",IF('PR-tampon'!B193=0,"",INDIRECT(NOM_FR_FACADE&amp;ADDRESS('PR-tampon'!$E193,COLUMN(REFERENCEMENT_FACADE[[#Headers],[Colonne zone visée]])))))</f>
        <v/>
      </c>
      <c r="P227" s="2" t="str">
        <f ca="1">IF('PR-tampon'!B193="","",IF('PR-tampon'!B193=0,"",INDIRECT(NOM_FR_FACADE&amp;ADDRESS('PR-tampon'!$E193,COLUMN(REFERENCEMENT_FACADE[[#Headers],[Colonne catégorie visée]])))))</f>
        <v/>
      </c>
      <c r="Q227" s="236" t="str">
        <f ca="1">IF(OR(RECH_CATEGORIE=FALSE,MID(Tableau5[[#This Row],[ZONE DE SISMICITE MAXIMALE POUR LA CATEGORIE DE BATIMENT VISEE]],2,2)="**"),IF('PR-tampon'!B193="","",IF('PR-tampon'!B193=0,"",IF(INDIRECT(NOM_FR_FACADE&amp;ADDRESS('PR-tampon'!$E193,COLUMN(REFERENCEMENT_FACADE[OBSERVATIONS SUR DOMAINE D''EMPLOI Sismique])))="","-",(INDIRECT(NOM_FR_FACADE&amp;ADDRESS('PR-tampon'!$E193,COLUMN(REFERENCEMENT_FACADE[OBSERVATIONS SUR DOMAINE D''EMPLOI Sismique]))))))),"")</f>
        <v/>
      </c>
      <c r="R227" s="2" t="str">
        <f ca="1">IF('PR-tampon'!B193="","",IF('PR-tampon'!B193=0,"",IF(INDIRECT(NOM_FR_FACADE&amp;ADDRESS('PR-tampon'!$E193,COLUMN(REFERENCEMENT_FACADE[REF ApL])))=0,"",INDIRECT(NOM_FR_FACADE&amp;ADDRESS('PR-tampon'!$E193,COLUMN(REFERENCEMENT_FACADE[REF ApL]))))))</f>
        <v/>
      </c>
      <c r="S227" s="187" t="str">
        <f ca="1">IF('PR-tampon'!B193="","",IF('PR-tampon'!B193=0,"",IF(INDIRECT(NOM_FR_FACADE&amp;ADDRESS('PR-tampon'!$E193,COLUMN(REFERENCEMENT_FACADE[Lien pour aller sur le site Evaluation CSTB])))=0,"",INDIRECT(NOM_FR_FACADE&amp;ADDRESS('PR-tampon'!$E193,COLUMN(REFERENCEMENT_FACADE[Lien pour aller sur le site Evaluation CSTB]))))))</f>
        <v/>
      </c>
    </row>
    <row r="228" spans="1:19" ht="120" customHeight="1" x14ac:dyDescent="0.3">
      <c r="A228" s="2" t="e">
        <f>IF('PR-tampon'!B194=0,"",IF(A227+1&gt;'MODULE DE RECHERCHE'!$F$36,"",A227+1))</f>
        <v>#VALUE!</v>
      </c>
      <c r="B228" s="10" t="str">
        <f ca="1">IF('PR-tampon'!E194="","",IF('PR-tampon'!E194=0,"",INDIRECT(NOM_FR_FACADE&amp;ADDRESS('PR-tampon'!$E194,COLUMN(REFERENCEMENT_FACADE[[#Headers],[DATE REFERENCEMENT]])))))</f>
        <v/>
      </c>
      <c r="C228" s="2" t="str">
        <f ca="1">IF('PR-tampon'!B194="","",IF('PR-tampon'!B194=0,"",INDIRECT(NOM_FR_FACADE&amp;ADDRESS('PR-tampon'!$E194,COLUMN(REFERENCEMENT_FACADE[[#Headers],[ASPECT]])))))</f>
        <v/>
      </c>
      <c r="D228" s="2" t="str">
        <f ca="1">IF('PR-tampon'!B194="","",IF('PR-tampon'!B194=0,"",INDIRECT(NOM_FR_FACADE&amp;ADDRESS('PR-tampon'!$E194,COLUMN(REFERENCEMENT_FACADE[[#Headers],[TYPE DE PROCEDE]])))))</f>
        <v/>
      </c>
      <c r="E228" s="2" t="str">
        <f ca="1">IF('PR-tampon'!B194="","",IF('PR-tampon'!B194=0,"",INDIRECT(NOM_FR_FACADE&amp;ADDRESS('PR-tampon'!$E194,COLUMN(REFERENCEMENT_FACADE[[#Headers],[NOM COMMERCIAL DU PROCEDE]])))))</f>
        <v/>
      </c>
      <c r="F228" s="2" t="str">
        <f ca="1">IF('PR-tampon'!B194="","",IF('PR-tampon'!B194=0,"",INDIRECT(NOM_FR_FACADE&amp;ADDRESS('PR-tampon'!$E194,COLUMN(REFERENCEMENT_FACADE[[#Headers],[FABRICANT]])))))</f>
        <v/>
      </c>
      <c r="G228" s="2" t="str">
        <f ca="1">IF('PR-tampon'!B194="","",IF('PR-tampon'!B194=0,"",INDIRECT(NOM_FR_FACADE&amp;ADDRESS('PR-tampon'!$E194,COLUMN(REFERENCEMENT_FACADE[[#Headers],[TYPE DE DOCUMENT DE REFERENCE]])))))</f>
        <v/>
      </c>
      <c r="H228" s="2" t="str">
        <f ca="1">IF('PR-tampon'!B194="","",IF('PR-tampon'!B194=0,"",INDIRECT(NOM_FR_FACADE&amp;ADDRESS('PR-tampon'!$E194,COLUMN(REFERENCEMENT_FACADE[[#Headers],[REF]])))))</f>
        <v/>
      </c>
      <c r="I228" s="10" t="str">
        <f ca="1">IF('PR-tampon'!B194="","",IF('PR-tampon'!B194=0,"",INDIRECT(NOM_FR_FACADE&amp;ADDRESS('PR-tampon'!$E194,COLUMN(REFERENCEMENT_FACADE[[#Headers],[AVIS LIMITE AU / VALIDITE]])))))</f>
        <v/>
      </c>
      <c r="J228" s="10" t="str">
        <f ca="1">IF('PR-tampon'!B194="","",IF('PR-tampon'!B194=0,"",INDIRECT(NOM_FR_FACADE&amp;ADDRESS('PR-tampon'!$E194,COLUMN(REFERENCEMENT_FACADE[[#Headers],[TC/TNC
dans le domaine d''emploi visé]])))))</f>
        <v/>
      </c>
      <c r="K228" s="2" t="str">
        <f ca="1">IF('PR-tampon'!B194="","",IF('PR-tampon'!B194=0,"",INDIRECT(NOM_FR_FACADE&amp;ADDRESS('PR-tampon'!$E194,COLUMN(REFERENCEMENT_FACADE[[#Headers],[Synthèse support visés]])))))</f>
        <v/>
      </c>
      <c r="L228" s="2" t="str">
        <f ca="1">IF('PR-tampon'!B194="","",IF('PR-tampon'!B194=0,"",INDIRECT(NOM_FR_FACADE&amp;ADDRESS('PR-tampon'!$E194,COLUMN(REFERENCEMENT_FACADE[[#Headers],[LIMITATION DE HAUTEUR DE FACADE3]])))))</f>
        <v/>
      </c>
      <c r="M228" s="265" t="str">
        <f ca="1">IF('PR-tampon'!B194="","",IF('PR-tampon'!B194=0,"",INDIRECT(NOM_FR_FACADE&amp;ADDRESS('PR-tampon'!$E194,COLUMN(REFERENCEMENT_FACADE[[#Headers],[LIMITATION DE HAUTEUR DE FACADE]])))))</f>
        <v/>
      </c>
      <c r="N228" s="236" t="str">
        <f ca="1">IF('PR-tampon'!B194="","",IF('PR-tampon'!B194=0,"",IF(INDIRECT(NOM_FR_FACADE&amp;ADDRESS('PR-tampon'!$E194,COLUMN(REFERENCEMENT_FACADE[Observation domaine d''emploi Hauteur])))=0,"-",INDIRECT(NOM_FR_FACADE&amp;ADDRESS('PR-tampon'!$E194,COLUMN(REFERENCEMENT_FACADE[Observation domaine d''emploi Hauteur]))))))</f>
        <v/>
      </c>
      <c r="O228" s="2" t="str">
        <f ca="1">IF('PR-tampon'!B194="","",IF('PR-tampon'!B194=0,"",INDIRECT(NOM_FR_FACADE&amp;ADDRESS('PR-tampon'!$E194,COLUMN(REFERENCEMENT_FACADE[[#Headers],[Colonne zone visée]])))))</f>
        <v/>
      </c>
      <c r="P228" s="2" t="str">
        <f ca="1">IF('PR-tampon'!B194="","",IF('PR-tampon'!B194=0,"",INDIRECT(NOM_FR_FACADE&amp;ADDRESS('PR-tampon'!$E194,COLUMN(REFERENCEMENT_FACADE[[#Headers],[Colonne catégorie visée]])))))</f>
        <v/>
      </c>
      <c r="Q228" s="236" t="str">
        <f ca="1">IF(OR(RECH_CATEGORIE=FALSE,MID(Tableau5[[#This Row],[ZONE DE SISMICITE MAXIMALE POUR LA CATEGORIE DE BATIMENT VISEE]],2,2)="**"),IF('PR-tampon'!B194="","",IF('PR-tampon'!B194=0,"",IF(INDIRECT(NOM_FR_FACADE&amp;ADDRESS('PR-tampon'!$E194,COLUMN(REFERENCEMENT_FACADE[OBSERVATIONS SUR DOMAINE D''EMPLOI Sismique])))="","-",(INDIRECT(NOM_FR_FACADE&amp;ADDRESS('PR-tampon'!$E194,COLUMN(REFERENCEMENT_FACADE[OBSERVATIONS SUR DOMAINE D''EMPLOI Sismique]))))))),"")</f>
        <v/>
      </c>
      <c r="R228" s="2" t="str">
        <f ca="1">IF('PR-tampon'!B194="","",IF('PR-tampon'!B194=0,"",IF(INDIRECT(NOM_FR_FACADE&amp;ADDRESS('PR-tampon'!$E194,COLUMN(REFERENCEMENT_FACADE[REF ApL])))=0,"",INDIRECT(NOM_FR_FACADE&amp;ADDRESS('PR-tampon'!$E194,COLUMN(REFERENCEMENT_FACADE[REF ApL]))))))</f>
        <v/>
      </c>
      <c r="S228" s="187" t="str">
        <f ca="1">IF('PR-tampon'!B194="","",IF('PR-tampon'!B194=0,"",IF(INDIRECT(NOM_FR_FACADE&amp;ADDRESS('PR-tampon'!$E194,COLUMN(REFERENCEMENT_FACADE[Lien pour aller sur le site Evaluation CSTB])))=0,"",INDIRECT(NOM_FR_FACADE&amp;ADDRESS('PR-tampon'!$E194,COLUMN(REFERENCEMENT_FACADE[Lien pour aller sur le site Evaluation CSTB]))))))</f>
        <v/>
      </c>
    </row>
    <row r="229" spans="1:19" ht="120" customHeight="1" x14ac:dyDescent="0.3">
      <c r="A229" s="2" t="e">
        <f>IF('PR-tampon'!B195=0,"",IF(A228+1&gt;'MODULE DE RECHERCHE'!$F$36,"",A228+1))</f>
        <v>#VALUE!</v>
      </c>
      <c r="B229" s="10" t="str">
        <f ca="1">IF('PR-tampon'!E195="","",IF('PR-tampon'!E195=0,"",INDIRECT(NOM_FR_FACADE&amp;ADDRESS('PR-tampon'!$E195,COLUMN(REFERENCEMENT_FACADE[[#Headers],[DATE REFERENCEMENT]])))))</f>
        <v/>
      </c>
      <c r="C229" s="2" t="str">
        <f ca="1">IF('PR-tampon'!B195="","",IF('PR-tampon'!B195=0,"",INDIRECT(NOM_FR_FACADE&amp;ADDRESS('PR-tampon'!$E195,COLUMN(REFERENCEMENT_FACADE[[#Headers],[ASPECT]])))))</f>
        <v/>
      </c>
      <c r="D229" s="2" t="str">
        <f ca="1">IF('PR-tampon'!B195="","",IF('PR-tampon'!B195=0,"",INDIRECT(NOM_FR_FACADE&amp;ADDRESS('PR-tampon'!$E195,COLUMN(REFERENCEMENT_FACADE[[#Headers],[TYPE DE PROCEDE]])))))</f>
        <v/>
      </c>
      <c r="E229" s="2" t="str">
        <f ca="1">IF('PR-tampon'!B195="","",IF('PR-tampon'!B195=0,"",INDIRECT(NOM_FR_FACADE&amp;ADDRESS('PR-tampon'!$E195,COLUMN(REFERENCEMENT_FACADE[[#Headers],[NOM COMMERCIAL DU PROCEDE]])))))</f>
        <v/>
      </c>
      <c r="F229" s="2" t="str">
        <f ca="1">IF('PR-tampon'!B195="","",IF('PR-tampon'!B195=0,"",INDIRECT(NOM_FR_FACADE&amp;ADDRESS('PR-tampon'!$E195,COLUMN(REFERENCEMENT_FACADE[[#Headers],[FABRICANT]])))))</f>
        <v/>
      </c>
      <c r="G229" s="2" t="str">
        <f ca="1">IF('PR-tampon'!B195="","",IF('PR-tampon'!B195=0,"",INDIRECT(NOM_FR_FACADE&amp;ADDRESS('PR-tampon'!$E195,COLUMN(REFERENCEMENT_FACADE[[#Headers],[TYPE DE DOCUMENT DE REFERENCE]])))))</f>
        <v/>
      </c>
      <c r="H229" s="2" t="str">
        <f ca="1">IF('PR-tampon'!B195="","",IF('PR-tampon'!B195=0,"",INDIRECT(NOM_FR_FACADE&amp;ADDRESS('PR-tampon'!$E195,COLUMN(REFERENCEMENT_FACADE[[#Headers],[REF]])))))</f>
        <v/>
      </c>
      <c r="I229" s="10" t="str">
        <f ca="1">IF('PR-tampon'!B195="","",IF('PR-tampon'!B195=0,"",INDIRECT(NOM_FR_FACADE&amp;ADDRESS('PR-tampon'!$E195,COLUMN(REFERENCEMENT_FACADE[[#Headers],[AVIS LIMITE AU / VALIDITE]])))))</f>
        <v/>
      </c>
      <c r="J229" s="10" t="str">
        <f ca="1">IF('PR-tampon'!B195="","",IF('PR-tampon'!B195=0,"",INDIRECT(NOM_FR_FACADE&amp;ADDRESS('PR-tampon'!$E195,COLUMN(REFERENCEMENT_FACADE[[#Headers],[TC/TNC
dans le domaine d''emploi visé]])))))</f>
        <v/>
      </c>
      <c r="K229" s="2" t="str">
        <f ca="1">IF('PR-tampon'!B195="","",IF('PR-tampon'!B195=0,"",INDIRECT(NOM_FR_FACADE&amp;ADDRESS('PR-tampon'!$E195,COLUMN(REFERENCEMENT_FACADE[[#Headers],[Synthèse support visés]])))))</f>
        <v/>
      </c>
      <c r="L229" s="2" t="str">
        <f ca="1">IF('PR-tampon'!B195="","",IF('PR-tampon'!B195=0,"",INDIRECT(NOM_FR_FACADE&amp;ADDRESS('PR-tampon'!$E195,COLUMN(REFERENCEMENT_FACADE[[#Headers],[LIMITATION DE HAUTEUR DE FACADE3]])))))</f>
        <v/>
      </c>
      <c r="M229" s="265" t="str">
        <f ca="1">IF('PR-tampon'!B195="","",IF('PR-tampon'!B195=0,"",INDIRECT(NOM_FR_FACADE&amp;ADDRESS('PR-tampon'!$E195,COLUMN(REFERENCEMENT_FACADE[[#Headers],[LIMITATION DE HAUTEUR DE FACADE]])))))</f>
        <v/>
      </c>
      <c r="N229" s="236" t="str">
        <f ca="1">IF('PR-tampon'!B195="","",IF('PR-tampon'!B195=0,"",IF(INDIRECT(NOM_FR_FACADE&amp;ADDRESS('PR-tampon'!$E195,COLUMN(REFERENCEMENT_FACADE[Observation domaine d''emploi Hauteur])))=0,"-",INDIRECT(NOM_FR_FACADE&amp;ADDRESS('PR-tampon'!$E195,COLUMN(REFERENCEMENT_FACADE[Observation domaine d''emploi Hauteur]))))))</f>
        <v/>
      </c>
      <c r="O229" s="2" t="str">
        <f ca="1">IF('PR-tampon'!B195="","",IF('PR-tampon'!B195=0,"",INDIRECT(NOM_FR_FACADE&amp;ADDRESS('PR-tampon'!$E195,COLUMN(REFERENCEMENT_FACADE[[#Headers],[Colonne zone visée]])))))</f>
        <v/>
      </c>
      <c r="P229" s="2" t="str">
        <f ca="1">IF('PR-tampon'!B195="","",IF('PR-tampon'!B195=0,"",INDIRECT(NOM_FR_FACADE&amp;ADDRESS('PR-tampon'!$E195,COLUMN(REFERENCEMENT_FACADE[[#Headers],[Colonne catégorie visée]])))))</f>
        <v/>
      </c>
      <c r="Q229" s="236" t="str">
        <f ca="1">IF(OR(RECH_CATEGORIE=FALSE,MID(Tableau5[[#This Row],[ZONE DE SISMICITE MAXIMALE POUR LA CATEGORIE DE BATIMENT VISEE]],2,2)="**"),IF('PR-tampon'!B195="","",IF('PR-tampon'!B195=0,"",IF(INDIRECT(NOM_FR_FACADE&amp;ADDRESS('PR-tampon'!$E195,COLUMN(REFERENCEMENT_FACADE[OBSERVATIONS SUR DOMAINE D''EMPLOI Sismique])))="","-",(INDIRECT(NOM_FR_FACADE&amp;ADDRESS('PR-tampon'!$E195,COLUMN(REFERENCEMENT_FACADE[OBSERVATIONS SUR DOMAINE D''EMPLOI Sismique]))))))),"")</f>
        <v/>
      </c>
      <c r="R229" s="2" t="str">
        <f ca="1">IF('PR-tampon'!B195="","",IF('PR-tampon'!B195=0,"",IF(INDIRECT(NOM_FR_FACADE&amp;ADDRESS('PR-tampon'!$E195,COLUMN(REFERENCEMENT_FACADE[REF ApL])))=0,"",INDIRECT(NOM_FR_FACADE&amp;ADDRESS('PR-tampon'!$E195,COLUMN(REFERENCEMENT_FACADE[REF ApL]))))))</f>
        <v/>
      </c>
      <c r="S229" s="187" t="str">
        <f ca="1">IF('PR-tampon'!B195="","",IF('PR-tampon'!B195=0,"",IF(INDIRECT(NOM_FR_FACADE&amp;ADDRESS('PR-tampon'!$E195,COLUMN(REFERENCEMENT_FACADE[Lien pour aller sur le site Evaluation CSTB])))=0,"",INDIRECT(NOM_FR_FACADE&amp;ADDRESS('PR-tampon'!$E195,COLUMN(REFERENCEMENT_FACADE[Lien pour aller sur le site Evaluation CSTB]))))))</f>
        <v/>
      </c>
    </row>
    <row r="230" spans="1:19" ht="120" customHeight="1" x14ac:dyDescent="0.3">
      <c r="A230" s="2" t="e">
        <f>IF('PR-tampon'!B196=0,"",IF(A229+1&gt;'MODULE DE RECHERCHE'!$F$36,"",A229+1))</f>
        <v>#VALUE!</v>
      </c>
      <c r="B230" s="10" t="str">
        <f ca="1">IF('PR-tampon'!E196="","",IF('PR-tampon'!E196=0,"",INDIRECT(NOM_FR_FACADE&amp;ADDRESS('PR-tampon'!$E196,COLUMN(REFERENCEMENT_FACADE[[#Headers],[DATE REFERENCEMENT]])))))</f>
        <v/>
      </c>
      <c r="C230" s="2" t="str">
        <f ca="1">IF('PR-tampon'!B196="","",IF('PR-tampon'!B196=0,"",INDIRECT(NOM_FR_FACADE&amp;ADDRESS('PR-tampon'!$E196,COLUMN(REFERENCEMENT_FACADE[[#Headers],[ASPECT]])))))</f>
        <v/>
      </c>
      <c r="D230" s="2" t="str">
        <f ca="1">IF('PR-tampon'!B196="","",IF('PR-tampon'!B196=0,"",INDIRECT(NOM_FR_FACADE&amp;ADDRESS('PR-tampon'!$E196,COLUMN(REFERENCEMENT_FACADE[[#Headers],[TYPE DE PROCEDE]])))))</f>
        <v/>
      </c>
      <c r="E230" s="2" t="str">
        <f ca="1">IF('PR-tampon'!B196="","",IF('PR-tampon'!B196=0,"",INDIRECT(NOM_FR_FACADE&amp;ADDRESS('PR-tampon'!$E196,COLUMN(REFERENCEMENT_FACADE[[#Headers],[NOM COMMERCIAL DU PROCEDE]])))))</f>
        <v/>
      </c>
      <c r="F230" s="2" t="str">
        <f ca="1">IF('PR-tampon'!B196="","",IF('PR-tampon'!B196=0,"",INDIRECT(NOM_FR_FACADE&amp;ADDRESS('PR-tampon'!$E196,COLUMN(REFERENCEMENT_FACADE[[#Headers],[FABRICANT]])))))</f>
        <v/>
      </c>
      <c r="G230" s="2" t="str">
        <f ca="1">IF('PR-tampon'!B196="","",IF('PR-tampon'!B196=0,"",INDIRECT(NOM_FR_FACADE&amp;ADDRESS('PR-tampon'!$E196,COLUMN(REFERENCEMENT_FACADE[[#Headers],[TYPE DE DOCUMENT DE REFERENCE]])))))</f>
        <v/>
      </c>
      <c r="H230" s="2" t="str">
        <f ca="1">IF('PR-tampon'!B196="","",IF('PR-tampon'!B196=0,"",INDIRECT(NOM_FR_FACADE&amp;ADDRESS('PR-tampon'!$E196,COLUMN(REFERENCEMENT_FACADE[[#Headers],[REF]])))))</f>
        <v/>
      </c>
      <c r="I230" s="10" t="str">
        <f ca="1">IF('PR-tampon'!B196="","",IF('PR-tampon'!B196=0,"",INDIRECT(NOM_FR_FACADE&amp;ADDRESS('PR-tampon'!$E196,COLUMN(REFERENCEMENT_FACADE[[#Headers],[AVIS LIMITE AU / VALIDITE]])))))</f>
        <v/>
      </c>
      <c r="J230" s="10" t="str">
        <f ca="1">IF('PR-tampon'!B196="","",IF('PR-tampon'!B196=0,"",INDIRECT(NOM_FR_FACADE&amp;ADDRESS('PR-tampon'!$E196,COLUMN(REFERENCEMENT_FACADE[[#Headers],[TC/TNC
dans le domaine d''emploi visé]])))))</f>
        <v/>
      </c>
      <c r="K230" s="2" t="str">
        <f ca="1">IF('PR-tampon'!B196="","",IF('PR-tampon'!B196=0,"",INDIRECT(NOM_FR_FACADE&amp;ADDRESS('PR-tampon'!$E196,COLUMN(REFERENCEMENT_FACADE[[#Headers],[Synthèse support visés]])))))</f>
        <v/>
      </c>
      <c r="L230" s="2" t="str">
        <f ca="1">IF('PR-tampon'!B196="","",IF('PR-tampon'!B196=0,"",INDIRECT(NOM_FR_FACADE&amp;ADDRESS('PR-tampon'!$E196,COLUMN(REFERENCEMENT_FACADE[[#Headers],[LIMITATION DE HAUTEUR DE FACADE3]])))))</f>
        <v/>
      </c>
      <c r="M230" s="265" t="str">
        <f ca="1">IF('PR-tampon'!B196="","",IF('PR-tampon'!B196=0,"",INDIRECT(NOM_FR_FACADE&amp;ADDRESS('PR-tampon'!$E196,COLUMN(REFERENCEMENT_FACADE[[#Headers],[LIMITATION DE HAUTEUR DE FACADE]])))))</f>
        <v/>
      </c>
      <c r="N230" s="236" t="str">
        <f ca="1">IF('PR-tampon'!B196="","",IF('PR-tampon'!B196=0,"",IF(INDIRECT(NOM_FR_FACADE&amp;ADDRESS('PR-tampon'!$E196,COLUMN(REFERENCEMENT_FACADE[Observation domaine d''emploi Hauteur])))=0,"-",INDIRECT(NOM_FR_FACADE&amp;ADDRESS('PR-tampon'!$E196,COLUMN(REFERENCEMENT_FACADE[Observation domaine d''emploi Hauteur]))))))</f>
        <v/>
      </c>
      <c r="O230" s="2" t="str">
        <f ca="1">IF('PR-tampon'!B196="","",IF('PR-tampon'!B196=0,"",INDIRECT(NOM_FR_FACADE&amp;ADDRESS('PR-tampon'!$E196,COLUMN(REFERENCEMENT_FACADE[[#Headers],[Colonne zone visée]])))))</f>
        <v/>
      </c>
      <c r="P230" s="2" t="str">
        <f ca="1">IF('PR-tampon'!B196="","",IF('PR-tampon'!B196=0,"",INDIRECT(NOM_FR_FACADE&amp;ADDRESS('PR-tampon'!$E196,COLUMN(REFERENCEMENT_FACADE[[#Headers],[Colonne catégorie visée]])))))</f>
        <v/>
      </c>
      <c r="Q230" s="236" t="str">
        <f ca="1">IF(OR(RECH_CATEGORIE=FALSE,MID(Tableau5[[#This Row],[ZONE DE SISMICITE MAXIMALE POUR LA CATEGORIE DE BATIMENT VISEE]],2,2)="**"),IF('PR-tampon'!B196="","",IF('PR-tampon'!B196=0,"",IF(INDIRECT(NOM_FR_FACADE&amp;ADDRESS('PR-tampon'!$E196,COLUMN(REFERENCEMENT_FACADE[OBSERVATIONS SUR DOMAINE D''EMPLOI Sismique])))="","-",(INDIRECT(NOM_FR_FACADE&amp;ADDRESS('PR-tampon'!$E196,COLUMN(REFERENCEMENT_FACADE[OBSERVATIONS SUR DOMAINE D''EMPLOI Sismique]))))))),"")</f>
        <v/>
      </c>
      <c r="R230" s="2" t="str">
        <f ca="1">IF('PR-tampon'!B196="","",IF('PR-tampon'!B196=0,"",IF(INDIRECT(NOM_FR_FACADE&amp;ADDRESS('PR-tampon'!$E196,COLUMN(REFERENCEMENT_FACADE[REF ApL])))=0,"",INDIRECT(NOM_FR_FACADE&amp;ADDRESS('PR-tampon'!$E196,COLUMN(REFERENCEMENT_FACADE[REF ApL]))))))</f>
        <v/>
      </c>
      <c r="S230" s="187" t="str">
        <f ca="1">IF('PR-tampon'!B196="","",IF('PR-tampon'!B196=0,"",IF(INDIRECT(NOM_FR_FACADE&amp;ADDRESS('PR-tampon'!$E196,COLUMN(REFERENCEMENT_FACADE[Lien pour aller sur le site Evaluation CSTB])))=0,"",INDIRECT(NOM_FR_FACADE&amp;ADDRESS('PR-tampon'!$E196,COLUMN(REFERENCEMENT_FACADE[Lien pour aller sur le site Evaluation CSTB]))))))</f>
        <v/>
      </c>
    </row>
    <row r="231" spans="1:19" ht="120" customHeight="1" x14ac:dyDescent="0.3">
      <c r="A231" s="2" t="e">
        <f>IF('PR-tampon'!B197=0,"",IF(A230+1&gt;'MODULE DE RECHERCHE'!$F$36,"",A230+1))</f>
        <v>#VALUE!</v>
      </c>
      <c r="B231" s="10" t="str">
        <f ca="1">IF('PR-tampon'!E197="","",IF('PR-tampon'!E197=0,"",INDIRECT(NOM_FR_FACADE&amp;ADDRESS('PR-tampon'!$E197,COLUMN(REFERENCEMENT_FACADE[[#Headers],[DATE REFERENCEMENT]])))))</f>
        <v/>
      </c>
      <c r="C231" s="2" t="str">
        <f ca="1">IF('PR-tampon'!B197="","",IF('PR-tampon'!B197=0,"",INDIRECT(NOM_FR_FACADE&amp;ADDRESS('PR-tampon'!$E197,COLUMN(REFERENCEMENT_FACADE[[#Headers],[ASPECT]])))))</f>
        <v/>
      </c>
      <c r="D231" s="2" t="str">
        <f ca="1">IF('PR-tampon'!B197="","",IF('PR-tampon'!B197=0,"",INDIRECT(NOM_FR_FACADE&amp;ADDRESS('PR-tampon'!$E197,COLUMN(REFERENCEMENT_FACADE[[#Headers],[TYPE DE PROCEDE]])))))</f>
        <v/>
      </c>
      <c r="E231" s="2" t="str">
        <f ca="1">IF('PR-tampon'!B197="","",IF('PR-tampon'!B197=0,"",INDIRECT(NOM_FR_FACADE&amp;ADDRESS('PR-tampon'!$E197,COLUMN(REFERENCEMENT_FACADE[[#Headers],[NOM COMMERCIAL DU PROCEDE]])))))</f>
        <v/>
      </c>
      <c r="F231" s="2" t="str">
        <f ca="1">IF('PR-tampon'!B197="","",IF('PR-tampon'!B197=0,"",INDIRECT(NOM_FR_FACADE&amp;ADDRESS('PR-tampon'!$E197,COLUMN(REFERENCEMENT_FACADE[[#Headers],[FABRICANT]])))))</f>
        <v/>
      </c>
      <c r="G231" s="2" t="str">
        <f ca="1">IF('PR-tampon'!B197="","",IF('PR-tampon'!B197=0,"",INDIRECT(NOM_FR_FACADE&amp;ADDRESS('PR-tampon'!$E197,COLUMN(REFERENCEMENT_FACADE[[#Headers],[TYPE DE DOCUMENT DE REFERENCE]])))))</f>
        <v/>
      </c>
      <c r="H231" s="2" t="str">
        <f ca="1">IF('PR-tampon'!B197="","",IF('PR-tampon'!B197=0,"",INDIRECT(NOM_FR_FACADE&amp;ADDRESS('PR-tampon'!$E197,COLUMN(REFERENCEMENT_FACADE[[#Headers],[REF]])))))</f>
        <v/>
      </c>
      <c r="I231" s="10" t="str">
        <f ca="1">IF('PR-tampon'!B197="","",IF('PR-tampon'!B197=0,"",INDIRECT(NOM_FR_FACADE&amp;ADDRESS('PR-tampon'!$E197,COLUMN(REFERENCEMENT_FACADE[[#Headers],[AVIS LIMITE AU / VALIDITE]])))))</f>
        <v/>
      </c>
      <c r="J231" s="10" t="str">
        <f ca="1">IF('PR-tampon'!B197="","",IF('PR-tampon'!B197=0,"",INDIRECT(NOM_FR_FACADE&amp;ADDRESS('PR-tampon'!$E197,COLUMN(REFERENCEMENT_FACADE[[#Headers],[TC/TNC
dans le domaine d''emploi visé]])))))</f>
        <v/>
      </c>
      <c r="K231" s="2" t="str">
        <f ca="1">IF('PR-tampon'!B197="","",IF('PR-tampon'!B197=0,"",INDIRECT(NOM_FR_FACADE&amp;ADDRESS('PR-tampon'!$E197,COLUMN(REFERENCEMENT_FACADE[[#Headers],[Synthèse support visés]])))))</f>
        <v/>
      </c>
      <c r="L231" s="2" t="str">
        <f ca="1">IF('PR-tampon'!B197="","",IF('PR-tampon'!B197=0,"",INDIRECT(NOM_FR_FACADE&amp;ADDRESS('PR-tampon'!$E197,COLUMN(REFERENCEMENT_FACADE[[#Headers],[LIMITATION DE HAUTEUR DE FACADE3]])))))</f>
        <v/>
      </c>
      <c r="M231" s="265" t="str">
        <f ca="1">IF('PR-tampon'!B197="","",IF('PR-tampon'!B197=0,"",INDIRECT(NOM_FR_FACADE&amp;ADDRESS('PR-tampon'!$E197,COLUMN(REFERENCEMENT_FACADE[[#Headers],[LIMITATION DE HAUTEUR DE FACADE]])))))</f>
        <v/>
      </c>
      <c r="N231" s="236" t="str">
        <f ca="1">IF('PR-tampon'!B197="","",IF('PR-tampon'!B197=0,"",IF(INDIRECT(NOM_FR_FACADE&amp;ADDRESS('PR-tampon'!$E197,COLUMN(REFERENCEMENT_FACADE[Observation domaine d''emploi Hauteur])))=0,"-",INDIRECT(NOM_FR_FACADE&amp;ADDRESS('PR-tampon'!$E197,COLUMN(REFERENCEMENT_FACADE[Observation domaine d''emploi Hauteur]))))))</f>
        <v/>
      </c>
      <c r="O231" s="2" t="str">
        <f ca="1">IF('PR-tampon'!B197="","",IF('PR-tampon'!B197=0,"",INDIRECT(NOM_FR_FACADE&amp;ADDRESS('PR-tampon'!$E197,COLUMN(REFERENCEMENT_FACADE[[#Headers],[Colonne zone visée]])))))</f>
        <v/>
      </c>
      <c r="P231" s="2" t="str">
        <f ca="1">IF('PR-tampon'!B197="","",IF('PR-tampon'!B197=0,"",INDIRECT(NOM_FR_FACADE&amp;ADDRESS('PR-tampon'!$E197,COLUMN(REFERENCEMENT_FACADE[[#Headers],[Colonne catégorie visée]])))))</f>
        <v/>
      </c>
      <c r="Q231" s="236" t="str">
        <f ca="1">IF(OR(RECH_CATEGORIE=FALSE,MID(Tableau5[[#This Row],[ZONE DE SISMICITE MAXIMALE POUR LA CATEGORIE DE BATIMENT VISEE]],2,2)="**"),IF('PR-tampon'!B197="","",IF('PR-tampon'!B197=0,"",IF(INDIRECT(NOM_FR_FACADE&amp;ADDRESS('PR-tampon'!$E197,COLUMN(REFERENCEMENT_FACADE[OBSERVATIONS SUR DOMAINE D''EMPLOI Sismique])))="","-",(INDIRECT(NOM_FR_FACADE&amp;ADDRESS('PR-tampon'!$E197,COLUMN(REFERENCEMENT_FACADE[OBSERVATIONS SUR DOMAINE D''EMPLOI Sismique]))))))),"")</f>
        <v/>
      </c>
      <c r="R231" s="2" t="str">
        <f ca="1">IF('PR-tampon'!B197="","",IF('PR-tampon'!B197=0,"",IF(INDIRECT(NOM_FR_FACADE&amp;ADDRESS('PR-tampon'!$E197,COLUMN(REFERENCEMENT_FACADE[REF ApL])))=0,"",INDIRECT(NOM_FR_FACADE&amp;ADDRESS('PR-tampon'!$E197,COLUMN(REFERENCEMENT_FACADE[REF ApL]))))))</f>
        <v/>
      </c>
      <c r="S231" s="187" t="str">
        <f ca="1">IF('PR-tampon'!B197="","",IF('PR-tampon'!B197=0,"",IF(INDIRECT(NOM_FR_FACADE&amp;ADDRESS('PR-tampon'!$E197,COLUMN(REFERENCEMENT_FACADE[Lien pour aller sur le site Evaluation CSTB])))=0,"",INDIRECT(NOM_FR_FACADE&amp;ADDRESS('PR-tampon'!$E197,COLUMN(REFERENCEMENT_FACADE[Lien pour aller sur le site Evaluation CSTB]))))))</f>
        <v/>
      </c>
    </row>
    <row r="232" spans="1:19" ht="120" customHeight="1" x14ac:dyDescent="0.3">
      <c r="A232" s="2" t="e">
        <f>IF('PR-tampon'!B198=0,"",IF(A231+1&gt;'MODULE DE RECHERCHE'!$F$36,"",A231+1))</f>
        <v>#VALUE!</v>
      </c>
      <c r="B232" s="10" t="str">
        <f ca="1">IF('PR-tampon'!E198="","",IF('PR-tampon'!E198=0,"",INDIRECT(NOM_FR_FACADE&amp;ADDRESS('PR-tampon'!$E198,COLUMN(REFERENCEMENT_FACADE[[#Headers],[DATE REFERENCEMENT]])))))</f>
        <v/>
      </c>
      <c r="C232" s="2" t="str">
        <f ca="1">IF('PR-tampon'!B198="","",IF('PR-tampon'!B198=0,"",INDIRECT(NOM_FR_FACADE&amp;ADDRESS('PR-tampon'!$E198,COLUMN(REFERENCEMENT_FACADE[[#Headers],[ASPECT]])))))</f>
        <v/>
      </c>
      <c r="D232" s="2" t="str">
        <f ca="1">IF('PR-tampon'!B198="","",IF('PR-tampon'!B198=0,"",INDIRECT(NOM_FR_FACADE&amp;ADDRESS('PR-tampon'!$E198,COLUMN(REFERENCEMENT_FACADE[[#Headers],[TYPE DE PROCEDE]])))))</f>
        <v/>
      </c>
      <c r="E232" s="2" t="str">
        <f ca="1">IF('PR-tampon'!B198="","",IF('PR-tampon'!B198=0,"",INDIRECT(NOM_FR_FACADE&amp;ADDRESS('PR-tampon'!$E198,COLUMN(REFERENCEMENT_FACADE[[#Headers],[NOM COMMERCIAL DU PROCEDE]])))))</f>
        <v/>
      </c>
      <c r="F232" s="2" t="str">
        <f ca="1">IF('PR-tampon'!B198="","",IF('PR-tampon'!B198=0,"",INDIRECT(NOM_FR_FACADE&amp;ADDRESS('PR-tampon'!$E198,COLUMN(REFERENCEMENT_FACADE[[#Headers],[FABRICANT]])))))</f>
        <v/>
      </c>
      <c r="G232" s="2" t="str">
        <f ca="1">IF('PR-tampon'!B198="","",IF('PR-tampon'!B198=0,"",INDIRECT(NOM_FR_FACADE&amp;ADDRESS('PR-tampon'!$E198,COLUMN(REFERENCEMENT_FACADE[[#Headers],[TYPE DE DOCUMENT DE REFERENCE]])))))</f>
        <v/>
      </c>
      <c r="H232" s="2" t="str">
        <f ca="1">IF('PR-tampon'!B198="","",IF('PR-tampon'!B198=0,"",INDIRECT(NOM_FR_FACADE&amp;ADDRESS('PR-tampon'!$E198,COLUMN(REFERENCEMENT_FACADE[[#Headers],[REF]])))))</f>
        <v/>
      </c>
      <c r="I232" s="10" t="str">
        <f ca="1">IF('PR-tampon'!B198="","",IF('PR-tampon'!B198=0,"",INDIRECT(NOM_FR_FACADE&amp;ADDRESS('PR-tampon'!$E198,COLUMN(REFERENCEMENT_FACADE[[#Headers],[AVIS LIMITE AU / VALIDITE]])))))</f>
        <v/>
      </c>
      <c r="J232" s="10" t="str">
        <f ca="1">IF('PR-tampon'!B198="","",IF('PR-tampon'!B198=0,"",INDIRECT(NOM_FR_FACADE&amp;ADDRESS('PR-tampon'!$E198,COLUMN(REFERENCEMENT_FACADE[[#Headers],[TC/TNC
dans le domaine d''emploi visé]])))))</f>
        <v/>
      </c>
      <c r="K232" s="2" t="str">
        <f ca="1">IF('PR-tampon'!B198="","",IF('PR-tampon'!B198=0,"",INDIRECT(NOM_FR_FACADE&amp;ADDRESS('PR-tampon'!$E198,COLUMN(REFERENCEMENT_FACADE[[#Headers],[Synthèse support visés]])))))</f>
        <v/>
      </c>
      <c r="L232" s="2" t="str">
        <f ca="1">IF('PR-tampon'!B198="","",IF('PR-tampon'!B198=0,"",INDIRECT(NOM_FR_FACADE&amp;ADDRESS('PR-tampon'!$E198,COLUMN(REFERENCEMENT_FACADE[[#Headers],[LIMITATION DE HAUTEUR DE FACADE3]])))))</f>
        <v/>
      </c>
      <c r="M232" s="265" t="str">
        <f ca="1">IF('PR-tampon'!B198="","",IF('PR-tampon'!B198=0,"",INDIRECT(NOM_FR_FACADE&amp;ADDRESS('PR-tampon'!$E198,COLUMN(REFERENCEMENT_FACADE[[#Headers],[LIMITATION DE HAUTEUR DE FACADE]])))))</f>
        <v/>
      </c>
      <c r="N232" s="236" t="str">
        <f ca="1">IF('PR-tampon'!B198="","",IF('PR-tampon'!B198=0,"",IF(INDIRECT(NOM_FR_FACADE&amp;ADDRESS('PR-tampon'!$E198,COLUMN(REFERENCEMENT_FACADE[Observation domaine d''emploi Hauteur])))=0,"-",INDIRECT(NOM_FR_FACADE&amp;ADDRESS('PR-tampon'!$E198,COLUMN(REFERENCEMENT_FACADE[Observation domaine d''emploi Hauteur]))))))</f>
        <v/>
      </c>
      <c r="O232" s="2" t="str">
        <f ca="1">IF('PR-tampon'!B198="","",IF('PR-tampon'!B198=0,"",INDIRECT(NOM_FR_FACADE&amp;ADDRESS('PR-tampon'!$E198,COLUMN(REFERENCEMENT_FACADE[[#Headers],[Colonne zone visée]])))))</f>
        <v/>
      </c>
      <c r="P232" s="2" t="str">
        <f ca="1">IF('PR-tampon'!B198="","",IF('PR-tampon'!B198=0,"",INDIRECT(NOM_FR_FACADE&amp;ADDRESS('PR-tampon'!$E198,COLUMN(REFERENCEMENT_FACADE[[#Headers],[Colonne catégorie visée]])))))</f>
        <v/>
      </c>
      <c r="Q232" s="236" t="str">
        <f ca="1">IF(OR(RECH_CATEGORIE=FALSE,MID(Tableau5[[#This Row],[ZONE DE SISMICITE MAXIMALE POUR LA CATEGORIE DE BATIMENT VISEE]],2,2)="**"),IF('PR-tampon'!B198="","",IF('PR-tampon'!B198=0,"",IF(INDIRECT(NOM_FR_FACADE&amp;ADDRESS('PR-tampon'!$E198,COLUMN(REFERENCEMENT_FACADE[OBSERVATIONS SUR DOMAINE D''EMPLOI Sismique])))="","-",(INDIRECT(NOM_FR_FACADE&amp;ADDRESS('PR-tampon'!$E198,COLUMN(REFERENCEMENT_FACADE[OBSERVATIONS SUR DOMAINE D''EMPLOI Sismique]))))))),"")</f>
        <v/>
      </c>
      <c r="R232" s="2" t="str">
        <f ca="1">IF('PR-tampon'!B198="","",IF('PR-tampon'!B198=0,"",IF(INDIRECT(NOM_FR_FACADE&amp;ADDRESS('PR-tampon'!$E198,COLUMN(REFERENCEMENT_FACADE[REF ApL])))=0,"",INDIRECT(NOM_FR_FACADE&amp;ADDRESS('PR-tampon'!$E198,COLUMN(REFERENCEMENT_FACADE[REF ApL]))))))</f>
        <v/>
      </c>
      <c r="S232" s="187" t="str">
        <f ca="1">IF('PR-tampon'!B198="","",IF('PR-tampon'!B198=0,"",IF(INDIRECT(NOM_FR_FACADE&amp;ADDRESS('PR-tampon'!$E198,COLUMN(REFERENCEMENT_FACADE[Lien pour aller sur le site Evaluation CSTB])))=0,"",INDIRECT(NOM_FR_FACADE&amp;ADDRESS('PR-tampon'!$E198,COLUMN(REFERENCEMENT_FACADE[Lien pour aller sur le site Evaluation CSTB]))))))</f>
        <v/>
      </c>
    </row>
    <row r="233" spans="1:19" ht="120" customHeight="1" x14ac:dyDescent="0.3">
      <c r="A233" s="2" t="e">
        <f>IF('PR-tampon'!B199=0,"",IF(A232+1&gt;'MODULE DE RECHERCHE'!$F$36,"",A232+1))</f>
        <v>#VALUE!</v>
      </c>
      <c r="B233" s="10" t="str">
        <f ca="1">IF('PR-tampon'!E199="","",IF('PR-tampon'!E199=0,"",INDIRECT(NOM_FR_FACADE&amp;ADDRESS('PR-tampon'!$E199,COLUMN(REFERENCEMENT_FACADE[[#Headers],[DATE REFERENCEMENT]])))))</f>
        <v/>
      </c>
      <c r="C233" s="2" t="str">
        <f ca="1">IF('PR-tampon'!B199="","",IF('PR-tampon'!B199=0,"",INDIRECT(NOM_FR_FACADE&amp;ADDRESS('PR-tampon'!$E199,COLUMN(REFERENCEMENT_FACADE[[#Headers],[ASPECT]])))))</f>
        <v/>
      </c>
      <c r="D233" s="2" t="str">
        <f ca="1">IF('PR-tampon'!B199="","",IF('PR-tampon'!B199=0,"",INDIRECT(NOM_FR_FACADE&amp;ADDRESS('PR-tampon'!$E199,COLUMN(REFERENCEMENT_FACADE[[#Headers],[TYPE DE PROCEDE]])))))</f>
        <v/>
      </c>
      <c r="E233" s="2" t="str">
        <f ca="1">IF('PR-tampon'!B199="","",IF('PR-tampon'!B199=0,"",INDIRECT(NOM_FR_FACADE&amp;ADDRESS('PR-tampon'!$E199,COLUMN(REFERENCEMENT_FACADE[[#Headers],[NOM COMMERCIAL DU PROCEDE]])))))</f>
        <v/>
      </c>
      <c r="F233" s="2" t="str">
        <f ca="1">IF('PR-tampon'!B199="","",IF('PR-tampon'!B199=0,"",INDIRECT(NOM_FR_FACADE&amp;ADDRESS('PR-tampon'!$E199,COLUMN(REFERENCEMENT_FACADE[[#Headers],[FABRICANT]])))))</f>
        <v/>
      </c>
      <c r="G233" s="2" t="str">
        <f ca="1">IF('PR-tampon'!B199="","",IF('PR-tampon'!B199=0,"",INDIRECT(NOM_FR_FACADE&amp;ADDRESS('PR-tampon'!$E199,COLUMN(REFERENCEMENT_FACADE[[#Headers],[TYPE DE DOCUMENT DE REFERENCE]])))))</f>
        <v/>
      </c>
      <c r="H233" s="2" t="str">
        <f ca="1">IF('PR-tampon'!B199="","",IF('PR-tampon'!B199=0,"",INDIRECT(NOM_FR_FACADE&amp;ADDRESS('PR-tampon'!$E199,COLUMN(REFERENCEMENT_FACADE[[#Headers],[REF]])))))</f>
        <v/>
      </c>
      <c r="I233" s="10" t="str">
        <f ca="1">IF('PR-tampon'!B199="","",IF('PR-tampon'!B199=0,"",INDIRECT(NOM_FR_FACADE&amp;ADDRESS('PR-tampon'!$E199,COLUMN(REFERENCEMENT_FACADE[[#Headers],[AVIS LIMITE AU / VALIDITE]])))))</f>
        <v/>
      </c>
      <c r="J233" s="10" t="str">
        <f ca="1">IF('PR-tampon'!B199="","",IF('PR-tampon'!B199=0,"",INDIRECT(NOM_FR_FACADE&amp;ADDRESS('PR-tampon'!$E199,COLUMN(REFERENCEMENT_FACADE[[#Headers],[TC/TNC
dans le domaine d''emploi visé]])))))</f>
        <v/>
      </c>
      <c r="K233" s="2" t="str">
        <f ca="1">IF('PR-tampon'!B199="","",IF('PR-tampon'!B199=0,"",INDIRECT(NOM_FR_FACADE&amp;ADDRESS('PR-tampon'!$E199,COLUMN(REFERENCEMENT_FACADE[[#Headers],[Synthèse support visés]])))))</f>
        <v/>
      </c>
      <c r="L233" s="2" t="str">
        <f ca="1">IF('PR-tampon'!B199="","",IF('PR-tampon'!B199=0,"",INDIRECT(NOM_FR_FACADE&amp;ADDRESS('PR-tampon'!$E199,COLUMN(REFERENCEMENT_FACADE[[#Headers],[LIMITATION DE HAUTEUR DE FACADE3]])))))</f>
        <v/>
      </c>
      <c r="M233" s="265" t="str">
        <f ca="1">IF('PR-tampon'!B199="","",IF('PR-tampon'!B199=0,"",INDIRECT(NOM_FR_FACADE&amp;ADDRESS('PR-tampon'!$E199,COLUMN(REFERENCEMENT_FACADE[[#Headers],[LIMITATION DE HAUTEUR DE FACADE]])))))</f>
        <v/>
      </c>
      <c r="N233" s="236" t="str">
        <f ca="1">IF('PR-tampon'!B199="","",IF('PR-tampon'!B199=0,"",IF(INDIRECT(NOM_FR_FACADE&amp;ADDRESS('PR-tampon'!$E199,COLUMN(REFERENCEMENT_FACADE[Observation domaine d''emploi Hauteur])))=0,"-",INDIRECT(NOM_FR_FACADE&amp;ADDRESS('PR-tampon'!$E199,COLUMN(REFERENCEMENT_FACADE[Observation domaine d''emploi Hauteur]))))))</f>
        <v/>
      </c>
      <c r="O233" s="2" t="str">
        <f ca="1">IF('PR-tampon'!B199="","",IF('PR-tampon'!B199=0,"",INDIRECT(NOM_FR_FACADE&amp;ADDRESS('PR-tampon'!$E199,COLUMN(REFERENCEMENT_FACADE[[#Headers],[Colonne zone visée]])))))</f>
        <v/>
      </c>
      <c r="P233" s="2" t="str">
        <f ca="1">IF('PR-tampon'!B199="","",IF('PR-tampon'!B199=0,"",INDIRECT(NOM_FR_FACADE&amp;ADDRESS('PR-tampon'!$E199,COLUMN(REFERENCEMENT_FACADE[[#Headers],[Colonne catégorie visée]])))))</f>
        <v/>
      </c>
      <c r="Q233" s="236" t="str">
        <f ca="1">IF(OR(RECH_CATEGORIE=FALSE,MID(Tableau5[[#This Row],[ZONE DE SISMICITE MAXIMALE POUR LA CATEGORIE DE BATIMENT VISEE]],2,2)="**"),IF('PR-tampon'!B199="","",IF('PR-tampon'!B199=0,"",IF(INDIRECT(NOM_FR_FACADE&amp;ADDRESS('PR-tampon'!$E199,COLUMN(REFERENCEMENT_FACADE[OBSERVATIONS SUR DOMAINE D''EMPLOI Sismique])))="","-",(INDIRECT(NOM_FR_FACADE&amp;ADDRESS('PR-tampon'!$E199,COLUMN(REFERENCEMENT_FACADE[OBSERVATIONS SUR DOMAINE D''EMPLOI Sismique]))))))),"")</f>
        <v/>
      </c>
      <c r="R233" s="2" t="str">
        <f ca="1">IF('PR-tampon'!B199="","",IF('PR-tampon'!B199=0,"",IF(INDIRECT(NOM_FR_FACADE&amp;ADDRESS('PR-tampon'!$E199,COLUMN(REFERENCEMENT_FACADE[REF ApL])))=0,"",INDIRECT(NOM_FR_FACADE&amp;ADDRESS('PR-tampon'!$E199,COLUMN(REFERENCEMENT_FACADE[REF ApL]))))))</f>
        <v/>
      </c>
      <c r="S233" s="187" t="str">
        <f ca="1">IF('PR-tampon'!B199="","",IF('PR-tampon'!B199=0,"",IF(INDIRECT(NOM_FR_FACADE&amp;ADDRESS('PR-tampon'!$E199,COLUMN(REFERENCEMENT_FACADE[Lien pour aller sur le site Evaluation CSTB])))=0,"",INDIRECT(NOM_FR_FACADE&amp;ADDRESS('PR-tampon'!$E199,COLUMN(REFERENCEMENT_FACADE[Lien pour aller sur le site Evaluation CSTB]))))))</f>
        <v/>
      </c>
    </row>
    <row r="234" spans="1:19" ht="120" customHeight="1" x14ac:dyDescent="0.3">
      <c r="A234" s="2" t="e">
        <f>IF('PR-tampon'!B200=0,"",IF(A233+1&gt;'MODULE DE RECHERCHE'!$F$36,"",A233+1))</f>
        <v>#VALUE!</v>
      </c>
      <c r="B234" s="10" t="str">
        <f ca="1">IF('PR-tampon'!E200="","",IF('PR-tampon'!E200=0,"",INDIRECT(NOM_FR_FACADE&amp;ADDRESS('PR-tampon'!$E200,COLUMN(REFERENCEMENT_FACADE[[#Headers],[DATE REFERENCEMENT]])))))</f>
        <v/>
      </c>
      <c r="C234" s="2" t="str">
        <f ca="1">IF('PR-tampon'!B200="","",IF('PR-tampon'!B200=0,"",INDIRECT(NOM_FR_FACADE&amp;ADDRESS('PR-tampon'!$E200,COLUMN(REFERENCEMENT_FACADE[[#Headers],[ASPECT]])))))</f>
        <v/>
      </c>
      <c r="D234" s="2" t="str">
        <f ca="1">IF('PR-tampon'!B200="","",IF('PR-tampon'!B200=0,"",INDIRECT(NOM_FR_FACADE&amp;ADDRESS('PR-tampon'!$E200,COLUMN(REFERENCEMENT_FACADE[[#Headers],[TYPE DE PROCEDE]])))))</f>
        <v/>
      </c>
      <c r="E234" s="2" t="str">
        <f ca="1">IF('PR-tampon'!B200="","",IF('PR-tampon'!B200=0,"",INDIRECT(NOM_FR_FACADE&amp;ADDRESS('PR-tampon'!$E200,COLUMN(REFERENCEMENT_FACADE[[#Headers],[NOM COMMERCIAL DU PROCEDE]])))))</f>
        <v/>
      </c>
      <c r="F234" s="2" t="str">
        <f ca="1">IF('PR-tampon'!B200="","",IF('PR-tampon'!B200=0,"",INDIRECT(NOM_FR_FACADE&amp;ADDRESS('PR-tampon'!$E200,COLUMN(REFERENCEMENT_FACADE[[#Headers],[FABRICANT]])))))</f>
        <v/>
      </c>
      <c r="G234" s="2" t="str">
        <f ca="1">IF('PR-tampon'!B200="","",IF('PR-tampon'!B200=0,"",INDIRECT(NOM_FR_FACADE&amp;ADDRESS('PR-tampon'!$E200,COLUMN(REFERENCEMENT_FACADE[[#Headers],[TYPE DE DOCUMENT DE REFERENCE]])))))</f>
        <v/>
      </c>
      <c r="H234" s="2" t="str">
        <f ca="1">IF('PR-tampon'!B200="","",IF('PR-tampon'!B200=0,"",INDIRECT(NOM_FR_FACADE&amp;ADDRESS('PR-tampon'!$E200,COLUMN(REFERENCEMENT_FACADE[[#Headers],[REF]])))))</f>
        <v/>
      </c>
      <c r="I234" s="10" t="str">
        <f ca="1">IF('PR-tampon'!B200="","",IF('PR-tampon'!B200=0,"",INDIRECT(NOM_FR_FACADE&amp;ADDRESS('PR-tampon'!$E200,COLUMN(REFERENCEMENT_FACADE[[#Headers],[AVIS LIMITE AU / VALIDITE]])))))</f>
        <v/>
      </c>
      <c r="J234" s="10" t="str">
        <f ca="1">IF('PR-tampon'!B200="","",IF('PR-tampon'!B200=0,"",INDIRECT(NOM_FR_FACADE&amp;ADDRESS('PR-tampon'!$E200,COLUMN(REFERENCEMENT_FACADE[[#Headers],[TC/TNC
dans le domaine d''emploi visé]])))))</f>
        <v/>
      </c>
      <c r="K234" s="2" t="str">
        <f ca="1">IF('PR-tampon'!B200="","",IF('PR-tampon'!B200=0,"",INDIRECT(NOM_FR_FACADE&amp;ADDRESS('PR-tampon'!$E200,COLUMN(REFERENCEMENT_FACADE[[#Headers],[Synthèse support visés]])))))</f>
        <v/>
      </c>
      <c r="L234" s="2" t="str">
        <f ca="1">IF('PR-tampon'!B200="","",IF('PR-tampon'!B200=0,"",INDIRECT(NOM_FR_FACADE&amp;ADDRESS('PR-tampon'!$E200,COLUMN(REFERENCEMENT_FACADE[[#Headers],[LIMITATION DE HAUTEUR DE FACADE3]])))))</f>
        <v/>
      </c>
      <c r="M234" s="265" t="str">
        <f ca="1">IF('PR-tampon'!B200="","",IF('PR-tampon'!B200=0,"",INDIRECT(NOM_FR_FACADE&amp;ADDRESS('PR-tampon'!$E200,COLUMN(REFERENCEMENT_FACADE[[#Headers],[LIMITATION DE HAUTEUR DE FACADE]])))))</f>
        <v/>
      </c>
      <c r="N234" s="236" t="str">
        <f ca="1">IF('PR-tampon'!B200="","",IF('PR-tampon'!B200=0,"",IF(INDIRECT(NOM_FR_FACADE&amp;ADDRESS('PR-tampon'!$E200,COLUMN(REFERENCEMENT_FACADE[Observation domaine d''emploi Hauteur])))=0,"-",INDIRECT(NOM_FR_FACADE&amp;ADDRESS('PR-tampon'!$E200,COLUMN(REFERENCEMENT_FACADE[Observation domaine d''emploi Hauteur]))))))</f>
        <v/>
      </c>
      <c r="O234" s="2" t="str">
        <f ca="1">IF('PR-tampon'!B200="","",IF('PR-tampon'!B200=0,"",INDIRECT(NOM_FR_FACADE&amp;ADDRESS('PR-tampon'!$E200,COLUMN(REFERENCEMENT_FACADE[[#Headers],[Colonne zone visée]])))))</f>
        <v/>
      </c>
      <c r="P234" s="2" t="str">
        <f ca="1">IF('PR-tampon'!B200="","",IF('PR-tampon'!B200=0,"",INDIRECT(NOM_FR_FACADE&amp;ADDRESS('PR-tampon'!$E200,COLUMN(REFERENCEMENT_FACADE[[#Headers],[Colonne catégorie visée]])))))</f>
        <v/>
      </c>
      <c r="Q234" s="236" t="str">
        <f ca="1">IF(OR(RECH_CATEGORIE=FALSE,MID(Tableau5[[#This Row],[ZONE DE SISMICITE MAXIMALE POUR LA CATEGORIE DE BATIMENT VISEE]],2,2)="**"),IF('PR-tampon'!B200="","",IF('PR-tampon'!B200=0,"",IF(INDIRECT(NOM_FR_FACADE&amp;ADDRESS('PR-tampon'!$E200,COLUMN(REFERENCEMENT_FACADE[OBSERVATIONS SUR DOMAINE D''EMPLOI Sismique])))="","-",(INDIRECT(NOM_FR_FACADE&amp;ADDRESS('PR-tampon'!$E200,COLUMN(REFERENCEMENT_FACADE[OBSERVATIONS SUR DOMAINE D''EMPLOI Sismique]))))))),"")</f>
        <v/>
      </c>
      <c r="R234" s="2" t="str">
        <f ca="1">IF('PR-tampon'!B200="","",IF('PR-tampon'!B200=0,"",IF(INDIRECT(NOM_FR_FACADE&amp;ADDRESS('PR-tampon'!$E200,COLUMN(REFERENCEMENT_FACADE[REF ApL])))=0,"",INDIRECT(NOM_FR_FACADE&amp;ADDRESS('PR-tampon'!$E200,COLUMN(REFERENCEMENT_FACADE[REF ApL]))))))</f>
        <v/>
      </c>
      <c r="S234" s="187" t="str">
        <f ca="1">IF('PR-tampon'!B200="","",IF('PR-tampon'!B200=0,"",IF(INDIRECT(NOM_FR_FACADE&amp;ADDRESS('PR-tampon'!$E200,COLUMN(REFERENCEMENT_FACADE[Lien pour aller sur le site Evaluation CSTB])))=0,"",INDIRECT(NOM_FR_FACADE&amp;ADDRESS('PR-tampon'!$E200,COLUMN(REFERENCEMENT_FACADE[Lien pour aller sur le site Evaluation CSTB]))))))</f>
        <v/>
      </c>
    </row>
    <row r="235" spans="1:19" ht="120" customHeight="1" x14ac:dyDescent="0.3">
      <c r="A235" s="2" t="e">
        <f>IF('PR-tampon'!B201=0,"",IF(A234+1&gt;'MODULE DE RECHERCHE'!$F$36,"",A234+1))</f>
        <v>#VALUE!</v>
      </c>
      <c r="B235" s="10" t="str">
        <f ca="1">IF('PR-tampon'!E201="","",IF('PR-tampon'!E201=0,"",INDIRECT(NOM_FR_FACADE&amp;ADDRESS('PR-tampon'!$E201,COLUMN(REFERENCEMENT_FACADE[[#Headers],[DATE REFERENCEMENT]])))))</f>
        <v/>
      </c>
      <c r="C235" s="2" t="str">
        <f ca="1">IF('PR-tampon'!B201="","",IF('PR-tampon'!B201=0,"",INDIRECT(NOM_FR_FACADE&amp;ADDRESS('PR-tampon'!$E201,COLUMN(REFERENCEMENT_FACADE[[#Headers],[ASPECT]])))))</f>
        <v/>
      </c>
      <c r="D235" s="2" t="str">
        <f ca="1">IF('PR-tampon'!B201="","",IF('PR-tampon'!B201=0,"",INDIRECT(NOM_FR_FACADE&amp;ADDRESS('PR-tampon'!$E201,COLUMN(REFERENCEMENT_FACADE[[#Headers],[TYPE DE PROCEDE]])))))</f>
        <v/>
      </c>
      <c r="E235" s="2" t="str">
        <f ca="1">IF('PR-tampon'!B201="","",IF('PR-tampon'!B201=0,"",INDIRECT(NOM_FR_FACADE&amp;ADDRESS('PR-tampon'!$E201,COLUMN(REFERENCEMENT_FACADE[[#Headers],[NOM COMMERCIAL DU PROCEDE]])))))</f>
        <v/>
      </c>
      <c r="F235" s="2" t="str">
        <f ca="1">IF('PR-tampon'!B201="","",IF('PR-tampon'!B201=0,"",INDIRECT(NOM_FR_FACADE&amp;ADDRESS('PR-tampon'!$E201,COLUMN(REFERENCEMENT_FACADE[[#Headers],[FABRICANT]])))))</f>
        <v/>
      </c>
      <c r="G235" s="2" t="str">
        <f ca="1">IF('PR-tampon'!B201="","",IF('PR-tampon'!B201=0,"",INDIRECT(NOM_FR_FACADE&amp;ADDRESS('PR-tampon'!$E201,COLUMN(REFERENCEMENT_FACADE[[#Headers],[TYPE DE DOCUMENT DE REFERENCE]])))))</f>
        <v/>
      </c>
      <c r="H235" s="2" t="str">
        <f ca="1">IF('PR-tampon'!B201="","",IF('PR-tampon'!B201=0,"",INDIRECT(NOM_FR_FACADE&amp;ADDRESS('PR-tampon'!$E201,COLUMN(REFERENCEMENT_FACADE[[#Headers],[REF]])))))</f>
        <v/>
      </c>
      <c r="I235" s="10" t="str">
        <f ca="1">IF('PR-tampon'!B201="","",IF('PR-tampon'!B201=0,"",INDIRECT(NOM_FR_FACADE&amp;ADDRESS('PR-tampon'!$E201,COLUMN(REFERENCEMENT_FACADE[[#Headers],[AVIS LIMITE AU / VALIDITE]])))))</f>
        <v/>
      </c>
      <c r="J235" s="10" t="str">
        <f ca="1">IF('PR-tampon'!B201="","",IF('PR-tampon'!B201=0,"",INDIRECT(NOM_FR_FACADE&amp;ADDRESS('PR-tampon'!$E201,COLUMN(REFERENCEMENT_FACADE[[#Headers],[TC/TNC
dans le domaine d''emploi visé]])))))</f>
        <v/>
      </c>
      <c r="K235" s="2" t="str">
        <f ca="1">IF('PR-tampon'!B201="","",IF('PR-tampon'!B201=0,"",INDIRECT(NOM_FR_FACADE&amp;ADDRESS('PR-tampon'!$E201,COLUMN(REFERENCEMENT_FACADE[[#Headers],[Synthèse support visés]])))))</f>
        <v/>
      </c>
      <c r="L235" s="2" t="str">
        <f ca="1">IF('PR-tampon'!B201="","",IF('PR-tampon'!B201=0,"",INDIRECT(NOM_FR_FACADE&amp;ADDRESS('PR-tampon'!$E201,COLUMN(REFERENCEMENT_FACADE[[#Headers],[LIMITATION DE HAUTEUR DE FACADE3]])))))</f>
        <v/>
      </c>
      <c r="M235" s="265" t="str">
        <f ca="1">IF('PR-tampon'!B201="","",IF('PR-tampon'!B201=0,"",INDIRECT(NOM_FR_FACADE&amp;ADDRESS('PR-tampon'!$E201,COLUMN(REFERENCEMENT_FACADE[[#Headers],[LIMITATION DE HAUTEUR DE FACADE]])))))</f>
        <v/>
      </c>
      <c r="N235" s="236" t="str">
        <f ca="1">IF('PR-tampon'!B201="","",IF('PR-tampon'!B201=0,"",IF(INDIRECT(NOM_FR_FACADE&amp;ADDRESS('PR-tampon'!$E201,COLUMN(REFERENCEMENT_FACADE[Observation domaine d''emploi Hauteur])))=0,"-",INDIRECT(NOM_FR_FACADE&amp;ADDRESS('PR-tampon'!$E201,COLUMN(REFERENCEMENT_FACADE[Observation domaine d''emploi Hauteur]))))))</f>
        <v/>
      </c>
      <c r="O235" s="2" t="str">
        <f ca="1">IF('PR-tampon'!B201="","",IF('PR-tampon'!B201=0,"",INDIRECT(NOM_FR_FACADE&amp;ADDRESS('PR-tampon'!$E201,COLUMN(REFERENCEMENT_FACADE[[#Headers],[Colonne zone visée]])))))</f>
        <v/>
      </c>
      <c r="P235" s="2" t="str">
        <f ca="1">IF('PR-tampon'!B201="","",IF('PR-tampon'!B201=0,"",INDIRECT(NOM_FR_FACADE&amp;ADDRESS('PR-tampon'!$E201,COLUMN(REFERENCEMENT_FACADE[[#Headers],[Colonne catégorie visée]])))))</f>
        <v/>
      </c>
      <c r="Q235" s="236" t="str">
        <f ca="1">IF(OR(RECH_CATEGORIE=FALSE,MID(Tableau5[[#This Row],[ZONE DE SISMICITE MAXIMALE POUR LA CATEGORIE DE BATIMENT VISEE]],2,2)="**"),IF('PR-tampon'!B201="","",IF('PR-tampon'!B201=0,"",IF(INDIRECT(NOM_FR_FACADE&amp;ADDRESS('PR-tampon'!$E201,COLUMN(REFERENCEMENT_FACADE[OBSERVATIONS SUR DOMAINE D''EMPLOI Sismique])))="","-",(INDIRECT(NOM_FR_FACADE&amp;ADDRESS('PR-tampon'!$E201,COLUMN(REFERENCEMENT_FACADE[OBSERVATIONS SUR DOMAINE D''EMPLOI Sismique]))))))),"")</f>
        <v/>
      </c>
      <c r="R235" s="2" t="str">
        <f ca="1">IF('PR-tampon'!B201="","",IF('PR-tampon'!B201=0,"",IF(INDIRECT(NOM_FR_FACADE&amp;ADDRESS('PR-tampon'!$E201,COLUMN(REFERENCEMENT_FACADE[REF ApL])))=0,"",INDIRECT(NOM_FR_FACADE&amp;ADDRESS('PR-tampon'!$E201,COLUMN(REFERENCEMENT_FACADE[REF ApL]))))))</f>
        <v/>
      </c>
      <c r="S235" s="187" t="str">
        <f ca="1">IF('PR-tampon'!B201="","",IF('PR-tampon'!B201=0,"",IF(INDIRECT(NOM_FR_FACADE&amp;ADDRESS('PR-tampon'!$E201,COLUMN(REFERENCEMENT_FACADE[Lien pour aller sur le site Evaluation CSTB])))=0,"",INDIRECT(NOM_FR_FACADE&amp;ADDRESS('PR-tampon'!$E201,COLUMN(REFERENCEMENT_FACADE[Lien pour aller sur le site Evaluation CSTB]))))))</f>
        <v/>
      </c>
    </row>
    <row r="236" spans="1:19" ht="120" customHeight="1" x14ac:dyDescent="0.3">
      <c r="A236" s="2" t="e">
        <f>IF('PR-tampon'!B202=0,"",IF(A235+1&gt;'MODULE DE RECHERCHE'!$F$36,"",A235+1))</f>
        <v>#VALUE!</v>
      </c>
      <c r="B236" s="10" t="str">
        <f ca="1">IF('PR-tampon'!E202="","",IF('PR-tampon'!E202=0,"",INDIRECT(NOM_FR_FACADE&amp;ADDRESS('PR-tampon'!$E202,COLUMN(REFERENCEMENT_FACADE[[#Headers],[DATE REFERENCEMENT]])))))</f>
        <v/>
      </c>
      <c r="C236" s="2" t="str">
        <f ca="1">IF('PR-tampon'!B202="","",IF('PR-tampon'!B202=0,"",INDIRECT(NOM_FR_FACADE&amp;ADDRESS('PR-tampon'!$E202,COLUMN(REFERENCEMENT_FACADE[[#Headers],[ASPECT]])))))</f>
        <v/>
      </c>
      <c r="D236" s="2" t="str">
        <f ca="1">IF('PR-tampon'!B202="","",IF('PR-tampon'!B202=0,"",INDIRECT(NOM_FR_FACADE&amp;ADDRESS('PR-tampon'!$E202,COLUMN(REFERENCEMENT_FACADE[[#Headers],[TYPE DE PROCEDE]])))))</f>
        <v/>
      </c>
      <c r="E236" s="2" t="str">
        <f ca="1">IF('PR-tampon'!B202="","",IF('PR-tampon'!B202=0,"",INDIRECT(NOM_FR_FACADE&amp;ADDRESS('PR-tampon'!$E202,COLUMN(REFERENCEMENT_FACADE[[#Headers],[NOM COMMERCIAL DU PROCEDE]])))))</f>
        <v/>
      </c>
      <c r="F236" s="2" t="str">
        <f ca="1">IF('PR-tampon'!B202="","",IF('PR-tampon'!B202=0,"",INDIRECT(NOM_FR_FACADE&amp;ADDRESS('PR-tampon'!$E202,COLUMN(REFERENCEMENT_FACADE[[#Headers],[FABRICANT]])))))</f>
        <v/>
      </c>
      <c r="G236" s="2" t="str">
        <f ca="1">IF('PR-tampon'!B202="","",IF('PR-tampon'!B202=0,"",INDIRECT(NOM_FR_FACADE&amp;ADDRESS('PR-tampon'!$E202,COLUMN(REFERENCEMENT_FACADE[[#Headers],[TYPE DE DOCUMENT DE REFERENCE]])))))</f>
        <v/>
      </c>
      <c r="H236" s="2" t="str">
        <f ca="1">IF('PR-tampon'!B202="","",IF('PR-tampon'!B202=0,"",INDIRECT(NOM_FR_FACADE&amp;ADDRESS('PR-tampon'!$E202,COLUMN(REFERENCEMENT_FACADE[[#Headers],[REF]])))))</f>
        <v/>
      </c>
      <c r="I236" s="10" t="str">
        <f ca="1">IF('PR-tampon'!B202="","",IF('PR-tampon'!B202=0,"",INDIRECT(NOM_FR_FACADE&amp;ADDRESS('PR-tampon'!$E202,COLUMN(REFERENCEMENT_FACADE[[#Headers],[AVIS LIMITE AU / VALIDITE]])))))</f>
        <v/>
      </c>
      <c r="J236" s="10" t="str">
        <f ca="1">IF('PR-tampon'!B202="","",IF('PR-tampon'!B202=0,"",INDIRECT(NOM_FR_FACADE&amp;ADDRESS('PR-tampon'!$E202,COLUMN(REFERENCEMENT_FACADE[[#Headers],[TC/TNC
dans le domaine d''emploi visé]])))))</f>
        <v/>
      </c>
      <c r="K236" s="2" t="str">
        <f ca="1">IF('PR-tampon'!B202="","",IF('PR-tampon'!B202=0,"",INDIRECT(NOM_FR_FACADE&amp;ADDRESS('PR-tampon'!$E202,COLUMN(REFERENCEMENT_FACADE[[#Headers],[Synthèse support visés]])))))</f>
        <v/>
      </c>
      <c r="L236" s="2" t="str">
        <f ca="1">IF('PR-tampon'!B202="","",IF('PR-tampon'!B202=0,"",INDIRECT(NOM_FR_FACADE&amp;ADDRESS('PR-tampon'!$E202,COLUMN(REFERENCEMENT_FACADE[[#Headers],[LIMITATION DE HAUTEUR DE FACADE3]])))))</f>
        <v/>
      </c>
      <c r="M236" s="265" t="str">
        <f ca="1">IF('PR-tampon'!B202="","",IF('PR-tampon'!B202=0,"",INDIRECT(NOM_FR_FACADE&amp;ADDRESS('PR-tampon'!$E202,COLUMN(REFERENCEMENT_FACADE[[#Headers],[LIMITATION DE HAUTEUR DE FACADE]])))))</f>
        <v/>
      </c>
      <c r="N236" s="236" t="str">
        <f ca="1">IF('PR-tampon'!B202="","",IF('PR-tampon'!B202=0,"",IF(INDIRECT(NOM_FR_FACADE&amp;ADDRESS('PR-tampon'!$E202,COLUMN(REFERENCEMENT_FACADE[Observation domaine d''emploi Hauteur])))=0,"-",INDIRECT(NOM_FR_FACADE&amp;ADDRESS('PR-tampon'!$E202,COLUMN(REFERENCEMENT_FACADE[Observation domaine d''emploi Hauteur]))))))</f>
        <v/>
      </c>
      <c r="O236" s="2" t="str">
        <f ca="1">IF('PR-tampon'!B202="","",IF('PR-tampon'!B202=0,"",INDIRECT(NOM_FR_FACADE&amp;ADDRESS('PR-tampon'!$E202,COLUMN(REFERENCEMENT_FACADE[[#Headers],[Colonne zone visée]])))))</f>
        <v/>
      </c>
      <c r="P236" s="2" t="str">
        <f ca="1">IF('PR-tampon'!B202="","",IF('PR-tampon'!B202=0,"",INDIRECT(NOM_FR_FACADE&amp;ADDRESS('PR-tampon'!$E202,COLUMN(REFERENCEMENT_FACADE[[#Headers],[Colonne catégorie visée]])))))</f>
        <v/>
      </c>
      <c r="Q236" s="236" t="str">
        <f ca="1">IF(OR(RECH_CATEGORIE=FALSE,MID(Tableau5[[#This Row],[ZONE DE SISMICITE MAXIMALE POUR LA CATEGORIE DE BATIMENT VISEE]],2,2)="**"),IF('PR-tampon'!B202="","",IF('PR-tampon'!B202=0,"",IF(INDIRECT(NOM_FR_FACADE&amp;ADDRESS('PR-tampon'!$E202,COLUMN(REFERENCEMENT_FACADE[OBSERVATIONS SUR DOMAINE D''EMPLOI Sismique])))="","-",(INDIRECT(NOM_FR_FACADE&amp;ADDRESS('PR-tampon'!$E202,COLUMN(REFERENCEMENT_FACADE[OBSERVATIONS SUR DOMAINE D''EMPLOI Sismique]))))))),"")</f>
        <v/>
      </c>
      <c r="R236" s="2" t="str">
        <f ca="1">IF('PR-tampon'!B202="","",IF('PR-tampon'!B202=0,"",IF(INDIRECT(NOM_FR_FACADE&amp;ADDRESS('PR-tampon'!$E202,COLUMN(REFERENCEMENT_FACADE[REF ApL])))=0,"",INDIRECT(NOM_FR_FACADE&amp;ADDRESS('PR-tampon'!$E202,COLUMN(REFERENCEMENT_FACADE[REF ApL]))))))</f>
        <v/>
      </c>
      <c r="S236" s="187" t="str">
        <f ca="1">IF('PR-tampon'!B202="","",IF('PR-tampon'!B202=0,"",IF(INDIRECT(NOM_FR_FACADE&amp;ADDRESS('PR-tampon'!$E202,COLUMN(REFERENCEMENT_FACADE[Lien pour aller sur le site Evaluation CSTB])))=0,"",INDIRECT(NOM_FR_FACADE&amp;ADDRESS('PR-tampon'!$E202,COLUMN(REFERENCEMENT_FACADE[Lien pour aller sur le site Evaluation CSTB]))))))</f>
        <v/>
      </c>
    </row>
    <row r="237" spans="1:19" ht="120" customHeight="1" x14ac:dyDescent="0.3">
      <c r="A237" s="2" t="e">
        <f>IF('PR-tampon'!B203=0,"",IF(A236+1&gt;'MODULE DE RECHERCHE'!$F$36,"",A236+1))</f>
        <v>#VALUE!</v>
      </c>
      <c r="B237" s="10" t="str">
        <f ca="1">IF('PR-tampon'!E203="","",IF('PR-tampon'!E203=0,"",INDIRECT(NOM_FR_FACADE&amp;ADDRESS('PR-tampon'!$E203,COLUMN(REFERENCEMENT_FACADE[[#Headers],[DATE REFERENCEMENT]])))))</f>
        <v/>
      </c>
      <c r="C237" s="2" t="str">
        <f ca="1">IF('PR-tampon'!B203="","",IF('PR-tampon'!B203=0,"",INDIRECT(NOM_FR_FACADE&amp;ADDRESS('PR-tampon'!$E203,COLUMN(REFERENCEMENT_FACADE[[#Headers],[ASPECT]])))))</f>
        <v/>
      </c>
      <c r="D237" s="2" t="str">
        <f ca="1">IF('PR-tampon'!B203="","",IF('PR-tampon'!B203=0,"",INDIRECT(NOM_FR_FACADE&amp;ADDRESS('PR-tampon'!$E203,COLUMN(REFERENCEMENT_FACADE[[#Headers],[TYPE DE PROCEDE]])))))</f>
        <v/>
      </c>
      <c r="E237" s="2" t="str">
        <f ca="1">IF('PR-tampon'!B203="","",IF('PR-tampon'!B203=0,"",INDIRECT(NOM_FR_FACADE&amp;ADDRESS('PR-tampon'!$E203,COLUMN(REFERENCEMENT_FACADE[[#Headers],[NOM COMMERCIAL DU PROCEDE]])))))</f>
        <v/>
      </c>
      <c r="F237" s="2" t="str">
        <f ca="1">IF('PR-tampon'!B203="","",IF('PR-tampon'!B203=0,"",INDIRECT(NOM_FR_FACADE&amp;ADDRESS('PR-tampon'!$E203,COLUMN(REFERENCEMENT_FACADE[[#Headers],[FABRICANT]])))))</f>
        <v/>
      </c>
      <c r="G237" s="2" t="str">
        <f ca="1">IF('PR-tampon'!B203="","",IF('PR-tampon'!B203=0,"",INDIRECT(NOM_FR_FACADE&amp;ADDRESS('PR-tampon'!$E203,COLUMN(REFERENCEMENT_FACADE[[#Headers],[TYPE DE DOCUMENT DE REFERENCE]])))))</f>
        <v/>
      </c>
      <c r="H237" s="2" t="str">
        <f ca="1">IF('PR-tampon'!B203="","",IF('PR-tampon'!B203=0,"",INDIRECT(NOM_FR_FACADE&amp;ADDRESS('PR-tampon'!$E203,COLUMN(REFERENCEMENT_FACADE[[#Headers],[REF]])))))</f>
        <v/>
      </c>
      <c r="I237" s="10" t="str">
        <f ca="1">IF('PR-tampon'!B203="","",IF('PR-tampon'!B203=0,"",INDIRECT(NOM_FR_FACADE&amp;ADDRESS('PR-tampon'!$E203,COLUMN(REFERENCEMENT_FACADE[[#Headers],[AVIS LIMITE AU / VALIDITE]])))))</f>
        <v/>
      </c>
      <c r="J237" s="10" t="str">
        <f ca="1">IF('PR-tampon'!B203="","",IF('PR-tampon'!B203=0,"",INDIRECT(NOM_FR_FACADE&amp;ADDRESS('PR-tampon'!$E203,COLUMN(REFERENCEMENT_FACADE[[#Headers],[TC/TNC
dans le domaine d''emploi visé]])))))</f>
        <v/>
      </c>
      <c r="K237" s="2" t="str">
        <f ca="1">IF('PR-tampon'!B203="","",IF('PR-tampon'!B203=0,"",INDIRECT(NOM_FR_FACADE&amp;ADDRESS('PR-tampon'!$E203,COLUMN(REFERENCEMENT_FACADE[[#Headers],[Synthèse support visés]])))))</f>
        <v/>
      </c>
      <c r="L237" s="2" t="str">
        <f ca="1">IF('PR-tampon'!B203="","",IF('PR-tampon'!B203=0,"",INDIRECT(NOM_FR_FACADE&amp;ADDRESS('PR-tampon'!$E203,COLUMN(REFERENCEMENT_FACADE[[#Headers],[LIMITATION DE HAUTEUR DE FACADE3]])))))</f>
        <v/>
      </c>
      <c r="M237" s="265" t="str">
        <f ca="1">IF('PR-tampon'!B203="","",IF('PR-tampon'!B203=0,"",INDIRECT(NOM_FR_FACADE&amp;ADDRESS('PR-tampon'!$E203,COLUMN(REFERENCEMENT_FACADE[[#Headers],[LIMITATION DE HAUTEUR DE FACADE]])))))</f>
        <v/>
      </c>
      <c r="N237" s="236" t="str">
        <f ca="1">IF('PR-tampon'!B203="","",IF('PR-tampon'!B203=0,"",IF(INDIRECT(NOM_FR_FACADE&amp;ADDRESS('PR-tampon'!$E203,COLUMN(REFERENCEMENT_FACADE[Observation domaine d''emploi Hauteur])))=0,"-",INDIRECT(NOM_FR_FACADE&amp;ADDRESS('PR-tampon'!$E203,COLUMN(REFERENCEMENT_FACADE[Observation domaine d''emploi Hauteur]))))))</f>
        <v/>
      </c>
      <c r="O237" s="2" t="str">
        <f ca="1">IF('PR-tampon'!B203="","",IF('PR-tampon'!B203=0,"",INDIRECT(NOM_FR_FACADE&amp;ADDRESS('PR-tampon'!$E203,COLUMN(REFERENCEMENT_FACADE[[#Headers],[Colonne zone visée]])))))</f>
        <v/>
      </c>
      <c r="P237" s="2" t="str">
        <f ca="1">IF('PR-tampon'!B203="","",IF('PR-tampon'!B203=0,"",INDIRECT(NOM_FR_FACADE&amp;ADDRESS('PR-tampon'!$E203,COLUMN(REFERENCEMENT_FACADE[[#Headers],[Colonne catégorie visée]])))))</f>
        <v/>
      </c>
      <c r="Q237" s="236" t="str">
        <f ca="1">IF(OR(RECH_CATEGORIE=FALSE,MID(Tableau5[[#This Row],[ZONE DE SISMICITE MAXIMALE POUR LA CATEGORIE DE BATIMENT VISEE]],2,2)="**"),IF('PR-tampon'!B203="","",IF('PR-tampon'!B203=0,"",IF(INDIRECT(NOM_FR_FACADE&amp;ADDRESS('PR-tampon'!$E203,COLUMN(REFERENCEMENT_FACADE[OBSERVATIONS SUR DOMAINE D''EMPLOI Sismique])))="","-",(INDIRECT(NOM_FR_FACADE&amp;ADDRESS('PR-tampon'!$E203,COLUMN(REFERENCEMENT_FACADE[OBSERVATIONS SUR DOMAINE D''EMPLOI Sismique]))))))),"")</f>
        <v/>
      </c>
      <c r="R237" s="2" t="str">
        <f ca="1">IF('PR-tampon'!B203="","",IF('PR-tampon'!B203=0,"",IF(INDIRECT(NOM_FR_FACADE&amp;ADDRESS('PR-tampon'!$E203,COLUMN(REFERENCEMENT_FACADE[REF ApL])))=0,"",INDIRECT(NOM_FR_FACADE&amp;ADDRESS('PR-tampon'!$E203,COLUMN(REFERENCEMENT_FACADE[REF ApL]))))))</f>
        <v/>
      </c>
      <c r="S237" s="187" t="str">
        <f ca="1">IF('PR-tampon'!B203="","",IF('PR-tampon'!B203=0,"",IF(INDIRECT(NOM_FR_FACADE&amp;ADDRESS('PR-tampon'!$E203,COLUMN(REFERENCEMENT_FACADE[Lien pour aller sur le site Evaluation CSTB])))=0,"",INDIRECT(NOM_FR_FACADE&amp;ADDRESS('PR-tampon'!$E203,COLUMN(REFERENCEMENT_FACADE[Lien pour aller sur le site Evaluation CSTB]))))))</f>
        <v/>
      </c>
    </row>
    <row r="238" spans="1:19" ht="120" customHeight="1" x14ac:dyDescent="0.3">
      <c r="A238" s="2" t="e">
        <f>IF('PR-tampon'!B204=0,"",IF(A237+1&gt;'MODULE DE RECHERCHE'!$F$36,"",A237+1))</f>
        <v>#VALUE!</v>
      </c>
      <c r="B238" s="10" t="str">
        <f ca="1">IF('PR-tampon'!E204="","",IF('PR-tampon'!E204=0,"",INDIRECT(NOM_FR_FACADE&amp;ADDRESS('PR-tampon'!$E204,COLUMN(REFERENCEMENT_FACADE[[#Headers],[DATE REFERENCEMENT]])))))</f>
        <v/>
      </c>
      <c r="C238" s="2" t="str">
        <f ca="1">IF('PR-tampon'!B204="","",IF('PR-tampon'!B204=0,"",INDIRECT(NOM_FR_FACADE&amp;ADDRESS('PR-tampon'!$E204,COLUMN(REFERENCEMENT_FACADE[[#Headers],[ASPECT]])))))</f>
        <v/>
      </c>
      <c r="D238" s="2" t="str">
        <f ca="1">IF('PR-tampon'!B204="","",IF('PR-tampon'!B204=0,"",INDIRECT(NOM_FR_FACADE&amp;ADDRESS('PR-tampon'!$E204,COLUMN(REFERENCEMENT_FACADE[[#Headers],[TYPE DE PROCEDE]])))))</f>
        <v/>
      </c>
      <c r="E238" s="2" t="str">
        <f ca="1">IF('PR-tampon'!B204="","",IF('PR-tampon'!B204=0,"",INDIRECT(NOM_FR_FACADE&amp;ADDRESS('PR-tampon'!$E204,COLUMN(REFERENCEMENT_FACADE[[#Headers],[NOM COMMERCIAL DU PROCEDE]])))))</f>
        <v/>
      </c>
      <c r="F238" s="2" t="str">
        <f ca="1">IF('PR-tampon'!B204="","",IF('PR-tampon'!B204=0,"",INDIRECT(NOM_FR_FACADE&amp;ADDRESS('PR-tampon'!$E204,COLUMN(REFERENCEMENT_FACADE[[#Headers],[FABRICANT]])))))</f>
        <v/>
      </c>
      <c r="G238" s="2" t="str">
        <f ca="1">IF('PR-tampon'!B204="","",IF('PR-tampon'!B204=0,"",INDIRECT(NOM_FR_FACADE&amp;ADDRESS('PR-tampon'!$E204,COLUMN(REFERENCEMENT_FACADE[[#Headers],[TYPE DE DOCUMENT DE REFERENCE]])))))</f>
        <v/>
      </c>
      <c r="H238" s="2" t="str">
        <f ca="1">IF('PR-tampon'!B204="","",IF('PR-tampon'!B204=0,"",INDIRECT(NOM_FR_FACADE&amp;ADDRESS('PR-tampon'!$E204,COLUMN(REFERENCEMENT_FACADE[[#Headers],[REF]])))))</f>
        <v/>
      </c>
      <c r="I238" s="10" t="str">
        <f ca="1">IF('PR-tampon'!B204="","",IF('PR-tampon'!B204=0,"",INDIRECT(NOM_FR_FACADE&amp;ADDRESS('PR-tampon'!$E204,COLUMN(REFERENCEMENT_FACADE[[#Headers],[AVIS LIMITE AU / VALIDITE]])))))</f>
        <v/>
      </c>
      <c r="J238" s="10" t="str">
        <f ca="1">IF('PR-tampon'!B204="","",IF('PR-tampon'!B204=0,"",INDIRECT(NOM_FR_FACADE&amp;ADDRESS('PR-tampon'!$E204,COLUMN(REFERENCEMENT_FACADE[[#Headers],[TC/TNC
dans le domaine d''emploi visé]])))))</f>
        <v/>
      </c>
      <c r="K238" s="2" t="str">
        <f ca="1">IF('PR-tampon'!B204="","",IF('PR-tampon'!B204=0,"",INDIRECT(NOM_FR_FACADE&amp;ADDRESS('PR-tampon'!$E204,COLUMN(REFERENCEMENT_FACADE[[#Headers],[Synthèse support visés]])))))</f>
        <v/>
      </c>
      <c r="L238" s="2" t="str">
        <f ca="1">IF('PR-tampon'!B204="","",IF('PR-tampon'!B204=0,"",INDIRECT(NOM_FR_FACADE&amp;ADDRESS('PR-tampon'!$E204,COLUMN(REFERENCEMENT_FACADE[[#Headers],[LIMITATION DE HAUTEUR DE FACADE3]])))))</f>
        <v/>
      </c>
      <c r="M238" s="265" t="str">
        <f ca="1">IF('PR-tampon'!B204="","",IF('PR-tampon'!B204=0,"",INDIRECT(NOM_FR_FACADE&amp;ADDRESS('PR-tampon'!$E204,COLUMN(REFERENCEMENT_FACADE[[#Headers],[LIMITATION DE HAUTEUR DE FACADE]])))))</f>
        <v/>
      </c>
      <c r="N238" s="236" t="str">
        <f ca="1">IF('PR-tampon'!B204="","",IF('PR-tampon'!B204=0,"",IF(INDIRECT(NOM_FR_FACADE&amp;ADDRESS('PR-tampon'!$E204,COLUMN(REFERENCEMENT_FACADE[Observation domaine d''emploi Hauteur])))=0,"-",INDIRECT(NOM_FR_FACADE&amp;ADDRESS('PR-tampon'!$E204,COLUMN(REFERENCEMENT_FACADE[Observation domaine d''emploi Hauteur]))))))</f>
        <v/>
      </c>
      <c r="O238" s="2" t="str">
        <f ca="1">IF('PR-tampon'!B204="","",IF('PR-tampon'!B204=0,"",INDIRECT(NOM_FR_FACADE&amp;ADDRESS('PR-tampon'!$E204,COLUMN(REFERENCEMENT_FACADE[[#Headers],[Colonne zone visée]])))))</f>
        <v/>
      </c>
      <c r="P238" s="2" t="str">
        <f ca="1">IF('PR-tampon'!B204="","",IF('PR-tampon'!B204=0,"",INDIRECT(NOM_FR_FACADE&amp;ADDRESS('PR-tampon'!$E204,COLUMN(REFERENCEMENT_FACADE[[#Headers],[Colonne catégorie visée]])))))</f>
        <v/>
      </c>
      <c r="Q238" s="236" t="str">
        <f ca="1">IF(OR(RECH_CATEGORIE=FALSE,MID(Tableau5[[#This Row],[ZONE DE SISMICITE MAXIMALE POUR LA CATEGORIE DE BATIMENT VISEE]],2,2)="**"),IF('PR-tampon'!B204="","",IF('PR-tampon'!B204=0,"",IF(INDIRECT(NOM_FR_FACADE&amp;ADDRESS('PR-tampon'!$E204,COLUMN(REFERENCEMENT_FACADE[OBSERVATIONS SUR DOMAINE D''EMPLOI Sismique])))="","-",(INDIRECT(NOM_FR_FACADE&amp;ADDRESS('PR-tampon'!$E204,COLUMN(REFERENCEMENT_FACADE[OBSERVATIONS SUR DOMAINE D''EMPLOI Sismique]))))))),"")</f>
        <v/>
      </c>
      <c r="R238" s="2" t="str">
        <f ca="1">IF('PR-tampon'!B204="","",IF('PR-tampon'!B204=0,"",IF(INDIRECT(NOM_FR_FACADE&amp;ADDRESS('PR-tampon'!$E204,COLUMN(REFERENCEMENT_FACADE[REF ApL])))=0,"",INDIRECT(NOM_FR_FACADE&amp;ADDRESS('PR-tampon'!$E204,COLUMN(REFERENCEMENT_FACADE[REF ApL]))))))</f>
        <v/>
      </c>
      <c r="S238" s="187" t="str">
        <f ca="1">IF('PR-tampon'!B204="","",IF('PR-tampon'!B204=0,"",IF(INDIRECT(NOM_FR_FACADE&amp;ADDRESS('PR-tampon'!$E204,COLUMN(REFERENCEMENT_FACADE[Lien pour aller sur le site Evaluation CSTB])))=0,"",INDIRECT(NOM_FR_FACADE&amp;ADDRESS('PR-tampon'!$E204,COLUMN(REFERENCEMENT_FACADE[Lien pour aller sur le site Evaluation CSTB]))))))</f>
        <v/>
      </c>
    </row>
    <row r="239" spans="1:19" ht="120" customHeight="1" x14ac:dyDescent="0.3">
      <c r="A239" s="2" t="e">
        <f>IF('PR-tampon'!B205=0,"",IF(A238+1&gt;'MODULE DE RECHERCHE'!$F$36,"",A238+1))</f>
        <v>#VALUE!</v>
      </c>
      <c r="B239" s="10" t="str">
        <f ca="1">IF('PR-tampon'!E205="","",IF('PR-tampon'!E205=0,"",INDIRECT(NOM_FR_FACADE&amp;ADDRESS('PR-tampon'!$E205,COLUMN(REFERENCEMENT_FACADE[[#Headers],[DATE REFERENCEMENT]])))))</f>
        <v/>
      </c>
      <c r="C239" s="2" t="str">
        <f ca="1">IF('PR-tampon'!B205="","",IF('PR-tampon'!B205=0,"",INDIRECT(NOM_FR_FACADE&amp;ADDRESS('PR-tampon'!$E205,COLUMN(REFERENCEMENT_FACADE[[#Headers],[ASPECT]])))))</f>
        <v/>
      </c>
      <c r="D239" s="2" t="str">
        <f ca="1">IF('PR-tampon'!B205="","",IF('PR-tampon'!B205=0,"",INDIRECT(NOM_FR_FACADE&amp;ADDRESS('PR-tampon'!$E205,COLUMN(REFERENCEMENT_FACADE[[#Headers],[TYPE DE PROCEDE]])))))</f>
        <v/>
      </c>
      <c r="E239" s="2" t="str">
        <f ca="1">IF('PR-tampon'!B205="","",IF('PR-tampon'!B205=0,"",INDIRECT(NOM_FR_FACADE&amp;ADDRESS('PR-tampon'!$E205,COLUMN(REFERENCEMENT_FACADE[[#Headers],[NOM COMMERCIAL DU PROCEDE]])))))</f>
        <v/>
      </c>
      <c r="F239" s="2" t="str">
        <f ca="1">IF('PR-tampon'!B205="","",IF('PR-tampon'!B205=0,"",INDIRECT(NOM_FR_FACADE&amp;ADDRESS('PR-tampon'!$E205,COLUMN(REFERENCEMENT_FACADE[[#Headers],[FABRICANT]])))))</f>
        <v/>
      </c>
      <c r="G239" s="2" t="str">
        <f ca="1">IF('PR-tampon'!B205="","",IF('PR-tampon'!B205=0,"",INDIRECT(NOM_FR_FACADE&amp;ADDRESS('PR-tampon'!$E205,COLUMN(REFERENCEMENT_FACADE[[#Headers],[TYPE DE DOCUMENT DE REFERENCE]])))))</f>
        <v/>
      </c>
      <c r="H239" s="2" t="str">
        <f ca="1">IF('PR-tampon'!B205="","",IF('PR-tampon'!B205=0,"",INDIRECT(NOM_FR_FACADE&amp;ADDRESS('PR-tampon'!$E205,COLUMN(REFERENCEMENT_FACADE[[#Headers],[REF]])))))</f>
        <v/>
      </c>
      <c r="I239" s="10" t="str">
        <f ca="1">IF('PR-tampon'!B205="","",IF('PR-tampon'!B205=0,"",INDIRECT(NOM_FR_FACADE&amp;ADDRESS('PR-tampon'!$E205,COLUMN(REFERENCEMENT_FACADE[[#Headers],[AVIS LIMITE AU / VALIDITE]])))))</f>
        <v/>
      </c>
      <c r="J239" s="10" t="str">
        <f ca="1">IF('PR-tampon'!B205="","",IF('PR-tampon'!B205=0,"",INDIRECT(NOM_FR_FACADE&amp;ADDRESS('PR-tampon'!$E205,COLUMN(REFERENCEMENT_FACADE[[#Headers],[TC/TNC
dans le domaine d''emploi visé]])))))</f>
        <v/>
      </c>
      <c r="K239" s="2" t="str">
        <f ca="1">IF('PR-tampon'!B205="","",IF('PR-tampon'!B205=0,"",INDIRECT(NOM_FR_FACADE&amp;ADDRESS('PR-tampon'!$E205,COLUMN(REFERENCEMENT_FACADE[[#Headers],[Synthèse support visés]])))))</f>
        <v/>
      </c>
      <c r="L239" s="2" t="str">
        <f ca="1">IF('PR-tampon'!B205="","",IF('PR-tampon'!B205=0,"",INDIRECT(NOM_FR_FACADE&amp;ADDRESS('PR-tampon'!$E205,COLUMN(REFERENCEMENT_FACADE[[#Headers],[LIMITATION DE HAUTEUR DE FACADE3]])))))</f>
        <v/>
      </c>
      <c r="M239" s="265" t="str">
        <f ca="1">IF('PR-tampon'!B205="","",IF('PR-tampon'!B205=0,"",INDIRECT(NOM_FR_FACADE&amp;ADDRESS('PR-tampon'!$E205,COLUMN(REFERENCEMENT_FACADE[[#Headers],[LIMITATION DE HAUTEUR DE FACADE]])))))</f>
        <v/>
      </c>
      <c r="N239" s="236" t="str">
        <f ca="1">IF('PR-tampon'!B205="","",IF('PR-tampon'!B205=0,"",IF(INDIRECT(NOM_FR_FACADE&amp;ADDRESS('PR-tampon'!$E205,COLUMN(REFERENCEMENT_FACADE[Observation domaine d''emploi Hauteur])))=0,"-",INDIRECT(NOM_FR_FACADE&amp;ADDRESS('PR-tampon'!$E205,COLUMN(REFERENCEMENT_FACADE[Observation domaine d''emploi Hauteur]))))))</f>
        <v/>
      </c>
      <c r="O239" s="2" t="str">
        <f ca="1">IF('PR-tampon'!B205="","",IF('PR-tampon'!B205=0,"",INDIRECT(NOM_FR_FACADE&amp;ADDRESS('PR-tampon'!$E205,COLUMN(REFERENCEMENT_FACADE[[#Headers],[Colonne zone visée]])))))</f>
        <v/>
      </c>
      <c r="P239" s="2" t="str">
        <f ca="1">IF('PR-tampon'!B205="","",IF('PR-tampon'!B205=0,"",INDIRECT(NOM_FR_FACADE&amp;ADDRESS('PR-tampon'!$E205,COLUMN(REFERENCEMENT_FACADE[[#Headers],[Colonne catégorie visée]])))))</f>
        <v/>
      </c>
      <c r="Q239" s="236" t="str">
        <f ca="1">IF(OR(RECH_CATEGORIE=FALSE,MID(Tableau5[[#This Row],[ZONE DE SISMICITE MAXIMALE POUR LA CATEGORIE DE BATIMENT VISEE]],2,2)="**"),IF('PR-tampon'!B205="","",IF('PR-tampon'!B205=0,"",IF(INDIRECT(NOM_FR_FACADE&amp;ADDRESS('PR-tampon'!$E205,COLUMN(REFERENCEMENT_FACADE[OBSERVATIONS SUR DOMAINE D''EMPLOI Sismique])))="","-",(INDIRECT(NOM_FR_FACADE&amp;ADDRESS('PR-tampon'!$E205,COLUMN(REFERENCEMENT_FACADE[OBSERVATIONS SUR DOMAINE D''EMPLOI Sismique]))))))),"")</f>
        <v/>
      </c>
      <c r="R239" s="2" t="str">
        <f ca="1">IF('PR-tampon'!B205="","",IF('PR-tampon'!B205=0,"",IF(INDIRECT(NOM_FR_FACADE&amp;ADDRESS('PR-tampon'!$E205,COLUMN(REFERENCEMENT_FACADE[REF ApL])))=0,"",INDIRECT(NOM_FR_FACADE&amp;ADDRESS('PR-tampon'!$E205,COLUMN(REFERENCEMENT_FACADE[REF ApL]))))))</f>
        <v/>
      </c>
      <c r="S239" s="187" t="str">
        <f ca="1">IF('PR-tampon'!B205="","",IF('PR-tampon'!B205=0,"",IF(INDIRECT(NOM_FR_FACADE&amp;ADDRESS('PR-tampon'!$E205,COLUMN(REFERENCEMENT_FACADE[Lien pour aller sur le site Evaluation CSTB])))=0,"",INDIRECT(NOM_FR_FACADE&amp;ADDRESS('PR-tampon'!$E205,COLUMN(REFERENCEMENT_FACADE[Lien pour aller sur le site Evaluation CSTB]))))))</f>
        <v/>
      </c>
    </row>
    <row r="240" spans="1:19" ht="120" customHeight="1" x14ac:dyDescent="0.3">
      <c r="A240" s="2" t="e">
        <f>IF('PR-tampon'!B206=0,"",IF(A239+1&gt;'MODULE DE RECHERCHE'!$F$36,"",A239+1))</f>
        <v>#VALUE!</v>
      </c>
      <c r="B240" s="10" t="str">
        <f ca="1">IF('PR-tampon'!E206="","",IF('PR-tampon'!E206=0,"",INDIRECT(NOM_FR_FACADE&amp;ADDRESS('PR-tampon'!$E206,COLUMN(REFERENCEMENT_FACADE[[#Headers],[DATE REFERENCEMENT]])))))</f>
        <v/>
      </c>
      <c r="C240" s="2" t="str">
        <f ca="1">IF('PR-tampon'!B206="","",IF('PR-tampon'!B206=0,"",INDIRECT(NOM_FR_FACADE&amp;ADDRESS('PR-tampon'!$E206,COLUMN(REFERENCEMENT_FACADE[[#Headers],[ASPECT]])))))</f>
        <v/>
      </c>
      <c r="D240" s="2" t="str">
        <f ca="1">IF('PR-tampon'!B206="","",IF('PR-tampon'!B206=0,"",INDIRECT(NOM_FR_FACADE&amp;ADDRESS('PR-tampon'!$E206,COLUMN(REFERENCEMENT_FACADE[[#Headers],[TYPE DE PROCEDE]])))))</f>
        <v/>
      </c>
      <c r="E240" s="2" t="str">
        <f ca="1">IF('PR-tampon'!B206="","",IF('PR-tampon'!B206=0,"",INDIRECT(NOM_FR_FACADE&amp;ADDRESS('PR-tampon'!$E206,COLUMN(REFERENCEMENT_FACADE[[#Headers],[NOM COMMERCIAL DU PROCEDE]])))))</f>
        <v/>
      </c>
      <c r="F240" s="2" t="str">
        <f ca="1">IF('PR-tampon'!B206="","",IF('PR-tampon'!B206=0,"",INDIRECT(NOM_FR_FACADE&amp;ADDRESS('PR-tampon'!$E206,COLUMN(REFERENCEMENT_FACADE[[#Headers],[FABRICANT]])))))</f>
        <v/>
      </c>
      <c r="G240" s="2" t="str">
        <f ca="1">IF('PR-tampon'!B206="","",IF('PR-tampon'!B206=0,"",INDIRECT(NOM_FR_FACADE&amp;ADDRESS('PR-tampon'!$E206,COLUMN(REFERENCEMENT_FACADE[[#Headers],[TYPE DE DOCUMENT DE REFERENCE]])))))</f>
        <v/>
      </c>
      <c r="H240" s="2" t="str">
        <f ca="1">IF('PR-tampon'!B206="","",IF('PR-tampon'!B206=0,"",INDIRECT(NOM_FR_FACADE&amp;ADDRESS('PR-tampon'!$E206,COLUMN(REFERENCEMENT_FACADE[[#Headers],[REF]])))))</f>
        <v/>
      </c>
      <c r="I240" s="10" t="str">
        <f ca="1">IF('PR-tampon'!B206="","",IF('PR-tampon'!B206=0,"",INDIRECT(NOM_FR_FACADE&amp;ADDRESS('PR-tampon'!$E206,COLUMN(REFERENCEMENT_FACADE[[#Headers],[AVIS LIMITE AU / VALIDITE]])))))</f>
        <v/>
      </c>
      <c r="J240" s="10" t="str">
        <f ca="1">IF('PR-tampon'!B206="","",IF('PR-tampon'!B206=0,"",INDIRECT(NOM_FR_FACADE&amp;ADDRESS('PR-tampon'!$E206,COLUMN(REFERENCEMENT_FACADE[[#Headers],[TC/TNC
dans le domaine d''emploi visé]])))))</f>
        <v/>
      </c>
      <c r="K240" s="2" t="str">
        <f ca="1">IF('PR-tampon'!B206="","",IF('PR-tampon'!B206=0,"",INDIRECT(NOM_FR_FACADE&amp;ADDRESS('PR-tampon'!$E206,COLUMN(REFERENCEMENT_FACADE[[#Headers],[Synthèse support visés]])))))</f>
        <v/>
      </c>
      <c r="L240" s="2" t="str">
        <f ca="1">IF('PR-tampon'!B206="","",IF('PR-tampon'!B206=0,"",INDIRECT(NOM_FR_FACADE&amp;ADDRESS('PR-tampon'!$E206,COLUMN(REFERENCEMENT_FACADE[[#Headers],[LIMITATION DE HAUTEUR DE FACADE3]])))))</f>
        <v/>
      </c>
      <c r="M240" s="265" t="str">
        <f ca="1">IF('PR-tampon'!B206="","",IF('PR-tampon'!B206=0,"",INDIRECT(NOM_FR_FACADE&amp;ADDRESS('PR-tampon'!$E206,COLUMN(REFERENCEMENT_FACADE[[#Headers],[LIMITATION DE HAUTEUR DE FACADE]])))))</f>
        <v/>
      </c>
      <c r="N240" s="236" t="str">
        <f ca="1">IF('PR-tampon'!B206="","",IF('PR-tampon'!B206=0,"",IF(INDIRECT(NOM_FR_FACADE&amp;ADDRESS('PR-tampon'!$E206,COLUMN(REFERENCEMENT_FACADE[Observation domaine d''emploi Hauteur])))=0,"-",INDIRECT(NOM_FR_FACADE&amp;ADDRESS('PR-tampon'!$E206,COLUMN(REFERENCEMENT_FACADE[Observation domaine d''emploi Hauteur]))))))</f>
        <v/>
      </c>
      <c r="O240" s="2" t="str">
        <f ca="1">IF('PR-tampon'!B206="","",IF('PR-tampon'!B206=0,"",INDIRECT(NOM_FR_FACADE&amp;ADDRESS('PR-tampon'!$E206,COLUMN(REFERENCEMENT_FACADE[[#Headers],[Colonne zone visée]])))))</f>
        <v/>
      </c>
      <c r="P240" s="2" t="str">
        <f ca="1">IF('PR-tampon'!B206="","",IF('PR-tampon'!B206=0,"",INDIRECT(NOM_FR_FACADE&amp;ADDRESS('PR-tampon'!$E206,COLUMN(REFERENCEMENT_FACADE[[#Headers],[Colonne catégorie visée]])))))</f>
        <v/>
      </c>
      <c r="Q240" s="236" t="str">
        <f ca="1">IF(OR(RECH_CATEGORIE=FALSE,MID(Tableau5[[#This Row],[ZONE DE SISMICITE MAXIMALE POUR LA CATEGORIE DE BATIMENT VISEE]],2,2)="**"),IF('PR-tampon'!B206="","",IF('PR-tampon'!B206=0,"",IF(INDIRECT(NOM_FR_FACADE&amp;ADDRESS('PR-tampon'!$E206,COLUMN(REFERENCEMENT_FACADE[OBSERVATIONS SUR DOMAINE D''EMPLOI Sismique])))="","-",(INDIRECT(NOM_FR_FACADE&amp;ADDRESS('PR-tampon'!$E206,COLUMN(REFERENCEMENT_FACADE[OBSERVATIONS SUR DOMAINE D''EMPLOI Sismique]))))))),"")</f>
        <v/>
      </c>
      <c r="R240" s="2" t="str">
        <f ca="1">IF('PR-tampon'!B206="","",IF('PR-tampon'!B206=0,"",IF(INDIRECT(NOM_FR_FACADE&amp;ADDRESS('PR-tampon'!$E206,COLUMN(REFERENCEMENT_FACADE[REF ApL])))=0,"",INDIRECT(NOM_FR_FACADE&amp;ADDRESS('PR-tampon'!$E206,COLUMN(REFERENCEMENT_FACADE[REF ApL]))))))</f>
        <v/>
      </c>
      <c r="S240" s="187" t="str">
        <f ca="1">IF('PR-tampon'!B206="","",IF('PR-tampon'!B206=0,"",IF(INDIRECT(NOM_FR_FACADE&amp;ADDRESS('PR-tampon'!$E206,COLUMN(REFERENCEMENT_FACADE[Lien pour aller sur le site Evaluation CSTB])))=0,"",INDIRECT(NOM_FR_FACADE&amp;ADDRESS('PR-tampon'!$E206,COLUMN(REFERENCEMENT_FACADE[Lien pour aller sur le site Evaluation CSTB]))))))</f>
        <v/>
      </c>
    </row>
    <row r="241" spans="1:19" ht="120" customHeight="1" x14ac:dyDescent="0.3">
      <c r="A241" s="2" t="e">
        <f>IF('PR-tampon'!B207=0,"",IF(A240+1&gt;'MODULE DE RECHERCHE'!$F$36,"",A240+1))</f>
        <v>#VALUE!</v>
      </c>
      <c r="B241" s="10" t="str">
        <f ca="1">IF('PR-tampon'!E207="","",IF('PR-tampon'!E207=0,"",INDIRECT(NOM_FR_FACADE&amp;ADDRESS('PR-tampon'!$E207,COLUMN(REFERENCEMENT_FACADE[[#Headers],[DATE REFERENCEMENT]])))))</f>
        <v/>
      </c>
      <c r="C241" s="2" t="str">
        <f ca="1">IF('PR-tampon'!B207="","",IF('PR-tampon'!B207=0,"",INDIRECT(NOM_FR_FACADE&amp;ADDRESS('PR-tampon'!$E207,COLUMN(REFERENCEMENT_FACADE[[#Headers],[ASPECT]])))))</f>
        <v/>
      </c>
      <c r="D241" s="2" t="str">
        <f ca="1">IF('PR-tampon'!B207="","",IF('PR-tampon'!B207=0,"",INDIRECT(NOM_FR_FACADE&amp;ADDRESS('PR-tampon'!$E207,COLUMN(REFERENCEMENT_FACADE[[#Headers],[TYPE DE PROCEDE]])))))</f>
        <v/>
      </c>
      <c r="E241" s="2" t="str">
        <f ca="1">IF('PR-tampon'!B207="","",IF('PR-tampon'!B207=0,"",INDIRECT(NOM_FR_FACADE&amp;ADDRESS('PR-tampon'!$E207,COLUMN(REFERENCEMENT_FACADE[[#Headers],[NOM COMMERCIAL DU PROCEDE]])))))</f>
        <v/>
      </c>
      <c r="F241" s="2" t="str">
        <f ca="1">IF('PR-tampon'!B207="","",IF('PR-tampon'!B207=0,"",INDIRECT(NOM_FR_FACADE&amp;ADDRESS('PR-tampon'!$E207,COLUMN(REFERENCEMENT_FACADE[[#Headers],[FABRICANT]])))))</f>
        <v/>
      </c>
      <c r="G241" s="2" t="str">
        <f ca="1">IF('PR-tampon'!B207="","",IF('PR-tampon'!B207=0,"",INDIRECT(NOM_FR_FACADE&amp;ADDRESS('PR-tampon'!$E207,COLUMN(REFERENCEMENT_FACADE[[#Headers],[TYPE DE DOCUMENT DE REFERENCE]])))))</f>
        <v/>
      </c>
      <c r="H241" s="2" t="str">
        <f ca="1">IF('PR-tampon'!B207="","",IF('PR-tampon'!B207=0,"",INDIRECT(NOM_FR_FACADE&amp;ADDRESS('PR-tampon'!$E207,COLUMN(REFERENCEMENT_FACADE[[#Headers],[REF]])))))</f>
        <v/>
      </c>
      <c r="I241" s="10" t="str">
        <f ca="1">IF('PR-tampon'!B207="","",IF('PR-tampon'!B207=0,"",INDIRECT(NOM_FR_FACADE&amp;ADDRESS('PR-tampon'!$E207,COLUMN(REFERENCEMENT_FACADE[[#Headers],[AVIS LIMITE AU / VALIDITE]])))))</f>
        <v/>
      </c>
      <c r="J241" s="10" t="str">
        <f ca="1">IF('PR-tampon'!B207="","",IF('PR-tampon'!B207=0,"",INDIRECT(NOM_FR_FACADE&amp;ADDRESS('PR-tampon'!$E207,COLUMN(REFERENCEMENT_FACADE[[#Headers],[TC/TNC
dans le domaine d''emploi visé]])))))</f>
        <v/>
      </c>
      <c r="K241" s="2" t="str">
        <f ca="1">IF('PR-tampon'!B207="","",IF('PR-tampon'!B207=0,"",INDIRECT(NOM_FR_FACADE&amp;ADDRESS('PR-tampon'!$E207,COLUMN(REFERENCEMENT_FACADE[[#Headers],[Synthèse support visés]])))))</f>
        <v/>
      </c>
      <c r="L241" s="2" t="str">
        <f ca="1">IF('PR-tampon'!B207="","",IF('PR-tampon'!B207=0,"",INDIRECT(NOM_FR_FACADE&amp;ADDRESS('PR-tampon'!$E207,COLUMN(REFERENCEMENT_FACADE[[#Headers],[LIMITATION DE HAUTEUR DE FACADE3]])))))</f>
        <v/>
      </c>
      <c r="M241" s="265" t="str">
        <f ca="1">IF('PR-tampon'!B207="","",IF('PR-tampon'!B207=0,"",INDIRECT(NOM_FR_FACADE&amp;ADDRESS('PR-tampon'!$E207,COLUMN(REFERENCEMENT_FACADE[[#Headers],[LIMITATION DE HAUTEUR DE FACADE]])))))</f>
        <v/>
      </c>
      <c r="N241" s="236" t="str">
        <f ca="1">IF('PR-tampon'!B207="","",IF('PR-tampon'!B207=0,"",IF(INDIRECT(NOM_FR_FACADE&amp;ADDRESS('PR-tampon'!$E207,COLUMN(REFERENCEMENT_FACADE[Observation domaine d''emploi Hauteur])))=0,"-",INDIRECT(NOM_FR_FACADE&amp;ADDRESS('PR-tampon'!$E207,COLUMN(REFERENCEMENT_FACADE[Observation domaine d''emploi Hauteur]))))))</f>
        <v/>
      </c>
      <c r="O241" s="2" t="str">
        <f ca="1">IF('PR-tampon'!B207="","",IF('PR-tampon'!B207=0,"",INDIRECT(NOM_FR_FACADE&amp;ADDRESS('PR-tampon'!$E207,COLUMN(REFERENCEMENT_FACADE[[#Headers],[Colonne zone visée]])))))</f>
        <v/>
      </c>
      <c r="P241" s="2" t="str">
        <f ca="1">IF('PR-tampon'!B207="","",IF('PR-tampon'!B207=0,"",INDIRECT(NOM_FR_FACADE&amp;ADDRESS('PR-tampon'!$E207,COLUMN(REFERENCEMENT_FACADE[[#Headers],[Colonne catégorie visée]])))))</f>
        <v/>
      </c>
      <c r="Q241" s="236" t="str">
        <f ca="1">IF(OR(RECH_CATEGORIE=FALSE,MID(Tableau5[[#This Row],[ZONE DE SISMICITE MAXIMALE POUR LA CATEGORIE DE BATIMENT VISEE]],2,2)="**"),IF('PR-tampon'!B207="","",IF('PR-tampon'!B207=0,"",IF(INDIRECT(NOM_FR_FACADE&amp;ADDRESS('PR-tampon'!$E207,COLUMN(REFERENCEMENT_FACADE[OBSERVATIONS SUR DOMAINE D''EMPLOI Sismique])))="","-",(INDIRECT(NOM_FR_FACADE&amp;ADDRESS('PR-tampon'!$E207,COLUMN(REFERENCEMENT_FACADE[OBSERVATIONS SUR DOMAINE D''EMPLOI Sismique]))))))),"")</f>
        <v/>
      </c>
      <c r="R241" s="2" t="str">
        <f ca="1">IF('PR-tampon'!B207="","",IF('PR-tampon'!B207=0,"",IF(INDIRECT(NOM_FR_FACADE&amp;ADDRESS('PR-tampon'!$E207,COLUMN(REFERENCEMENT_FACADE[REF ApL])))=0,"",INDIRECT(NOM_FR_FACADE&amp;ADDRESS('PR-tampon'!$E207,COLUMN(REFERENCEMENT_FACADE[REF ApL]))))))</f>
        <v/>
      </c>
      <c r="S241" s="187" t="str">
        <f ca="1">IF('PR-tampon'!B207="","",IF('PR-tampon'!B207=0,"",IF(INDIRECT(NOM_FR_FACADE&amp;ADDRESS('PR-tampon'!$E207,COLUMN(REFERENCEMENT_FACADE[Lien pour aller sur le site Evaluation CSTB])))=0,"",INDIRECT(NOM_FR_FACADE&amp;ADDRESS('PR-tampon'!$E207,COLUMN(REFERENCEMENT_FACADE[Lien pour aller sur le site Evaluation CSTB]))))))</f>
        <v/>
      </c>
    </row>
    <row r="242" spans="1:19" ht="120" customHeight="1" x14ac:dyDescent="0.3">
      <c r="A242" s="2" t="e">
        <f>IF('PR-tampon'!B208=0,"",IF(A241+1&gt;'MODULE DE RECHERCHE'!$F$36,"",A241+1))</f>
        <v>#VALUE!</v>
      </c>
      <c r="B242" s="10" t="str">
        <f ca="1">IF('PR-tampon'!E208="","",IF('PR-tampon'!E208=0,"",INDIRECT(NOM_FR_FACADE&amp;ADDRESS('PR-tampon'!$E208,COLUMN(REFERENCEMENT_FACADE[[#Headers],[DATE REFERENCEMENT]])))))</f>
        <v/>
      </c>
      <c r="C242" s="2" t="str">
        <f ca="1">IF('PR-tampon'!B208="","",IF('PR-tampon'!B208=0,"",INDIRECT(NOM_FR_FACADE&amp;ADDRESS('PR-tampon'!$E208,COLUMN(REFERENCEMENT_FACADE[[#Headers],[ASPECT]])))))</f>
        <v/>
      </c>
      <c r="D242" s="2" t="str">
        <f ca="1">IF('PR-tampon'!B208="","",IF('PR-tampon'!B208=0,"",INDIRECT(NOM_FR_FACADE&amp;ADDRESS('PR-tampon'!$E208,COLUMN(REFERENCEMENT_FACADE[[#Headers],[TYPE DE PROCEDE]])))))</f>
        <v/>
      </c>
      <c r="E242" s="2" t="str">
        <f ca="1">IF('PR-tampon'!B208="","",IF('PR-tampon'!B208=0,"",INDIRECT(NOM_FR_FACADE&amp;ADDRESS('PR-tampon'!$E208,COLUMN(REFERENCEMENT_FACADE[[#Headers],[NOM COMMERCIAL DU PROCEDE]])))))</f>
        <v/>
      </c>
      <c r="F242" s="2" t="str">
        <f ca="1">IF('PR-tampon'!B208="","",IF('PR-tampon'!B208=0,"",INDIRECT(NOM_FR_FACADE&amp;ADDRESS('PR-tampon'!$E208,COLUMN(REFERENCEMENT_FACADE[[#Headers],[FABRICANT]])))))</f>
        <v/>
      </c>
      <c r="G242" s="2" t="str">
        <f ca="1">IF('PR-tampon'!B208="","",IF('PR-tampon'!B208=0,"",INDIRECT(NOM_FR_FACADE&amp;ADDRESS('PR-tampon'!$E208,COLUMN(REFERENCEMENT_FACADE[[#Headers],[TYPE DE DOCUMENT DE REFERENCE]])))))</f>
        <v/>
      </c>
      <c r="H242" s="2" t="str">
        <f ca="1">IF('PR-tampon'!B208="","",IF('PR-tampon'!B208=0,"",INDIRECT(NOM_FR_FACADE&amp;ADDRESS('PR-tampon'!$E208,COLUMN(REFERENCEMENT_FACADE[[#Headers],[REF]])))))</f>
        <v/>
      </c>
      <c r="I242" s="10" t="str">
        <f ca="1">IF('PR-tampon'!B208="","",IF('PR-tampon'!B208=0,"",INDIRECT(NOM_FR_FACADE&amp;ADDRESS('PR-tampon'!$E208,COLUMN(REFERENCEMENT_FACADE[[#Headers],[AVIS LIMITE AU / VALIDITE]])))))</f>
        <v/>
      </c>
      <c r="J242" s="10" t="str">
        <f ca="1">IF('PR-tampon'!B208="","",IF('PR-tampon'!B208=0,"",INDIRECT(NOM_FR_FACADE&amp;ADDRESS('PR-tampon'!$E208,COLUMN(REFERENCEMENT_FACADE[[#Headers],[TC/TNC
dans le domaine d''emploi visé]])))))</f>
        <v/>
      </c>
      <c r="K242" s="2" t="str">
        <f ca="1">IF('PR-tampon'!B208="","",IF('PR-tampon'!B208=0,"",INDIRECT(NOM_FR_FACADE&amp;ADDRESS('PR-tampon'!$E208,COLUMN(REFERENCEMENT_FACADE[[#Headers],[Synthèse support visés]])))))</f>
        <v/>
      </c>
      <c r="L242" s="2" t="str">
        <f ca="1">IF('PR-tampon'!B208="","",IF('PR-tampon'!B208=0,"",INDIRECT(NOM_FR_FACADE&amp;ADDRESS('PR-tampon'!$E208,COLUMN(REFERENCEMENT_FACADE[[#Headers],[LIMITATION DE HAUTEUR DE FACADE3]])))))</f>
        <v/>
      </c>
      <c r="M242" s="265" t="str">
        <f ca="1">IF('PR-tampon'!B208="","",IF('PR-tampon'!B208=0,"",INDIRECT(NOM_FR_FACADE&amp;ADDRESS('PR-tampon'!$E208,COLUMN(REFERENCEMENT_FACADE[[#Headers],[LIMITATION DE HAUTEUR DE FACADE]])))))</f>
        <v/>
      </c>
      <c r="N242" s="236" t="str">
        <f ca="1">IF('PR-tampon'!B208="","",IF('PR-tampon'!B208=0,"",IF(INDIRECT(NOM_FR_FACADE&amp;ADDRESS('PR-tampon'!$E208,COLUMN(REFERENCEMENT_FACADE[Observation domaine d''emploi Hauteur])))=0,"-",INDIRECT(NOM_FR_FACADE&amp;ADDRESS('PR-tampon'!$E208,COLUMN(REFERENCEMENT_FACADE[Observation domaine d''emploi Hauteur]))))))</f>
        <v/>
      </c>
      <c r="O242" s="2" t="str">
        <f ca="1">IF('PR-tampon'!B208="","",IF('PR-tampon'!B208=0,"",INDIRECT(NOM_FR_FACADE&amp;ADDRESS('PR-tampon'!$E208,COLUMN(REFERENCEMENT_FACADE[[#Headers],[Colonne zone visée]])))))</f>
        <v/>
      </c>
      <c r="P242" s="2" t="str">
        <f ca="1">IF('PR-tampon'!B208="","",IF('PR-tampon'!B208=0,"",INDIRECT(NOM_FR_FACADE&amp;ADDRESS('PR-tampon'!$E208,COLUMN(REFERENCEMENT_FACADE[[#Headers],[Colonne catégorie visée]])))))</f>
        <v/>
      </c>
      <c r="Q242" s="236" t="str">
        <f ca="1">IF(OR(RECH_CATEGORIE=FALSE,MID(Tableau5[[#This Row],[ZONE DE SISMICITE MAXIMALE POUR LA CATEGORIE DE BATIMENT VISEE]],2,2)="**"),IF('PR-tampon'!B208="","",IF('PR-tampon'!B208=0,"",IF(INDIRECT(NOM_FR_FACADE&amp;ADDRESS('PR-tampon'!$E208,COLUMN(REFERENCEMENT_FACADE[OBSERVATIONS SUR DOMAINE D''EMPLOI Sismique])))="","-",(INDIRECT(NOM_FR_FACADE&amp;ADDRESS('PR-tampon'!$E208,COLUMN(REFERENCEMENT_FACADE[OBSERVATIONS SUR DOMAINE D''EMPLOI Sismique]))))))),"")</f>
        <v/>
      </c>
      <c r="R242" s="2" t="str">
        <f ca="1">IF('PR-tampon'!B208="","",IF('PR-tampon'!B208=0,"",IF(INDIRECT(NOM_FR_FACADE&amp;ADDRESS('PR-tampon'!$E208,COLUMN(REFERENCEMENT_FACADE[REF ApL])))=0,"",INDIRECT(NOM_FR_FACADE&amp;ADDRESS('PR-tampon'!$E208,COLUMN(REFERENCEMENT_FACADE[REF ApL]))))))</f>
        <v/>
      </c>
      <c r="S242" s="187" t="str">
        <f ca="1">IF('PR-tampon'!B208="","",IF('PR-tampon'!B208=0,"",IF(INDIRECT(NOM_FR_FACADE&amp;ADDRESS('PR-tampon'!$E208,COLUMN(REFERENCEMENT_FACADE[Lien pour aller sur le site Evaluation CSTB])))=0,"",INDIRECT(NOM_FR_FACADE&amp;ADDRESS('PR-tampon'!$E208,COLUMN(REFERENCEMENT_FACADE[Lien pour aller sur le site Evaluation CSTB]))))))</f>
        <v/>
      </c>
    </row>
    <row r="243" spans="1:19" ht="120" customHeight="1" x14ac:dyDescent="0.3">
      <c r="A243" s="2" t="e">
        <f>IF('PR-tampon'!B209=0,"",IF(A242+1&gt;'MODULE DE RECHERCHE'!$F$36,"",A242+1))</f>
        <v>#VALUE!</v>
      </c>
      <c r="B243" s="10" t="str">
        <f ca="1">IF('PR-tampon'!E209="","",IF('PR-tampon'!E209=0,"",INDIRECT(NOM_FR_FACADE&amp;ADDRESS('PR-tampon'!$E209,COLUMN(REFERENCEMENT_FACADE[[#Headers],[DATE REFERENCEMENT]])))))</f>
        <v/>
      </c>
      <c r="C243" s="2" t="str">
        <f ca="1">IF('PR-tampon'!B209="","",IF('PR-tampon'!B209=0,"",INDIRECT(NOM_FR_FACADE&amp;ADDRESS('PR-tampon'!$E209,COLUMN(REFERENCEMENT_FACADE[[#Headers],[ASPECT]])))))</f>
        <v/>
      </c>
      <c r="D243" s="2" t="str">
        <f ca="1">IF('PR-tampon'!B209="","",IF('PR-tampon'!B209=0,"",INDIRECT(NOM_FR_FACADE&amp;ADDRESS('PR-tampon'!$E209,COLUMN(REFERENCEMENT_FACADE[[#Headers],[TYPE DE PROCEDE]])))))</f>
        <v/>
      </c>
      <c r="E243" s="2" t="str">
        <f ca="1">IF('PR-tampon'!B209="","",IF('PR-tampon'!B209=0,"",INDIRECT(NOM_FR_FACADE&amp;ADDRESS('PR-tampon'!$E209,COLUMN(REFERENCEMENT_FACADE[[#Headers],[NOM COMMERCIAL DU PROCEDE]])))))</f>
        <v/>
      </c>
      <c r="F243" s="2" t="str">
        <f ca="1">IF('PR-tampon'!B209="","",IF('PR-tampon'!B209=0,"",INDIRECT(NOM_FR_FACADE&amp;ADDRESS('PR-tampon'!$E209,COLUMN(REFERENCEMENT_FACADE[[#Headers],[FABRICANT]])))))</f>
        <v/>
      </c>
      <c r="G243" s="2" t="str">
        <f ca="1">IF('PR-tampon'!B209="","",IF('PR-tampon'!B209=0,"",INDIRECT(NOM_FR_FACADE&amp;ADDRESS('PR-tampon'!$E209,COLUMN(REFERENCEMENT_FACADE[[#Headers],[TYPE DE DOCUMENT DE REFERENCE]])))))</f>
        <v/>
      </c>
      <c r="H243" s="2" t="str">
        <f ca="1">IF('PR-tampon'!B209="","",IF('PR-tampon'!B209=0,"",INDIRECT(NOM_FR_FACADE&amp;ADDRESS('PR-tampon'!$E209,COLUMN(REFERENCEMENT_FACADE[[#Headers],[REF]])))))</f>
        <v/>
      </c>
      <c r="I243" s="10" t="str">
        <f ca="1">IF('PR-tampon'!B209="","",IF('PR-tampon'!B209=0,"",INDIRECT(NOM_FR_FACADE&amp;ADDRESS('PR-tampon'!$E209,COLUMN(REFERENCEMENT_FACADE[[#Headers],[AVIS LIMITE AU / VALIDITE]])))))</f>
        <v/>
      </c>
      <c r="J243" s="10" t="str">
        <f ca="1">IF('PR-tampon'!B209="","",IF('PR-tampon'!B209=0,"",INDIRECT(NOM_FR_FACADE&amp;ADDRESS('PR-tampon'!$E209,COLUMN(REFERENCEMENT_FACADE[[#Headers],[TC/TNC
dans le domaine d''emploi visé]])))))</f>
        <v/>
      </c>
      <c r="K243" s="2" t="str">
        <f ca="1">IF('PR-tampon'!B209="","",IF('PR-tampon'!B209=0,"",INDIRECT(NOM_FR_FACADE&amp;ADDRESS('PR-tampon'!$E209,COLUMN(REFERENCEMENT_FACADE[[#Headers],[Synthèse support visés]])))))</f>
        <v/>
      </c>
      <c r="L243" s="2" t="str">
        <f ca="1">IF('PR-tampon'!B209="","",IF('PR-tampon'!B209=0,"",INDIRECT(NOM_FR_FACADE&amp;ADDRESS('PR-tampon'!$E209,COLUMN(REFERENCEMENT_FACADE[[#Headers],[LIMITATION DE HAUTEUR DE FACADE3]])))))</f>
        <v/>
      </c>
      <c r="M243" s="265" t="str">
        <f ca="1">IF('PR-tampon'!B209="","",IF('PR-tampon'!B209=0,"",INDIRECT(NOM_FR_FACADE&amp;ADDRESS('PR-tampon'!$E209,COLUMN(REFERENCEMENT_FACADE[[#Headers],[LIMITATION DE HAUTEUR DE FACADE]])))))</f>
        <v/>
      </c>
      <c r="N243" s="236" t="str">
        <f ca="1">IF('PR-tampon'!B209="","",IF('PR-tampon'!B209=0,"",IF(INDIRECT(NOM_FR_FACADE&amp;ADDRESS('PR-tampon'!$E209,COLUMN(REFERENCEMENT_FACADE[Observation domaine d''emploi Hauteur])))=0,"-",INDIRECT(NOM_FR_FACADE&amp;ADDRESS('PR-tampon'!$E209,COLUMN(REFERENCEMENT_FACADE[Observation domaine d''emploi Hauteur]))))))</f>
        <v/>
      </c>
      <c r="O243" s="2" t="str">
        <f ca="1">IF('PR-tampon'!B209="","",IF('PR-tampon'!B209=0,"",INDIRECT(NOM_FR_FACADE&amp;ADDRESS('PR-tampon'!$E209,COLUMN(REFERENCEMENT_FACADE[[#Headers],[Colonne zone visée]])))))</f>
        <v/>
      </c>
      <c r="P243" s="2" t="str">
        <f ca="1">IF('PR-tampon'!B209="","",IF('PR-tampon'!B209=0,"",INDIRECT(NOM_FR_FACADE&amp;ADDRESS('PR-tampon'!$E209,COLUMN(REFERENCEMENT_FACADE[[#Headers],[Colonne catégorie visée]])))))</f>
        <v/>
      </c>
      <c r="Q243" s="236" t="str">
        <f ca="1">IF(OR(RECH_CATEGORIE=FALSE,MID(Tableau5[[#This Row],[ZONE DE SISMICITE MAXIMALE POUR LA CATEGORIE DE BATIMENT VISEE]],2,2)="**"),IF('PR-tampon'!B209="","",IF('PR-tampon'!B209=0,"",IF(INDIRECT(NOM_FR_FACADE&amp;ADDRESS('PR-tampon'!$E209,COLUMN(REFERENCEMENT_FACADE[OBSERVATIONS SUR DOMAINE D''EMPLOI Sismique])))="","-",(INDIRECT(NOM_FR_FACADE&amp;ADDRESS('PR-tampon'!$E209,COLUMN(REFERENCEMENT_FACADE[OBSERVATIONS SUR DOMAINE D''EMPLOI Sismique]))))))),"")</f>
        <v/>
      </c>
      <c r="R243" s="2" t="str">
        <f ca="1">IF('PR-tampon'!B209="","",IF('PR-tampon'!B209=0,"",IF(INDIRECT(NOM_FR_FACADE&amp;ADDRESS('PR-tampon'!$E209,COLUMN(REFERENCEMENT_FACADE[REF ApL])))=0,"",INDIRECT(NOM_FR_FACADE&amp;ADDRESS('PR-tampon'!$E209,COLUMN(REFERENCEMENT_FACADE[REF ApL]))))))</f>
        <v/>
      </c>
      <c r="S243" s="187" t="str">
        <f ca="1">IF('PR-tampon'!B209="","",IF('PR-tampon'!B209=0,"",IF(INDIRECT(NOM_FR_FACADE&amp;ADDRESS('PR-tampon'!$E209,COLUMN(REFERENCEMENT_FACADE[Lien pour aller sur le site Evaluation CSTB])))=0,"",INDIRECT(NOM_FR_FACADE&amp;ADDRESS('PR-tampon'!$E209,COLUMN(REFERENCEMENT_FACADE[Lien pour aller sur le site Evaluation CSTB]))))))</f>
        <v/>
      </c>
    </row>
    <row r="244" spans="1:19" ht="120" customHeight="1" x14ac:dyDescent="0.3">
      <c r="A244" s="2" t="e">
        <f>IF('PR-tampon'!B210=0,"",IF(A243+1&gt;'MODULE DE RECHERCHE'!$F$36,"",A243+1))</f>
        <v>#VALUE!</v>
      </c>
      <c r="B244" s="10" t="str">
        <f ca="1">IF('PR-tampon'!E210="","",IF('PR-tampon'!E210=0,"",INDIRECT(NOM_FR_FACADE&amp;ADDRESS('PR-tampon'!$E210,COLUMN(REFERENCEMENT_FACADE[[#Headers],[DATE REFERENCEMENT]])))))</f>
        <v/>
      </c>
      <c r="C244" s="2" t="str">
        <f ca="1">IF('PR-tampon'!B210="","",IF('PR-tampon'!B210=0,"",INDIRECT(NOM_FR_FACADE&amp;ADDRESS('PR-tampon'!$E210,COLUMN(REFERENCEMENT_FACADE[[#Headers],[ASPECT]])))))</f>
        <v/>
      </c>
      <c r="D244" s="2" t="str">
        <f ca="1">IF('PR-tampon'!B210="","",IF('PR-tampon'!B210=0,"",INDIRECT(NOM_FR_FACADE&amp;ADDRESS('PR-tampon'!$E210,COLUMN(REFERENCEMENT_FACADE[[#Headers],[TYPE DE PROCEDE]])))))</f>
        <v/>
      </c>
      <c r="E244" s="2" t="str">
        <f ca="1">IF('PR-tampon'!B210="","",IF('PR-tampon'!B210=0,"",INDIRECT(NOM_FR_FACADE&amp;ADDRESS('PR-tampon'!$E210,COLUMN(REFERENCEMENT_FACADE[[#Headers],[NOM COMMERCIAL DU PROCEDE]])))))</f>
        <v/>
      </c>
      <c r="F244" s="2" t="str">
        <f ca="1">IF('PR-tampon'!B210="","",IF('PR-tampon'!B210=0,"",INDIRECT(NOM_FR_FACADE&amp;ADDRESS('PR-tampon'!$E210,COLUMN(REFERENCEMENT_FACADE[[#Headers],[FABRICANT]])))))</f>
        <v/>
      </c>
      <c r="G244" s="2" t="str">
        <f ca="1">IF('PR-tampon'!B210="","",IF('PR-tampon'!B210=0,"",INDIRECT(NOM_FR_FACADE&amp;ADDRESS('PR-tampon'!$E210,COLUMN(REFERENCEMENT_FACADE[[#Headers],[TYPE DE DOCUMENT DE REFERENCE]])))))</f>
        <v/>
      </c>
      <c r="H244" s="2" t="str">
        <f ca="1">IF('PR-tampon'!B210="","",IF('PR-tampon'!B210=0,"",INDIRECT(NOM_FR_FACADE&amp;ADDRESS('PR-tampon'!$E210,COLUMN(REFERENCEMENT_FACADE[[#Headers],[REF]])))))</f>
        <v/>
      </c>
      <c r="I244" s="10" t="str">
        <f ca="1">IF('PR-tampon'!B210="","",IF('PR-tampon'!B210=0,"",INDIRECT(NOM_FR_FACADE&amp;ADDRESS('PR-tampon'!$E210,COLUMN(REFERENCEMENT_FACADE[[#Headers],[AVIS LIMITE AU / VALIDITE]])))))</f>
        <v/>
      </c>
      <c r="J244" s="10" t="str">
        <f ca="1">IF('PR-tampon'!B210="","",IF('PR-tampon'!B210=0,"",INDIRECT(NOM_FR_FACADE&amp;ADDRESS('PR-tampon'!$E210,COLUMN(REFERENCEMENT_FACADE[[#Headers],[TC/TNC
dans le domaine d''emploi visé]])))))</f>
        <v/>
      </c>
      <c r="K244" s="2" t="str">
        <f ca="1">IF('PR-tampon'!B210="","",IF('PR-tampon'!B210=0,"",INDIRECT(NOM_FR_FACADE&amp;ADDRESS('PR-tampon'!$E210,COLUMN(REFERENCEMENT_FACADE[[#Headers],[Synthèse support visés]])))))</f>
        <v/>
      </c>
      <c r="L244" s="2" t="str">
        <f ca="1">IF('PR-tampon'!B210="","",IF('PR-tampon'!B210=0,"",INDIRECT(NOM_FR_FACADE&amp;ADDRESS('PR-tampon'!$E210,COLUMN(REFERENCEMENT_FACADE[[#Headers],[LIMITATION DE HAUTEUR DE FACADE3]])))))</f>
        <v/>
      </c>
      <c r="M244" s="265" t="str">
        <f ca="1">IF('PR-tampon'!B210="","",IF('PR-tampon'!B210=0,"",INDIRECT(NOM_FR_FACADE&amp;ADDRESS('PR-tampon'!$E210,COLUMN(REFERENCEMENT_FACADE[[#Headers],[LIMITATION DE HAUTEUR DE FACADE]])))))</f>
        <v/>
      </c>
      <c r="N244" s="236" t="str">
        <f ca="1">IF('PR-tampon'!B210="","",IF('PR-tampon'!B210=0,"",IF(INDIRECT(NOM_FR_FACADE&amp;ADDRESS('PR-tampon'!$E210,COLUMN(REFERENCEMENT_FACADE[Observation domaine d''emploi Hauteur])))=0,"-",INDIRECT(NOM_FR_FACADE&amp;ADDRESS('PR-tampon'!$E210,COLUMN(REFERENCEMENT_FACADE[Observation domaine d''emploi Hauteur]))))))</f>
        <v/>
      </c>
      <c r="O244" s="2" t="str">
        <f ca="1">IF('PR-tampon'!B210="","",IF('PR-tampon'!B210=0,"",INDIRECT(NOM_FR_FACADE&amp;ADDRESS('PR-tampon'!$E210,COLUMN(REFERENCEMENT_FACADE[[#Headers],[Colonne zone visée]])))))</f>
        <v/>
      </c>
      <c r="P244" s="2" t="str">
        <f ca="1">IF('PR-tampon'!B210="","",IF('PR-tampon'!B210=0,"",INDIRECT(NOM_FR_FACADE&amp;ADDRESS('PR-tampon'!$E210,COLUMN(REFERENCEMENT_FACADE[[#Headers],[Colonne catégorie visée]])))))</f>
        <v/>
      </c>
      <c r="Q244" s="236" t="str">
        <f ca="1">IF(OR(RECH_CATEGORIE=FALSE,MID(Tableau5[[#This Row],[ZONE DE SISMICITE MAXIMALE POUR LA CATEGORIE DE BATIMENT VISEE]],2,2)="**"),IF('PR-tampon'!B210="","",IF('PR-tampon'!B210=0,"",IF(INDIRECT(NOM_FR_FACADE&amp;ADDRESS('PR-tampon'!$E210,COLUMN(REFERENCEMENT_FACADE[OBSERVATIONS SUR DOMAINE D''EMPLOI Sismique])))="","-",(INDIRECT(NOM_FR_FACADE&amp;ADDRESS('PR-tampon'!$E210,COLUMN(REFERENCEMENT_FACADE[OBSERVATIONS SUR DOMAINE D''EMPLOI Sismique]))))))),"")</f>
        <v/>
      </c>
      <c r="R244" s="2" t="str">
        <f ca="1">IF('PR-tampon'!B210="","",IF('PR-tampon'!B210=0,"",IF(INDIRECT(NOM_FR_FACADE&amp;ADDRESS('PR-tampon'!$E210,COLUMN(REFERENCEMENT_FACADE[REF ApL])))=0,"",INDIRECT(NOM_FR_FACADE&amp;ADDRESS('PR-tampon'!$E210,COLUMN(REFERENCEMENT_FACADE[REF ApL]))))))</f>
        <v/>
      </c>
      <c r="S244" s="187" t="str">
        <f ca="1">IF('PR-tampon'!B210="","",IF('PR-tampon'!B210=0,"",IF(INDIRECT(NOM_FR_FACADE&amp;ADDRESS('PR-tampon'!$E210,COLUMN(REFERENCEMENT_FACADE[Lien pour aller sur le site Evaluation CSTB])))=0,"",INDIRECT(NOM_FR_FACADE&amp;ADDRESS('PR-tampon'!$E210,COLUMN(REFERENCEMENT_FACADE[Lien pour aller sur le site Evaluation CSTB]))))))</f>
        <v/>
      </c>
    </row>
    <row r="245" spans="1:19" ht="120" customHeight="1" x14ac:dyDescent="0.3">
      <c r="A245" s="2" t="e">
        <f>IF('PR-tampon'!B211=0,"",IF(A244+1&gt;'MODULE DE RECHERCHE'!$F$36,"",A244+1))</f>
        <v>#VALUE!</v>
      </c>
      <c r="B245" s="10" t="str">
        <f ca="1">IF('PR-tampon'!E211="","",IF('PR-tampon'!E211=0,"",INDIRECT(NOM_FR_FACADE&amp;ADDRESS('PR-tampon'!$E211,COLUMN(REFERENCEMENT_FACADE[[#Headers],[DATE REFERENCEMENT]])))))</f>
        <v/>
      </c>
      <c r="C245" s="2" t="str">
        <f ca="1">IF('PR-tampon'!B211="","",IF('PR-tampon'!B211=0,"",INDIRECT(NOM_FR_FACADE&amp;ADDRESS('PR-tampon'!$E211,COLUMN(REFERENCEMENT_FACADE[[#Headers],[ASPECT]])))))</f>
        <v/>
      </c>
      <c r="D245" s="2" t="str">
        <f ca="1">IF('PR-tampon'!B211="","",IF('PR-tampon'!B211=0,"",INDIRECT(NOM_FR_FACADE&amp;ADDRESS('PR-tampon'!$E211,COLUMN(REFERENCEMENT_FACADE[[#Headers],[TYPE DE PROCEDE]])))))</f>
        <v/>
      </c>
      <c r="E245" s="2" t="str">
        <f ca="1">IF('PR-tampon'!B211="","",IF('PR-tampon'!B211=0,"",INDIRECT(NOM_FR_FACADE&amp;ADDRESS('PR-tampon'!$E211,COLUMN(REFERENCEMENT_FACADE[[#Headers],[NOM COMMERCIAL DU PROCEDE]])))))</f>
        <v/>
      </c>
      <c r="F245" s="2" t="str">
        <f ca="1">IF('PR-tampon'!B211="","",IF('PR-tampon'!B211=0,"",INDIRECT(NOM_FR_FACADE&amp;ADDRESS('PR-tampon'!$E211,COLUMN(REFERENCEMENT_FACADE[[#Headers],[FABRICANT]])))))</f>
        <v/>
      </c>
      <c r="G245" s="2" t="str">
        <f ca="1">IF('PR-tampon'!B211="","",IF('PR-tampon'!B211=0,"",INDIRECT(NOM_FR_FACADE&amp;ADDRESS('PR-tampon'!$E211,COLUMN(REFERENCEMENT_FACADE[[#Headers],[TYPE DE DOCUMENT DE REFERENCE]])))))</f>
        <v/>
      </c>
      <c r="H245" s="2" t="str">
        <f ca="1">IF('PR-tampon'!B211="","",IF('PR-tampon'!B211=0,"",INDIRECT(NOM_FR_FACADE&amp;ADDRESS('PR-tampon'!$E211,COLUMN(REFERENCEMENT_FACADE[[#Headers],[REF]])))))</f>
        <v/>
      </c>
      <c r="I245" s="10" t="str">
        <f ca="1">IF('PR-tampon'!B211="","",IF('PR-tampon'!B211=0,"",INDIRECT(NOM_FR_FACADE&amp;ADDRESS('PR-tampon'!$E211,COLUMN(REFERENCEMENT_FACADE[[#Headers],[AVIS LIMITE AU / VALIDITE]])))))</f>
        <v/>
      </c>
      <c r="J245" s="10" t="str">
        <f ca="1">IF('PR-tampon'!B211="","",IF('PR-tampon'!B211=0,"",INDIRECT(NOM_FR_FACADE&amp;ADDRESS('PR-tampon'!$E211,COLUMN(REFERENCEMENT_FACADE[[#Headers],[TC/TNC
dans le domaine d''emploi visé]])))))</f>
        <v/>
      </c>
      <c r="K245" s="2" t="str">
        <f ca="1">IF('PR-tampon'!B211="","",IF('PR-tampon'!B211=0,"",INDIRECT(NOM_FR_FACADE&amp;ADDRESS('PR-tampon'!$E211,COLUMN(REFERENCEMENT_FACADE[[#Headers],[Synthèse support visés]])))))</f>
        <v/>
      </c>
      <c r="L245" s="2" t="str">
        <f ca="1">IF('PR-tampon'!B211="","",IF('PR-tampon'!B211=0,"",INDIRECT(NOM_FR_FACADE&amp;ADDRESS('PR-tampon'!$E211,COLUMN(REFERENCEMENT_FACADE[[#Headers],[LIMITATION DE HAUTEUR DE FACADE3]])))))</f>
        <v/>
      </c>
      <c r="M245" s="265" t="str">
        <f ca="1">IF('PR-tampon'!B211="","",IF('PR-tampon'!B211=0,"",INDIRECT(NOM_FR_FACADE&amp;ADDRESS('PR-tampon'!$E211,COLUMN(REFERENCEMENT_FACADE[[#Headers],[LIMITATION DE HAUTEUR DE FACADE]])))))</f>
        <v/>
      </c>
      <c r="N245" s="236" t="str">
        <f ca="1">IF('PR-tampon'!B211="","",IF('PR-tampon'!B211=0,"",IF(INDIRECT(NOM_FR_FACADE&amp;ADDRESS('PR-tampon'!$E211,COLUMN(REFERENCEMENT_FACADE[Observation domaine d''emploi Hauteur])))=0,"-",INDIRECT(NOM_FR_FACADE&amp;ADDRESS('PR-tampon'!$E211,COLUMN(REFERENCEMENT_FACADE[Observation domaine d''emploi Hauteur]))))))</f>
        <v/>
      </c>
      <c r="O245" s="2" t="str">
        <f ca="1">IF('PR-tampon'!B211="","",IF('PR-tampon'!B211=0,"",INDIRECT(NOM_FR_FACADE&amp;ADDRESS('PR-tampon'!$E211,COLUMN(REFERENCEMENT_FACADE[[#Headers],[Colonne zone visée]])))))</f>
        <v/>
      </c>
      <c r="P245" s="2" t="str">
        <f ca="1">IF('PR-tampon'!B211="","",IF('PR-tampon'!B211=0,"",INDIRECT(NOM_FR_FACADE&amp;ADDRESS('PR-tampon'!$E211,COLUMN(REFERENCEMENT_FACADE[[#Headers],[Colonne catégorie visée]])))))</f>
        <v/>
      </c>
      <c r="Q245" s="236" t="str">
        <f ca="1">IF(OR(RECH_CATEGORIE=FALSE,MID(Tableau5[[#This Row],[ZONE DE SISMICITE MAXIMALE POUR LA CATEGORIE DE BATIMENT VISEE]],2,2)="**"),IF('PR-tampon'!B211="","",IF('PR-tampon'!B211=0,"",IF(INDIRECT(NOM_FR_FACADE&amp;ADDRESS('PR-tampon'!$E211,COLUMN(REFERENCEMENT_FACADE[OBSERVATIONS SUR DOMAINE D''EMPLOI Sismique])))="","-",(INDIRECT(NOM_FR_FACADE&amp;ADDRESS('PR-tampon'!$E211,COLUMN(REFERENCEMENT_FACADE[OBSERVATIONS SUR DOMAINE D''EMPLOI Sismique]))))))),"")</f>
        <v/>
      </c>
      <c r="R245" s="2" t="str">
        <f ca="1">IF('PR-tampon'!B211="","",IF('PR-tampon'!B211=0,"",IF(INDIRECT(NOM_FR_FACADE&amp;ADDRESS('PR-tampon'!$E211,COLUMN(REFERENCEMENT_FACADE[REF ApL])))=0,"",INDIRECT(NOM_FR_FACADE&amp;ADDRESS('PR-tampon'!$E211,COLUMN(REFERENCEMENT_FACADE[REF ApL]))))))</f>
        <v/>
      </c>
      <c r="S245" s="187" t="str">
        <f ca="1">IF('PR-tampon'!B211="","",IF('PR-tampon'!B211=0,"",IF(INDIRECT(NOM_FR_FACADE&amp;ADDRESS('PR-tampon'!$E211,COLUMN(REFERENCEMENT_FACADE[Lien pour aller sur le site Evaluation CSTB])))=0,"",INDIRECT(NOM_FR_FACADE&amp;ADDRESS('PR-tampon'!$E211,COLUMN(REFERENCEMENT_FACADE[Lien pour aller sur le site Evaluation CSTB]))))))</f>
        <v/>
      </c>
    </row>
    <row r="246" spans="1:19" ht="120" customHeight="1" x14ac:dyDescent="0.3">
      <c r="A246" s="2" t="e">
        <f>IF('PR-tampon'!B212=0,"",IF(A245+1&gt;'MODULE DE RECHERCHE'!$F$36,"",A245+1))</f>
        <v>#VALUE!</v>
      </c>
      <c r="B246" s="10" t="str">
        <f ca="1">IF('PR-tampon'!E212="","",IF('PR-tampon'!E212=0,"",INDIRECT(NOM_FR_FACADE&amp;ADDRESS('PR-tampon'!$E212,COLUMN(REFERENCEMENT_FACADE[[#Headers],[DATE REFERENCEMENT]])))))</f>
        <v/>
      </c>
      <c r="C246" s="2" t="str">
        <f ca="1">IF('PR-tampon'!B212="","",IF('PR-tampon'!B212=0,"",INDIRECT(NOM_FR_FACADE&amp;ADDRESS('PR-tampon'!$E212,COLUMN(REFERENCEMENT_FACADE[[#Headers],[ASPECT]])))))</f>
        <v/>
      </c>
      <c r="D246" s="2" t="str">
        <f ca="1">IF('PR-tampon'!B212="","",IF('PR-tampon'!B212=0,"",INDIRECT(NOM_FR_FACADE&amp;ADDRESS('PR-tampon'!$E212,COLUMN(REFERENCEMENT_FACADE[[#Headers],[TYPE DE PROCEDE]])))))</f>
        <v/>
      </c>
      <c r="E246" s="2" t="str">
        <f ca="1">IF('PR-tampon'!B212="","",IF('PR-tampon'!B212=0,"",INDIRECT(NOM_FR_FACADE&amp;ADDRESS('PR-tampon'!$E212,COLUMN(REFERENCEMENT_FACADE[[#Headers],[NOM COMMERCIAL DU PROCEDE]])))))</f>
        <v/>
      </c>
      <c r="F246" s="2" t="str">
        <f ca="1">IF('PR-tampon'!B212="","",IF('PR-tampon'!B212=0,"",INDIRECT(NOM_FR_FACADE&amp;ADDRESS('PR-tampon'!$E212,COLUMN(REFERENCEMENT_FACADE[[#Headers],[FABRICANT]])))))</f>
        <v/>
      </c>
      <c r="G246" s="2" t="str">
        <f ca="1">IF('PR-tampon'!B212="","",IF('PR-tampon'!B212=0,"",INDIRECT(NOM_FR_FACADE&amp;ADDRESS('PR-tampon'!$E212,COLUMN(REFERENCEMENT_FACADE[[#Headers],[TYPE DE DOCUMENT DE REFERENCE]])))))</f>
        <v/>
      </c>
      <c r="H246" s="2" t="str">
        <f ca="1">IF('PR-tampon'!B212="","",IF('PR-tampon'!B212=0,"",INDIRECT(NOM_FR_FACADE&amp;ADDRESS('PR-tampon'!$E212,COLUMN(REFERENCEMENT_FACADE[[#Headers],[REF]])))))</f>
        <v/>
      </c>
      <c r="I246" s="10" t="str">
        <f ca="1">IF('PR-tampon'!B212="","",IF('PR-tampon'!B212=0,"",INDIRECT(NOM_FR_FACADE&amp;ADDRESS('PR-tampon'!$E212,COLUMN(REFERENCEMENT_FACADE[[#Headers],[AVIS LIMITE AU / VALIDITE]])))))</f>
        <v/>
      </c>
      <c r="J246" s="10" t="str">
        <f ca="1">IF('PR-tampon'!B212="","",IF('PR-tampon'!B212=0,"",INDIRECT(NOM_FR_FACADE&amp;ADDRESS('PR-tampon'!$E212,COLUMN(REFERENCEMENT_FACADE[[#Headers],[TC/TNC
dans le domaine d''emploi visé]])))))</f>
        <v/>
      </c>
      <c r="K246" s="2" t="str">
        <f ca="1">IF('PR-tampon'!B212="","",IF('PR-tampon'!B212=0,"",INDIRECT(NOM_FR_FACADE&amp;ADDRESS('PR-tampon'!$E212,COLUMN(REFERENCEMENT_FACADE[[#Headers],[Synthèse support visés]])))))</f>
        <v/>
      </c>
      <c r="L246" s="2" t="str">
        <f ca="1">IF('PR-tampon'!B212="","",IF('PR-tampon'!B212=0,"",INDIRECT(NOM_FR_FACADE&amp;ADDRESS('PR-tampon'!$E212,COLUMN(REFERENCEMENT_FACADE[[#Headers],[LIMITATION DE HAUTEUR DE FACADE3]])))))</f>
        <v/>
      </c>
      <c r="M246" s="265" t="str">
        <f ca="1">IF('PR-tampon'!B212="","",IF('PR-tampon'!B212=0,"",INDIRECT(NOM_FR_FACADE&amp;ADDRESS('PR-tampon'!$E212,COLUMN(REFERENCEMENT_FACADE[[#Headers],[LIMITATION DE HAUTEUR DE FACADE]])))))</f>
        <v/>
      </c>
      <c r="N246" s="236" t="str">
        <f ca="1">IF('PR-tampon'!B212="","",IF('PR-tampon'!B212=0,"",IF(INDIRECT(NOM_FR_FACADE&amp;ADDRESS('PR-tampon'!$E212,COLUMN(REFERENCEMENT_FACADE[Observation domaine d''emploi Hauteur])))=0,"-",INDIRECT(NOM_FR_FACADE&amp;ADDRESS('PR-tampon'!$E212,COLUMN(REFERENCEMENT_FACADE[Observation domaine d''emploi Hauteur]))))))</f>
        <v/>
      </c>
      <c r="O246" s="2" t="str">
        <f ca="1">IF('PR-tampon'!B212="","",IF('PR-tampon'!B212=0,"",INDIRECT(NOM_FR_FACADE&amp;ADDRESS('PR-tampon'!$E212,COLUMN(REFERENCEMENT_FACADE[[#Headers],[Colonne zone visée]])))))</f>
        <v/>
      </c>
      <c r="P246" s="2" t="str">
        <f ca="1">IF('PR-tampon'!B212="","",IF('PR-tampon'!B212=0,"",INDIRECT(NOM_FR_FACADE&amp;ADDRESS('PR-tampon'!$E212,COLUMN(REFERENCEMENT_FACADE[[#Headers],[Colonne catégorie visée]])))))</f>
        <v/>
      </c>
      <c r="Q246" s="236" t="str">
        <f ca="1">IF(OR(RECH_CATEGORIE=FALSE,MID(Tableau5[[#This Row],[ZONE DE SISMICITE MAXIMALE POUR LA CATEGORIE DE BATIMENT VISEE]],2,2)="**"),IF('PR-tampon'!B212="","",IF('PR-tampon'!B212=0,"",IF(INDIRECT(NOM_FR_FACADE&amp;ADDRESS('PR-tampon'!$E212,COLUMN(REFERENCEMENT_FACADE[OBSERVATIONS SUR DOMAINE D''EMPLOI Sismique])))="","-",(INDIRECT(NOM_FR_FACADE&amp;ADDRESS('PR-tampon'!$E212,COLUMN(REFERENCEMENT_FACADE[OBSERVATIONS SUR DOMAINE D''EMPLOI Sismique]))))))),"")</f>
        <v/>
      </c>
      <c r="R246" s="2" t="str">
        <f ca="1">IF('PR-tampon'!B212="","",IF('PR-tampon'!B212=0,"",IF(INDIRECT(NOM_FR_FACADE&amp;ADDRESS('PR-tampon'!$E212,COLUMN(REFERENCEMENT_FACADE[REF ApL])))=0,"",INDIRECT(NOM_FR_FACADE&amp;ADDRESS('PR-tampon'!$E212,COLUMN(REFERENCEMENT_FACADE[REF ApL]))))))</f>
        <v/>
      </c>
      <c r="S246" s="187" t="str">
        <f ca="1">IF('PR-tampon'!B212="","",IF('PR-tampon'!B212=0,"",IF(INDIRECT(NOM_FR_FACADE&amp;ADDRESS('PR-tampon'!$E212,COLUMN(REFERENCEMENT_FACADE[Lien pour aller sur le site Evaluation CSTB])))=0,"",INDIRECT(NOM_FR_FACADE&amp;ADDRESS('PR-tampon'!$E212,COLUMN(REFERENCEMENT_FACADE[Lien pour aller sur le site Evaluation CSTB]))))))</f>
        <v/>
      </c>
    </row>
    <row r="247" spans="1:19" ht="120" customHeight="1" x14ac:dyDescent="0.3">
      <c r="A247" s="2" t="e">
        <f>IF('PR-tampon'!B213=0,"",IF(A246+1&gt;'MODULE DE RECHERCHE'!$F$36,"",A246+1))</f>
        <v>#VALUE!</v>
      </c>
      <c r="B247" s="10" t="str">
        <f ca="1">IF('PR-tampon'!E213="","",IF('PR-tampon'!E213=0,"",INDIRECT(NOM_FR_FACADE&amp;ADDRESS('PR-tampon'!$E213,COLUMN(REFERENCEMENT_FACADE[[#Headers],[DATE REFERENCEMENT]])))))</f>
        <v/>
      </c>
      <c r="C247" s="2" t="str">
        <f ca="1">IF('PR-tampon'!B213="","",IF('PR-tampon'!B213=0,"",INDIRECT(NOM_FR_FACADE&amp;ADDRESS('PR-tampon'!$E213,COLUMN(REFERENCEMENT_FACADE[[#Headers],[ASPECT]])))))</f>
        <v/>
      </c>
      <c r="D247" s="2" t="str">
        <f ca="1">IF('PR-tampon'!B213="","",IF('PR-tampon'!B213=0,"",INDIRECT(NOM_FR_FACADE&amp;ADDRESS('PR-tampon'!$E213,COLUMN(REFERENCEMENT_FACADE[[#Headers],[TYPE DE PROCEDE]])))))</f>
        <v/>
      </c>
      <c r="E247" s="2" t="str">
        <f ca="1">IF('PR-tampon'!B213="","",IF('PR-tampon'!B213=0,"",INDIRECT(NOM_FR_FACADE&amp;ADDRESS('PR-tampon'!$E213,COLUMN(REFERENCEMENT_FACADE[[#Headers],[NOM COMMERCIAL DU PROCEDE]])))))</f>
        <v/>
      </c>
      <c r="F247" s="2" t="str">
        <f ca="1">IF('PR-tampon'!B213="","",IF('PR-tampon'!B213=0,"",INDIRECT(NOM_FR_FACADE&amp;ADDRESS('PR-tampon'!$E213,COLUMN(REFERENCEMENT_FACADE[[#Headers],[FABRICANT]])))))</f>
        <v/>
      </c>
      <c r="G247" s="2" t="str">
        <f ca="1">IF('PR-tampon'!B213="","",IF('PR-tampon'!B213=0,"",INDIRECT(NOM_FR_FACADE&amp;ADDRESS('PR-tampon'!$E213,COLUMN(REFERENCEMENT_FACADE[[#Headers],[TYPE DE DOCUMENT DE REFERENCE]])))))</f>
        <v/>
      </c>
      <c r="H247" s="2" t="str">
        <f ca="1">IF('PR-tampon'!B213="","",IF('PR-tampon'!B213=0,"",INDIRECT(NOM_FR_FACADE&amp;ADDRESS('PR-tampon'!$E213,COLUMN(REFERENCEMENT_FACADE[[#Headers],[REF]])))))</f>
        <v/>
      </c>
      <c r="I247" s="10" t="str">
        <f ca="1">IF('PR-tampon'!B213="","",IF('PR-tampon'!B213=0,"",INDIRECT(NOM_FR_FACADE&amp;ADDRESS('PR-tampon'!$E213,COLUMN(REFERENCEMENT_FACADE[[#Headers],[AVIS LIMITE AU / VALIDITE]])))))</f>
        <v/>
      </c>
      <c r="J247" s="10" t="str">
        <f ca="1">IF('PR-tampon'!B213="","",IF('PR-tampon'!B213=0,"",INDIRECT(NOM_FR_FACADE&amp;ADDRESS('PR-tampon'!$E213,COLUMN(REFERENCEMENT_FACADE[[#Headers],[TC/TNC
dans le domaine d''emploi visé]])))))</f>
        <v/>
      </c>
      <c r="K247" s="2" t="str">
        <f ca="1">IF('PR-tampon'!B213="","",IF('PR-tampon'!B213=0,"",INDIRECT(NOM_FR_FACADE&amp;ADDRESS('PR-tampon'!$E213,COLUMN(REFERENCEMENT_FACADE[[#Headers],[Synthèse support visés]])))))</f>
        <v/>
      </c>
      <c r="L247" s="2" t="str">
        <f ca="1">IF('PR-tampon'!B213="","",IF('PR-tampon'!B213=0,"",INDIRECT(NOM_FR_FACADE&amp;ADDRESS('PR-tampon'!$E213,COLUMN(REFERENCEMENT_FACADE[[#Headers],[LIMITATION DE HAUTEUR DE FACADE3]])))))</f>
        <v/>
      </c>
      <c r="M247" s="265" t="str">
        <f ca="1">IF('PR-tampon'!B213="","",IF('PR-tampon'!B213=0,"",INDIRECT(NOM_FR_FACADE&amp;ADDRESS('PR-tampon'!$E213,COLUMN(REFERENCEMENT_FACADE[[#Headers],[LIMITATION DE HAUTEUR DE FACADE]])))))</f>
        <v/>
      </c>
      <c r="N247" s="236" t="str">
        <f ca="1">IF('PR-tampon'!B213="","",IF('PR-tampon'!B213=0,"",IF(INDIRECT(NOM_FR_FACADE&amp;ADDRESS('PR-tampon'!$E213,COLUMN(REFERENCEMENT_FACADE[Observation domaine d''emploi Hauteur])))=0,"-",INDIRECT(NOM_FR_FACADE&amp;ADDRESS('PR-tampon'!$E213,COLUMN(REFERENCEMENT_FACADE[Observation domaine d''emploi Hauteur]))))))</f>
        <v/>
      </c>
      <c r="O247" s="2" t="str">
        <f ca="1">IF('PR-tampon'!B213="","",IF('PR-tampon'!B213=0,"",INDIRECT(NOM_FR_FACADE&amp;ADDRESS('PR-tampon'!$E213,COLUMN(REFERENCEMENT_FACADE[[#Headers],[Colonne zone visée]])))))</f>
        <v/>
      </c>
      <c r="P247" s="2" t="str">
        <f ca="1">IF('PR-tampon'!B213="","",IF('PR-tampon'!B213=0,"",INDIRECT(NOM_FR_FACADE&amp;ADDRESS('PR-tampon'!$E213,COLUMN(REFERENCEMENT_FACADE[[#Headers],[Colonne catégorie visée]])))))</f>
        <v/>
      </c>
      <c r="Q247" s="236" t="str">
        <f ca="1">IF(OR(RECH_CATEGORIE=FALSE,MID(Tableau5[[#This Row],[ZONE DE SISMICITE MAXIMALE POUR LA CATEGORIE DE BATIMENT VISEE]],2,2)="**"),IF('PR-tampon'!B213="","",IF('PR-tampon'!B213=0,"",IF(INDIRECT(NOM_FR_FACADE&amp;ADDRESS('PR-tampon'!$E213,COLUMN(REFERENCEMENT_FACADE[OBSERVATIONS SUR DOMAINE D''EMPLOI Sismique])))="","-",(INDIRECT(NOM_FR_FACADE&amp;ADDRESS('PR-tampon'!$E213,COLUMN(REFERENCEMENT_FACADE[OBSERVATIONS SUR DOMAINE D''EMPLOI Sismique]))))))),"")</f>
        <v/>
      </c>
      <c r="R247" s="2" t="str">
        <f ca="1">IF('PR-tampon'!B213="","",IF('PR-tampon'!B213=0,"",IF(INDIRECT(NOM_FR_FACADE&amp;ADDRESS('PR-tampon'!$E213,COLUMN(REFERENCEMENT_FACADE[REF ApL])))=0,"",INDIRECT(NOM_FR_FACADE&amp;ADDRESS('PR-tampon'!$E213,COLUMN(REFERENCEMENT_FACADE[REF ApL]))))))</f>
        <v/>
      </c>
      <c r="S247" s="187" t="str">
        <f ca="1">IF('PR-tampon'!B213="","",IF('PR-tampon'!B213=0,"",IF(INDIRECT(NOM_FR_FACADE&amp;ADDRESS('PR-tampon'!$E213,COLUMN(REFERENCEMENT_FACADE[Lien pour aller sur le site Evaluation CSTB])))=0,"",INDIRECT(NOM_FR_FACADE&amp;ADDRESS('PR-tampon'!$E213,COLUMN(REFERENCEMENT_FACADE[Lien pour aller sur le site Evaluation CSTB]))))))</f>
        <v/>
      </c>
    </row>
    <row r="248" spans="1:19" ht="120" customHeight="1" x14ac:dyDescent="0.3">
      <c r="A248" s="2" t="e">
        <f>IF('PR-tampon'!B214=0,"",IF(A247+1&gt;'MODULE DE RECHERCHE'!$F$36,"",A247+1))</f>
        <v>#VALUE!</v>
      </c>
      <c r="B248" s="10" t="str">
        <f ca="1">IF('PR-tampon'!E214="","",IF('PR-tampon'!E214=0,"",INDIRECT(NOM_FR_FACADE&amp;ADDRESS('PR-tampon'!$E214,COLUMN(REFERENCEMENT_FACADE[[#Headers],[DATE REFERENCEMENT]])))))</f>
        <v/>
      </c>
      <c r="C248" s="2" t="str">
        <f ca="1">IF('PR-tampon'!B214="","",IF('PR-tampon'!B214=0,"",INDIRECT(NOM_FR_FACADE&amp;ADDRESS('PR-tampon'!$E214,COLUMN(REFERENCEMENT_FACADE[[#Headers],[ASPECT]])))))</f>
        <v/>
      </c>
      <c r="D248" s="2" t="str">
        <f ca="1">IF('PR-tampon'!B214="","",IF('PR-tampon'!B214=0,"",INDIRECT(NOM_FR_FACADE&amp;ADDRESS('PR-tampon'!$E214,COLUMN(REFERENCEMENT_FACADE[[#Headers],[TYPE DE PROCEDE]])))))</f>
        <v/>
      </c>
      <c r="E248" s="2" t="str">
        <f ca="1">IF('PR-tampon'!B214="","",IF('PR-tampon'!B214=0,"",INDIRECT(NOM_FR_FACADE&amp;ADDRESS('PR-tampon'!$E214,COLUMN(REFERENCEMENT_FACADE[[#Headers],[NOM COMMERCIAL DU PROCEDE]])))))</f>
        <v/>
      </c>
      <c r="F248" s="2" t="str">
        <f ca="1">IF('PR-tampon'!B214="","",IF('PR-tampon'!B214=0,"",INDIRECT(NOM_FR_FACADE&amp;ADDRESS('PR-tampon'!$E214,COLUMN(REFERENCEMENT_FACADE[[#Headers],[FABRICANT]])))))</f>
        <v/>
      </c>
      <c r="G248" s="2" t="str">
        <f ca="1">IF('PR-tampon'!B214="","",IF('PR-tampon'!B214=0,"",INDIRECT(NOM_FR_FACADE&amp;ADDRESS('PR-tampon'!$E214,COLUMN(REFERENCEMENT_FACADE[[#Headers],[TYPE DE DOCUMENT DE REFERENCE]])))))</f>
        <v/>
      </c>
      <c r="H248" s="2" t="str">
        <f ca="1">IF('PR-tampon'!B214="","",IF('PR-tampon'!B214=0,"",INDIRECT(NOM_FR_FACADE&amp;ADDRESS('PR-tampon'!$E214,COLUMN(REFERENCEMENT_FACADE[[#Headers],[REF]])))))</f>
        <v/>
      </c>
      <c r="I248" s="10" t="str">
        <f ca="1">IF('PR-tampon'!B214="","",IF('PR-tampon'!B214=0,"",INDIRECT(NOM_FR_FACADE&amp;ADDRESS('PR-tampon'!$E214,COLUMN(REFERENCEMENT_FACADE[[#Headers],[AVIS LIMITE AU / VALIDITE]])))))</f>
        <v/>
      </c>
      <c r="J248" s="10" t="str">
        <f ca="1">IF('PR-tampon'!B214="","",IF('PR-tampon'!B214=0,"",INDIRECT(NOM_FR_FACADE&amp;ADDRESS('PR-tampon'!$E214,COLUMN(REFERENCEMENT_FACADE[[#Headers],[TC/TNC
dans le domaine d''emploi visé]])))))</f>
        <v/>
      </c>
      <c r="K248" s="2" t="str">
        <f ca="1">IF('PR-tampon'!B214="","",IF('PR-tampon'!B214=0,"",INDIRECT(NOM_FR_FACADE&amp;ADDRESS('PR-tampon'!$E214,COLUMN(REFERENCEMENT_FACADE[[#Headers],[Synthèse support visés]])))))</f>
        <v/>
      </c>
      <c r="L248" s="2" t="str">
        <f ca="1">IF('PR-tampon'!B214="","",IF('PR-tampon'!B214=0,"",INDIRECT(NOM_FR_FACADE&amp;ADDRESS('PR-tampon'!$E214,COLUMN(REFERENCEMENT_FACADE[[#Headers],[LIMITATION DE HAUTEUR DE FACADE3]])))))</f>
        <v/>
      </c>
      <c r="M248" s="265" t="str">
        <f ca="1">IF('PR-tampon'!B214="","",IF('PR-tampon'!B214=0,"",INDIRECT(NOM_FR_FACADE&amp;ADDRESS('PR-tampon'!$E214,COLUMN(REFERENCEMENT_FACADE[[#Headers],[LIMITATION DE HAUTEUR DE FACADE]])))))</f>
        <v/>
      </c>
      <c r="N248" s="236" t="str">
        <f ca="1">IF('PR-tampon'!B214="","",IF('PR-tampon'!B214=0,"",IF(INDIRECT(NOM_FR_FACADE&amp;ADDRESS('PR-tampon'!$E214,COLUMN(REFERENCEMENT_FACADE[Observation domaine d''emploi Hauteur])))=0,"-",INDIRECT(NOM_FR_FACADE&amp;ADDRESS('PR-tampon'!$E214,COLUMN(REFERENCEMENT_FACADE[Observation domaine d''emploi Hauteur]))))))</f>
        <v/>
      </c>
      <c r="O248" s="2" t="str">
        <f ca="1">IF('PR-tampon'!B214="","",IF('PR-tampon'!B214=0,"",INDIRECT(NOM_FR_FACADE&amp;ADDRESS('PR-tampon'!$E214,COLUMN(REFERENCEMENT_FACADE[[#Headers],[Colonne zone visée]])))))</f>
        <v/>
      </c>
      <c r="P248" s="2" t="str">
        <f ca="1">IF('PR-tampon'!B214="","",IF('PR-tampon'!B214=0,"",INDIRECT(NOM_FR_FACADE&amp;ADDRESS('PR-tampon'!$E214,COLUMN(REFERENCEMENT_FACADE[[#Headers],[Colonne catégorie visée]])))))</f>
        <v/>
      </c>
      <c r="Q248" s="236" t="str">
        <f ca="1">IF(OR(RECH_CATEGORIE=FALSE,MID(Tableau5[[#This Row],[ZONE DE SISMICITE MAXIMALE POUR LA CATEGORIE DE BATIMENT VISEE]],2,2)="**"),IF('PR-tampon'!B214="","",IF('PR-tampon'!B214=0,"",IF(INDIRECT(NOM_FR_FACADE&amp;ADDRESS('PR-tampon'!$E214,COLUMN(REFERENCEMENT_FACADE[OBSERVATIONS SUR DOMAINE D''EMPLOI Sismique])))="","-",(INDIRECT(NOM_FR_FACADE&amp;ADDRESS('PR-tampon'!$E214,COLUMN(REFERENCEMENT_FACADE[OBSERVATIONS SUR DOMAINE D''EMPLOI Sismique]))))))),"")</f>
        <v/>
      </c>
      <c r="R248" s="2" t="str">
        <f ca="1">IF('PR-tampon'!B214="","",IF('PR-tampon'!B214=0,"",IF(INDIRECT(NOM_FR_FACADE&amp;ADDRESS('PR-tampon'!$E214,COLUMN(REFERENCEMENT_FACADE[REF ApL])))=0,"",INDIRECT(NOM_FR_FACADE&amp;ADDRESS('PR-tampon'!$E214,COLUMN(REFERENCEMENT_FACADE[REF ApL]))))))</f>
        <v/>
      </c>
      <c r="S248" s="187" t="str">
        <f ca="1">IF('PR-tampon'!B214="","",IF('PR-tampon'!B214=0,"",IF(INDIRECT(NOM_FR_FACADE&amp;ADDRESS('PR-tampon'!$E214,COLUMN(REFERENCEMENT_FACADE[Lien pour aller sur le site Evaluation CSTB])))=0,"",INDIRECT(NOM_FR_FACADE&amp;ADDRESS('PR-tampon'!$E214,COLUMN(REFERENCEMENT_FACADE[Lien pour aller sur le site Evaluation CSTB]))))))</f>
        <v/>
      </c>
    </row>
    <row r="249" spans="1:19" ht="120" customHeight="1" x14ac:dyDescent="0.3">
      <c r="A249" s="2" t="e">
        <f>IF('PR-tampon'!B215=0,"",IF(A248+1&gt;'MODULE DE RECHERCHE'!$F$36,"",A248+1))</f>
        <v>#VALUE!</v>
      </c>
      <c r="B249" s="10" t="str">
        <f ca="1">IF('PR-tampon'!E215="","",IF('PR-tampon'!E215=0,"",INDIRECT(NOM_FR_FACADE&amp;ADDRESS('PR-tampon'!$E215,COLUMN(REFERENCEMENT_FACADE[[#Headers],[DATE REFERENCEMENT]])))))</f>
        <v/>
      </c>
      <c r="C249" s="2" t="str">
        <f ca="1">IF('PR-tampon'!B215="","",IF('PR-tampon'!B215=0,"",INDIRECT(NOM_FR_FACADE&amp;ADDRESS('PR-tampon'!$E215,COLUMN(REFERENCEMENT_FACADE[[#Headers],[ASPECT]])))))</f>
        <v/>
      </c>
      <c r="D249" s="2" t="str">
        <f ca="1">IF('PR-tampon'!B215="","",IF('PR-tampon'!B215=0,"",INDIRECT(NOM_FR_FACADE&amp;ADDRESS('PR-tampon'!$E215,COLUMN(REFERENCEMENT_FACADE[[#Headers],[TYPE DE PROCEDE]])))))</f>
        <v/>
      </c>
      <c r="E249" s="2" t="str">
        <f ca="1">IF('PR-tampon'!B215="","",IF('PR-tampon'!B215=0,"",INDIRECT(NOM_FR_FACADE&amp;ADDRESS('PR-tampon'!$E215,COLUMN(REFERENCEMENT_FACADE[[#Headers],[NOM COMMERCIAL DU PROCEDE]])))))</f>
        <v/>
      </c>
      <c r="F249" s="2" t="str">
        <f ca="1">IF('PR-tampon'!B215="","",IF('PR-tampon'!B215=0,"",INDIRECT(NOM_FR_FACADE&amp;ADDRESS('PR-tampon'!$E215,COLUMN(REFERENCEMENT_FACADE[[#Headers],[FABRICANT]])))))</f>
        <v/>
      </c>
      <c r="G249" s="2" t="str">
        <f ca="1">IF('PR-tampon'!B215="","",IF('PR-tampon'!B215=0,"",INDIRECT(NOM_FR_FACADE&amp;ADDRESS('PR-tampon'!$E215,COLUMN(REFERENCEMENT_FACADE[[#Headers],[TYPE DE DOCUMENT DE REFERENCE]])))))</f>
        <v/>
      </c>
      <c r="H249" s="2" t="str">
        <f ca="1">IF('PR-tampon'!B215="","",IF('PR-tampon'!B215=0,"",INDIRECT(NOM_FR_FACADE&amp;ADDRESS('PR-tampon'!$E215,COLUMN(REFERENCEMENT_FACADE[[#Headers],[REF]])))))</f>
        <v/>
      </c>
      <c r="I249" s="10" t="str">
        <f ca="1">IF('PR-tampon'!B215="","",IF('PR-tampon'!B215=0,"",INDIRECT(NOM_FR_FACADE&amp;ADDRESS('PR-tampon'!$E215,COLUMN(REFERENCEMENT_FACADE[[#Headers],[AVIS LIMITE AU / VALIDITE]])))))</f>
        <v/>
      </c>
      <c r="J249" s="10" t="str">
        <f ca="1">IF('PR-tampon'!B215="","",IF('PR-tampon'!B215=0,"",INDIRECT(NOM_FR_FACADE&amp;ADDRESS('PR-tampon'!$E215,COLUMN(REFERENCEMENT_FACADE[[#Headers],[TC/TNC
dans le domaine d''emploi visé]])))))</f>
        <v/>
      </c>
      <c r="K249" s="2" t="str">
        <f ca="1">IF('PR-tampon'!B215="","",IF('PR-tampon'!B215=0,"",INDIRECT(NOM_FR_FACADE&amp;ADDRESS('PR-tampon'!$E215,COLUMN(REFERENCEMENT_FACADE[[#Headers],[Synthèse support visés]])))))</f>
        <v/>
      </c>
      <c r="L249" s="2" t="str">
        <f ca="1">IF('PR-tampon'!B215="","",IF('PR-tampon'!B215=0,"",INDIRECT(NOM_FR_FACADE&amp;ADDRESS('PR-tampon'!$E215,COLUMN(REFERENCEMENT_FACADE[[#Headers],[LIMITATION DE HAUTEUR DE FACADE3]])))))</f>
        <v/>
      </c>
      <c r="M249" s="265" t="str">
        <f ca="1">IF('PR-tampon'!B215="","",IF('PR-tampon'!B215=0,"",INDIRECT(NOM_FR_FACADE&amp;ADDRESS('PR-tampon'!$E215,COLUMN(REFERENCEMENT_FACADE[[#Headers],[LIMITATION DE HAUTEUR DE FACADE]])))))</f>
        <v/>
      </c>
      <c r="N249" s="236" t="str">
        <f ca="1">IF('PR-tampon'!B215="","",IF('PR-tampon'!B215=0,"",IF(INDIRECT(NOM_FR_FACADE&amp;ADDRESS('PR-tampon'!$E215,COLUMN(REFERENCEMENT_FACADE[Observation domaine d''emploi Hauteur])))=0,"-",INDIRECT(NOM_FR_FACADE&amp;ADDRESS('PR-tampon'!$E215,COLUMN(REFERENCEMENT_FACADE[Observation domaine d''emploi Hauteur]))))))</f>
        <v/>
      </c>
      <c r="O249" s="2" t="str">
        <f ca="1">IF('PR-tampon'!B215="","",IF('PR-tampon'!B215=0,"",INDIRECT(NOM_FR_FACADE&amp;ADDRESS('PR-tampon'!$E215,COLUMN(REFERENCEMENT_FACADE[[#Headers],[Colonne zone visée]])))))</f>
        <v/>
      </c>
      <c r="P249" s="2" t="str">
        <f ca="1">IF('PR-tampon'!B215="","",IF('PR-tampon'!B215=0,"",INDIRECT(NOM_FR_FACADE&amp;ADDRESS('PR-tampon'!$E215,COLUMN(REFERENCEMENT_FACADE[[#Headers],[Colonne catégorie visée]])))))</f>
        <v/>
      </c>
      <c r="Q249" s="236" t="str">
        <f ca="1">IF(OR(RECH_CATEGORIE=FALSE,MID(Tableau5[[#This Row],[ZONE DE SISMICITE MAXIMALE POUR LA CATEGORIE DE BATIMENT VISEE]],2,2)="**"),IF('PR-tampon'!B215="","",IF('PR-tampon'!B215=0,"",IF(INDIRECT(NOM_FR_FACADE&amp;ADDRESS('PR-tampon'!$E215,COLUMN(REFERENCEMENT_FACADE[OBSERVATIONS SUR DOMAINE D''EMPLOI Sismique])))="","-",(INDIRECT(NOM_FR_FACADE&amp;ADDRESS('PR-tampon'!$E215,COLUMN(REFERENCEMENT_FACADE[OBSERVATIONS SUR DOMAINE D''EMPLOI Sismique]))))))),"")</f>
        <v/>
      </c>
      <c r="R249" s="2" t="str">
        <f ca="1">IF('PR-tampon'!B215="","",IF('PR-tampon'!B215=0,"",IF(INDIRECT(NOM_FR_FACADE&amp;ADDRESS('PR-tampon'!$E215,COLUMN(REFERENCEMENT_FACADE[REF ApL])))=0,"",INDIRECT(NOM_FR_FACADE&amp;ADDRESS('PR-tampon'!$E215,COLUMN(REFERENCEMENT_FACADE[REF ApL]))))))</f>
        <v/>
      </c>
      <c r="S249" s="187" t="str">
        <f ca="1">IF('PR-tampon'!B215="","",IF('PR-tampon'!B215=0,"",IF(INDIRECT(NOM_FR_FACADE&amp;ADDRESS('PR-tampon'!$E215,COLUMN(REFERENCEMENT_FACADE[Lien pour aller sur le site Evaluation CSTB])))=0,"",INDIRECT(NOM_FR_FACADE&amp;ADDRESS('PR-tampon'!$E215,COLUMN(REFERENCEMENT_FACADE[Lien pour aller sur le site Evaluation CSTB]))))))</f>
        <v/>
      </c>
    </row>
    <row r="250" spans="1:19" ht="120" customHeight="1" x14ac:dyDescent="0.3">
      <c r="A250" s="2" t="e">
        <f>IF('PR-tampon'!B216=0,"",IF(A249+1&gt;'MODULE DE RECHERCHE'!$F$36,"",A249+1))</f>
        <v>#VALUE!</v>
      </c>
      <c r="B250" s="10" t="str">
        <f ca="1">IF('PR-tampon'!E216="","",IF('PR-tampon'!E216=0,"",INDIRECT(NOM_FR_FACADE&amp;ADDRESS('PR-tampon'!$E216,COLUMN(REFERENCEMENT_FACADE[[#Headers],[DATE REFERENCEMENT]])))))</f>
        <v/>
      </c>
      <c r="C250" s="2" t="str">
        <f ca="1">IF('PR-tampon'!B216="","",IF('PR-tampon'!B216=0,"",INDIRECT(NOM_FR_FACADE&amp;ADDRESS('PR-tampon'!$E216,COLUMN(REFERENCEMENT_FACADE[[#Headers],[ASPECT]])))))</f>
        <v/>
      </c>
      <c r="D250" s="2" t="str">
        <f ca="1">IF('PR-tampon'!B216="","",IF('PR-tampon'!B216=0,"",INDIRECT(NOM_FR_FACADE&amp;ADDRESS('PR-tampon'!$E216,COLUMN(REFERENCEMENT_FACADE[[#Headers],[TYPE DE PROCEDE]])))))</f>
        <v/>
      </c>
      <c r="E250" s="2" t="str">
        <f ca="1">IF('PR-tampon'!B216="","",IF('PR-tampon'!B216=0,"",INDIRECT(NOM_FR_FACADE&amp;ADDRESS('PR-tampon'!$E216,COLUMN(REFERENCEMENT_FACADE[[#Headers],[NOM COMMERCIAL DU PROCEDE]])))))</f>
        <v/>
      </c>
      <c r="F250" s="2" t="str">
        <f ca="1">IF('PR-tampon'!B216="","",IF('PR-tampon'!B216=0,"",INDIRECT(NOM_FR_FACADE&amp;ADDRESS('PR-tampon'!$E216,COLUMN(REFERENCEMENT_FACADE[[#Headers],[FABRICANT]])))))</f>
        <v/>
      </c>
      <c r="G250" s="2" t="str">
        <f ca="1">IF('PR-tampon'!B216="","",IF('PR-tampon'!B216=0,"",INDIRECT(NOM_FR_FACADE&amp;ADDRESS('PR-tampon'!$E216,COLUMN(REFERENCEMENT_FACADE[[#Headers],[TYPE DE DOCUMENT DE REFERENCE]])))))</f>
        <v/>
      </c>
      <c r="H250" s="2" t="str">
        <f ca="1">IF('PR-tampon'!B216="","",IF('PR-tampon'!B216=0,"",INDIRECT(NOM_FR_FACADE&amp;ADDRESS('PR-tampon'!$E216,COLUMN(REFERENCEMENT_FACADE[[#Headers],[REF]])))))</f>
        <v/>
      </c>
      <c r="I250" s="10" t="str">
        <f ca="1">IF('PR-tampon'!B216="","",IF('PR-tampon'!B216=0,"",INDIRECT(NOM_FR_FACADE&amp;ADDRESS('PR-tampon'!$E216,COLUMN(REFERENCEMENT_FACADE[[#Headers],[AVIS LIMITE AU / VALIDITE]])))))</f>
        <v/>
      </c>
      <c r="J250" s="10" t="str">
        <f ca="1">IF('PR-tampon'!B216="","",IF('PR-tampon'!B216=0,"",INDIRECT(NOM_FR_FACADE&amp;ADDRESS('PR-tampon'!$E216,COLUMN(REFERENCEMENT_FACADE[[#Headers],[TC/TNC
dans le domaine d''emploi visé]])))))</f>
        <v/>
      </c>
      <c r="K250" s="2" t="str">
        <f ca="1">IF('PR-tampon'!B216="","",IF('PR-tampon'!B216=0,"",INDIRECT(NOM_FR_FACADE&amp;ADDRESS('PR-tampon'!$E216,COLUMN(REFERENCEMENT_FACADE[[#Headers],[Synthèse support visés]])))))</f>
        <v/>
      </c>
      <c r="L250" s="2" t="str">
        <f ca="1">IF('PR-tampon'!B216="","",IF('PR-tampon'!B216=0,"",INDIRECT(NOM_FR_FACADE&amp;ADDRESS('PR-tampon'!$E216,COLUMN(REFERENCEMENT_FACADE[[#Headers],[LIMITATION DE HAUTEUR DE FACADE3]])))))</f>
        <v/>
      </c>
      <c r="M250" s="265" t="str">
        <f ca="1">IF('PR-tampon'!B216="","",IF('PR-tampon'!B216=0,"",INDIRECT(NOM_FR_FACADE&amp;ADDRESS('PR-tampon'!$E216,COLUMN(REFERENCEMENT_FACADE[[#Headers],[LIMITATION DE HAUTEUR DE FACADE]])))))</f>
        <v/>
      </c>
      <c r="N250" s="236" t="str">
        <f ca="1">IF('PR-tampon'!B216="","",IF('PR-tampon'!B216=0,"",IF(INDIRECT(NOM_FR_FACADE&amp;ADDRESS('PR-tampon'!$E216,COLUMN(REFERENCEMENT_FACADE[Observation domaine d''emploi Hauteur])))=0,"-",INDIRECT(NOM_FR_FACADE&amp;ADDRESS('PR-tampon'!$E216,COLUMN(REFERENCEMENT_FACADE[Observation domaine d''emploi Hauteur]))))))</f>
        <v/>
      </c>
      <c r="O250" s="2" t="str">
        <f ca="1">IF('PR-tampon'!B216="","",IF('PR-tampon'!B216=0,"",INDIRECT(NOM_FR_FACADE&amp;ADDRESS('PR-tampon'!$E216,COLUMN(REFERENCEMENT_FACADE[[#Headers],[Colonne zone visée]])))))</f>
        <v/>
      </c>
      <c r="P250" s="2" t="str">
        <f ca="1">IF('PR-tampon'!B216="","",IF('PR-tampon'!B216=0,"",INDIRECT(NOM_FR_FACADE&amp;ADDRESS('PR-tampon'!$E216,COLUMN(REFERENCEMENT_FACADE[[#Headers],[Colonne catégorie visée]])))))</f>
        <v/>
      </c>
      <c r="Q250" s="236" t="str">
        <f ca="1">IF(OR(RECH_CATEGORIE=FALSE,MID(Tableau5[[#This Row],[ZONE DE SISMICITE MAXIMALE POUR LA CATEGORIE DE BATIMENT VISEE]],2,2)="**"),IF('PR-tampon'!B216="","",IF('PR-tampon'!B216=0,"",IF(INDIRECT(NOM_FR_FACADE&amp;ADDRESS('PR-tampon'!$E216,COLUMN(REFERENCEMENT_FACADE[OBSERVATIONS SUR DOMAINE D''EMPLOI Sismique])))="","-",(INDIRECT(NOM_FR_FACADE&amp;ADDRESS('PR-tampon'!$E216,COLUMN(REFERENCEMENT_FACADE[OBSERVATIONS SUR DOMAINE D''EMPLOI Sismique]))))))),"")</f>
        <v/>
      </c>
      <c r="R250" s="2" t="str">
        <f ca="1">IF('PR-tampon'!B216="","",IF('PR-tampon'!B216=0,"",IF(INDIRECT(NOM_FR_FACADE&amp;ADDRESS('PR-tampon'!$E216,COLUMN(REFERENCEMENT_FACADE[REF ApL])))=0,"",INDIRECT(NOM_FR_FACADE&amp;ADDRESS('PR-tampon'!$E216,COLUMN(REFERENCEMENT_FACADE[REF ApL]))))))</f>
        <v/>
      </c>
      <c r="S250" s="187" t="str">
        <f ca="1">IF('PR-tampon'!B216="","",IF('PR-tampon'!B216=0,"",IF(INDIRECT(NOM_FR_FACADE&amp;ADDRESS('PR-tampon'!$E216,COLUMN(REFERENCEMENT_FACADE[Lien pour aller sur le site Evaluation CSTB])))=0,"",INDIRECT(NOM_FR_FACADE&amp;ADDRESS('PR-tampon'!$E216,COLUMN(REFERENCEMENT_FACADE[Lien pour aller sur le site Evaluation CSTB]))))))</f>
        <v/>
      </c>
    </row>
    <row r="251" spans="1:19" ht="120" customHeight="1" x14ac:dyDescent="0.3">
      <c r="A251" s="2" t="e">
        <f>IF('PR-tampon'!B217=0,"",IF(A250+1&gt;'MODULE DE RECHERCHE'!$F$36,"",A250+1))</f>
        <v>#VALUE!</v>
      </c>
      <c r="B251" s="10" t="str">
        <f ca="1">IF('PR-tampon'!E217="","",IF('PR-tampon'!E217=0,"",INDIRECT(NOM_FR_FACADE&amp;ADDRESS('PR-tampon'!$E217,COLUMN(REFERENCEMENT_FACADE[[#Headers],[DATE REFERENCEMENT]])))))</f>
        <v/>
      </c>
      <c r="C251" s="2" t="str">
        <f ca="1">IF('PR-tampon'!B217="","",IF('PR-tampon'!B217=0,"",INDIRECT(NOM_FR_FACADE&amp;ADDRESS('PR-tampon'!$E217,COLUMN(REFERENCEMENT_FACADE[[#Headers],[ASPECT]])))))</f>
        <v/>
      </c>
      <c r="D251" s="2" t="str">
        <f ca="1">IF('PR-tampon'!B217="","",IF('PR-tampon'!B217=0,"",INDIRECT(NOM_FR_FACADE&amp;ADDRESS('PR-tampon'!$E217,COLUMN(REFERENCEMENT_FACADE[[#Headers],[TYPE DE PROCEDE]])))))</f>
        <v/>
      </c>
      <c r="E251" s="2" t="str">
        <f ca="1">IF('PR-tampon'!B217="","",IF('PR-tampon'!B217=0,"",INDIRECT(NOM_FR_FACADE&amp;ADDRESS('PR-tampon'!$E217,COLUMN(REFERENCEMENT_FACADE[[#Headers],[NOM COMMERCIAL DU PROCEDE]])))))</f>
        <v/>
      </c>
      <c r="F251" s="2" t="str">
        <f ca="1">IF('PR-tampon'!B217="","",IF('PR-tampon'!B217=0,"",INDIRECT(NOM_FR_FACADE&amp;ADDRESS('PR-tampon'!$E217,COLUMN(REFERENCEMENT_FACADE[[#Headers],[FABRICANT]])))))</f>
        <v/>
      </c>
      <c r="G251" s="2" t="str">
        <f ca="1">IF('PR-tampon'!B217="","",IF('PR-tampon'!B217=0,"",INDIRECT(NOM_FR_FACADE&amp;ADDRESS('PR-tampon'!$E217,COLUMN(REFERENCEMENT_FACADE[[#Headers],[TYPE DE DOCUMENT DE REFERENCE]])))))</f>
        <v/>
      </c>
      <c r="H251" s="2" t="str">
        <f ca="1">IF('PR-tampon'!B217="","",IF('PR-tampon'!B217=0,"",INDIRECT(NOM_FR_FACADE&amp;ADDRESS('PR-tampon'!$E217,COLUMN(REFERENCEMENT_FACADE[[#Headers],[REF]])))))</f>
        <v/>
      </c>
      <c r="I251" s="10" t="str">
        <f ca="1">IF('PR-tampon'!B217="","",IF('PR-tampon'!B217=0,"",INDIRECT(NOM_FR_FACADE&amp;ADDRESS('PR-tampon'!$E217,COLUMN(REFERENCEMENT_FACADE[[#Headers],[AVIS LIMITE AU / VALIDITE]])))))</f>
        <v/>
      </c>
      <c r="J251" s="10" t="str">
        <f ca="1">IF('PR-tampon'!B217="","",IF('PR-tampon'!B217=0,"",INDIRECT(NOM_FR_FACADE&amp;ADDRESS('PR-tampon'!$E217,COLUMN(REFERENCEMENT_FACADE[[#Headers],[TC/TNC
dans le domaine d''emploi visé]])))))</f>
        <v/>
      </c>
      <c r="K251" s="2" t="str">
        <f ca="1">IF('PR-tampon'!B217="","",IF('PR-tampon'!B217=0,"",INDIRECT(NOM_FR_FACADE&amp;ADDRESS('PR-tampon'!$E217,COLUMN(REFERENCEMENT_FACADE[[#Headers],[Synthèse support visés]])))))</f>
        <v/>
      </c>
      <c r="L251" s="2" t="str">
        <f ca="1">IF('PR-tampon'!B217="","",IF('PR-tampon'!B217=0,"",INDIRECT(NOM_FR_FACADE&amp;ADDRESS('PR-tampon'!$E217,COLUMN(REFERENCEMENT_FACADE[[#Headers],[LIMITATION DE HAUTEUR DE FACADE3]])))))</f>
        <v/>
      </c>
      <c r="M251" s="265" t="str">
        <f ca="1">IF('PR-tampon'!B217="","",IF('PR-tampon'!B217=0,"",INDIRECT(NOM_FR_FACADE&amp;ADDRESS('PR-tampon'!$E217,COLUMN(REFERENCEMENT_FACADE[[#Headers],[LIMITATION DE HAUTEUR DE FACADE]])))))</f>
        <v/>
      </c>
      <c r="N251" s="236" t="str">
        <f ca="1">IF('PR-tampon'!B217="","",IF('PR-tampon'!B217=0,"",IF(INDIRECT(NOM_FR_FACADE&amp;ADDRESS('PR-tampon'!$E217,COLUMN(REFERENCEMENT_FACADE[Observation domaine d''emploi Hauteur])))=0,"-",INDIRECT(NOM_FR_FACADE&amp;ADDRESS('PR-tampon'!$E217,COLUMN(REFERENCEMENT_FACADE[Observation domaine d''emploi Hauteur]))))))</f>
        <v/>
      </c>
      <c r="O251" s="2" t="str">
        <f ca="1">IF('PR-tampon'!B217="","",IF('PR-tampon'!B217=0,"",INDIRECT(NOM_FR_FACADE&amp;ADDRESS('PR-tampon'!$E217,COLUMN(REFERENCEMENT_FACADE[[#Headers],[Colonne zone visée]])))))</f>
        <v/>
      </c>
      <c r="P251" s="2" t="str">
        <f ca="1">IF('PR-tampon'!B217="","",IF('PR-tampon'!B217=0,"",INDIRECT(NOM_FR_FACADE&amp;ADDRESS('PR-tampon'!$E217,COLUMN(REFERENCEMENT_FACADE[[#Headers],[Colonne catégorie visée]])))))</f>
        <v/>
      </c>
      <c r="Q251" s="236" t="str">
        <f ca="1">IF(OR(RECH_CATEGORIE=FALSE,MID(Tableau5[[#This Row],[ZONE DE SISMICITE MAXIMALE POUR LA CATEGORIE DE BATIMENT VISEE]],2,2)="**"),IF('PR-tampon'!B217="","",IF('PR-tampon'!B217=0,"",IF(INDIRECT(NOM_FR_FACADE&amp;ADDRESS('PR-tampon'!$E217,COLUMN(REFERENCEMENT_FACADE[OBSERVATIONS SUR DOMAINE D''EMPLOI Sismique])))="","-",(INDIRECT(NOM_FR_FACADE&amp;ADDRESS('PR-tampon'!$E217,COLUMN(REFERENCEMENT_FACADE[OBSERVATIONS SUR DOMAINE D''EMPLOI Sismique]))))))),"")</f>
        <v/>
      </c>
      <c r="R251" s="2" t="str">
        <f ca="1">IF('PR-tampon'!B217="","",IF('PR-tampon'!B217=0,"",IF(INDIRECT(NOM_FR_FACADE&amp;ADDRESS('PR-tampon'!$E217,COLUMN(REFERENCEMENT_FACADE[REF ApL])))=0,"",INDIRECT(NOM_FR_FACADE&amp;ADDRESS('PR-tampon'!$E217,COLUMN(REFERENCEMENT_FACADE[REF ApL]))))))</f>
        <v/>
      </c>
      <c r="S251" s="187" t="str">
        <f ca="1">IF('PR-tampon'!B217="","",IF('PR-tampon'!B217=0,"",IF(INDIRECT(NOM_FR_FACADE&amp;ADDRESS('PR-tampon'!$E217,COLUMN(REFERENCEMENT_FACADE[Lien pour aller sur le site Evaluation CSTB])))=0,"",INDIRECT(NOM_FR_FACADE&amp;ADDRESS('PR-tampon'!$E217,COLUMN(REFERENCEMENT_FACADE[Lien pour aller sur le site Evaluation CSTB]))))))</f>
        <v/>
      </c>
    </row>
    <row r="252" spans="1:19" ht="120" customHeight="1" x14ac:dyDescent="0.3">
      <c r="A252" s="2" t="e">
        <f>IF('PR-tampon'!B218=0,"",IF(A251+1&gt;'MODULE DE RECHERCHE'!$F$36,"",A251+1))</f>
        <v>#VALUE!</v>
      </c>
      <c r="B252" s="10" t="str">
        <f ca="1">IF('PR-tampon'!E218="","",IF('PR-tampon'!E218=0,"",INDIRECT(NOM_FR_FACADE&amp;ADDRESS('PR-tampon'!$E218,COLUMN(REFERENCEMENT_FACADE[[#Headers],[DATE REFERENCEMENT]])))))</f>
        <v/>
      </c>
      <c r="C252" s="2" t="str">
        <f ca="1">IF('PR-tampon'!B218="","",IF('PR-tampon'!B218=0,"",INDIRECT(NOM_FR_FACADE&amp;ADDRESS('PR-tampon'!$E218,COLUMN(REFERENCEMENT_FACADE[[#Headers],[ASPECT]])))))</f>
        <v/>
      </c>
      <c r="D252" s="2" t="str">
        <f ca="1">IF('PR-tampon'!B218="","",IF('PR-tampon'!B218=0,"",INDIRECT(NOM_FR_FACADE&amp;ADDRESS('PR-tampon'!$E218,COLUMN(REFERENCEMENT_FACADE[[#Headers],[TYPE DE PROCEDE]])))))</f>
        <v/>
      </c>
      <c r="E252" s="2" t="str">
        <f ca="1">IF('PR-tampon'!B218="","",IF('PR-tampon'!B218=0,"",INDIRECT(NOM_FR_FACADE&amp;ADDRESS('PR-tampon'!$E218,COLUMN(REFERENCEMENT_FACADE[[#Headers],[NOM COMMERCIAL DU PROCEDE]])))))</f>
        <v/>
      </c>
      <c r="F252" s="2" t="str">
        <f ca="1">IF('PR-tampon'!B218="","",IF('PR-tampon'!B218=0,"",INDIRECT(NOM_FR_FACADE&amp;ADDRESS('PR-tampon'!$E218,COLUMN(REFERENCEMENT_FACADE[[#Headers],[FABRICANT]])))))</f>
        <v/>
      </c>
      <c r="G252" s="2" t="str">
        <f ca="1">IF('PR-tampon'!B218="","",IF('PR-tampon'!B218=0,"",INDIRECT(NOM_FR_FACADE&amp;ADDRESS('PR-tampon'!$E218,COLUMN(REFERENCEMENT_FACADE[[#Headers],[TYPE DE DOCUMENT DE REFERENCE]])))))</f>
        <v/>
      </c>
      <c r="H252" s="2" t="str">
        <f ca="1">IF('PR-tampon'!B218="","",IF('PR-tampon'!B218=0,"",INDIRECT(NOM_FR_FACADE&amp;ADDRESS('PR-tampon'!$E218,COLUMN(REFERENCEMENT_FACADE[[#Headers],[REF]])))))</f>
        <v/>
      </c>
      <c r="I252" s="10" t="str">
        <f ca="1">IF('PR-tampon'!B218="","",IF('PR-tampon'!B218=0,"",INDIRECT(NOM_FR_FACADE&amp;ADDRESS('PR-tampon'!$E218,COLUMN(REFERENCEMENT_FACADE[[#Headers],[AVIS LIMITE AU / VALIDITE]])))))</f>
        <v/>
      </c>
      <c r="J252" s="10" t="str">
        <f ca="1">IF('PR-tampon'!B218="","",IF('PR-tampon'!B218=0,"",INDIRECT(NOM_FR_FACADE&amp;ADDRESS('PR-tampon'!$E218,COLUMN(REFERENCEMENT_FACADE[[#Headers],[TC/TNC
dans le domaine d''emploi visé]])))))</f>
        <v/>
      </c>
      <c r="K252" s="2" t="str">
        <f ca="1">IF('PR-tampon'!B218="","",IF('PR-tampon'!B218=0,"",INDIRECT(NOM_FR_FACADE&amp;ADDRESS('PR-tampon'!$E218,COLUMN(REFERENCEMENT_FACADE[[#Headers],[Synthèse support visés]])))))</f>
        <v/>
      </c>
      <c r="L252" s="2" t="str">
        <f ca="1">IF('PR-tampon'!B218="","",IF('PR-tampon'!B218=0,"",INDIRECT(NOM_FR_FACADE&amp;ADDRESS('PR-tampon'!$E218,COLUMN(REFERENCEMENT_FACADE[[#Headers],[LIMITATION DE HAUTEUR DE FACADE3]])))))</f>
        <v/>
      </c>
      <c r="M252" s="265" t="str">
        <f ca="1">IF('PR-tampon'!B218="","",IF('PR-tampon'!B218=0,"",INDIRECT(NOM_FR_FACADE&amp;ADDRESS('PR-tampon'!$E218,COLUMN(REFERENCEMENT_FACADE[[#Headers],[LIMITATION DE HAUTEUR DE FACADE]])))))</f>
        <v/>
      </c>
      <c r="N252" s="236" t="str">
        <f ca="1">IF('PR-tampon'!B218="","",IF('PR-tampon'!B218=0,"",IF(INDIRECT(NOM_FR_FACADE&amp;ADDRESS('PR-tampon'!$E218,COLUMN(REFERENCEMENT_FACADE[Observation domaine d''emploi Hauteur])))=0,"-",INDIRECT(NOM_FR_FACADE&amp;ADDRESS('PR-tampon'!$E218,COLUMN(REFERENCEMENT_FACADE[Observation domaine d''emploi Hauteur]))))))</f>
        <v/>
      </c>
      <c r="O252" s="2" t="str">
        <f ca="1">IF('PR-tampon'!B218="","",IF('PR-tampon'!B218=0,"",INDIRECT(NOM_FR_FACADE&amp;ADDRESS('PR-tampon'!$E218,COLUMN(REFERENCEMENT_FACADE[[#Headers],[Colonne zone visée]])))))</f>
        <v/>
      </c>
      <c r="P252" s="2" t="str">
        <f ca="1">IF('PR-tampon'!B218="","",IF('PR-tampon'!B218=0,"",INDIRECT(NOM_FR_FACADE&amp;ADDRESS('PR-tampon'!$E218,COLUMN(REFERENCEMENT_FACADE[[#Headers],[Colonne catégorie visée]])))))</f>
        <v/>
      </c>
      <c r="Q252" s="236" t="str">
        <f ca="1">IF(OR(RECH_CATEGORIE=FALSE,MID(Tableau5[[#This Row],[ZONE DE SISMICITE MAXIMALE POUR LA CATEGORIE DE BATIMENT VISEE]],2,2)="**"),IF('PR-tampon'!B218="","",IF('PR-tampon'!B218=0,"",IF(INDIRECT(NOM_FR_FACADE&amp;ADDRESS('PR-tampon'!$E218,COLUMN(REFERENCEMENT_FACADE[OBSERVATIONS SUR DOMAINE D''EMPLOI Sismique])))="","-",(INDIRECT(NOM_FR_FACADE&amp;ADDRESS('PR-tampon'!$E218,COLUMN(REFERENCEMENT_FACADE[OBSERVATIONS SUR DOMAINE D''EMPLOI Sismique]))))))),"")</f>
        <v/>
      </c>
      <c r="R252" s="2" t="str">
        <f ca="1">IF('PR-tampon'!B218="","",IF('PR-tampon'!B218=0,"",IF(INDIRECT(NOM_FR_FACADE&amp;ADDRESS('PR-tampon'!$E218,COLUMN(REFERENCEMENT_FACADE[REF ApL])))=0,"",INDIRECT(NOM_FR_FACADE&amp;ADDRESS('PR-tampon'!$E218,COLUMN(REFERENCEMENT_FACADE[REF ApL]))))))</f>
        <v/>
      </c>
      <c r="S252" s="187" t="str">
        <f ca="1">IF('PR-tampon'!B218="","",IF('PR-tampon'!B218=0,"",IF(INDIRECT(NOM_FR_FACADE&amp;ADDRESS('PR-tampon'!$E218,COLUMN(REFERENCEMENT_FACADE[Lien pour aller sur le site Evaluation CSTB])))=0,"",INDIRECT(NOM_FR_FACADE&amp;ADDRESS('PR-tampon'!$E218,COLUMN(REFERENCEMENT_FACADE[Lien pour aller sur le site Evaluation CSTB]))))))</f>
        <v/>
      </c>
    </row>
    <row r="253" spans="1:19" ht="120" customHeight="1" x14ac:dyDescent="0.3">
      <c r="A253" s="2" t="e">
        <f>IF('PR-tampon'!B219=0,"",IF(A252+1&gt;'MODULE DE RECHERCHE'!$F$36,"",A252+1))</f>
        <v>#VALUE!</v>
      </c>
      <c r="B253" s="10" t="str">
        <f ca="1">IF('PR-tampon'!E219="","",IF('PR-tampon'!E219=0,"",INDIRECT(NOM_FR_FACADE&amp;ADDRESS('PR-tampon'!$E219,COLUMN(REFERENCEMENT_FACADE[[#Headers],[DATE REFERENCEMENT]])))))</f>
        <v/>
      </c>
      <c r="C253" s="2" t="str">
        <f ca="1">IF('PR-tampon'!B219="","",IF('PR-tampon'!B219=0,"",INDIRECT(NOM_FR_FACADE&amp;ADDRESS('PR-tampon'!$E219,COLUMN(REFERENCEMENT_FACADE[[#Headers],[ASPECT]])))))</f>
        <v/>
      </c>
      <c r="D253" s="2" t="str">
        <f ca="1">IF('PR-tampon'!B219="","",IF('PR-tampon'!B219=0,"",INDIRECT(NOM_FR_FACADE&amp;ADDRESS('PR-tampon'!$E219,COLUMN(REFERENCEMENT_FACADE[[#Headers],[TYPE DE PROCEDE]])))))</f>
        <v/>
      </c>
      <c r="E253" s="2" t="str">
        <f ca="1">IF('PR-tampon'!B219="","",IF('PR-tampon'!B219=0,"",INDIRECT(NOM_FR_FACADE&amp;ADDRESS('PR-tampon'!$E219,COLUMN(REFERENCEMENT_FACADE[[#Headers],[NOM COMMERCIAL DU PROCEDE]])))))</f>
        <v/>
      </c>
      <c r="F253" s="2" t="str">
        <f ca="1">IF('PR-tampon'!B219="","",IF('PR-tampon'!B219=0,"",INDIRECT(NOM_FR_FACADE&amp;ADDRESS('PR-tampon'!$E219,COLUMN(REFERENCEMENT_FACADE[[#Headers],[FABRICANT]])))))</f>
        <v/>
      </c>
      <c r="G253" s="2" t="str">
        <f ca="1">IF('PR-tampon'!B219="","",IF('PR-tampon'!B219=0,"",INDIRECT(NOM_FR_FACADE&amp;ADDRESS('PR-tampon'!$E219,COLUMN(REFERENCEMENT_FACADE[[#Headers],[TYPE DE DOCUMENT DE REFERENCE]])))))</f>
        <v/>
      </c>
      <c r="H253" s="2" t="str">
        <f ca="1">IF('PR-tampon'!B219="","",IF('PR-tampon'!B219=0,"",INDIRECT(NOM_FR_FACADE&amp;ADDRESS('PR-tampon'!$E219,COLUMN(REFERENCEMENT_FACADE[[#Headers],[REF]])))))</f>
        <v/>
      </c>
      <c r="I253" s="10" t="str">
        <f ca="1">IF('PR-tampon'!B219="","",IF('PR-tampon'!B219=0,"",INDIRECT(NOM_FR_FACADE&amp;ADDRESS('PR-tampon'!$E219,COLUMN(REFERENCEMENT_FACADE[[#Headers],[AVIS LIMITE AU / VALIDITE]])))))</f>
        <v/>
      </c>
      <c r="J253" s="10" t="str">
        <f ca="1">IF('PR-tampon'!B219="","",IF('PR-tampon'!B219=0,"",INDIRECT(NOM_FR_FACADE&amp;ADDRESS('PR-tampon'!$E219,COLUMN(REFERENCEMENT_FACADE[[#Headers],[TC/TNC
dans le domaine d''emploi visé]])))))</f>
        <v/>
      </c>
      <c r="K253" s="2" t="str">
        <f ca="1">IF('PR-tampon'!B219="","",IF('PR-tampon'!B219=0,"",INDIRECT(NOM_FR_FACADE&amp;ADDRESS('PR-tampon'!$E219,COLUMN(REFERENCEMENT_FACADE[[#Headers],[Synthèse support visés]])))))</f>
        <v/>
      </c>
      <c r="L253" s="2" t="str">
        <f ca="1">IF('PR-tampon'!B219="","",IF('PR-tampon'!B219=0,"",INDIRECT(NOM_FR_FACADE&amp;ADDRESS('PR-tampon'!$E219,COLUMN(REFERENCEMENT_FACADE[[#Headers],[LIMITATION DE HAUTEUR DE FACADE3]])))))</f>
        <v/>
      </c>
      <c r="M253" s="265" t="str">
        <f ca="1">IF('PR-tampon'!B219="","",IF('PR-tampon'!B219=0,"",INDIRECT(NOM_FR_FACADE&amp;ADDRESS('PR-tampon'!$E219,COLUMN(REFERENCEMENT_FACADE[[#Headers],[LIMITATION DE HAUTEUR DE FACADE]])))))</f>
        <v/>
      </c>
      <c r="N253" s="236" t="str">
        <f ca="1">IF('PR-tampon'!B219="","",IF('PR-tampon'!B219=0,"",IF(INDIRECT(NOM_FR_FACADE&amp;ADDRESS('PR-tampon'!$E219,COLUMN(REFERENCEMENT_FACADE[Observation domaine d''emploi Hauteur])))=0,"-",INDIRECT(NOM_FR_FACADE&amp;ADDRESS('PR-tampon'!$E219,COLUMN(REFERENCEMENT_FACADE[Observation domaine d''emploi Hauteur]))))))</f>
        <v/>
      </c>
      <c r="O253" s="2" t="str">
        <f ca="1">IF('PR-tampon'!B219="","",IF('PR-tampon'!B219=0,"",INDIRECT(NOM_FR_FACADE&amp;ADDRESS('PR-tampon'!$E219,COLUMN(REFERENCEMENT_FACADE[[#Headers],[Colonne zone visée]])))))</f>
        <v/>
      </c>
      <c r="P253" s="2" t="str">
        <f ca="1">IF('PR-tampon'!B219="","",IF('PR-tampon'!B219=0,"",INDIRECT(NOM_FR_FACADE&amp;ADDRESS('PR-tampon'!$E219,COLUMN(REFERENCEMENT_FACADE[[#Headers],[Colonne catégorie visée]])))))</f>
        <v/>
      </c>
      <c r="Q253" s="236" t="str">
        <f ca="1">IF(OR(RECH_CATEGORIE=FALSE,MID(Tableau5[[#This Row],[ZONE DE SISMICITE MAXIMALE POUR LA CATEGORIE DE BATIMENT VISEE]],2,2)="**"),IF('PR-tampon'!B219="","",IF('PR-tampon'!B219=0,"",IF(INDIRECT(NOM_FR_FACADE&amp;ADDRESS('PR-tampon'!$E219,COLUMN(REFERENCEMENT_FACADE[OBSERVATIONS SUR DOMAINE D''EMPLOI Sismique])))="","-",(INDIRECT(NOM_FR_FACADE&amp;ADDRESS('PR-tampon'!$E219,COLUMN(REFERENCEMENT_FACADE[OBSERVATIONS SUR DOMAINE D''EMPLOI Sismique]))))))),"")</f>
        <v/>
      </c>
      <c r="R253" s="2" t="str">
        <f ca="1">IF('PR-tampon'!B219="","",IF('PR-tampon'!B219=0,"",IF(INDIRECT(NOM_FR_FACADE&amp;ADDRESS('PR-tampon'!$E219,COLUMN(REFERENCEMENT_FACADE[REF ApL])))=0,"",INDIRECT(NOM_FR_FACADE&amp;ADDRESS('PR-tampon'!$E219,COLUMN(REFERENCEMENT_FACADE[REF ApL]))))))</f>
        <v/>
      </c>
      <c r="S253" s="187" t="str">
        <f ca="1">IF('PR-tampon'!B219="","",IF('PR-tampon'!B219=0,"",IF(INDIRECT(NOM_FR_FACADE&amp;ADDRESS('PR-tampon'!$E219,COLUMN(REFERENCEMENT_FACADE[Lien pour aller sur le site Evaluation CSTB])))=0,"",INDIRECT(NOM_FR_FACADE&amp;ADDRESS('PR-tampon'!$E219,COLUMN(REFERENCEMENT_FACADE[Lien pour aller sur le site Evaluation CSTB]))))))</f>
        <v/>
      </c>
    </row>
    <row r="254" spans="1:19" ht="120" customHeight="1" x14ac:dyDescent="0.3">
      <c r="A254" s="2" t="e">
        <f>IF('PR-tampon'!B220=0,"",IF(A253+1&gt;'MODULE DE RECHERCHE'!$F$36,"",A253+1))</f>
        <v>#VALUE!</v>
      </c>
      <c r="B254" s="10" t="str">
        <f ca="1">IF('PR-tampon'!E220="","",IF('PR-tampon'!E220=0,"",INDIRECT(NOM_FR_FACADE&amp;ADDRESS('PR-tampon'!$E220,COLUMN(REFERENCEMENT_FACADE[[#Headers],[DATE REFERENCEMENT]])))))</f>
        <v/>
      </c>
      <c r="C254" s="2" t="str">
        <f ca="1">IF('PR-tampon'!B220="","",IF('PR-tampon'!B220=0,"",INDIRECT(NOM_FR_FACADE&amp;ADDRESS('PR-tampon'!$E220,COLUMN(REFERENCEMENT_FACADE[[#Headers],[ASPECT]])))))</f>
        <v/>
      </c>
      <c r="D254" s="2" t="str">
        <f ca="1">IF('PR-tampon'!B220="","",IF('PR-tampon'!B220=0,"",INDIRECT(NOM_FR_FACADE&amp;ADDRESS('PR-tampon'!$E220,COLUMN(REFERENCEMENT_FACADE[[#Headers],[TYPE DE PROCEDE]])))))</f>
        <v/>
      </c>
      <c r="E254" s="2" t="str">
        <f ca="1">IF('PR-tampon'!B220="","",IF('PR-tampon'!B220=0,"",INDIRECT(NOM_FR_FACADE&amp;ADDRESS('PR-tampon'!$E220,COLUMN(REFERENCEMENT_FACADE[[#Headers],[NOM COMMERCIAL DU PROCEDE]])))))</f>
        <v/>
      </c>
      <c r="F254" s="2" t="str">
        <f ca="1">IF('PR-tampon'!B220="","",IF('PR-tampon'!B220=0,"",INDIRECT(NOM_FR_FACADE&amp;ADDRESS('PR-tampon'!$E220,COLUMN(REFERENCEMENT_FACADE[[#Headers],[FABRICANT]])))))</f>
        <v/>
      </c>
      <c r="G254" s="2" t="str">
        <f ca="1">IF('PR-tampon'!B220="","",IF('PR-tampon'!B220=0,"",INDIRECT(NOM_FR_FACADE&amp;ADDRESS('PR-tampon'!$E220,COLUMN(REFERENCEMENT_FACADE[[#Headers],[TYPE DE DOCUMENT DE REFERENCE]])))))</f>
        <v/>
      </c>
      <c r="H254" s="2" t="str">
        <f ca="1">IF('PR-tampon'!B220="","",IF('PR-tampon'!B220=0,"",INDIRECT(NOM_FR_FACADE&amp;ADDRESS('PR-tampon'!$E220,COLUMN(REFERENCEMENT_FACADE[[#Headers],[REF]])))))</f>
        <v/>
      </c>
      <c r="I254" s="10" t="str">
        <f ca="1">IF('PR-tampon'!B220="","",IF('PR-tampon'!B220=0,"",INDIRECT(NOM_FR_FACADE&amp;ADDRESS('PR-tampon'!$E220,COLUMN(REFERENCEMENT_FACADE[[#Headers],[AVIS LIMITE AU / VALIDITE]])))))</f>
        <v/>
      </c>
      <c r="J254" s="10" t="str">
        <f ca="1">IF('PR-tampon'!B220="","",IF('PR-tampon'!B220=0,"",INDIRECT(NOM_FR_FACADE&amp;ADDRESS('PR-tampon'!$E220,COLUMN(REFERENCEMENT_FACADE[[#Headers],[TC/TNC
dans le domaine d''emploi visé]])))))</f>
        <v/>
      </c>
      <c r="K254" s="2" t="str">
        <f ca="1">IF('PR-tampon'!B220="","",IF('PR-tampon'!B220=0,"",INDIRECT(NOM_FR_FACADE&amp;ADDRESS('PR-tampon'!$E220,COLUMN(REFERENCEMENT_FACADE[[#Headers],[Synthèse support visés]])))))</f>
        <v/>
      </c>
      <c r="L254" s="2" t="str">
        <f ca="1">IF('PR-tampon'!B220="","",IF('PR-tampon'!B220=0,"",INDIRECT(NOM_FR_FACADE&amp;ADDRESS('PR-tampon'!$E220,COLUMN(REFERENCEMENT_FACADE[[#Headers],[LIMITATION DE HAUTEUR DE FACADE3]])))))</f>
        <v/>
      </c>
      <c r="M254" s="265" t="str">
        <f ca="1">IF('PR-tampon'!B220="","",IF('PR-tampon'!B220=0,"",INDIRECT(NOM_FR_FACADE&amp;ADDRESS('PR-tampon'!$E220,COLUMN(REFERENCEMENT_FACADE[[#Headers],[LIMITATION DE HAUTEUR DE FACADE]])))))</f>
        <v/>
      </c>
      <c r="N254" s="236" t="str">
        <f ca="1">IF('PR-tampon'!B220="","",IF('PR-tampon'!B220=0,"",IF(INDIRECT(NOM_FR_FACADE&amp;ADDRESS('PR-tampon'!$E220,COLUMN(REFERENCEMENT_FACADE[Observation domaine d''emploi Hauteur])))=0,"-",INDIRECT(NOM_FR_FACADE&amp;ADDRESS('PR-tampon'!$E220,COLUMN(REFERENCEMENT_FACADE[Observation domaine d''emploi Hauteur]))))))</f>
        <v/>
      </c>
      <c r="O254" s="2" t="str">
        <f ca="1">IF('PR-tampon'!B220="","",IF('PR-tampon'!B220=0,"",INDIRECT(NOM_FR_FACADE&amp;ADDRESS('PR-tampon'!$E220,COLUMN(REFERENCEMENT_FACADE[[#Headers],[Colonne zone visée]])))))</f>
        <v/>
      </c>
      <c r="P254" s="2" t="str">
        <f ca="1">IF('PR-tampon'!B220="","",IF('PR-tampon'!B220=0,"",INDIRECT(NOM_FR_FACADE&amp;ADDRESS('PR-tampon'!$E220,COLUMN(REFERENCEMENT_FACADE[[#Headers],[Colonne catégorie visée]])))))</f>
        <v/>
      </c>
      <c r="Q254" s="236" t="str">
        <f ca="1">IF(OR(RECH_CATEGORIE=FALSE,MID(Tableau5[[#This Row],[ZONE DE SISMICITE MAXIMALE POUR LA CATEGORIE DE BATIMENT VISEE]],2,2)="**"),IF('PR-tampon'!B220="","",IF('PR-tampon'!B220=0,"",IF(INDIRECT(NOM_FR_FACADE&amp;ADDRESS('PR-tampon'!$E220,COLUMN(REFERENCEMENT_FACADE[OBSERVATIONS SUR DOMAINE D''EMPLOI Sismique])))="","-",(INDIRECT(NOM_FR_FACADE&amp;ADDRESS('PR-tampon'!$E220,COLUMN(REFERENCEMENT_FACADE[OBSERVATIONS SUR DOMAINE D''EMPLOI Sismique]))))))),"")</f>
        <v/>
      </c>
      <c r="R254" s="2" t="str">
        <f ca="1">IF('PR-tampon'!B220="","",IF('PR-tampon'!B220=0,"",IF(INDIRECT(NOM_FR_FACADE&amp;ADDRESS('PR-tampon'!$E220,COLUMN(REFERENCEMENT_FACADE[REF ApL])))=0,"",INDIRECT(NOM_FR_FACADE&amp;ADDRESS('PR-tampon'!$E220,COLUMN(REFERENCEMENT_FACADE[REF ApL]))))))</f>
        <v/>
      </c>
      <c r="S254" s="187" t="str">
        <f ca="1">IF('PR-tampon'!B220="","",IF('PR-tampon'!B220=0,"",IF(INDIRECT(NOM_FR_FACADE&amp;ADDRESS('PR-tampon'!$E220,COLUMN(REFERENCEMENT_FACADE[Lien pour aller sur le site Evaluation CSTB])))=0,"",INDIRECT(NOM_FR_FACADE&amp;ADDRESS('PR-tampon'!$E220,COLUMN(REFERENCEMENT_FACADE[Lien pour aller sur le site Evaluation CSTB]))))))</f>
        <v/>
      </c>
    </row>
    <row r="255" spans="1:19" ht="120" customHeight="1" x14ac:dyDescent="0.3">
      <c r="A255" s="2" t="e">
        <f>IF('PR-tampon'!B221=0,"",IF(A254+1&gt;'MODULE DE RECHERCHE'!$F$36,"",A254+1))</f>
        <v>#VALUE!</v>
      </c>
      <c r="B255" s="10" t="str">
        <f ca="1">IF('PR-tampon'!E221="","",IF('PR-tampon'!E221=0,"",INDIRECT(NOM_FR_FACADE&amp;ADDRESS('PR-tampon'!$E221,COLUMN(REFERENCEMENT_FACADE[[#Headers],[DATE REFERENCEMENT]])))))</f>
        <v/>
      </c>
      <c r="C255" s="2" t="str">
        <f ca="1">IF('PR-tampon'!B221="","",IF('PR-tampon'!B221=0,"",INDIRECT(NOM_FR_FACADE&amp;ADDRESS('PR-tampon'!$E221,COLUMN(REFERENCEMENT_FACADE[[#Headers],[ASPECT]])))))</f>
        <v/>
      </c>
      <c r="D255" s="2" t="str">
        <f ca="1">IF('PR-tampon'!B221="","",IF('PR-tampon'!B221=0,"",INDIRECT(NOM_FR_FACADE&amp;ADDRESS('PR-tampon'!$E221,COLUMN(REFERENCEMENT_FACADE[[#Headers],[TYPE DE PROCEDE]])))))</f>
        <v/>
      </c>
      <c r="E255" s="2" t="str">
        <f ca="1">IF('PR-tampon'!B221="","",IF('PR-tampon'!B221=0,"",INDIRECT(NOM_FR_FACADE&amp;ADDRESS('PR-tampon'!$E221,COLUMN(REFERENCEMENT_FACADE[[#Headers],[NOM COMMERCIAL DU PROCEDE]])))))</f>
        <v/>
      </c>
      <c r="F255" s="2" t="str">
        <f ca="1">IF('PR-tampon'!B221="","",IF('PR-tampon'!B221=0,"",INDIRECT(NOM_FR_FACADE&amp;ADDRESS('PR-tampon'!$E221,COLUMN(REFERENCEMENT_FACADE[[#Headers],[FABRICANT]])))))</f>
        <v/>
      </c>
      <c r="G255" s="2" t="str">
        <f ca="1">IF('PR-tampon'!B221="","",IF('PR-tampon'!B221=0,"",INDIRECT(NOM_FR_FACADE&amp;ADDRESS('PR-tampon'!$E221,COLUMN(REFERENCEMENT_FACADE[[#Headers],[TYPE DE DOCUMENT DE REFERENCE]])))))</f>
        <v/>
      </c>
      <c r="H255" s="2" t="str">
        <f ca="1">IF('PR-tampon'!B221="","",IF('PR-tampon'!B221=0,"",INDIRECT(NOM_FR_FACADE&amp;ADDRESS('PR-tampon'!$E221,COLUMN(REFERENCEMENT_FACADE[[#Headers],[REF]])))))</f>
        <v/>
      </c>
      <c r="I255" s="10" t="str">
        <f ca="1">IF('PR-tampon'!B221="","",IF('PR-tampon'!B221=0,"",INDIRECT(NOM_FR_FACADE&amp;ADDRESS('PR-tampon'!$E221,COLUMN(REFERENCEMENT_FACADE[[#Headers],[AVIS LIMITE AU / VALIDITE]])))))</f>
        <v/>
      </c>
      <c r="J255" s="10" t="str">
        <f ca="1">IF('PR-tampon'!B221="","",IF('PR-tampon'!B221=0,"",INDIRECT(NOM_FR_FACADE&amp;ADDRESS('PR-tampon'!$E221,COLUMN(REFERENCEMENT_FACADE[[#Headers],[TC/TNC
dans le domaine d''emploi visé]])))))</f>
        <v/>
      </c>
      <c r="K255" s="2" t="str">
        <f ca="1">IF('PR-tampon'!B221="","",IF('PR-tampon'!B221=0,"",INDIRECT(NOM_FR_FACADE&amp;ADDRESS('PR-tampon'!$E221,COLUMN(REFERENCEMENT_FACADE[[#Headers],[Synthèse support visés]])))))</f>
        <v/>
      </c>
      <c r="L255" s="2" t="str">
        <f ca="1">IF('PR-tampon'!B221="","",IF('PR-tampon'!B221=0,"",INDIRECT(NOM_FR_FACADE&amp;ADDRESS('PR-tampon'!$E221,COLUMN(REFERENCEMENT_FACADE[[#Headers],[LIMITATION DE HAUTEUR DE FACADE3]])))))</f>
        <v/>
      </c>
      <c r="M255" s="265" t="str">
        <f ca="1">IF('PR-tampon'!B221="","",IF('PR-tampon'!B221=0,"",INDIRECT(NOM_FR_FACADE&amp;ADDRESS('PR-tampon'!$E221,COLUMN(REFERENCEMENT_FACADE[[#Headers],[LIMITATION DE HAUTEUR DE FACADE]])))))</f>
        <v/>
      </c>
      <c r="N255" s="236" t="str">
        <f ca="1">IF('PR-tampon'!B221="","",IF('PR-tampon'!B221=0,"",IF(INDIRECT(NOM_FR_FACADE&amp;ADDRESS('PR-tampon'!$E221,COLUMN(REFERENCEMENT_FACADE[Observation domaine d''emploi Hauteur])))=0,"-",INDIRECT(NOM_FR_FACADE&amp;ADDRESS('PR-tampon'!$E221,COLUMN(REFERENCEMENT_FACADE[Observation domaine d''emploi Hauteur]))))))</f>
        <v/>
      </c>
      <c r="O255" s="2" t="str">
        <f ca="1">IF('PR-tampon'!B221="","",IF('PR-tampon'!B221=0,"",INDIRECT(NOM_FR_FACADE&amp;ADDRESS('PR-tampon'!$E221,COLUMN(REFERENCEMENT_FACADE[[#Headers],[Colonne zone visée]])))))</f>
        <v/>
      </c>
      <c r="P255" s="2" t="str">
        <f ca="1">IF('PR-tampon'!B221="","",IF('PR-tampon'!B221=0,"",INDIRECT(NOM_FR_FACADE&amp;ADDRESS('PR-tampon'!$E221,COLUMN(REFERENCEMENT_FACADE[[#Headers],[Colonne catégorie visée]])))))</f>
        <v/>
      </c>
      <c r="Q255" s="236" t="str">
        <f ca="1">IF(OR(RECH_CATEGORIE=FALSE,MID(Tableau5[[#This Row],[ZONE DE SISMICITE MAXIMALE POUR LA CATEGORIE DE BATIMENT VISEE]],2,2)="**"),IF('PR-tampon'!B221="","",IF('PR-tampon'!B221=0,"",IF(INDIRECT(NOM_FR_FACADE&amp;ADDRESS('PR-tampon'!$E221,COLUMN(REFERENCEMENT_FACADE[OBSERVATIONS SUR DOMAINE D''EMPLOI Sismique])))="","-",(INDIRECT(NOM_FR_FACADE&amp;ADDRESS('PR-tampon'!$E221,COLUMN(REFERENCEMENT_FACADE[OBSERVATIONS SUR DOMAINE D''EMPLOI Sismique]))))))),"")</f>
        <v/>
      </c>
      <c r="R255" s="2" t="str">
        <f ca="1">IF('PR-tampon'!B221="","",IF('PR-tampon'!B221=0,"",IF(INDIRECT(NOM_FR_FACADE&amp;ADDRESS('PR-tampon'!$E221,COLUMN(REFERENCEMENT_FACADE[REF ApL])))=0,"",INDIRECT(NOM_FR_FACADE&amp;ADDRESS('PR-tampon'!$E221,COLUMN(REFERENCEMENT_FACADE[REF ApL]))))))</f>
        <v/>
      </c>
      <c r="S255" s="187" t="str">
        <f ca="1">IF('PR-tampon'!B221="","",IF('PR-tampon'!B221=0,"",IF(INDIRECT(NOM_FR_FACADE&amp;ADDRESS('PR-tampon'!$E221,COLUMN(REFERENCEMENT_FACADE[Lien pour aller sur le site Evaluation CSTB])))=0,"",INDIRECT(NOM_FR_FACADE&amp;ADDRESS('PR-tampon'!$E221,COLUMN(REFERENCEMENT_FACADE[Lien pour aller sur le site Evaluation CSTB]))))))</f>
        <v/>
      </c>
    </row>
    <row r="256" spans="1:19" ht="120" customHeight="1" x14ac:dyDescent="0.3">
      <c r="A256" s="2" t="e">
        <f>IF('PR-tampon'!B222=0,"",IF(A255+1&gt;'MODULE DE RECHERCHE'!$F$36,"",A255+1))</f>
        <v>#VALUE!</v>
      </c>
      <c r="B256" s="10" t="str">
        <f ca="1">IF('PR-tampon'!E222="","",IF('PR-tampon'!E222=0,"",INDIRECT(NOM_FR_FACADE&amp;ADDRESS('PR-tampon'!$E222,COLUMN(REFERENCEMENT_FACADE[[#Headers],[DATE REFERENCEMENT]])))))</f>
        <v/>
      </c>
      <c r="C256" s="2" t="str">
        <f ca="1">IF('PR-tampon'!B222="","",IF('PR-tampon'!B222=0,"",INDIRECT(NOM_FR_FACADE&amp;ADDRESS('PR-tampon'!$E222,COLUMN(REFERENCEMENT_FACADE[[#Headers],[ASPECT]])))))</f>
        <v/>
      </c>
      <c r="D256" s="2" t="str">
        <f ca="1">IF('PR-tampon'!B222="","",IF('PR-tampon'!B222=0,"",INDIRECT(NOM_FR_FACADE&amp;ADDRESS('PR-tampon'!$E222,COLUMN(REFERENCEMENT_FACADE[[#Headers],[TYPE DE PROCEDE]])))))</f>
        <v/>
      </c>
      <c r="E256" s="2" t="str">
        <f ca="1">IF('PR-tampon'!B222="","",IF('PR-tampon'!B222=0,"",INDIRECT(NOM_FR_FACADE&amp;ADDRESS('PR-tampon'!$E222,COLUMN(REFERENCEMENT_FACADE[[#Headers],[NOM COMMERCIAL DU PROCEDE]])))))</f>
        <v/>
      </c>
      <c r="F256" s="2" t="str">
        <f ca="1">IF('PR-tampon'!B222="","",IF('PR-tampon'!B222=0,"",INDIRECT(NOM_FR_FACADE&amp;ADDRESS('PR-tampon'!$E222,COLUMN(REFERENCEMENT_FACADE[[#Headers],[FABRICANT]])))))</f>
        <v/>
      </c>
      <c r="G256" s="2" t="str">
        <f ca="1">IF('PR-tampon'!B222="","",IF('PR-tampon'!B222=0,"",INDIRECT(NOM_FR_FACADE&amp;ADDRESS('PR-tampon'!$E222,COLUMN(REFERENCEMENT_FACADE[[#Headers],[TYPE DE DOCUMENT DE REFERENCE]])))))</f>
        <v/>
      </c>
      <c r="H256" s="2" t="str">
        <f ca="1">IF('PR-tampon'!B222="","",IF('PR-tampon'!B222=0,"",INDIRECT(NOM_FR_FACADE&amp;ADDRESS('PR-tampon'!$E222,COLUMN(REFERENCEMENT_FACADE[[#Headers],[REF]])))))</f>
        <v/>
      </c>
      <c r="I256" s="10" t="str">
        <f ca="1">IF('PR-tampon'!B222="","",IF('PR-tampon'!B222=0,"",INDIRECT(NOM_FR_FACADE&amp;ADDRESS('PR-tampon'!$E222,COLUMN(REFERENCEMENT_FACADE[[#Headers],[AVIS LIMITE AU / VALIDITE]])))))</f>
        <v/>
      </c>
      <c r="J256" s="10" t="str">
        <f ca="1">IF('PR-tampon'!B222="","",IF('PR-tampon'!B222=0,"",INDIRECT(NOM_FR_FACADE&amp;ADDRESS('PR-tampon'!$E222,COLUMN(REFERENCEMENT_FACADE[[#Headers],[TC/TNC
dans le domaine d''emploi visé]])))))</f>
        <v/>
      </c>
      <c r="K256" s="2" t="str">
        <f ca="1">IF('PR-tampon'!B222="","",IF('PR-tampon'!B222=0,"",INDIRECT(NOM_FR_FACADE&amp;ADDRESS('PR-tampon'!$E222,COLUMN(REFERENCEMENT_FACADE[[#Headers],[Synthèse support visés]])))))</f>
        <v/>
      </c>
      <c r="L256" s="2" t="str">
        <f ca="1">IF('PR-tampon'!B222="","",IF('PR-tampon'!B222=0,"",INDIRECT(NOM_FR_FACADE&amp;ADDRESS('PR-tampon'!$E222,COLUMN(REFERENCEMENT_FACADE[[#Headers],[LIMITATION DE HAUTEUR DE FACADE3]])))))</f>
        <v/>
      </c>
      <c r="M256" s="265" t="str">
        <f ca="1">IF('PR-tampon'!B222="","",IF('PR-tampon'!B222=0,"",INDIRECT(NOM_FR_FACADE&amp;ADDRESS('PR-tampon'!$E222,COLUMN(REFERENCEMENT_FACADE[[#Headers],[LIMITATION DE HAUTEUR DE FACADE]])))))</f>
        <v/>
      </c>
      <c r="N256" s="236" t="str">
        <f ca="1">IF('PR-tampon'!B222="","",IF('PR-tampon'!B222=0,"",IF(INDIRECT(NOM_FR_FACADE&amp;ADDRESS('PR-tampon'!$E222,COLUMN(REFERENCEMENT_FACADE[Observation domaine d''emploi Hauteur])))=0,"-",INDIRECT(NOM_FR_FACADE&amp;ADDRESS('PR-tampon'!$E222,COLUMN(REFERENCEMENT_FACADE[Observation domaine d''emploi Hauteur]))))))</f>
        <v/>
      </c>
      <c r="O256" s="2" t="str">
        <f ca="1">IF('PR-tampon'!B222="","",IF('PR-tampon'!B222=0,"",INDIRECT(NOM_FR_FACADE&amp;ADDRESS('PR-tampon'!$E222,COLUMN(REFERENCEMENT_FACADE[[#Headers],[Colonne zone visée]])))))</f>
        <v/>
      </c>
      <c r="P256" s="2" t="str">
        <f ca="1">IF('PR-tampon'!B222="","",IF('PR-tampon'!B222=0,"",INDIRECT(NOM_FR_FACADE&amp;ADDRESS('PR-tampon'!$E222,COLUMN(REFERENCEMENT_FACADE[[#Headers],[Colonne catégorie visée]])))))</f>
        <v/>
      </c>
      <c r="Q256" s="236" t="str">
        <f ca="1">IF(OR(RECH_CATEGORIE=FALSE,MID(Tableau5[[#This Row],[ZONE DE SISMICITE MAXIMALE POUR LA CATEGORIE DE BATIMENT VISEE]],2,2)="**"),IF('PR-tampon'!B222="","",IF('PR-tampon'!B222=0,"",IF(INDIRECT(NOM_FR_FACADE&amp;ADDRESS('PR-tampon'!$E222,COLUMN(REFERENCEMENT_FACADE[OBSERVATIONS SUR DOMAINE D''EMPLOI Sismique])))="","-",(INDIRECT(NOM_FR_FACADE&amp;ADDRESS('PR-tampon'!$E222,COLUMN(REFERENCEMENT_FACADE[OBSERVATIONS SUR DOMAINE D''EMPLOI Sismique]))))))),"")</f>
        <v/>
      </c>
      <c r="R256" s="2" t="str">
        <f ca="1">IF('PR-tampon'!B222="","",IF('PR-tampon'!B222=0,"",IF(INDIRECT(NOM_FR_FACADE&amp;ADDRESS('PR-tampon'!$E222,COLUMN(REFERENCEMENT_FACADE[REF ApL])))=0,"",INDIRECT(NOM_FR_FACADE&amp;ADDRESS('PR-tampon'!$E222,COLUMN(REFERENCEMENT_FACADE[REF ApL]))))))</f>
        <v/>
      </c>
      <c r="S256" s="187" t="str">
        <f ca="1">IF('PR-tampon'!B222="","",IF('PR-tampon'!B222=0,"",IF(INDIRECT(NOM_FR_FACADE&amp;ADDRESS('PR-tampon'!$E222,COLUMN(REFERENCEMENT_FACADE[Lien pour aller sur le site Evaluation CSTB])))=0,"",INDIRECT(NOM_FR_FACADE&amp;ADDRESS('PR-tampon'!$E222,COLUMN(REFERENCEMENT_FACADE[Lien pour aller sur le site Evaluation CSTB]))))))</f>
        <v/>
      </c>
    </row>
    <row r="257" spans="1:19" ht="120" customHeight="1" x14ac:dyDescent="0.3">
      <c r="A257" s="2" t="e">
        <f>IF('PR-tampon'!B223=0,"",IF(A256+1&gt;'MODULE DE RECHERCHE'!$F$36,"",A256+1))</f>
        <v>#VALUE!</v>
      </c>
      <c r="B257" s="10" t="str">
        <f ca="1">IF('PR-tampon'!E223="","",IF('PR-tampon'!E223=0,"",INDIRECT(NOM_FR_FACADE&amp;ADDRESS('PR-tampon'!$E223,COLUMN(REFERENCEMENT_FACADE[[#Headers],[DATE REFERENCEMENT]])))))</f>
        <v/>
      </c>
      <c r="C257" s="2" t="str">
        <f ca="1">IF('PR-tampon'!B223="","",IF('PR-tampon'!B223=0,"",INDIRECT(NOM_FR_FACADE&amp;ADDRESS('PR-tampon'!$E223,COLUMN(REFERENCEMENT_FACADE[[#Headers],[ASPECT]])))))</f>
        <v/>
      </c>
      <c r="D257" s="2" t="str">
        <f ca="1">IF('PR-tampon'!B223="","",IF('PR-tampon'!B223=0,"",INDIRECT(NOM_FR_FACADE&amp;ADDRESS('PR-tampon'!$E223,COLUMN(REFERENCEMENT_FACADE[[#Headers],[TYPE DE PROCEDE]])))))</f>
        <v/>
      </c>
      <c r="E257" s="2" t="str">
        <f ca="1">IF('PR-tampon'!B223="","",IF('PR-tampon'!B223=0,"",INDIRECT(NOM_FR_FACADE&amp;ADDRESS('PR-tampon'!$E223,COLUMN(REFERENCEMENT_FACADE[[#Headers],[NOM COMMERCIAL DU PROCEDE]])))))</f>
        <v/>
      </c>
      <c r="F257" s="2" t="str">
        <f ca="1">IF('PR-tampon'!B223="","",IF('PR-tampon'!B223=0,"",INDIRECT(NOM_FR_FACADE&amp;ADDRESS('PR-tampon'!$E223,COLUMN(REFERENCEMENT_FACADE[[#Headers],[FABRICANT]])))))</f>
        <v/>
      </c>
      <c r="G257" s="2" t="str">
        <f ca="1">IF('PR-tampon'!B223="","",IF('PR-tampon'!B223=0,"",INDIRECT(NOM_FR_FACADE&amp;ADDRESS('PR-tampon'!$E223,COLUMN(REFERENCEMENT_FACADE[[#Headers],[TYPE DE DOCUMENT DE REFERENCE]])))))</f>
        <v/>
      </c>
      <c r="H257" s="2" t="str">
        <f ca="1">IF('PR-tampon'!B223="","",IF('PR-tampon'!B223=0,"",INDIRECT(NOM_FR_FACADE&amp;ADDRESS('PR-tampon'!$E223,COLUMN(REFERENCEMENT_FACADE[[#Headers],[REF]])))))</f>
        <v/>
      </c>
      <c r="I257" s="10" t="str">
        <f ca="1">IF('PR-tampon'!B223="","",IF('PR-tampon'!B223=0,"",INDIRECT(NOM_FR_FACADE&amp;ADDRESS('PR-tampon'!$E223,COLUMN(REFERENCEMENT_FACADE[[#Headers],[AVIS LIMITE AU / VALIDITE]])))))</f>
        <v/>
      </c>
      <c r="J257" s="10" t="str">
        <f ca="1">IF('PR-tampon'!B223="","",IF('PR-tampon'!B223=0,"",INDIRECT(NOM_FR_FACADE&amp;ADDRESS('PR-tampon'!$E223,COLUMN(REFERENCEMENT_FACADE[[#Headers],[TC/TNC
dans le domaine d''emploi visé]])))))</f>
        <v/>
      </c>
      <c r="K257" s="2" t="str">
        <f ca="1">IF('PR-tampon'!B223="","",IF('PR-tampon'!B223=0,"",INDIRECT(NOM_FR_FACADE&amp;ADDRESS('PR-tampon'!$E223,COLUMN(REFERENCEMENT_FACADE[[#Headers],[Synthèse support visés]])))))</f>
        <v/>
      </c>
      <c r="L257" s="2" t="str">
        <f ca="1">IF('PR-tampon'!B223="","",IF('PR-tampon'!B223=0,"",INDIRECT(NOM_FR_FACADE&amp;ADDRESS('PR-tampon'!$E223,COLUMN(REFERENCEMENT_FACADE[[#Headers],[LIMITATION DE HAUTEUR DE FACADE3]])))))</f>
        <v/>
      </c>
      <c r="M257" s="265" t="str">
        <f ca="1">IF('PR-tampon'!B223="","",IF('PR-tampon'!B223=0,"",INDIRECT(NOM_FR_FACADE&amp;ADDRESS('PR-tampon'!$E223,COLUMN(REFERENCEMENT_FACADE[[#Headers],[LIMITATION DE HAUTEUR DE FACADE]])))))</f>
        <v/>
      </c>
      <c r="N257" s="236" t="str">
        <f ca="1">IF('PR-tampon'!B223="","",IF('PR-tampon'!B223=0,"",IF(INDIRECT(NOM_FR_FACADE&amp;ADDRESS('PR-tampon'!$E223,COLUMN(REFERENCEMENT_FACADE[Observation domaine d''emploi Hauteur])))=0,"-",INDIRECT(NOM_FR_FACADE&amp;ADDRESS('PR-tampon'!$E223,COLUMN(REFERENCEMENT_FACADE[Observation domaine d''emploi Hauteur]))))))</f>
        <v/>
      </c>
      <c r="O257" s="2" t="str">
        <f ca="1">IF('PR-tampon'!B223="","",IF('PR-tampon'!B223=0,"",INDIRECT(NOM_FR_FACADE&amp;ADDRESS('PR-tampon'!$E223,COLUMN(REFERENCEMENT_FACADE[[#Headers],[Colonne zone visée]])))))</f>
        <v/>
      </c>
      <c r="P257" s="2" t="str">
        <f ca="1">IF('PR-tampon'!B223="","",IF('PR-tampon'!B223=0,"",INDIRECT(NOM_FR_FACADE&amp;ADDRESS('PR-tampon'!$E223,COLUMN(REFERENCEMENT_FACADE[[#Headers],[Colonne catégorie visée]])))))</f>
        <v/>
      </c>
      <c r="Q257" s="236" t="str">
        <f ca="1">IF(OR(RECH_CATEGORIE=FALSE,MID(Tableau5[[#This Row],[ZONE DE SISMICITE MAXIMALE POUR LA CATEGORIE DE BATIMENT VISEE]],2,2)="**"),IF('PR-tampon'!B223="","",IF('PR-tampon'!B223=0,"",IF(INDIRECT(NOM_FR_FACADE&amp;ADDRESS('PR-tampon'!$E223,COLUMN(REFERENCEMENT_FACADE[OBSERVATIONS SUR DOMAINE D''EMPLOI Sismique])))="","-",(INDIRECT(NOM_FR_FACADE&amp;ADDRESS('PR-tampon'!$E223,COLUMN(REFERENCEMENT_FACADE[OBSERVATIONS SUR DOMAINE D''EMPLOI Sismique]))))))),"")</f>
        <v/>
      </c>
      <c r="R257" s="2" t="str">
        <f ca="1">IF('PR-tampon'!B223="","",IF('PR-tampon'!B223=0,"",IF(INDIRECT(NOM_FR_FACADE&amp;ADDRESS('PR-tampon'!$E223,COLUMN(REFERENCEMENT_FACADE[REF ApL])))=0,"",INDIRECT(NOM_FR_FACADE&amp;ADDRESS('PR-tampon'!$E223,COLUMN(REFERENCEMENT_FACADE[REF ApL]))))))</f>
        <v/>
      </c>
      <c r="S257" s="187" t="str">
        <f ca="1">IF('PR-tampon'!B223="","",IF('PR-tampon'!B223=0,"",IF(INDIRECT(NOM_FR_FACADE&amp;ADDRESS('PR-tampon'!$E223,COLUMN(REFERENCEMENT_FACADE[Lien pour aller sur le site Evaluation CSTB])))=0,"",INDIRECT(NOM_FR_FACADE&amp;ADDRESS('PR-tampon'!$E223,COLUMN(REFERENCEMENT_FACADE[Lien pour aller sur le site Evaluation CSTB]))))))</f>
        <v/>
      </c>
    </row>
    <row r="258" spans="1:19" ht="120" customHeight="1" x14ac:dyDescent="0.3">
      <c r="A258" s="2" t="e">
        <f>IF('PR-tampon'!B224=0,"",IF(A257+1&gt;'MODULE DE RECHERCHE'!$F$36,"",A257+1))</f>
        <v>#VALUE!</v>
      </c>
      <c r="B258" s="10" t="str">
        <f ca="1">IF('PR-tampon'!E224="","",IF('PR-tampon'!E224=0,"",INDIRECT(NOM_FR_FACADE&amp;ADDRESS('PR-tampon'!$E224,COLUMN(REFERENCEMENT_FACADE[[#Headers],[DATE REFERENCEMENT]])))))</f>
        <v/>
      </c>
      <c r="C258" s="2" t="str">
        <f ca="1">IF('PR-tampon'!B224="","",IF('PR-tampon'!B224=0,"",INDIRECT(NOM_FR_FACADE&amp;ADDRESS('PR-tampon'!$E224,COLUMN(REFERENCEMENT_FACADE[[#Headers],[ASPECT]])))))</f>
        <v/>
      </c>
      <c r="D258" s="2" t="str">
        <f ca="1">IF('PR-tampon'!B224="","",IF('PR-tampon'!B224=0,"",INDIRECT(NOM_FR_FACADE&amp;ADDRESS('PR-tampon'!$E224,COLUMN(REFERENCEMENT_FACADE[[#Headers],[TYPE DE PROCEDE]])))))</f>
        <v/>
      </c>
      <c r="E258" s="2" t="str">
        <f ca="1">IF('PR-tampon'!B224="","",IF('PR-tampon'!B224=0,"",INDIRECT(NOM_FR_FACADE&amp;ADDRESS('PR-tampon'!$E224,COLUMN(REFERENCEMENT_FACADE[[#Headers],[NOM COMMERCIAL DU PROCEDE]])))))</f>
        <v/>
      </c>
      <c r="F258" s="2" t="str">
        <f ca="1">IF('PR-tampon'!B224="","",IF('PR-tampon'!B224=0,"",INDIRECT(NOM_FR_FACADE&amp;ADDRESS('PR-tampon'!$E224,COLUMN(REFERENCEMENT_FACADE[[#Headers],[FABRICANT]])))))</f>
        <v/>
      </c>
      <c r="G258" s="2" t="str">
        <f ca="1">IF('PR-tampon'!B224="","",IF('PR-tampon'!B224=0,"",INDIRECT(NOM_FR_FACADE&amp;ADDRESS('PR-tampon'!$E224,COLUMN(REFERENCEMENT_FACADE[[#Headers],[TYPE DE DOCUMENT DE REFERENCE]])))))</f>
        <v/>
      </c>
      <c r="H258" s="2" t="str">
        <f ca="1">IF('PR-tampon'!B224="","",IF('PR-tampon'!B224=0,"",INDIRECT(NOM_FR_FACADE&amp;ADDRESS('PR-tampon'!$E224,COLUMN(REFERENCEMENT_FACADE[[#Headers],[REF]])))))</f>
        <v/>
      </c>
      <c r="I258" s="10" t="str">
        <f ca="1">IF('PR-tampon'!B224="","",IF('PR-tampon'!B224=0,"",INDIRECT(NOM_FR_FACADE&amp;ADDRESS('PR-tampon'!$E224,COLUMN(REFERENCEMENT_FACADE[[#Headers],[AVIS LIMITE AU / VALIDITE]])))))</f>
        <v/>
      </c>
      <c r="J258" s="10" t="str">
        <f ca="1">IF('PR-tampon'!B224="","",IF('PR-tampon'!B224=0,"",INDIRECT(NOM_FR_FACADE&amp;ADDRESS('PR-tampon'!$E224,COLUMN(REFERENCEMENT_FACADE[[#Headers],[TC/TNC
dans le domaine d''emploi visé]])))))</f>
        <v/>
      </c>
      <c r="K258" s="2" t="str">
        <f ca="1">IF('PR-tampon'!B224="","",IF('PR-tampon'!B224=0,"",INDIRECT(NOM_FR_FACADE&amp;ADDRESS('PR-tampon'!$E224,COLUMN(REFERENCEMENT_FACADE[[#Headers],[Synthèse support visés]])))))</f>
        <v/>
      </c>
      <c r="L258" s="2" t="str">
        <f ca="1">IF('PR-tampon'!B224="","",IF('PR-tampon'!B224=0,"",INDIRECT(NOM_FR_FACADE&amp;ADDRESS('PR-tampon'!$E224,COLUMN(REFERENCEMENT_FACADE[[#Headers],[LIMITATION DE HAUTEUR DE FACADE3]])))))</f>
        <v/>
      </c>
      <c r="M258" s="265" t="str">
        <f ca="1">IF('PR-tampon'!B224="","",IF('PR-tampon'!B224=0,"",INDIRECT(NOM_FR_FACADE&amp;ADDRESS('PR-tampon'!$E224,COLUMN(REFERENCEMENT_FACADE[[#Headers],[LIMITATION DE HAUTEUR DE FACADE]])))))</f>
        <v/>
      </c>
      <c r="N258" s="236" t="str">
        <f ca="1">IF('PR-tampon'!B224="","",IF('PR-tampon'!B224=0,"",IF(INDIRECT(NOM_FR_FACADE&amp;ADDRESS('PR-tampon'!$E224,COLUMN(REFERENCEMENT_FACADE[Observation domaine d''emploi Hauteur])))=0,"-",INDIRECT(NOM_FR_FACADE&amp;ADDRESS('PR-tampon'!$E224,COLUMN(REFERENCEMENT_FACADE[Observation domaine d''emploi Hauteur]))))))</f>
        <v/>
      </c>
      <c r="O258" s="2" t="str">
        <f ca="1">IF('PR-tampon'!B224="","",IF('PR-tampon'!B224=0,"",INDIRECT(NOM_FR_FACADE&amp;ADDRESS('PR-tampon'!$E224,COLUMN(REFERENCEMENT_FACADE[[#Headers],[Colonne zone visée]])))))</f>
        <v/>
      </c>
      <c r="P258" s="2" t="str">
        <f ca="1">IF('PR-tampon'!B224="","",IF('PR-tampon'!B224=0,"",INDIRECT(NOM_FR_FACADE&amp;ADDRESS('PR-tampon'!$E224,COLUMN(REFERENCEMENT_FACADE[[#Headers],[Colonne catégorie visée]])))))</f>
        <v/>
      </c>
      <c r="Q258" s="236" t="str">
        <f ca="1">IF(OR(RECH_CATEGORIE=FALSE,MID(Tableau5[[#This Row],[ZONE DE SISMICITE MAXIMALE POUR LA CATEGORIE DE BATIMENT VISEE]],2,2)="**"),IF('PR-tampon'!B224="","",IF('PR-tampon'!B224=0,"",IF(INDIRECT(NOM_FR_FACADE&amp;ADDRESS('PR-tampon'!$E224,COLUMN(REFERENCEMENT_FACADE[OBSERVATIONS SUR DOMAINE D''EMPLOI Sismique])))="","-",(INDIRECT(NOM_FR_FACADE&amp;ADDRESS('PR-tampon'!$E224,COLUMN(REFERENCEMENT_FACADE[OBSERVATIONS SUR DOMAINE D''EMPLOI Sismique]))))))),"")</f>
        <v/>
      </c>
      <c r="R258" s="2" t="str">
        <f ca="1">IF('PR-tampon'!B224="","",IF('PR-tampon'!B224=0,"",IF(INDIRECT(NOM_FR_FACADE&amp;ADDRESS('PR-tampon'!$E224,COLUMN(REFERENCEMENT_FACADE[REF ApL])))=0,"",INDIRECT(NOM_FR_FACADE&amp;ADDRESS('PR-tampon'!$E224,COLUMN(REFERENCEMENT_FACADE[REF ApL]))))))</f>
        <v/>
      </c>
      <c r="S258" s="187" t="str">
        <f ca="1">IF('PR-tampon'!B224="","",IF('PR-tampon'!B224=0,"",IF(INDIRECT(NOM_FR_FACADE&amp;ADDRESS('PR-tampon'!$E224,COLUMN(REFERENCEMENT_FACADE[Lien pour aller sur le site Evaluation CSTB])))=0,"",INDIRECT(NOM_FR_FACADE&amp;ADDRESS('PR-tampon'!$E224,COLUMN(REFERENCEMENT_FACADE[Lien pour aller sur le site Evaluation CSTB]))))))</f>
        <v/>
      </c>
    </row>
    <row r="259" spans="1:19" ht="120" customHeight="1" x14ac:dyDescent="0.3">
      <c r="A259" s="2" t="e">
        <f>IF('PR-tampon'!B225=0,"",IF(A258+1&gt;'MODULE DE RECHERCHE'!$F$36,"",A258+1))</f>
        <v>#VALUE!</v>
      </c>
      <c r="B259" s="10" t="str">
        <f ca="1">IF('PR-tampon'!E225="","",IF('PR-tampon'!E225=0,"",INDIRECT(NOM_FR_FACADE&amp;ADDRESS('PR-tampon'!$E225,COLUMN(REFERENCEMENT_FACADE[[#Headers],[DATE REFERENCEMENT]])))))</f>
        <v/>
      </c>
      <c r="C259" s="2" t="str">
        <f ca="1">IF('PR-tampon'!B225="","",IF('PR-tampon'!B225=0,"",INDIRECT(NOM_FR_FACADE&amp;ADDRESS('PR-tampon'!$E225,COLUMN(REFERENCEMENT_FACADE[[#Headers],[ASPECT]])))))</f>
        <v/>
      </c>
      <c r="D259" s="2" t="str">
        <f ca="1">IF('PR-tampon'!B225="","",IF('PR-tampon'!B225=0,"",INDIRECT(NOM_FR_FACADE&amp;ADDRESS('PR-tampon'!$E225,COLUMN(REFERENCEMENT_FACADE[[#Headers],[TYPE DE PROCEDE]])))))</f>
        <v/>
      </c>
      <c r="E259" s="2" t="str">
        <f ca="1">IF('PR-tampon'!B225="","",IF('PR-tampon'!B225=0,"",INDIRECT(NOM_FR_FACADE&amp;ADDRESS('PR-tampon'!$E225,COLUMN(REFERENCEMENT_FACADE[[#Headers],[NOM COMMERCIAL DU PROCEDE]])))))</f>
        <v/>
      </c>
      <c r="F259" s="2" t="str">
        <f ca="1">IF('PR-tampon'!B225="","",IF('PR-tampon'!B225=0,"",INDIRECT(NOM_FR_FACADE&amp;ADDRESS('PR-tampon'!$E225,COLUMN(REFERENCEMENT_FACADE[[#Headers],[FABRICANT]])))))</f>
        <v/>
      </c>
      <c r="G259" s="2" t="str">
        <f ca="1">IF('PR-tampon'!B225="","",IF('PR-tampon'!B225=0,"",INDIRECT(NOM_FR_FACADE&amp;ADDRESS('PR-tampon'!$E225,COLUMN(REFERENCEMENT_FACADE[[#Headers],[TYPE DE DOCUMENT DE REFERENCE]])))))</f>
        <v/>
      </c>
      <c r="H259" s="2" t="str">
        <f ca="1">IF('PR-tampon'!B225="","",IF('PR-tampon'!B225=0,"",INDIRECT(NOM_FR_FACADE&amp;ADDRESS('PR-tampon'!$E225,COLUMN(REFERENCEMENT_FACADE[[#Headers],[REF]])))))</f>
        <v/>
      </c>
      <c r="I259" s="10" t="str">
        <f ca="1">IF('PR-tampon'!B225="","",IF('PR-tampon'!B225=0,"",INDIRECT(NOM_FR_FACADE&amp;ADDRESS('PR-tampon'!$E225,COLUMN(REFERENCEMENT_FACADE[[#Headers],[AVIS LIMITE AU / VALIDITE]])))))</f>
        <v/>
      </c>
      <c r="J259" s="10" t="str">
        <f ca="1">IF('PR-tampon'!B225="","",IF('PR-tampon'!B225=0,"",INDIRECT(NOM_FR_FACADE&amp;ADDRESS('PR-tampon'!$E225,COLUMN(REFERENCEMENT_FACADE[[#Headers],[TC/TNC
dans le domaine d''emploi visé]])))))</f>
        <v/>
      </c>
      <c r="K259" s="2" t="str">
        <f ca="1">IF('PR-tampon'!B225="","",IF('PR-tampon'!B225=0,"",INDIRECT(NOM_FR_FACADE&amp;ADDRESS('PR-tampon'!$E225,COLUMN(REFERENCEMENT_FACADE[[#Headers],[Synthèse support visés]])))))</f>
        <v/>
      </c>
      <c r="L259" s="2" t="str">
        <f ca="1">IF('PR-tampon'!B225="","",IF('PR-tampon'!B225=0,"",INDIRECT(NOM_FR_FACADE&amp;ADDRESS('PR-tampon'!$E225,COLUMN(REFERENCEMENT_FACADE[[#Headers],[LIMITATION DE HAUTEUR DE FACADE3]])))))</f>
        <v/>
      </c>
      <c r="M259" s="265" t="str">
        <f ca="1">IF('PR-tampon'!B225="","",IF('PR-tampon'!B225=0,"",INDIRECT(NOM_FR_FACADE&amp;ADDRESS('PR-tampon'!$E225,COLUMN(REFERENCEMENT_FACADE[[#Headers],[LIMITATION DE HAUTEUR DE FACADE]])))))</f>
        <v/>
      </c>
      <c r="N259" s="236" t="str">
        <f ca="1">IF('PR-tampon'!B225="","",IF('PR-tampon'!B225=0,"",IF(INDIRECT(NOM_FR_FACADE&amp;ADDRESS('PR-tampon'!$E225,COLUMN(REFERENCEMENT_FACADE[Observation domaine d''emploi Hauteur])))=0,"-",INDIRECT(NOM_FR_FACADE&amp;ADDRESS('PR-tampon'!$E225,COLUMN(REFERENCEMENT_FACADE[Observation domaine d''emploi Hauteur]))))))</f>
        <v/>
      </c>
      <c r="O259" s="2" t="str">
        <f ca="1">IF('PR-tampon'!B225="","",IF('PR-tampon'!B225=0,"",INDIRECT(NOM_FR_FACADE&amp;ADDRESS('PR-tampon'!$E225,COLUMN(REFERENCEMENT_FACADE[[#Headers],[Colonne zone visée]])))))</f>
        <v/>
      </c>
      <c r="P259" s="2" t="str">
        <f ca="1">IF('PR-tampon'!B225="","",IF('PR-tampon'!B225=0,"",INDIRECT(NOM_FR_FACADE&amp;ADDRESS('PR-tampon'!$E225,COLUMN(REFERENCEMENT_FACADE[[#Headers],[Colonne catégorie visée]])))))</f>
        <v/>
      </c>
      <c r="Q259" s="236" t="str">
        <f ca="1">IF(OR(RECH_CATEGORIE=FALSE,MID(Tableau5[[#This Row],[ZONE DE SISMICITE MAXIMALE POUR LA CATEGORIE DE BATIMENT VISEE]],2,2)="**"),IF('PR-tampon'!B225="","",IF('PR-tampon'!B225=0,"",IF(INDIRECT(NOM_FR_FACADE&amp;ADDRESS('PR-tampon'!$E225,COLUMN(REFERENCEMENT_FACADE[OBSERVATIONS SUR DOMAINE D''EMPLOI Sismique])))="","-",(INDIRECT(NOM_FR_FACADE&amp;ADDRESS('PR-tampon'!$E225,COLUMN(REFERENCEMENT_FACADE[OBSERVATIONS SUR DOMAINE D''EMPLOI Sismique]))))))),"")</f>
        <v/>
      </c>
      <c r="R259" s="2" t="str">
        <f ca="1">IF('PR-tampon'!B225="","",IF('PR-tampon'!B225=0,"",IF(INDIRECT(NOM_FR_FACADE&amp;ADDRESS('PR-tampon'!$E225,COLUMN(REFERENCEMENT_FACADE[REF ApL])))=0,"",INDIRECT(NOM_FR_FACADE&amp;ADDRESS('PR-tampon'!$E225,COLUMN(REFERENCEMENT_FACADE[REF ApL]))))))</f>
        <v/>
      </c>
      <c r="S259" s="187" t="str">
        <f ca="1">IF('PR-tampon'!B225="","",IF('PR-tampon'!B225=0,"",IF(INDIRECT(NOM_FR_FACADE&amp;ADDRESS('PR-tampon'!$E225,COLUMN(REFERENCEMENT_FACADE[Lien pour aller sur le site Evaluation CSTB])))=0,"",INDIRECT(NOM_FR_FACADE&amp;ADDRESS('PR-tampon'!$E225,COLUMN(REFERENCEMENT_FACADE[Lien pour aller sur le site Evaluation CSTB]))))))</f>
        <v/>
      </c>
    </row>
    <row r="260" spans="1:19" ht="120" customHeight="1" x14ac:dyDescent="0.3">
      <c r="A260" s="2" t="e">
        <f>IF('PR-tampon'!B226=0,"",IF(A259+1&gt;'MODULE DE RECHERCHE'!$F$36,"",A259+1))</f>
        <v>#VALUE!</v>
      </c>
      <c r="B260" s="10" t="str">
        <f ca="1">IF('PR-tampon'!E226="","",IF('PR-tampon'!E226=0,"",INDIRECT(NOM_FR_FACADE&amp;ADDRESS('PR-tampon'!$E226,COLUMN(REFERENCEMENT_FACADE[[#Headers],[DATE REFERENCEMENT]])))))</f>
        <v/>
      </c>
      <c r="C260" s="2" t="str">
        <f ca="1">IF('PR-tampon'!B226="","",IF('PR-tampon'!B226=0,"",INDIRECT(NOM_FR_FACADE&amp;ADDRESS('PR-tampon'!$E226,COLUMN(REFERENCEMENT_FACADE[[#Headers],[ASPECT]])))))</f>
        <v/>
      </c>
      <c r="D260" s="2" t="str">
        <f ca="1">IF('PR-tampon'!B226="","",IF('PR-tampon'!B226=0,"",INDIRECT(NOM_FR_FACADE&amp;ADDRESS('PR-tampon'!$E226,COLUMN(REFERENCEMENT_FACADE[[#Headers],[TYPE DE PROCEDE]])))))</f>
        <v/>
      </c>
      <c r="E260" s="2" t="str">
        <f ca="1">IF('PR-tampon'!B226="","",IF('PR-tampon'!B226=0,"",INDIRECT(NOM_FR_FACADE&amp;ADDRESS('PR-tampon'!$E226,COLUMN(REFERENCEMENT_FACADE[[#Headers],[NOM COMMERCIAL DU PROCEDE]])))))</f>
        <v/>
      </c>
      <c r="F260" s="2" t="str">
        <f ca="1">IF('PR-tampon'!B226="","",IF('PR-tampon'!B226=0,"",INDIRECT(NOM_FR_FACADE&amp;ADDRESS('PR-tampon'!$E226,COLUMN(REFERENCEMENT_FACADE[[#Headers],[FABRICANT]])))))</f>
        <v/>
      </c>
      <c r="G260" s="2" t="str">
        <f ca="1">IF('PR-tampon'!B226="","",IF('PR-tampon'!B226=0,"",INDIRECT(NOM_FR_FACADE&amp;ADDRESS('PR-tampon'!$E226,COLUMN(REFERENCEMENT_FACADE[[#Headers],[TYPE DE DOCUMENT DE REFERENCE]])))))</f>
        <v/>
      </c>
      <c r="H260" s="2" t="str">
        <f ca="1">IF('PR-tampon'!B226="","",IF('PR-tampon'!B226=0,"",INDIRECT(NOM_FR_FACADE&amp;ADDRESS('PR-tampon'!$E226,COLUMN(REFERENCEMENT_FACADE[[#Headers],[REF]])))))</f>
        <v/>
      </c>
      <c r="I260" s="10" t="str">
        <f ca="1">IF('PR-tampon'!B226="","",IF('PR-tampon'!B226=0,"",INDIRECT(NOM_FR_FACADE&amp;ADDRESS('PR-tampon'!$E226,COLUMN(REFERENCEMENT_FACADE[[#Headers],[AVIS LIMITE AU / VALIDITE]])))))</f>
        <v/>
      </c>
      <c r="J260" s="10" t="str">
        <f ca="1">IF('PR-tampon'!B226="","",IF('PR-tampon'!B226=0,"",INDIRECT(NOM_FR_FACADE&amp;ADDRESS('PR-tampon'!$E226,COLUMN(REFERENCEMENT_FACADE[[#Headers],[TC/TNC
dans le domaine d''emploi visé]])))))</f>
        <v/>
      </c>
      <c r="K260" s="2" t="str">
        <f ca="1">IF('PR-tampon'!B226="","",IF('PR-tampon'!B226=0,"",INDIRECT(NOM_FR_FACADE&amp;ADDRESS('PR-tampon'!$E226,COLUMN(REFERENCEMENT_FACADE[[#Headers],[Synthèse support visés]])))))</f>
        <v/>
      </c>
      <c r="L260" s="2" t="str">
        <f ca="1">IF('PR-tampon'!B226="","",IF('PR-tampon'!B226=0,"",INDIRECT(NOM_FR_FACADE&amp;ADDRESS('PR-tampon'!$E226,COLUMN(REFERENCEMENT_FACADE[[#Headers],[LIMITATION DE HAUTEUR DE FACADE3]])))))</f>
        <v/>
      </c>
      <c r="M260" s="265" t="str">
        <f ca="1">IF('PR-tampon'!B226="","",IF('PR-tampon'!B226=0,"",INDIRECT(NOM_FR_FACADE&amp;ADDRESS('PR-tampon'!$E226,COLUMN(REFERENCEMENT_FACADE[[#Headers],[LIMITATION DE HAUTEUR DE FACADE]])))))</f>
        <v/>
      </c>
      <c r="N260" s="236" t="str">
        <f ca="1">IF('PR-tampon'!B226="","",IF('PR-tampon'!B226=0,"",IF(INDIRECT(NOM_FR_FACADE&amp;ADDRESS('PR-tampon'!$E226,COLUMN(REFERENCEMENT_FACADE[Observation domaine d''emploi Hauteur])))=0,"-",INDIRECT(NOM_FR_FACADE&amp;ADDRESS('PR-tampon'!$E226,COLUMN(REFERENCEMENT_FACADE[Observation domaine d''emploi Hauteur]))))))</f>
        <v/>
      </c>
      <c r="O260" s="2" t="str">
        <f ca="1">IF('PR-tampon'!B226="","",IF('PR-tampon'!B226=0,"",INDIRECT(NOM_FR_FACADE&amp;ADDRESS('PR-tampon'!$E226,COLUMN(REFERENCEMENT_FACADE[[#Headers],[Colonne zone visée]])))))</f>
        <v/>
      </c>
      <c r="P260" s="2" t="str">
        <f ca="1">IF('PR-tampon'!B226="","",IF('PR-tampon'!B226=0,"",INDIRECT(NOM_FR_FACADE&amp;ADDRESS('PR-tampon'!$E226,COLUMN(REFERENCEMENT_FACADE[[#Headers],[Colonne catégorie visée]])))))</f>
        <v/>
      </c>
      <c r="Q260" s="236" t="str">
        <f ca="1">IF(OR(RECH_CATEGORIE=FALSE,MID(Tableau5[[#This Row],[ZONE DE SISMICITE MAXIMALE POUR LA CATEGORIE DE BATIMENT VISEE]],2,2)="**"),IF('PR-tampon'!B226="","",IF('PR-tampon'!B226=0,"",IF(INDIRECT(NOM_FR_FACADE&amp;ADDRESS('PR-tampon'!$E226,COLUMN(REFERENCEMENT_FACADE[OBSERVATIONS SUR DOMAINE D''EMPLOI Sismique])))="","-",(INDIRECT(NOM_FR_FACADE&amp;ADDRESS('PR-tampon'!$E226,COLUMN(REFERENCEMENT_FACADE[OBSERVATIONS SUR DOMAINE D''EMPLOI Sismique]))))))),"")</f>
        <v/>
      </c>
      <c r="R260" s="2" t="str">
        <f ca="1">IF('PR-tampon'!B226="","",IF('PR-tampon'!B226=0,"",IF(INDIRECT(NOM_FR_FACADE&amp;ADDRESS('PR-tampon'!$E226,COLUMN(REFERENCEMENT_FACADE[REF ApL])))=0,"",INDIRECT(NOM_FR_FACADE&amp;ADDRESS('PR-tampon'!$E226,COLUMN(REFERENCEMENT_FACADE[REF ApL]))))))</f>
        <v/>
      </c>
      <c r="S260" s="187" t="str">
        <f ca="1">IF('PR-tampon'!B226="","",IF('PR-tampon'!B226=0,"",IF(INDIRECT(NOM_FR_FACADE&amp;ADDRESS('PR-tampon'!$E226,COLUMN(REFERENCEMENT_FACADE[Lien pour aller sur le site Evaluation CSTB])))=0,"",INDIRECT(NOM_FR_FACADE&amp;ADDRESS('PR-tampon'!$E226,COLUMN(REFERENCEMENT_FACADE[Lien pour aller sur le site Evaluation CSTB]))))))</f>
        <v/>
      </c>
    </row>
    <row r="261" spans="1:19" ht="120" customHeight="1" x14ac:dyDescent="0.3">
      <c r="A261" s="2" t="e">
        <f>IF('PR-tampon'!B227=0,"",IF(A260+1&gt;'MODULE DE RECHERCHE'!$F$36,"",A260+1))</f>
        <v>#VALUE!</v>
      </c>
      <c r="B261" s="10" t="str">
        <f ca="1">IF('PR-tampon'!E227="","",IF('PR-tampon'!E227=0,"",INDIRECT(NOM_FR_FACADE&amp;ADDRESS('PR-tampon'!$E227,COLUMN(REFERENCEMENT_FACADE[[#Headers],[DATE REFERENCEMENT]])))))</f>
        <v/>
      </c>
      <c r="C261" s="2" t="str">
        <f ca="1">IF('PR-tampon'!B227="","",IF('PR-tampon'!B227=0,"",INDIRECT(NOM_FR_FACADE&amp;ADDRESS('PR-tampon'!$E227,COLUMN(REFERENCEMENT_FACADE[[#Headers],[ASPECT]])))))</f>
        <v/>
      </c>
      <c r="D261" s="2" t="str">
        <f ca="1">IF('PR-tampon'!B227="","",IF('PR-tampon'!B227=0,"",INDIRECT(NOM_FR_FACADE&amp;ADDRESS('PR-tampon'!$E227,COLUMN(REFERENCEMENT_FACADE[[#Headers],[TYPE DE PROCEDE]])))))</f>
        <v/>
      </c>
      <c r="E261" s="2" t="str">
        <f ca="1">IF('PR-tampon'!B227="","",IF('PR-tampon'!B227=0,"",INDIRECT(NOM_FR_FACADE&amp;ADDRESS('PR-tampon'!$E227,COLUMN(REFERENCEMENT_FACADE[[#Headers],[NOM COMMERCIAL DU PROCEDE]])))))</f>
        <v/>
      </c>
      <c r="F261" s="2" t="str">
        <f ca="1">IF('PR-tampon'!B227="","",IF('PR-tampon'!B227=0,"",INDIRECT(NOM_FR_FACADE&amp;ADDRESS('PR-tampon'!$E227,COLUMN(REFERENCEMENT_FACADE[[#Headers],[FABRICANT]])))))</f>
        <v/>
      </c>
      <c r="G261" s="2" t="str">
        <f ca="1">IF('PR-tampon'!B227="","",IF('PR-tampon'!B227=0,"",INDIRECT(NOM_FR_FACADE&amp;ADDRESS('PR-tampon'!$E227,COLUMN(REFERENCEMENT_FACADE[[#Headers],[TYPE DE DOCUMENT DE REFERENCE]])))))</f>
        <v/>
      </c>
      <c r="H261" s="2" t="str">
        <f ca="1">IF('PR-tampon'!B227="","",IF('PR-tampon'!B227=0,"",INDIRECT(NOM_FR_FACADE&amp;ADDRESS('PR-tampon'!$E227,COLUMN(REFERENCEMENT_FACADE[[#Headers],[REF]])))))</f>
        <v/>
      </c>
      <c r="I261" s="10" t="str">
        <f ca="1">IF('PR-tampon'!B227="","",IF('PR-tampon'!B227=0,"",INDIRECT(NOM_FR_FACADE&amp;ADDRESS('PR-tampon'!$E227,COLUMN(REFERENCEMENT_FACADE[[#Headers],[AVIS LIMITE AU / VALIDITE]])))))</f>
        <v/>
      </c>
      <c r="J261" s="10" t="str">
        <f ca="1">IF('PR-tampon'!B227="","",IF('PR-tampon'!B227=0,"",INDIRECT(NOM_FR_FACADE&amp;ADDRESS('PR-tampon'!$E227,COLUMN(REFERENCEMENT_FACADE[[#Headers],[TC/TNC
dans le domaine d''emploi visé]])))))</f>
        <v/>
      </c>
      <c r="K261" s="2" t="str">
        <f ca="1">IF('PR-tampon'!B227="","",IF('PR-tampon'!B227=0,"",INDIRECT(NOM_FR_FACADE&amp;ADDRESS('PR-tampon'!$E227,COLUMN(REFERENCEMENT_FACADE[[#Headers],[Synthèse support visés]])))))</f>
        <v/>
      </c>
      <c r="L261" s="2" t="str">
        <f ca="1">IF('PR-tampon'!B227="","",IF('PR-tampon'!B227=0,"",INDIRECT(NOM_FR_FACADE&amp;ADDRESS('PR-tampon'!$E227,COLUMN(REFERENCEMENT_FACADE[[#Headers],[LIMITATION DE HAUTEUR DE FACADE3]])))))</f>
        <v/>
      </c>
      <c r="M261" s="265" t="str">
        <f ca="1">IF('PR-tampon'!B227="","",IF('PR-tampon'!B227=0,"",INDIRECT(NOM_FR_FACADE&amp;ADDRESS('PR-tampon'!$E227,COLUMN(REFERENCEMENT_FACADE[[#Headers],[LIMITATION DE HAUTEUR DE FACADE]])))))</f>
        <v/>
      </c>
      <c r="N261" s="236" t="str">
        <f ca="1">IF('PR-tampon'!B227="","",IF('PR-tampon'!B227=0,"",IF(INDIRECT(NOM_FR_FACADE&amp;ADDRESS('PR-tampon'!$E227,COLUMN(REFERENCEMENT_FACADE[Observation domaine d''emploi Hauteur])))=0,"-",INDIRECT(NOM_FR_FACADE&amp;ADDRESS('PR-tampon'!$E227,COLUMN(REFERENCEMENT_FACADE[Observation domaine d''emploi Hauteur]))))))</f>
        <v/>
      </c>
      <c r="O261" s="2" t="str">
        <f ca="1">IF('PR-tampon'!B227="","",IF('PR-tampon'!B227=0,"",INDIRECT(NOM_FR_FACADE&amp;ADDRESS('PR-tampon'!$E227,COLUMN(REFERENCEMENT_FACADE[[#Headers],[Colonne zone visée]])))))</f>
        <v/>
      </c>
      <c r="P261" s="2" t="str">
        <f ca="1">IF('PR-tampon'!B227="","",IF('PR-tampon'!B227=0,"",INDIRECT(NOM_FR_FACADE&amp;ADDRESS('PR-tampon'!$E227,COLUMN(REFERENCEMENT_FACADE[[#Headers],[Colonne catégorie visée]])))))</f>
        <v/>
      </c>
      <c r="Q261" s="236" t="str">
        <f ca="1">IF(OR(RECH_CATEGORIE=FALSE,MID(Tableau5[[#This Row],[ZONE DE SISMICITE MAXIMALE POUR LA CATEGORIE DE BATIMENT VISEE]],2,2)="**"),IF('PR-tampon'!B227="","",IF('PR-tampon'!B227=0,"",IF(INDIRECT(NOM_FR_FACADE&amp;ADDRESS('PR-tampon'!$E227,COLUMN(REFERENCEMENT_FACADE[OBSERVATIONS SUR DOMAINE D''EMPLOI Sismique])))="","-",(INDIRECT(NOM_FR_FACADE&amp;ADDRESS('PR-tampon'!$E227,COLUMN(REFERENCEMENT_FACADE[OBSERVATIONS SUR DOMAINE D''EMPLOI Sismique]))))))),"")</f>
        <v/>
      </c>
      <c r="R261" s="2" t="str">
        <f ca="1">IF('PR-tampon'!B227="","",IF('PR-tampon'!B227=0,"",IF(INDIRECT(NOM_FR_FACADE&amp;ADDRESS('PR-tampon'!$E227,COLUMN(REFERENCEMENT_FACADE[REF ApL])))=0,"",INDIRECT(NOM_FR_FACADE&amp;ADDRESS('PR-tampon'!$E227,COLUMN(REFERENCEMENT_FACADE[REF ApL]))))))</f>
        <v/>
      </c>
      <c r="S261" s="187" t="str">
        <f ca="1">IF('PR-tampon'!B227="","",IF('PR-tampon'!B227=0,"",IF(INDIRECT(NOM_FR_FACADE&amp;ADDRESS('PR-tampon'!$E227,COLUMN(REFERENCEMENT_FACADE[Lien pour aller sur le site Evaluation CSTB])))=0,"",INDIRECT(NOM_FR_FACADE&amp;ADDRESS('PR-tampon'!$E227,COLUMN(REFERENCEMENT_FACADE[Lien pour aller sur le site Evaluation CSTB]))))))</f>
        <v/>
      </c>
    </row>
    <row r="262" spans="1:19" ht="120" customHeight="1" x14ac:dyDescent="0.3">
      <c r="A262" s="2" t="e">
        <f>IF('PR-tampon'!B228=0,"",IF(A261+1&gt;'MODULE DE RECHERCHE'!$F$36,"",A261+1))</f>
        <v>#VALUE!</v>
      </c>
      <c r="B262" s="10" t="str">
        <f ca="1">IF('PR-tampon'!E228="","",IF('PR-tampon'!E228=0,"",INDIRECT(NOM_FR_FACADE&amp;ADDRESS('PR-tampon'!$E228,COLUMN(REFERENCEMENT_FACADE[[#Headers],[DATE REFERENCEMENT]])))))</f>
        <v/>
      </c>
      <c r="C262" s="2" t="str">
        <f ca="1">IF('PR-tampon'!B228="","",IF('PR-tampon'!B228=0,"",INDIRECT(NOM_FR_FACADE&amp;ADDRESS('PR-tampon'!$E228,COLUMN(REFERENCEMENT_FACADE[[#Headers],[ASPECT]])))))</f>
        <v/>
      </c>
      <c r="D262" s="2" t="str">
        <f ca="1">IF('PR-tampon'!B228="","",IF('PR-tampon'!B228=0,"",INDIRECT(NOM_FR_FACADE&amp;ADDRESS('PR-tampon'!$E228,COLUMN(REFERENCEMENT_FACADE[[#Headers],[TYPE DE PROCEDE]])))))</f>
        <v/>
      </c>
      <c r="E262" s="2" t="str">
        <f ca="1">IF('PR-tampon'!B228="","",IF('PR-tampon'!B228=0,"",INDIRECT(NOM_FR_FACADE&amp;ADDRESS('PR-tampon'!$E228,COLUMN(REFERENCEMENT_FACADE[[#Headers],[NOM COMMERCIAL DU PROCEDE]])))))</f>
        <v/>
      </c>
      <c r="F262" s="2" t="str">
        <f ca="1">IF('PR-tampon'!B228="","",IF('PR-tampon'!B228=0,"",INDIRECT(NOM_FR_FACADE&amp;ADDRESS('PR-tampon'!$E228,COLUMN(REFERENCEMENT_FACADE[[#Headers],[FABRICANT]])))))</f>
        <v/>
      </c>
      <c r="G262" s="2" t="str">
        <f ca="1">IF('PR-tampon'!B228="","",IF('PR-tampon'!B228=0,"",INDIRECT(NOM_FR_FACADE&amp;ADDRESS('PR-tampon'!$E228,COLUMN(REFERENCEMENT_FACADE[[#Headers],[TYPE DE DOCUMENT DE REFERENCE]])))))</f>
        <v/>
      </c>
      <c r="H262" s="2" t="str">
        <f ca="1">IF('PR-tampon'!B228="","",IF('PR-tampon'!B228=0,"",INDIRECT(NOM_FR_FACADE&amp;ADDRESS('PR-tampon'!$E228,COLUMN(REFERENCEMENT_FACADE[[#Headers],[REF]])))))</f>
        <v/>
      </c>
      <c r="I262" s="10" t="str">
        <f ca="1">IF('PR-tampon'!B228="","",IF('PR-tampon'!B228=0,"",INDIRECT(NOM_FR_FACADE&amp;ADDRESS('PR-tampon'!$E228,COLUMN(REFERENCEMENT_FACADE[[#Headers],[AVIS LIMITE AU / VALIDITE]])))))</f>
        <v/>
      </c>
      <c r="J262" s="10" t="str">
        <f ca="1">IF('PR-tampon'!B228="","",IF('PR-tampon'!B228=0,"",INDIRECT(NOM_FR_FACADE&amp;ADDRESS('PR-tampon'!$E228,COLUMN(REFERENCEMENT_FACADE[[#Headers],[TC/TNC
dans le domaine d''emploi visé]])))))</f>
        <v/>
      </c>
      <c r="K262" s="2" t="str">
        <f ca="1">IF('PR-tampon'!B228="","",IF('PR-tampon'!B228=0,"",INDIRECT(NOM_FR_FACADE&amp;ADDRESS('PR-tampon'!$E228,COLUMN(REFERENCEMENT_FACADE[[#Headers],[Synthèse support visés]])))))</f>
        <v/>
      </c>
      <c r="L262" s="2" t="str">
        <f ca="1">IF('PR-tampon'!B228="","",IF('PR-tampon'!B228=0,"",INDIRECT(NOM_FR_FACADE&amp;ADDRESS('PR-tampon'!$E228,COLUMN(REFERENCEMENT_FACADE[[#Headers],[LIMITATION DE HAUTEUR DE FACADE3]])))))</f>
        <v/>
      </c>
      <c r="M262" s="265" t="str">
        <f ca="1">IF('PR-tampon'!B228="","",IF('PR-tampon'!B228=0,"",INDIRECT(NOM_FR_FACADE&amp;ADDRESS('PR-tampon'!$E228,COLUMN(REFERENCEMENT_FACADE[[#Headers],[LIMITATION DE HAUTEUR DE FACADE]])))))</f>
        <v/>
      </c>
      <c r="N262" s="236" t="str">
        <f ca="1">IF('PR-tampon'!B228="","",IF('PR-tampon'!B228=0,"",IF(INDIRECT(NOM_FR_FACADE&amp;ADDRESS('PR-tampon'!$E228,COLUMN(REFERENCEMENT_FACADE[Observation domaine d''emploi Hauteur])))=0,"-",INDIRECT(NOM_FR_FACADE&amp;ADDRESS('PR-tampon'!$E228,COLUMN(REFERENCEMENT_FACADE[Observation domaine d''emploi Hauteur]))))))</f>
        <v/>
      </c>
      <c r="O262" s="2" t="str">
        <f ca="1">IF('PR-tampon'!B228="","",IF('PR-tampon'!B228=0,"",INDIRECT(NOM_FR_FACADE&amp;ADDRESS('PR-tampon'!$E228,COLUMN(REFERENCEMENT_FACADE[[#Headers],[Colonne zone visée]])))))</f>
        <v/>
      </c>
      <c r="P262" s="2" t="str">
        <f ca="1">IF('PR-tampon'!B228="","",IF('PR-tampon'!B228=0,"",INDIRECT(NOM_FR_FACADE&amp;ADDRESS('PR-tampon'!$E228,COLUMN(REFERENCEMENT_FACADE[[#Headers],[Colonne catégorie visée]])))))</f>
        <v/>
      </c>
      <c r="Q262" s="236" t="str">
        <f ca="1">IF(OR(RECH_CATEGORIE=FALSE,MID(Tableau5[[#This Row],[ZONE DE SISMICITE MAXIMALE POUR LA CATEGORIE DE BATIMENT VISEE]],2,2)="**"),IF('PR-tampon'!B228="","",IF('PR-tampon'!B228=0,"",IF(INDIRECT(NOM_FR_FACADE&amp;ADDRESS('PR-tampon'!$E228,COLUMN(REFERENCEMENT_FACADE[OBSERVATIONS SUR DOMAINE D''EMPLOI Sismique])))="","-",(INDIRECT(NOM_FR_FACADE&amp;ADDRESS('PR-tampon'!$E228,COLUMN(REFERENCEMENT_FACADE[OBSERVATIONS SUR DOMAINE D''EMPLOI Sismique]))))))),"")</f>
        <v/>
      </c>
      <c r="R262" s="2" t="str">
        <f ca="1">IF('PR-tampon'!B228="","",IF('PR-tampon'!B228=0,"",IF(INDIRECT(NOM_FR_FACADE&amp;ADDRESS('PR-tampon'!$E228,COLUMN(REFERENCEMENT_FACADE[REF ApL])))=0,"",INDIRECT(NOM_FR_FACADE&amp;ADDRESS('PR-tampon'!$E228,COLUMN(REFERENCEMENT_FACADE[REF ApL]))))))</f>
        <v/>
      </c>
      <c r="S262" s="187" t="str">
        <f ca="1">IF('PR-tampon'!B228="","",IF('PR-tampon'!B228=0,"",IF(INDIRECT(NOM_FR_FACADE&amp;ADDRESS('PR-tampon'!$E228,COLUMN(REFERENCEMENT_FACADE[Lien pour aller sur le site Evaluation CSTB])))=0,"",INDIRECT(NOM_FR_FACADE&amp;ADDRESS('PR-tampon'!$E228,COLUMN(REFERENCEMENT_FACADE[Lien pour aller sur le site Evaluation CSTB]))))))</f>
        <v/>
      </c>
    </row>
    <row r="263" spans="1:19" ht="120" customHeight="1" x14ac:dyDescent="0.3">
      <c r="A263" s="2" t="e">
        <f>IF('PR-tampon'!B229=0,"",IF(A262+1&gt;'MODULE DE RECHERCHE'!$F$36,"",A262+1))</f>
        <v>#VALUE!</v>
      </c>
      <c r="B263" s="10" t="str">
        <f ca="1">IF('PR-tampon'!E229="","",IF('PR-tampon'!E229=0,"",INDIRECT(NOM_FR_FACADE&amp;ADDRESS('PR-tampon'!$E229,COLUMN(REFERENCEMENT_FACADE[[#Headers],[DATE REFERENCEMENT]])))))</f>
        <v/>
      </c>
      <c r="C263" s="2" t="str">
        <f ca="1">IF('PR-tampon'!B229="","",IF('PR-tampon'!B229=0,"",INDIRECT(NOM_FR_FACADE&amp;ADDRESS('PR-tampon'!$E229,COLUMN(REFERENCEMENT_FACADE[[#Headers],[ASPECT]])))))</f>
        <v/>
      </c>
      <c r="D263" s="2" t="str">
        <f ca="1">IF('PR-tampon'!B229="","",IF('PR-tampon'!B229=0,"",INDIRECT(NOM_FR_FACADE&amp;ADDRESS('PR-tampon'!$E229,COLUMN(REFERENCEMENT_FACADE[[#Headers],[TYPE DE PROCEDE]])))))</f>
        <v/>
      </c>
      <c r="E263" s="2" t="str">
        <f ca="1">IF('PR-tampon'!B229="","",IF('PR-tampon'!B229=0,"",INDIRECT(NOM_FR_FACADE&amp;ADDRESS('PR-tampon'!$E229,COLUMN(REFERENCEMENT_FACADE[[#Headers],[NOM COMMERCIAL DU PROCEDE]])))))</f>
        <v/>
      </c>
      <c r="F263" s="2" t="str">
        <f ca="1">IF('PR-tampon'!B229="","",IF('PR-tampon'!B229=0,"",INDIRECT(NOM_FR_FACADE&amp;ADDRESS('PR-tampon'!$E229,COLUMN(REFERENCEMENT_FACADE[[#Headers],[FABRICANT]])))))</f>
        <v/>
      </c>
      <c r="G263" s="2" t="str">
        <f ca="1">IF('PR-tampon'!B229="","",IF('PR-tampon'!B229=0,"",INDIRECT(NOM_FR_FACADE&amp;ADDRESS('PR-tampon'!$E229,COLUMN(REFERENCEMENT_FACADE[[#Headers],[TYPE DE DOCUMENT DE REFERENCE]])))))</f>
        <v/>
      </c>
      <c r="H263" s="2" t="str">
        <f ca="1">IF('PR-tampon'!B229="","",IF('PR-tampon'!B229=0,"",INDIRECT(NOM_FR_FACADE&amp;ADDRESS('PR-tampon'!$E229,COLUMN(REFERENCEMENT_FACADE[[#Headers],[REF]])))))</f>
        <v/>
      </c>
      <c r="I263" s="10" t="str">
        <f ca="1">IF('PR-tampon'!B229="","",IF('PR-tampon'!B229=0,"",INDIRECT(NOM_FR_FACADE&amp;ADDRESS('PR-tampon'!$E229,COLUMN(REFERENCEMENT_FACADE[[#Headers],[AVIS LIMITE AU / VALIDITE]])))))</f>
        <v/>
      </c>
      <c r="J263" s="10" t="str">
        <f ca="1">IF('PR-tampon'!B229="","",IF('PR-tampon'!B229=0,"",INDIRECT(NOM_FR_FACADE&amp;ADDRESS('PR-tampon'!$E229,COLUMN(REFERENCEMENT_FACADE[[#Headers],[TC/TNC
dans le domaine d''emploi visé]])))))</f>
        <v/>
      </c>
      <c r="K263" s="2" t="str">
        <f ca="1">IF('PR-tampon'!B229="","",IF('PR-tampon'!B229=0,"",INDIRECT(NOM_FR_FACADE&amp;ADDRESS('PR-tampon'!$E229,COLUMN(REFERENCEMENT_FACADE[[#Headers],[Synthèse support visés]])))))</f>
        <v/>
      </c>
      <c r="L263" s="2" t="str">
        <f ca="1">IF('PR-tampon'!B229="","",IF('PR-tampon'!B229=0,"",INDIRECT(NOM_FR_FACADE&amp;ADDRESS('PR-tampon'!$E229,COLUMN(REFERENCEMENT_FACADE[[#Headers],[LIMITATION DE HAUTEUR DE FACADE3]])))))</f>
        <v/>
      </c>
      <c r="M263" s="265" t="str">
        <f ca="1">IF('PR-tampon'!B229="","",IF('PR-tampon'!B229=0,"",INDIRECT(NOM_FR_FACADE&amp;ADDRESS('PR-tampon'!$E229,COLUMN(REFERENCEMENT_FACADE[[#Headers],[LIMITATION DE HAUTEUR DE FACADE]])))))</f>
        <v/>
      </c>
      <c r="N263" s="236" t="str">
        <f ca="1">IF('PR-tampon'!B229="","",IF('PR-tampon'!B229=0,"",IF(INDIRECT(NOM_FR_FACADE&amp;ADDRESS('PR-tampon'!$E229,COLUMN(REFERENCEMENT_FACADE[Observation domaine d''emploi Hauteur])))=0,"-",INDIRECT(NOM_FR_FACADE&amp;ADDRESS('PR-tampon'!$E229,COLUMN(REFERENCEMENT_FACADE[Observation domaine d''emploi Hauteur]))))))</f>
        <v/>
      </c>
      <c r="O263" s="2" t="str">
        <f ca="1">IF('PR-tampon'!B229="","",IF('PR-tampon'!B229=0,"",INDIRECT(NOM_FR_FACADE&amp;ADDRESS('PR-tampon'!$E229,COLUMN(REFERENCEMENT_FACADE[[#Headers],[Colonne zone visée]])))))</f>
        <v/>
      </c>
      <c r="P263" s="2" t="str">
        <f ca="1">IF('PR-tampon'!B229="","",IF('PR-tampon'!B229=0,"",INDIRECT(NOM_FR_FACADE&amp;ADDRESS('PR-tampon'!$E229,COLUMN(REFERENCEMENT_FACADE[[#Headers],[Colonne catégorie visée]])))))</f>
        <v/>
      </c>
      <c r="Q263" s="236" t="str">
        <f ca="1">IF(OR(RECH_CATEGORIE=FALSE,MID(Tableau5[[#This Row],[ZONE DE SISMICITE MAXIMALE POUR LA CATEGORIE DE BATIMENT VISEE]],2,2)="**"),IF('PR-tampon'!B229="","",IF('PR-tampon'!B229=0,"",IF(INDIRECT(NOM_FR_FACADE&amp;ADDRESS('PR-tampon'!$E229,COLUMN(REFERENCEMENT_FACADE[OBSERVATIONS SUR DOMAINE D''EMPLOI Sismique])))="","-",(INDIRECT(NOM_FR_FACADE&amp;ADDRESS('PR-tampon'!$E229,COLUMN(REFERENCEMENT_FACADE[OBSERVATIONS SUR DOMAINE D''EMPLOI Sismique]))))))),"")</f>
        <v/>
      </c>
      <c r="R263" s="2" t="str">
        <f ca="1">IF('PR-tampon'!B229="","",IF('PR-tampon'!B229=0,"",IF(INDIRECT(NOM_FR_FACADE&amp;ADDRESS('PR-tampon'!$E229,COLUMN(REFERENCEMENT_FACADE[REF ApL])))=0,"",INDIRECT(NOM_FR_FACADE&amp;ADDRESS('PR-tampon'!$E229,COLUMN(REFERENCEMENT_FACADE[REF ApL]))))))</f>
        <v/>
      </c>
      <c r="S263" s="187" t="str">
        <f ca="1">IF('PR-tampon'!B229="","",IF('PR-tampon'!B229=0,"",IF(INDIRECT(NOM_FR_FACADE&amp;ADDRESS('PR-tampon'!$E229,COLUMN(REFERENCEMENT_FACADE[Lien pour aller sur le site Evaluation CSTB])))=0,"",INDIRECT(NOM_FR_FACADE&amp;ADDRESS('PR-tampon'!$E229,COLUMN(REFERENCEMENT_FACADE[Lien pour aller sur le site Evaluation CSTB]))))))</f>
        <v/>
      </c>
    </row>
    <row r="264" spans="1:19" ht="120" customHeight="1" x14ac:dyDescent="0.3">
      <c r="A264" s="2" t="e">
        <f>IF('PR-tampon'!B230=0,"",IF(A263+1&gt;'MODULE DE RECHERCHE'!$F$36,"",A263+1))</f>
        <v>#VALUE!</v>
      </c>
      <c r="B264" s="10" t="str">
        <f ca="1">IF('PR-tampon'!E230="","",IF('PR-tampon'!E230=0,"",INDIRECT(NOM_FR_FACADE&amp;ADDRESS('PR-tampon'!$E230,COLUMN(REFERENCEMENT_FACADE[[#Headers],[DATE REFERENCEMENT]])))))</f>
        <v/>
      </c>
      <c r="C264" s="2" t="str">
        <f ca="1">IF('PR-tampon'!B230="","",IF('PR-tampon'!B230=0,"",INDIRECT(NOM_FR_FACADE&amp;ADDRESS('PR-tampon'!$E230,COLUMN(REFERENCEMENT_FACADE[[#Headers],[ASPECT]])))))</f>
        <v/>
      </c>
      <c r="D264" s="2" t="str">
        <f ca="1">IF('PR-tampon'!B230="","",IF('PR-tampon'!B230=0,"",INDIRECT(NOM_FR_FACADE&amp;ADDRESS('PR-tampon'!$E230,COLUMN(REFERENCEMENT_FACADE[[#Headers],[TYPE DE PROCEDE]])))))</f>
        <v/>
      </c>
      <c r="E264" s="2" t="str">
        <f ca="1">IF('PR-tampon'!B230="","",IF('PR-tampon'!B230=0,"",INDIRECT(NOM_FR_FACADE&amp;ADDRESS('PR-tampon'!$E230,COLUMN(REFERENCEMENT_FACADE[[#Headers],[NOM COMMERCIAL DU PROCEDE]])))))</f>
        <v/>
      </c>
      <c r="F264" s="2" t="str">
        <f ca="1">IF('PR-tampon'!B230="","",IF('PR-tampon'!B230=0,"",INDIRECT(NOM_FR_FACADE&amp;ADDRESS('PR-tampon'!$E230,COLUMN(REFERENCEMENT_FACADE[[#Headers],[FABRICANT]])))))</f>
        <v/>
      </c>
      <c r="G264" s="2" t="str">
        <f ca="1">IF('PR-tampon'!B230="","",IF('PR-tampon'!B230=0,"",INDIRECT(NOM_FR_FACADE&amp;ADDRESS('PR-tampon'!$E230,COLUMN(REFERENCEMENT_FACADE[[#Headers],[TYPE DE DOCUMENT DE REFERENCE]])))))</f>
        <v/>
      </c>
      <c r="H264" s="2" t="str">
        <f ca="1">IF('PR-tampon'!B230="","",IF('PR-tampon'!B230=0,"",INDIRECT(NOM_FR_FACADE&amp;ADDRESS('PR-tampon'!$E230,COLUMN(REFERENCEMENT_FACADE[[#Headers],[REF]])))))</f>
        <v/>
      </c>
      <c r="I264" s="10" t="str">
        <f ca="1">IF('PR-tampon'!B230="","",IF('PR-tampon'!B230=0,"",INDIRECT(NOM_FR_FACADE&amp;ADDRESS('PR-tampon'!$E230,COLUMN(REFERENCEMENT_FACADE[[#Headers],[AVIS LIMITE AU / VALIDITE]])))))</f>
        <v/>
      </c>
      <c r="J264" s="10" t="str">
        <f ca="1">IF('PR-tampon'!B230="","",IF('PR-tampon'!B230=0,"",INDIRECT(NOM_FR_FACADE&amp;ADDRESS('PR-tampon'!$E230,COLUMN(REFERENCEMENT_FACADE[[#Headers],[TC/TNC
dans le domaine d''emploi visé]])))))</f>
        <v/>
      </c>
      <c r="K264" s="2" t="str">
        <f ca="1">IF('PR-tampon'!B230="","",IF('PR-tampon'!B230=0,"",INDIRECT(NOM_FR_FACADE&amp;ADDRESS('PR-tampon'!$E230,COLUMN(REFERENCEMENT_FACADE[[#Headers],[Synthèse support visés]])))))</f>
        <v/>
      </c>
      <c r="L264" s="2" t="str">
        <f ca="1">IF('PR-tampon'!B230="","",IF('PR-tampon'!B230=0,"",INDIRECT(NOM_FR_FACADE&amp;ADDRESS('PR-tampon'!$E230,COLUMN(REFERENCEMENT_FACADE[[#Headers],[LIMITATION DE HAUTEUR DE FACADE3]])))))</f>
        <v/>
      </c>
      <c r="M264" s="265" t="str">
        <f ca="1">IF('PR-tampon'!B230="","",IF('PR-tampon'!B230=0,"",INDIRECT(NOM_FR_FACADE&amp;ADDRESS('PR-tampon'!$E230,COLUMN(REFERENCEMENT_FACADE[[#Headers],[LIMITATION DE HAUTEUR DE FACADE]])))))</f>
        <v/>
      </c>
      <c r="N264" s="236" t="str">
        <f ca="1">IF('PR-tampon'!B230="","",IF('PR-tampon'!B230=0,"",IF(INDIRECT(NOM_FR_FACADE&amp;ADDRESS('PR-tampon'!$E230,COLUMN(REFERENCEMENT_FACADE[Observation domaine d''emploi Hauteur])))=0,"-",INDIRECT(NOM_FR_FACADE&amp;ADDRESS('PR-tampon'!$E230,COLUMN(REFERENCEMENT_FACADE[Observation domaine d''emploi Hauteur]))))))</f>
        <v/>
      </c>
      <c r="O264" s="2" t="str">
        <f ca="1">IF('PR-tampon'!B230="","",IF('PR-tampon'!B230=0,"",INDIRECT(NOM_FR_FACADE&amp;ADDRESS('PR-tampon'!$E230,COLUMN(REFERENCEMENT_FACADE[[#Headers],[Colonne zone visée]])))))</f>
        <v/>
      </c>
      <c r="P264" s="2" t="str">
        <f ca="1">IF('PR-tampon'!B230="","",IF('PR-tampon'!B230=0,"",INDIRECT(NOM_FR_FACADE&amp;ADDRESS('PR-tampon'!$E230,COLUMN(REFERENCEMENT_FACADE[[#Headers],[Colonne catégorie visée]])))))</f>
        <v/>
      </c>
      <c r="Q264" s="236" t="str">
        <f ca="1">IF(OR(RECH_CATEGORIE=FALSE,MID(Tableau5[[#This Row],[ZONE DE SISMICITE MAXIMALE POUR LA CATEGORIE DE BATIMENT VISEE]],2,2)="**"),IF('PR-tampon'!B230="","",IF('PR-tampon'!B230=0,"",IF(INDIRECT(NOM_FR_FACADE&amp;ADDRESS('PR-tampon'!$E230,COLUMN(REFERENCEMENT_FACADE[OBSERVATIONS SUR DOMAINE D''EMPLOI Sismique])))="","-",(INDIRECT(NOM_FR_FACADE&amp;ADDRESS('PR-tampon'!$E230,COLUMN(REFERENCEMENT_FACADE[OBSERVATIONS SUR DOMAINE D''EMPLOI Sismique]))))))),"")</f>
        <v/>
      </c>
      <c r="R264" s="2" t="str">
        <f ca="1">IF('PR-tampon'!B230="","",IF('PR-tampon'!B230=0,"",IF(INDIRECT(NOM_FR_FACADE&amp;ADDRESS('PR-tampon'!$E230,COLUMN(REFERENCEMENT_FACADE[REF ApL])))=0,"",INDIRECT(NOM_FR_FACADE&amp;ADDRESS('PR-tampon'!$E230,COLUMN(REFERENCEMENT_FACADE[REF ApL]))))))</f>
        <v/>
      </c>
      <c r="S264" s="187" t="str">
        <f ca="1">IF('PR-tampon'!B230="","",IF('PR-tampon'!B230=0,"",IF(INDIRECT(NOM_FR_FACADE&amp;ADDRESS('PR-tampon'!$E230,COLUMN(REFERENCEMENT_FACADE[Lien pour aller sur le site Evaluation CSTB])))=0,"",INDIRECT(NOM_FR_FACADE&amp;ADDRESS('PR-tampon'!$E230,COLUMN(REFERENCEMENT_FACADE[Lien pour aller sur le site Evaluation CSTB]))))))</f>
        <v/>
      </c>
    </row>
    <row r="265" spans="1:19" ht="120" customHeight="1" x14ac:dyDescent="0.3">
      <c r="A265" s="2" t="e">
        <f>IF('PR-tampon'!B231=0,"",IF(A264+1&gt;'MODULE DE RECHERCHE'!$F$36,"",A264+1))</f>
        <v>#VALUE!</v>
      </c>
      <c r="B265" s="10" t="str">
        <f ca="1">IF('PR-tampon'!E231="","",IF('PR-tampon'!E231=0,"",INDIRECT(NOM_FR_FACADE&amp;ADDRESS('PR-tampon'!$E231,COLUMN(REFERENCEMENT_FACADE[[#Headers],[DATE REFERENCEMENT]])))))</f>
        <v/>
      </c>
      <c r="C265" s="2" t="str">
        <f ca="1">IF('PR-tampon'!B231="","",IF('PR-tampon'!B231=0,"",INDIRECT(NOM_FR_FACADE&amp;ADDRESS('PR-tampon'!$E231,COLUMN(REFERENCEMENT_FACADE[[#Headers],[ASPECT]])))))</f>
        <v/>
      </c>
      <c r="D265" s="2" t="str">
        <f ca="1">IF('PR-tampon'!B231="","",IF('PR-tampon'!B231=0,"",INDIRECT(NOM_FR_FACADE&amp;ADDRESS('PR-tampon'!$E231,COLUMN(REFERENCEMENT_FACADE[[#Headers],[TYPE DE PROCEDE]])))))</f>
        <v/>
      </c>
      <c r="E265" s="2" t="str">
        <f ca="1">IF('PR-tampon'!B231="","",IF('PR-tampon'!B231=0,"",INDIRECT(NOM_FR_FACADE&amp;ADDRESS('PR-tampon'!$E231,COLUMN(REFERENCEMENT_FACADE[[#Headers],[NOM COMMERCIAL DU PROCEDE]])))))</f>
        <v/>
      </c>
      <c r="F265" s="2" t="str">
        <f ca="1">IF('PR-tampon'!B231="","",IF('PR-tampon'!B231=0,"",INDIRECT(NOM_FR_FACADE&amp;ADDRESS('PR-tampon'!$E231,COLUMN(REFERENCEMENT_FACADE[[#Headers],[FABRICANT]])))))</f>
        <v/>
      </c>
      <c r="G265" s="2" t="str">
        <f ca="1">IF('PR-tampon'!B231="","",IF('PR-tampon'!B231=0,"",INDIRECT(NOM_FR_FACADE&amp;ADDRESS('PR-tampon'!$E231,COLUMN(REFERENCEMENT_FACADE[[#Headers],[TYPE DE DOCUMENT DE REFERENCE]])))))</f>
        <v/>
      </c>
      <c r="H265" s="2" t="str">
        <f ca="1">IF('PR-tampon'!B231="","",IF('PR-tampon'!B231=0,"",INDIRECT(NOM_FR_FACADE&amp;ADDRESS('PR-tampon'!$E231,COLUMN(REFERENCEMENT_FACADE[[#Headers],[REF]])))))</f>
        <v/>
      </c>
      <c r="I265" s="10" t="str">
        <f ca="1">IF('PR-tampon'!B231="","",IF('PR-tampon'!B231=0,"",INDIRECT(NOM_FR_FACADE&amp;ADDRESS('PR-tampon'!$E231,COLUMN(REFERENCEMENT_FACADE[[#Headers],[AVIS LIMITE AU / VALIDITE]])))))</f>
        <v/>
      </c>
      <c r="J265" s="10" t="str">
        <f ca="1">IF('PR-tampon'!B231="","",IF('PR-tampon'!B231=0,"",INDIRECT(NOM_FR_FACADE&amp;ADDRESS('PR-tampon'!$E231,COLUMN(REFERENCEMENT_FACADE[[#Headers],[TC/TNC
dans le domaine d''emploi visé]])))))</f>
        <v/>
      </c>
      <c r="K265" s="2" t="str">
        <f ca="1">IF('PR-tampon'!B231="","",IF('PR-tampon'!B231=0,"",INDIRECT(NOM_FR_FACADE&amp;ADDRESS('PR-tampon'!$E231,COLUMN(REFERENCEMENT_FACADE[[#Headers],[Synthèse support visés]])))))</f>
        <v/>
      </c>
      <c r="L265" s="2" t="str">
        <f ca="1">IF('PR-tampon'!B231="","",IF('PR-tampon'!B231=0,"",INDIRECT(NOM_FR_FACADE&amp;ADDRESS('PR-tampon'!$E231,COLUMN(REFERENCEMENT_FACADE[[#Headers],[LIMITATION DE HAUTEUR DE FACADE3]])))))</f>
        <v/>
      </c>
      <c r="M265" s="265" t="str">
        <f ca="1">IF('PR-tampon'!B231="","",IF('PR-tampon'!B231=0,"",INDIRECT(NOM_FR_FACADE&amp;ADDRESS('PR-tampon'!$E231,COLUMN(REFERENCEMENT_FACADE[[#Headers],[LIMITATION DE HAUTEUR DE FACADE]])))))</f>
        <v/>
      </c>
      <c r="N265" s="236" t="str">
        <f ca="1">IF('PR-tampon'!B231="","",IF('PR-tampon'!B231=0,"",IF(INDIRECT(NOM_FR_FACADE&amp;ADDRESS('PR-tampon'!$E231,COLUMN(REFERENCEMENT_FACADE[Observation domaine d''emploi Hauteur])))=0,"-",INDIRECT(NOM_FR_FACADE&amp;ADDRESS('PR-tampon'!$E231,COLUMN(REFERENCEMENT_FACADE[Observation domaine d''emploi Hauteur]))))))</f>
        <v/>
      </c>
      <c r="O265" s="2" t="str">
        <f ca="1">IF('PR-tampon'!B231="","",IF('PR-tampon'!B231=0,"",INDIRECT(NOM_FR_FACADE&amp;ADDRESS('PR-tampon'!$E231,COLUMN(REFERENCEMENT_FACADE[[#Headers],[Colonne zone visée]])))))</f>
        <v/>
      </c>
      <c r="P265" s="2" t="str">
        <f ca="1">IF('PR-tampon'!B231="","",IF('PR-tampon'!B231=0,"",INDIRECT(NOM_FR_FACADE&amp;ADDRESS('PR-tampon'!$E231,COLUMN(REFERENCEMENT_FACADE[[#Headers],[Colonne catégorie visée]])))))</f>
        <v/>
      </c>
      <c r="Q265" s="236" t="str">
        <f ca="1">IF(OR(RECH_CATEGORIE=FALSE,MID(Tableau5[[#This Row],[ZONE DE SISMICITE MAXIMALE POUR LA CATEGORIE DE BATIMENT VISEE]],2,2)="**"),IF('PR-tampon'!B231="","",IF('PR-tampon'!B231=0,"",IF(INDIRECT(NOM_FR_FACADE&amp;ADDRESS('PR-tampon'!$E231,COLUMN(REFERENCEMENT_FACADE[OBSERVATIONS SUR DOMAINE D''EMPLOI Sismique])))="","-",(INDIRECT(NOM_FR_FACADE&amp;ADDRESS('PR-tampon'!$E231,COLUMN(REFERENCEMENT_FACADE[OBSERVATIONS SUR DOMAINE D''EMPLOI Sismique]))))))),"")</f>
        <v/>
      </c>
      <c r="R265" s="2" t="str">
        <f ca="1">IF('PR-tampon'!B231="","",IF('PR-tampon'!B231=0,"",IF(INDIRECT(NOM_FR_FACADE&amp;ADDRESS('PR-tampon'!$E231,COLUMN(REFERENCEMENT_FACADE[REF ApL])))=0,"",INDIRECT(NOM_FR_FACADE&amp;ADDRESS('PR-tampon'!$E231,COLUMN(REFERENCEMENT_FACADE[REF ApL]))))))</f>
        <v/>
      </c>
      <c r="S265" s="187" t="str">
        <f ca="1">IF('PR-tampon'!B231="","",IF('PR-tampon'!B231=0,"",IF(INDIRECT(NOM_FR_FACADE&amp;ADDRESS('PR-tampon'!$E231,COLUMN(REFERENCEMENT_FACADE[Lien pour aller sur le site Evaluation CSTB])))=0,"",INDIRECT(NOM_FR_FACADE&amp;ADDRESS('PR-tampon'!$E231,COLUMN(REFERENCEMENT_FACADE[Lien pour aller sur le site Evaluation CSTB]))))))</f>
        <v/>
      </c>
    </row>
    <row r="266" spans="1:19" ht="120" customHeight="1" x14ac:dyDescent="0.3">
      <c r="A266" s="2" t="e">
        <f>IF('PR-tampon'!B232=0,"",IF(A265+1&gt;'MODULE DE RECHERCHE'!$F$36,"",A265+1))</f>
        <v>#VALUE!</v>
      </c>
      <c r="B266" s="10" t="str">
        <f ca="1">IF('PR-tampon'!E232="","",IF('PR-tampon'!E232=0,"",INDIRECT(NOM_FR_FACADE&amp;ADDRESS('PR-tampon'!$E232,COLUMN(REFERENCEMENT_FACADE[[#Headers],[DATE REFERENCEMENT]])))))</f>
        <v/>
      </c>
      <c r="C266" s="2" t="str">
        <f ca="1">IF('PR-tampon'!B232="","",IF('PR-tampon'!B232=0,"",INDIRECT(NOM_FR_FACADE&amp;ADDRESS('PR-tampon'!$E232,COLUMN(REFERENCEMENT_FACADE[[#Headers],[ASPECT]])))))</f>
        <v/>
      </c>
      <c r="D266" s="2" t="str">
        <f ca="1">IF('PR-tampon'!B232="","",IF('PR-tampon'!B232=0,"",INDIRECT(NOM_FR_FACADE&amp;ADDRESS('PR-tampon'!$E232,COLUMN(REFERENCEMENT_FACADE[[#Headers],[TYPE DE PROCEDE]])))))</f>
        <v/>
      </c>
      <c r="E266" s="2" t="str">
        <f ca="1">IF('PR-tampon'!B232="","",IF('PR-tampon'!B232=0,"",INDIRECT(NOM_FR_FACADE&amp;ADDRESS('PR-tampon'!$E232,COLUMN(REFERENCEMENT_FACADE[[#Headers],[NOM COMMERCIAL DU PROCEDE]])))))</f>
        <v/>
      </c>
      <c r="F266" s="2" t="str">
        <f ca="1">IF('PR-tampon'!B232="","",IF('PR-tampon'!B232=0,"",INDIRECT(NOM_FR_FACADE&amp;ADDRESS('PR-tampon'!$E232,COLUMN(REFERENCEMENT_FACADE[[#Headers],[FABRICANT]])))))</f>
        <v/>
      </c>
      <c r="G266" s="2" t="str">
        <f ca="1">IF('PR-tampon'!B232="","",IF('PR-tampon'!B232=0,"",INDIRECT(NOM_FR_FACADE&amp;ADDRESS('PR-tampon'!$E232,COLUMN(REFERENCEMENT_FACADE[[#Headers],[TYPE DE DOCUMENT DE REFERENCE]])))))</f>
        <v/>
      </c>
      <c r="H266" s="2" t="str">
        <f ca="1">IF('PR-tampon'!B232="","",IF('PR-tampon'!B232=0,"",INDIRECT(NOM_FR_FACADE&amp;ADDRESS('PR-tampon'!$E232,COLUMN(REFERENCEMENT_FACADE[[#Headers],[REF]])))))</f>
        <v/>
      </c>
      <c r="I266" s="10" t="str">
        <f ca="1">IF('PR-tampon'!B232="","",IF('PR-tampon'!B232=0,"",INDIRECT(NOM_FR_FACADE&amp;ADDRESS('PR-tampon'!$E232,COLUMN(REFERENCEMENT_FACADE[[#Headers],[AVIS LIMITE AU / VALIDITE]])))))</f>
        <v/>
      </c>
      <c r="J266" s="10" t="str">
        <f ca="1">IF('PR-tampon'!B232="","",IF('PR-tampon'!B232=0,"",INDIRECT(NOM_FR_FACADE&amp;ADDRESS('PR-tampon'!$E232,COLUMN(REFERENCEMENT_FACADE[[#Headers],[TC/TNC
dans le domaine d''emploi visé]])))))</f>
        <v/>
      </c>
      <c r="K266" s="2" t="str">
        <f ca="1">IF('PR-tampon'!B232="","",IF('PR-tampon'!B232=0,"",INDIRECT(NOM_FR_FACADE&amp;ADDRESS('PR-tampon'!$E232,COLUMN(REFERENCEMENT_FACADE[[#Headers],[Synthèse support visés]])))))</f>
        <v/>
      </c>
      <c r="L266" s="2" t="str">
        <f ca="1">IF('PR-tampon'!B232="","",IF('PR-tampon'!B232=0,"",INDIRECT(NOM_FR_FACADE&amp;ADDRESS('PR-tampon'!$E232,COLUMN(REFERENCEMENT_FACADE[[#Headers],[LIMITATION DE HAUTEUR DE FACADE3]])))))</f>
        <v/>
      </c>
      <c r="M266" s="265" t="str">
        <f ca="1">IF('PR-tampon'!B232="","",IF('PR-tampon'!B232=0,"",INDIRECT(NOM_FR_FACADE&amp;ADDRESS('PR-tampon'!$E232,COLUMN(REFERENCEMENT_FACADE[[#Headers],[LIMITATION DE HAUTEUR DE FACADE]])))))</f>
        <v/>
      </c>
      <c r="N266" s="236" t="str">
        <f ca="1">IF('PR-tampon'!B232="","",IF('PR-tampon'!B232=0,"",IF(INDIRECT(NOM_FR_FACADE&amp;ADDRESS('PR-tampon'!$E232,COLUMN(REFERENCEMENT_FACADE[Observation domaine d''emploi Hauteur])))=0,"-",INDIRECT(NOM_FR_FACADE&amp;ADDRESS('PR-tampon'!$E232,COLUMN(REFERENCEMENT_FACADE[Observation domaine d''emploi Hauteur]))))))</f>
        <v/>
      </c>
      <c r="O266" s="2" t="str">
        <f ca="1">IF('PR-tampon'!B232="","",IF('PR-tampon'!B232=0,"",INDIRECT(NOM_FR_FACADE&amp;ADDRESS('PR-tampon'!$E232,COLUMN(REFERENCEMENT_FACADE[[#Headers],[Colonne zone visée]])))))</f>
        <v/>
      </c>
      <c r="P266" s="2" t="str">
        <f ca="1">IF('PR-tampon'!B232="","",IF('PR-tampon'!B232=0,"",INDIRECT(NOM_FR_FACADE&amp;ADDRESS('PR-tampon'!$E232,COLUMN(REFERENCEMENT_FACADE[[#Headers],[Colonne catégorie visée]])))))</f>
        <v/>
      </c>
      <c r="Q266" s="236" t="str">
        <f ca="1">IF(OR(RECH_CATEGORIE=FALSE,MID(Tableau5[[#This Row],[ZONE DE SISMICITE MAXIMALE POUR LA CATEGORIE DE BATIMENT VISEE]],2,2)="**"),IF('PR-tampon'!B232="","",IF('PR-tampon'!B232=0,"",IF(INDIRECT(NOM_FR_FACADE&amp;ADDRESS('PR-tampon'!$E232,COLUMN(REFERENCEMENT_FACADE[OBSERVATIONS SUR DOMAINE D''EMPLOI Sismique])))="","-",(INDIRECT(NOM_FR_FACADE&amp;ADDRESS('PR-tampon'!$E232,COLUMN(REFERENCEMENT_FACADE[OBSERVATIONS SUR DOMAINE D''EMPLOI Sismique]))))))),"")</f>
        <v/>
      </c>
      <c r="R266" s="2" t="str">
        <f ca="1">IF('PR-tampon'!B232="","",IF('PR-tampon'!B232=0,"",IF(INDIRECT(NOM_FR_FACADE&amp;ADDRESS('PR-tampon'!$E232,COLUMN(REFERENCEMENT_FACADE[REF ApL])))=0,"",INDIRECT(NOM_FR_FACADE&amp;ADDRESS('PR-tampon'!$E232,COLUMN(REFERENCEMENT_FACADE[REF ApL]))))))</f>
        <v/>
      </c>
      <c r="S266" s="187" t="str">
        <f ca="1">IF('PR-tampon'!B232="","",IF('PR-tampon'!B232=0,"",IF(INDIRECT(NOM_FR_FACADE&amp;ADDRESS('PR-tampon'!$E232,COLUMN(REFERENCEMENT_FACADE[Lien pour aller sur le site Evaluation CSTB])))=0,"",INDIRECT(NOM_FR_FACADE&amp;ADDRESS('PR-tampon'!$E232,COLUMN(REFERENCEMENT_FACADE[Lien pour aller sur le site Evaluation CSTB]))))))</f>
        <v/>
      </c>
    </row>
    <row r="267" spans="1:19" ht="120" customHeight="1" x14ac:dyDescent="0.3">
      <c r="A267" s="2" t="e">
        <f>IF('PR-tampon'!B233=0,"",IF(A266+1&gt;'MODULE DE RECHERCHE'!$F$36,"",A266+1))</f>
        <v>#VALUE!</v>
      </c>
      <c r="B267" s="10" t="str">
        <f ca="1">IF('PR-tampon'!E233="","",IF('PR-tampon'!E233=0,"",INDIRECT(NOM_FR_FACADE&amp;ADDRESS('PR-tampon'!$E233,COLUMN(REFERENCEMENT_FACADE[[#Headers],[DATE REFERENCEMENT]])))))</f>
        <v/>
      </c>
      <c r="C267" s="2" t="str">
        <f ca="1">IF('PR-tampon'!B233="","",IF('PR-tampon'!B233=0,"",INDIRECT(NOM_FR_FACADE&amp;ADDRESS('PR-tampon'!$E233,COLUMN(REFERENCEMENT_FACADE[[#Headers],[ASPECT]])))))</f>
        <v/>
      </c>
      <c r="D267" s="2" t="str">
        <f ca="1">IF('PR-tampon'!B233="","",IF('PR-tampon'!B233=0,"",INDIRECT(NOM_FR_FACADE&amp;ADDRESS('PR-tampon'!$E233,COLUMN(REFERENCEMENT_FACADE[[#Headers],[TYPE DE PROCEDE]])))))</f>
        <v/>
      </c>
      <c r="E267" s="2" t="str">
        <f ca="1">IF('PR-tampon'!B233="","",IF('PR-tampon'!B233=0,"",INDIRECT(NOM_FR_FACADE&amp;ADDRESS('PR-tampon'!$E233,COLUMN(REFERENCEMENT_FACADE[[#Headers],[NOM COMMERCIAL DU PROCEDE]])))))</f>
        <v/>
      </c>
      <c r="F267" s="2" t="str">
        <f ca="1">IF('PR-tampon'!B233="","",IF('PR-tampon'!B233=0,"",INDIRECT(NOM_FR_FACADE&amp;ADDRESS('PR-tampon'!$E233,COLUMN(REFERENCEMENT_FACADE[[#Headers],[FABRICANT]])))))</f>
        <v/>
      </c>
      <c r="G267" s="2" t="str">
        <f ca="1">IF('PR-tampon'!B233="","",IF('PR-tampon'!B233=0,"",INDIRECT(NOM_FR_FACADE&amp;ADDRESS('PR-tampon'!$E233,COLUMN(REFERENCEMENT_FACADE[[#Headers],[TYPE DE DOCUMENT DE REFERENCE]])))))</f>
        <v/>
      </c>
      <c r="H267" s="2" t="str">
        <f ca="1">IF('PR-tampon'!B233="","",IF('PR-tampon'!B233=0,"",INDIRECT(NOM_FR_FACADE&amp;ADDRESS('PR-tampon'!$E233,COLUMN(REFERENCEMENT_FACADE[[#Headers],[REF]])))))</f>
        <v/>
      </c>
      <c r="I267" s="10" t="str">
        <f ca="1">IF('PR-tampon'!B233="","",IF('PR-tampon'!B233=0,"",INDIRECT(NOM_FR_FACADE&amp;ADDRESS('PR-tampon'!$E233,COLUMN(REFERENCEMENT_FACADE[[#Headers],[AVIS LIMITE AU / VALIDITE]])))))</f>
        <v/>
      </c>
      <c r="J267" s="10" t="str">
        <f ca="1">IF('PR-tampon'!B233="","",IF('PR-tampon'!B233=0,"",INDIRECT(NOM_FR_FACADE&amp;ADDRESS('PR-tampon'!$E233,COLUMN(REFERENCEMENT_FACADE[[#Headers],[TC/TNC
dans le domaine d''emploi visé]])))))</f>
        <v/>
      </c>
      <c r="K267" s="2" t="str">
        <f ca="1">IF('PR-tampon'!B233="","",IF('PR-tampon'!B233=0,"",INDIRECT(NOM_FR_FACADE&amp;ADDRESS('PR-tampon'!$E233,COLUMN(REFERENCEMENT_FACADE[[#Headers],[Synthèse support visés]])))))</f>
        <v/>
      </c>
      <c r="L267" s="2" t="str">
        <f ca="1">IF('PR-tampon'!B233="","",IF('PR-tampon'!B233=0,"",INDIRECT(NOM_FR_FACADE&amp;ADDRESS('PR-tampon'!$E233,COLUMN(REFERENCEMENT_FACADE[[#Headers],[LIMITATION DE HAUTEUR DE FACADE3]])))))</f>
        <v/>
      </c>
      <c r="M267" s="265" t="str">
        <f ca="1">IF('PR-tampon'!B233="","",IF('PR-tampon'!B233=0,"",INDIRECT(NOM_FR_FACADE&amp;ADDRESS('PR-tampon'!$E233,COLUMN(REFERENCEMENT_FACADE[[#Headers],[LIMITATION DE HAUTEUR DE FACADE]])))))</f>
        <v/>
      </c>
      <c r="N267" s="236" t="str">
        <f ca="1">IF('PR-tampon'!B233="","",IF('PR-tampon'!B233=0,"",IF(INDIRECT(NOM_FR_FACADE&amp;ADDRESS('PR-tampon'!$E233,COLUMN(REFERENCEMENT_FACADE[Observation domaine d''emploi Hauteur])))=0,"-",INDIRECT(NOM_FR_FACADE&amp;ADDRESS('PR-tampon'!$E233,COLUMN(REFERENCEMENT_FACADE[Observation domaine d''emploi Hauteur]))))))</f>
        <v/>
      </c>
      <c r="O267" s="2" t="str">
        <f ca="1">IF('PR-tampon'!B233="","",IF('PR-tampon'!B233=0,"",INDIRECT(NOM_FR_FACADE&amp;ADDRESS('PR-tampon'!$E233,COLUMN(REFERENCEMENT_FACADE[[#Headers],[Colonne zone visée]])))))</f>
        <v/>
      </c>
      <c r="P267" s="2" t="str">
        <f ca="1">IF('PR-tampon'!B233="","",IF('PR-tampon'!B233=0,"",INDIRECT(NOM_FR_FACADE&amp;ADDRESS('PR-tampon'!$E233,COLUMN(REFERENCEMENT_FACADE[[#Headers],[Colonne catégorie visée]])))))</f>
        <v/>
      </c>
      <c r="Q267" s="236" t="str">
        <f ca="1">IF(OR(RECH_CATEGORIE=FALSE,MID(Tableau5[[#This Row],[ZONE DE SISMICITE MAXIMALE POUR LA CATEGORIE DE BATIMENT VISEE]],2,2)="**"),IF('PR-tampon'!B233="","",IF('PR-tampon'!B233=0,"",IF(INDIRECT(NOM_FR_FACADE&amp;ADDRESS('PR-tampon'!$E233,COLUMN(REFERENCEMENT_FACADE[OBSERVATIONS SUR DOMAINE D''EMPLOI Sismique])))="","-",(INDIRECT(NOM_FR_FACADE&amp;ADDRESS('PR-tampon'!$E233,COLUMN(REFERENCEMENT_FACADE[OBSERVATIONS SUR DOMAINE D''EMPLOI Sismique]))))))),"")</f>
        <v/>
      </c>
      <c r="R267" s="2" t="str">
        <f ca="1">IF('PR-tampon'!B233="","",IF('PR-tampon'!B233=0,"",IF(INDIRECT(NOM_FR_FACADE&amp;ADDRESS('PR-tampon'!$E233,COLUMN(REFERENCEMENT_FACADE[REF ApL])))=0,"",INDIRECT(NOM_FR_FACADE&amp;ADDRESS('PR-tampon'!$E233,COLUMN(REFERENCEMENT_FACADE[REF ApL]))))))</f>
        <v/>
      </c>
      <c r="S267" s="187" t="str">
        <f ca="1">IF('PR-tampon'!B233="","",IF('PR-tampon'!B233=0,"",IF(INDIRECT(NOM_FR_FACADE&amp;ADDRESS('PR-tampon'!$E233,COLUMN(REFERENCEMENT_FACADE[Lien pour aller sur le site Evaluation CSTB])))=0,"",INDIRECT(NOM_FR_FACADE&amp;ADDRESS('PR-tampon'!$E233,COLUMN(REFERENCEMENT_FACADE[Lien pour aller sur le site Evaluation CSTB]))))))</f>
        <v/>
      </c>
    </row>
    <row r="268" spans="1:19" ht="120" customHeight="1" x14ac:dyDescent="0.3">
      <c r="A268" s="2" t="e">
        <f>IF('PR-tampon'!B234=0,"",IF(A267+1&gt;'MODULE DE RECHERCHE'!$F$36,"",A267+1))</f>
        <v>#VALUE!</v>
      </c>
      <c r="B268" s="10" t="str">
        <f ca="1">IF('PR-tampon'!E234="","",IF('PR-tampon'!E234=0,"",INDIRECT(NOM_FR_FACADE&amp;ADDRESS('PR-tampon'!$E234,COLUMN(REFERENCEMENT_FACADE[[#Headers],[DATE REFERENCEMENT]])))))</f>
        <v/>
      </c>
      <c r="C268" s="2" t="str">
        <f ca="1">IF('PR-tampon'!B234="","",IF('PR-tampon'!B234=0,"",INDIRECT(NOM_FR_FACADE&amp;ADDRESS('PR-tampon'!$E234,COLUMN(REFERENCEMENT_FACADE[[#Headers],[ASPECT]])))))</f>
        <v/>
      </c>
      <c r="D268" s="2" t="str">
        <f ca="1">IF('PR-tampon'!B234="","",IF('PR-tampon'!B234=0,"",INDIRECT(NOM_FR_FACADE&amp;ADDRESS('PR-tampon'!$E234,COLUMN(REFERENCEMENT_FACADE[[#Headers],[TYPE DE PROCEDE]])))))</f>
        <v/>
      </c>
      <c r="E268" s="2" t="str">
        <f ca="1">IF('PR-tampon'!B234="","",IF('PR-tampon'!B234=0,"",INDIRECT(NOM_FR_FACADE&amp;ADDRESS('PR-tampon'!$E234,COLUMN(REFERENCEMENT_FACADE[[#Headers],[NOM COMMERCIAL DU PROCEDE]])))))</f>
        <v/>
      </c>
      <c r="F268" s="2" t="str">
        <f ca="1">IF('PR-tampon'!B234="","",IF('PR-tampon'!B234=0,"",INDIRECT(NOM_FR_FACADE&amp;ADDRESS('PR-tampon'!$E234,COLUMN(REFERENCEMENT_FACADE[[#Headers],[FABRICANT]])))))</f>
        <v/>
      </c>
      <c r="G268" s="2" t="str">
        <f ca="1">IF('PR-tampon'!B234="","",IF('PR-tampon'!B234=0,"",INDIRECT(NOM_FR_FACADE&amp;ADDRESS('PR-tampon'!$E234,COLUMN(REFERENCEMENT_FACADE[[#Headers],[TYPE DE DOCUMENT DE REFERENCE]])))))</f>
        <v/>
      </c>
      <c r="H268" s="2" t="str">
        <f ca="1">IF('PR-tampon'!B234="","",IF('PR-tampon'!B234=0,"",INDIRECT(NOM_FR_FACADE&amp;ADDRESS('PR-tampon'!$E234,COLUMN(REFERENCEMENT_FACADE[[#Headers],[REF]])))))</f>
        <v/>
      </c>
      <c r="I268" s="10" t="str">
        <f ca="1">IF('PR-tampon'!B234="","",IF('PR-tampon'!B234=0,"",INDIRECT(NOM_FR_FACADE&amp;ADDRESS('PR-tampon'!$E234,COLUMN(REFERENCEMENT_FACADE[[#Headers],[AVIS LIMITE AU / VALIDITE]])))))</f>
        <v/>
      </c>
      <c r="J268" s="10" t="str">
        <f ca="1">IF('PR-tampon'!B234="","",IF('PR-tampon'!B234=0,"",INDIRECT(NOM_FR_FACADE&amp;ADDRESS('PR-tampon'!$E234,COLUMN(REFERENCEMENT_FACADE[[#Headers],[TC/TNC
dans le domaine d''emploi visé]])))))</f>
        <v/>
      </c>
      <c r="K268" s="2" t="str">
        <f ca="1">IF('PR-tampon'!B234="","",IF('PR-tampon'!B234=0,"",INDIRECT(NOM_FR_FACADE&amp;ADDRESS('PR-tampon'!$E234,COLUMN(REFERENCEMENT_FACADE[[#Headers],[Synthèse support visés]])))))</f>
        <v/>
      </c>
      <c r="L268" s="2" t="str">
        <f ca="1">IF('PR-tampon'!B234="","",IF('PR-tampon'!B234=0,"",INDIRECT(NOM_FR_FACADE&amp;ADDRESS('PR-tampon'!$E234,COLUMN(REFERENCEMENT_FACADE[[#Headers],[LIMITATION DE HAUTEUR DE FACADE3]])))))</f>
        <v/>
      </c>
      <c r="M268" s="265" t="str">
        <f ca="1">IF('PR-tampon'!B234="","",IF('PR-tampon'!B234=0,"",INDIRECT(NOM_FR_FACADE&amp;ADDRESS('PR-tampon'!$E234,COLUMN(REFERENCEMENT_FACADE[[#Headers],[LIMITATION DE HAUTEUR DE FACADE]])))))</f>
        <v/>
      </c>
      <c r="N268" s="236" t="str">
        <f ca="1">IF('PR-tampon'!B234="","",IF('PR-tampon'!B234=0,"",IF(INDIRECT(NOM_FR_FACADE&amp;ADDRESS('PR-tampon'!$E234,COLUMN(REFERENCEMENT_FACADE[Observation domaine d''emploi Hauteur])))=0,"-",INDIRECT(NOM_FR_FACADE&amp;ADDRESS('PR-tampon'!$E234,COLUMN(REFERENCEMENT_FACADE[Observation domaine d''emploi Hauteur]))))))</f>
        <v/>
      </c>
      <c r="O268" s="2" t="str">
        <f ca="1">IF('PR-tampon'!B234="","",IF('PR-tampon'!B234=0,"",INDIRECT(NOM_FR_FACADE&amp;ADDRESS('PR-tampon'!$E234,COLUMN(REFERENCEMENT_FACADE[[#Headers],[Colonne zone visée]])))))</f>
        <v/>
      </c>
      <c r="P268" s="2" t="str">
        <f ca="1">IF('PR-tampon'!B234="","",IF('PR-tampon'!B234=0,"",INDIRECT(NOM_FR_FACADE&amp;ADDRESS('PR-tampon'!$E234,COLUMN(REFERENCEMENT_FACADE[[#Headers],[Colonne catégorie visée]])))))</f>
        <v/>
      </c>
      <c r="Q268" s="236" t="str">
        <f ca="1">IF(OR(RECH_CATEGORIE=FALSE,MID(Tableau5[[#This Row],[ZONE DE SISMICITE MAXIMALE POUR LA CATEGORIE DE BATIMENT VISEE]],2,2)="**"),IF('PR-tampon'!B234="","",IF('PR-tampon'!B234=0,"",IF(INDIRECT(NOM_FR_FACADE&amp;ADDRESS('PR-tampon'!$E234,COLUMN(REFERENCEMENT_FACADE[OBSERVATIONS SUR DOMAINE D''EMPLOI Sismique])))="","-",(INDIRECT(NOM_FR_FACADE&amp;ADDRESS('PR-tampon'!$E234,COLUMN(REFERENCEMENT_FACADE[OBSERVATIONS SUR DOMAINE D''EMPLOI Sismique]))))))),"")</f>
        <v/>
      </c>
      <c r="R268" s="2" t="str">
        <f ca="1">IF('PR-tampon'!B234="","",IF('PR-tampon'!B234=0,"",IF(INDIRECT(NOM_FR_FACADE&amp;ADDRESS('PR-tampon'!$E234,COLUMN(REFERENCEMENT_FACADE[REF ApL])))=0,"",INDIRECT(NOM_FR_FACADE&amp;ADDRESS('PR-tampon'!$E234,COLUMN(REFERENCEMENT_FACADE[REF ApL]))))))</f>
        <v/>
      </c>
      <c r="S268" s="187" t="str">
        <f ca="1">IF('PR-tampon'!B234="","",IF('PR-tampon'!B234=0,"",IF(INDIRECT(NOM_FR_FACADE&amp;ADDRESS('PR-tampon'!$E234,COLUMN(REFERENCEMENT_FACADE[Lien pour aller sur le site Evaluation CSTB])))=0,"",INDIRECT(NOM_FR_FACADE&amp;ADDRESS('PR-tampon'!$E234,COLUMN(REFERENCEMENT_FACADE[Lien pour aller sur le site Evaluation CSTB]))))))</f>
        <v/>
      </c>
    </row>
    <row r="269" spans="1:19" ht="120" customHeight="1" x14ac:dyDescent="0.3">
      <c r="A269" s="2" t="e">
        <f>IF('PR-tampon'!B235=0,"",IF(A268+1&gt;'MODULE DE RECHERCHE'!$F$36,"",A268+1))</f>
        <v>#VALUE!</v>
      </c>
      <c r="B269" s="10" t="str">
        <f ca="1">IF('PR-tampon'!E235="","",IF('PR-tampon'!E235=0,"",INDIRECT(NOM_FR_FACADE&amp;ADDRESS('PR-tampon'!$E235,COLUMN(REFERENCEMENT_FACADE[[#Headers],[DATE REFERENCEMENT]])))))</f>
        <v/>
      </c>
      <c r="C269" s="2" t="str">
        <f ca="1">IF('PR-tampon'!B235="","",IF('PR-tampon'!B235=0,"",INDIRECT(NOM_FR_FACADE&amp;ADDRESS('PR-tampon'!$E235,COLUMN(REFERENCEMENT_FACADE[[#Headers],[ASPECT]])))))</f>
        <v/>
      </c>
      <c r="D269" s="2" t="str">
        <f ca="1">IF('PR-tampon'!B235="","",IF('PR-tampon'!B235=0,"",INDIRECT(NOM_FR_FACADE&amp;ADDRESS('PR-tampon'!$E235,COLUMN(REFERENCEMENT_FACADE[[#Headers],[TYPE DE PROCEDE]])))))</f>
        <v/>
      </c>
      <c r="E269" s="2" t="str">
        <f ca="1">IF('PR-tampon'!B235="","",IF('PR-tampon'!B235=0,"",INDIRECT(NOM_FR_FACADE&amp;ADDRESS('PR-tampon'!$E235,COLUMN(REFERENCEMENT_FACADE[[#Headers],[NOM COMMERCIAL DU PROCEDE]])))))</f>
        <v/>
      </c>
      <c r="F269" s="2" t="str">
        <f ca="1">IF('PR-tampon'!B235="","",IF('PR-tampon'!B235=0,"",INDIRECT(NOM_FR_FACADE&amp;ADDRESS('PR-tampon'!$E235,COLUMN(REFERENCEMENT_FACADE[[#Headers],[FABRICANT]])))))</f>
        <v/>
      </c>
      <c r="G269" s="2" t="str">
        <f ca="1">IF('PR-tampon'!B235="","",IF('PR-tampon'!B235=0,"",INDIRECT(NOM_FR_FACADE&amp;ADDRESS('PR-tampon'!$E235,COLUMN(REFERENCEMENT_FACADE[[#Headers],[TYPE DE DOCUMENT DE REFERENCE]])))))</f>
        <v/>
      </c>
      <c r="H269" s="2" t="str">
        <f ca="1">IF('PR-tampon'!B235="","",IF('PR-tampon'!B235=0,"",INDIRECT(NOM_FR_FACADE&amp;ADDRESS('PR-tampon'!$E235,COLUMN(REFERENCEMENT_FACADE[[#Headers],[REF]])))))</f>
        <v/>
      </c>
      <c r="I269" s="10" t="str">
        <f ca="1">IF('PR-tampon'!B235="","",IF('PR-tampon'!B235=0,"",INDIRECT(NOM_FR_FACADE&amp;ADDRESS('PR-tampon'!$E235,COLUMN(REFERENCEMENT_FACADE[[#Headers],[AVIS LIMITE AU / VALIDITE]])))))</f>
        <v/>
      </c>
      <c r="J269" s="10" t="str">
        <f ca="1">IF('PR-tampon'!B235="","",IF('PR-tampon'!B235=0,"",INDIRECT(NOM_FR_FACADE&amp;ADDRESS('PR-tampon'!$E235,COLUMN(REFERENCEMENT_FACADE[[#Headers],[TC/TNC
dans le domaine d''emploi visé]])))))</f>
        <v/>
      </c>
      <c r="K269" s="2" t="str">
        <f ca="1">IF('PR-tampon'!B235="","",IF('PR-tampon'!B235=0,"",INDIRECT(NOM_FR_FACADE&amp;ADDRESS('PR-tampon'!$E235,COLUMN(REFERENCEMENT_FACADE[[#Headers],[Synthèse support visés]])))))</f>
        <v/>
      </c>
      <c r="L269" s="2" t="str">
        <f ca="1">IF('PR-tampon'!B235="","",IF('PR-tampon'!B235=0,"",INDIRECT(NOM_FR_FACADE&amp;ADDRESS('PR-tampon'!$E235,COLUMN(REFERENCEMENT_FACADE[[#Headers],[LIMITATION DE HAUTEUR DE FACADE3]])))))</f>
        <v/>
      </c>
      <c r="M269" s="265" t="str">
        <f ca="1">IF('PR-tampon'!B235="","",IF('PR-tampon'!B235=0,"",INDIRECT(NOM_FR_FACADE&amp;ADDRESS('PR-tampon'!$E235,COLUMN(REFERENCEMENT_FACADE[[#Headers],[LIMITATION DE HAUTEUR DE FACADE]])))))</f>
        <v/>
      </c>
      <c r="N269" s="236" t="str">
        <f ca="1">IF('PR-tampon'!B235="","",IF('PR-tampon'!B235=0,"",IF(INDIRECT(NOM_FR_FACADE&amp;ADDRESS('PR-tampon'!$E235,COLUMN(REFERENCEMENT_FACADE[Observation domaine d''emploi Hauteur])))=0,"-",INDIRECT(NOM_FR_FACADE&amp;ADDRESS('PR-tampon'!$E235,COLUMN(REFERENCEMENT_FACADE[Observation domaine d''emploi Hauteur]))))))</f>
        <v/>
      </c>
      <c r="O269" s="2" t="str">
        <f ca="1">IF('PR-tampon'!B235="","",IF('PR-tampon'!B235=0,"",INDIRECT(NOM_FR_FACADE&amp;ADDRESS('PR-tampon'!$E235,COLUMN(REFERENCEMENT_FACADE[[#Headers],[Colonne zone visée]])))))</f>
        <v/>
      </c>
      <c r="P269" s="2" t="str">
        <f ca="1">IF('PR-tampon'!B235="","",IF('PR-tampon'!B235=0,"",INDIRECT(NOM_FR_FACADE&amp;ADDRESS('PR-tampon'!$E235,COLUMN(REFERENCEMENT_FACADE[[#Headers],[Colonne catégorie visée]])))))</f>
        <v/>
      </c>
      <c r="Q269" s="236" t="str">
        <f ca="1">IF(OR(RECH_CATEGORIE=FALSE,MID(Tableau5[[#This Row],[ZONE DE SISMICITE MAXIMALE POUR LA CATEGORIE DE BATIMENT VISEE]],2,2)="**"),IF('PR-tampon'!B235="","",IF('PR-tampon'!B235=0,"",IF(INDIRECT(NOM_FR_FACADE&amp;ADDRESS('PR-tampon'!$E235,COLUMN(REFERENCEMENT_FACADE[OBSERVATIONS SUR DOMAINE D''EMPLOI Sismique])))="","-",(INDIRECT(NOM_FR_FACADE&amp;ADDRESS('PR-tampon'!$E235,COLUMN(REFERENCEMENT_FACADE[OBSERVATIONS SUR DOMAINE D''EMPLOI Sismique]))))))),"")</f>
        <v/>
      </c>
      <c r="R269" s="2" t="str">
        <f ca="1">IF('PR-tampon'!B235="","",IF('PR-tampon'!B235=0,"",IF(INDIRECT(NOM_FR_FACADE&amp;ADDRESS('PR-tampon'!$E235,COLUMN(REFERENCEMENT_FACADE[REF ApL])))=0,"",INDIRECT(NOM_FR_FACADE&amp;ADDRESS('PR-tampon'!$E235,COLUMN(REFERENCEMENT_FACADE[REF ApL]))))))</f>
        <v/>
      </c>
      <c r="S269" s="187" t="str">
        <f ca="1">IF('PR-tampon'!B235="","",IF('PR-tampon'!B235=0,"",IF(INDIRECT(NOM_FR_FACADE&amp;ADDRESS('PR-tampon'!$E235,COLUMN(REFERENCEMENT_FACADE[Lien pour aller sur le site Evaluation CSTB])))=0,"",INDIRECT(NOM_FR_FACADE&amp;ADDRESS('PR-tampon'!$E235,COLUMN(REFERENCEMENT_FACADE[Lien pour aller sur le site Evaluation CSTB]))))))</f>
        <v/>
      </c>
    </row>
    <row r="270" spans="1:19" ht="120" customHeight="1" x14ac:dyDescent="0.3">
      <c r="A270" s="2" t="e">
        <f>IF('PR-tampon'!B236=0,"",IF(A269+1&gt;'MODULE DE RECHERCHE'!$F$36,"",A269+1))</f>
        <v>#VALUE!</v>
      </c>
      <c r="B270" s="10" t="str">
        <f ca="1">IF('PR-tampon'!E236="","",IF('PR-tampon'!E236=0,"",INDIRECT(NOM_FR_FACADE&amp;ADDRESS('PR-tampon'!$E236,COLUMN(REFERENCEMENT_FACADE[[#Headers],[DATE REFERENCEMENT]])))))</f>
        <v/>
      </c>
      <c r="C270" s="2" t="str">
        <f ca="1">IF('PR-tampon'!B236="","",IF('PR-tampon'!B236=0,"",INDIRECT(NOM_FR_FACADE&amp;ADDRESS('PR-tampon'!$E236,COLUMN(REFERENCEMENT_FACADE[[#Headers],[ASPECT]])))))</f>
        <v/>
      </c>
      <c r="D270" s="2" t="str">
        <f ca="1">IF('PR-tampon'!B236="","",IF('PR-tampon'!B236=0,"",INDIRECT(NOM_FR_FACADE&amp;ADDRESS('PR-tampon'!$E236,COLUMN(REFERENCEMENT_FACADE[[#Headers],[TYPE DE PROCEDE]])))))</f>
        <v/>
      </c>
      <c r="E270" s="2" t="str">
        <f ca="1">IF('PR-tampon'!B236="","",IF('PR-tampon'!B236=0,"",INDIRECT(NOM_FR_FACADE&amp;ADDRESS('PR-tampon'!$E236,COLUMN(REFERENCEMENT_FACADE[[#Headers],[NOM COMMERCIAL DU PROCEDE]])))))</f>
        <v/>
      </c>
      <c r="F270" s="2" t="str">
        <f ca="1">IF('PR-tampon'!B236="","",IF('PR-tampon'!B236=0,"",INDIRECT(NOM_FR_FACADE&amp;ADDRESS('PR-tampon'!$E236,COLUMN(REFERENCEMENT_FACADE[[#Headers],[FABRICANT]])))))</f>
        <v/>
      </c>
      <c r="G270" s="2" t="str">
        <f ca="1">IF('PR-tampon'!B236="","",IF('PR-tampon'!B236=0,"",INDIRECT(NOM_FR_FACADE&amp;ADDRESS('PR-tampon'!$E236,COLUMN(REFERENCEMENT_FACADE[[#Headers],[TYPE DE DOCUMENT DE REFERENCE]])))))</f>
        <v/>
      </c>
      <c r="H270" s="2" t="str">
        <f ca="1">IF('PR-tampon'!B236="","",IF('PR-tampon'!B236=0,"",INDIRECT(NOM_FR_FACADE&amp;ADDRESS('PR-tampon'!$E236,COLUMN(REFERENCEMENT_FACADE[[#Headers],[REF]])))))</f>
        <v/>
      </c>
      <c r="I270" s="10" t="str">
        <f ca="1">IF('PR-tampon'!B236="","",IF('PR-tampon'!B236=0,"",INDIRECT(NOM_FR_FACADE&amp;ADDRESS('PR-tampon'!$E236,COLUMN(REFERENCEMENT_FACADE[[#Headers],[AVIS LIMITE AU / VALIDITE]])))))</f>
        <v/>
      </c>
      <c r="J270" s="10" t="str">
        <f ca="1">IF('PR-tampon'!B236="","",IF('PR-tampon'!B236=0,"",INDIRECT(NOM_FR_FACADE&amp;ADDRESS('PR-tampon'!$E236,COLUMN(REFERENCEMENT_FACADE[[#Headers],[TC/TNC
dans le domaine d''emploi visé]])))))</f>
        <v/>
      </c>
      <c r="K270" s="2" t="str">
        <f ca="1">IF('PR-tampon'!B236="","",IF('PR-tampon'!B236=0,"",INDIRECT(NOM_FR_FACADE&amp;ADDRESS('PR-tampon'!$E236,COLUMN(REFERENCEMENT_FACADE[[#Headers],[Synthèse support visés]])))))</f>
        <v/>
      </c>
      <c r="L270" s="2" t="str">
        <f ca="1">IF('PR-tampon'!B236="","",IF('PR-tampon'!B236=0,"",INDIRECT(NOM_FR_FACADE&amp;ADDRESS('PR-tampon'!$E236,COLUMN(REFERENCEMENT_FACADE[[#Headers],[LIMITATION DE HAUTEUR DE FACADE3]])))))</f>
        <v/>
      </c>
      <c r="M270" s="265" t="str">
        <f ca="1">IF('PR-tampon'!B236="","",IF('PR-tampon'!B236=0,"",INDIRECT(NOM_FR_FACADE&amp;ADDRESS('PR-tampon'!$E236,COLUMN(REFERENCEMENT_FACADE[[#Headers],[LIMITATION DE HAUTEUR DE FACADE]])))))</f>
        <v/>
      </c>
      <c r="N270" s="236" t="str">
        <f ca="1">IF('PR-tampon'!B236="","",IF('PR-tampon'!B236=0,"",IF(INDIRECT(NOM_FR_FACADE&amp;ADDRESS('PR-tampon'!$E236,COLUMN(REFERENCEMENT_FACADE[Observation domaine d''emploi Hauteur])))=0,"-",INDIRECT(NOM_FR_FACADE&amp;ADDRESS('PR-tampon'!$E236,COLUMN(REFERENCEMENT_FACADE[Observation domaine d''emploi Hauteur]))))))</f>
        <v/>
      </c>
      <c r="O270" s="2" t="str">
        <f ca="1">IF('PR-tampon'!B236="","",IF('PR-tampon'!B236=0,"",INDIRECT(NOM_FR_FACADE&amp;ADDRESS('PR-tampon'!$E236,COLUMN(REFERENCEMENT_FACADE[[#Headers],[Colonne zone visée]])))))</f>
        <v/>
      </c>
      <c r="P270" s="2" t="str">
        <f ca="1">IF('PR-tampon'!B236="","",IF('PR-tampon'!B236=0,"",INDIRECT(NOM_FR_FACADE&amp;ADDRESS('PR-tampon'!$E236,COLUMN(REFERENCEMENT_FACADE[[#Headers],[Colonne catégorie visée]])))))</f>
        <v/>
      </c>
      <c r="Q270" s="236" t="str">
        <f ca="1">IF(OR(RECH_CATEGORIE=FALSE,MID(Tableau5[[#This Row],[ZONE DE SISMICITE MAXIMALE POUR LA CATEGORIE DE BATIMENT VISEE]],2,2)="**"),IF('PR-tampon'!B236="","",IF('PR-tampon'!B236=0,"",IF(INDIRECT(NOM_FR_FACADE&amp;ADDRESS('PR-tampon'!$E236,COLUMN(REFERENCEMENT_FACADE[OBSERVATIONS SUR DOMAINE D''EMPLOI Sismique])))="","-",(INDIRECT(NOM_FR_FACADE&amp;ADDRESS('PR-tampon'!$E236,COLUMN(REFERENCEMENT_FACADE[OBSERVATIONS SUR DOMAINE D''EMPLOI Sismique]))))))),"")</f>
        <v/>
      </c>
      <c r="R270" s="2" t="str">
        <f ca="1">IF('PR-tampon'!B236="","",IF('PR-tampon'!B236=0,"",IF(INDIRECT(NOM_FR_FACADE&amp;ADDRESS('PR-tampon'!$E236,COLUMN(REFERENCEMENT_FACADE[REF ApL])))=0,"",INDIRECT(NOM_FR_FACADE&amp;ADDRESS('PR-tampon'!$E236,COLUMN(REFERENCEMENT_FACADE[REF ApL]))))))</f>
        <v/>
      </c>
      <c r="S270" s="187" t="str">
        <f ca="1">IF('PR-tampon'!B236="","",IF('PR-tampon'!B236=0,"",IF(INDIRECT(NOM_FR_FACADE&amp;ADDRESS('PR-tampon'!$E236,COLUMN(REFERENCEMENT_FACADE[Lien pour aller sur le site Evaluation CSTB])))=0,"",INDIRECT(NOM_FR_FACADE&amp;ADDRESS('PR-tampon'!$E236,COLUMN(REFERENCEMENT_FACADE[Lien pour aller sur le site Evaluation CSTB]))))))</f>
        <v/>
      </c>
    </row>
    <row r="271" spans="1:19" ht="120" customHeight="1" x14ac:dyDescent="0.3">
      <c r="A271" s="2" t="e">
        <f>IF('PR-tampon'!B237=0,"",IF(A270+1&gt;'MODULE DE RECHERCHE'!$F$36,"",A270+1))</f>
        <v>#VALUE!</v>
      </c>
      <c r="B271" s="10" t="str">
        <f ca="1">IF('PR-tampon'!E237="","",IF('PR-tampon'!E237=0,"",INDIRECT(NOM_FR_FACADE&amp;ADDRESS('PR-tampon'!$E237,COLUMN(REFERENCEMENT_FACADE[[#Headers],[DATE REFERENCEMENT]])))))</f>
        <v/>
      </c>
      <c r="C271" s="2" t="str">
        <f ca="1">IF('PR-tampon'!B237="","",IF('PR-tampon'!B237=0,"",INDIRECT(NOM_FR_FACADE&amp;ADDRESS('PR-tampon'!$E237,COLUMN(REFERENCEMENT_FACADE[[#Headers],[ASPECT]])))))</f>
        <v/>
      </c>
      <c r="D271" s="2" t="str">
        <f ca="1">IF('PR-tampon'!B237="","",IF('PR-tampon'!B237=0,"",INDIRECT(NOM_FR_FACADE&amp;ADDRESS('PR-tampon'!$E237,COLUMN(REFERENCEMENT_FACADE[[#Headers],[TYPE DE PROCEDE]])))))</f>
        <v/>
      </c>
      <c r="E271" s="2" t="str">
        <f ca="1">IF('PR-tampon'!B237="","",IF('PR-tampon'!B237=0,"",INDIRECT(NOM_FR_FACADE&amp;ADDRESS('PR-tampon'!$E237,COLUMN(REFERENCEMENT_FACADE[[#Headers],[NOM COMMERCIAL DU PROCEDE]])))))</f>
        <v/>
      </c>
      <c r="F271" s="2" t="str">
        <f ca="1">IF('PR-tampon'!B237="","",IF('PR-tampon'!B237=0,"",INDIRECT(NOM_FR_FACADE&amp;ADDRESS('PR-tampon'!$E237,COLUMN(REFERENCEMENT_FACADE[[#Headers],[FABRICANT]])))))</f>
        <v/>
      </c>
      <c r="G271" s="2" t="str">
        <f ca="1">IF('PR-tampon'!B237="","",IF('PR-tampon'!B237=0,"",INDIRECT(NOM_FR_FACADE&amp;ADDRESS('PR-tampon'!$E237,COLUMN(REFERENCEMENT_FACADE[[#Headers],[TYPE DE DOCUMENT DE REFERENCE]])))))</f>
        <v/>
      </c>
      <c r="H271" s="2" t="str">
        <f ca="1">IF('PR-tampon'!B237="","",IF('PR-tampon'!B237=0,"",INDIRECT(NOM_FR_FACADE&amp;ADDRESS('PR-tampon'!$E237,COLUMN(REFERENCEMENT_FACADE[[#Headers],[REF]])))))</f>
        <v/>
      </c>
      <c r="I271" s="10" t="str">
        <f ca="1">IF('PR-tampon'!B237="","",IF('PR-tampon'!B237=0,"",INDIRECT(NOM_FR_FACADE&amp;ADDRESS('PR-tampon'!$E237,COLUMN(REFERENCEMENT_FACADE[[#Headers],[AVIS LIMITE AU / VALIDITE]])))))</f>
        <v/>
      </c>
      <c r="J271" s="10" t="str">
        <f ca="1">IF('PR-tampon'!B237="","",IF('PR-tampon'!B237=0,"",INDIRECT(NOM_FR_FACADE&amp;ADDRESS('PR-tampon'!$E237,COLUMN(REFERENCEMENT_FACADE[[#Headers],[TC/TNC
dans le domaine d''emploi visé]])))))</f>
        <v/>
      </c>
      <c r="K271" s="2" t="str">
        <f ca="1">IF('PR-tampon'!B237="","",IF('PR-tampon'!B237=0,"",INDIRECT(NOM_FR_FACADE&amp;ADDRESS('PR-tampon'!$E237,COLUMN(REFERENCEMENT_FACADE[[#Headers],[Synthèse support visés]])))))</f>
        <v/>
      </c>
      <c r="L271" s="2" t="str">
        <f ca="1">IF('PR-tampon'!B237="","",IF('PR-tampon'!B237=0,"",INDIRECT(NOM_FR_FACADE&amp;ADDRESS('PR-tampon'!$E237,COLUMN(REFERENCEMENT_FACADE[[#Headers],[LIMITATION DE HAUTEUR DE FACADE3]])))))</f>
        <v/>
      </c>
      <c r="M271" s="265" t="str">
        <f ca="1">IF('PR-tampon'!B237="","",IF('PR-tampon'!B237=0,"",INDIRECT(NOM_FR_FACADE&amp;ADDRESS('PR-tampon'!$E237,COLUMN(REFERENCEMENT_FACADE[[#Headers],[LIMITATION DE HAUTEUR DE FACADE]])))))</f>
        <v/>
      </c>
      <c r="N271" s="236" t="str">
        <f ca="1">IF('PR-tampon'!B237="","",IF('PR-tampon'!B237=0,"",IF(INDIRECT(NOM_FR_FACADE&amp;ADDRESS('PR-tampon'!$E237,COLUMN(REFERENCEMENT_FACADE[Observation domaine d''emploi Hauteur])))=0,"-",INDIRECT(NOM_FR_FACADE&amp;ADDRESS('PR-tampon'!$E237,COLUMN(REFERENCEMENT_FACADE[Observation domaine d''emploi Hauteur]))))))</f>
        <v/>
      </c>
      <c r="O271" s="2" t="str">
        <f ca="1">IF('PR-tampon'!B237="","",IF('PR-tampon'!B237=0,"",INDIRECT(NOM_FR_FACADE&amp;ADDRESS('PR-tampon'!$E237,COLUMN(REFERENCEMENT_FACADE[[#Headers],[Colonne zone visée]])))))</f>
        <v/>
      </c>
      <c r="P271" s="2" t="str">
        <f ca="1">IF('PR-tampon'!B237="","",IF('PR-tampon'!B237=0,"",INDIRECT(NOM_FR_FACADE&amp;ADDRESS('PR-tampon'!$E237,COLUMN(REFERENCEMENT_FACADE[[#Headers],[Colonne catégorie visée]])))))</f>
        <v/>
      </c>
      <c r="Q271" s="236" t="str">
        <f ca="1">IF(OR(RECH_CATEGORIE=FALSE,MID(Tableau5[[#This Row],[ZONE DE SISMICITE MAXIMALE POUR LA CATEGORIE DE BATIMENT VISEE]],2,2)="**"),IF('PR-tampon'!B237="","",IF('PR-tampon'!B237=0,"",IF(INDIRECT(NOM_FR_FACADE&amp;ADDRESS('PR-tampon'!$E237,COLUMN(REFERENCEMENT_FACADE[OBSERVATIONS SUR DOMAINE D''EMPLOI Sismique])))="","-",(INDIRECT(NOM_FR_FACADE&amp;ADDRESS('PR-tampon'!$E237,COLUMN(REFERENCEMENT_FACADE[OBSERVATIONS SUR DOMAINE D''EMPLOI Sismique]))))))),"")</f>
        <v/>
      </c>
      <c r="R271" s="2" t="str">
        <f ca="1">IF('PR-tampon'!B237="","",IF('PR-tampon'!B237=0,"",IF(INDIRECT(NOM_FR_FACADE&amp;ADDRESS('PR-tampon'!$E237,COLUMN(REFERENCEMENT_FACADE[REF ApL])))=0,"",INDIRECT(NOM_FR_FACADE&amp;ADDRESS('PR-tampon'!$E237,COLUMN(REFERENCEMENT_FACADE[REF ApL]))))))</f>
        <v/>
      </c>
      <c r="S271" s="187" t="str">
        <f ca="1">IF('PR-tampon'!B237="","",IF('PR-tampon'!B237=0,"",IF(INDIRECT(NOM_FR_FACADE&amp;ADDRESS('PR-tampon'!$E237,COLUMN(REFERENCEMENT_FACADE[Lien pour aller sur le site Evaluation CSTB])))=0,"",INDIRECT(NOM_FR_FACADE&amp;ADDRESS('PR-tampon'!$E237,COLUMN(REFERENCEMENT_FACADE[Lien pour aller sur le site Evaluation CSTB]))))))</f>
        <v/>
      </c>
    </row>
    <row r="272" spans="1:19" ht="120" customHeight="1" x14ac:dyDescent="0.3">
      <c r="A272" s="2" t="e">
        <f>IF('PR-tampon'!B238=0,"",IF(A271+1&gt;'MODULE DE RECHERCHE'!$F$36,"",A271+1))</f>
        <v>#VALUE!</v>
      </c>
      <c r="B272" s="10" t="str">
        <f ca="1">IF('PR-tampon'!E238="","",IF('PR-tampon'!E238=0,"",INDIRECT(NOM_FR_FACADE&amp;ADDRESS('PR-tampon'!$E238,COLUMN(REFERENCEMENT_FACADE[[#Headers],[DATE REFERENCEMENT]])))))</f>
        <v/>
      </c>
      <c r="C272" s="2" t="str">
        <f ca="1">IF('PR-tampon'!B238="","",IF('PR-tampon'!B238=0,"",INDIRECT(NOM_FR_FACADE&amp;ADDRESS('PR-tampon'!$E238,COLUMN(REFERENCEMENT_FACADE[[#Headers],[ASPECT]])))))</f>
        <v/>
      </c>
      <c r="D272" s="2" t="str">
        <f ca="1">IF('PR-tampon'!B238="","",IF('PR-tampon'!B238=0,"",INDIRECT(NOM_FR_FACADE&amp;ADDRESS('PR-tampon'!$E238,COLUMN(REFERENCEMENT_FACADE[[#Headers],[TYPE DE PROCEDE]])))))</f>
        <v/>
      </c>
      <c r="E272" s="2" t="str">
        <f ca="1">IF('PR-tampon'!B238="","",IF('PR-tampon'!B238=0,"",INDIRECT(NOM_FR_FACADE&amp;ADDRESS('PR-tampon'!$E238,COLUMN(REFERENCEMENT_FACADE[[#Headers],[NOM COMMERCIAL DU PROCEDE]])))))</f>
        <v/>
      </c>
      <c r="F272" s="2" t="str">
        <f ca="1">IF('PR-tampon'!B238="","",IF('PR-tampon'!B238=0,"",INDIRECT(NOM_FR_FACADE&amp;ADDRESS('PR-tampon'!$E238,COLUMN(REFERENCEMENT_FACADE[[#Headers],[FABRICANT]])))))</f>
        <v/>
      </c>
      <c r="G272" s="2" t="str">
        <f ca="1">IF('PR-tampon'!B238="","",IF('PR-tampon'!B238=0,"",INDIRECT(NOM_FR_FACADE&amp;ADDRESS('PR-tampon'!$E238,COLUMN(REFERENCEMENT_FACADE[[#Headers],[TYPE DE DOCUMENT DE REFERENCE]])))))</f>
        <v/>
      </c>
      <c r="H272" s="2" t="str">
        <f ca="1">IF('PR-tampon'!B238="","",IF('PR-tampon'!B238=0,"",INDIRECT(NOM_FR_FACADE&amp;ADDRESS('PR-tampon'!$E238,COLUMN(REFERENCEMENT_FACADE[[#Headers],[REF]])))))</f>
        <v/>
      </c>
      <c r="I272" s="10" t="str">
        <f ca="1">IF('PR-tampon'!B238="","",IF('PR-tampon'!B238=0,"",INDIRECT(NOM_FR_FACADE&amp;ADDRESS('PR-tampon'!$E238,COLUMN(REFERENCEMENT_FACADE[[#Headers],[AVIS LIMITE AU / VALIDITE]])))))</f>
        <v/>
      </c>
      <c r="J272" s="10" t="str">
        <f ca="1">IF('PR-tampon'!B238="","",IF('PR-tampon'!B238=0,"",INDIRECT(NOM_FR_FACADE&amp;ADDRESS('PR-tampon'!$E238,COLUMN(REFERENCEMENT_FACADE[[#Headers],[TC/TNC
dans le domaine d''emploi visé]])))))</f>
        <v/>
      </c>
      <c r="K272" s="2" t="str">
        <f ca="1">IF('PR-tampon'!B238="","",IF('PR-tampon'!B238=0,"",INDIRECT(NOM_FR_FACADE&amp;ADDRESS('PR-tampon'!$E238,COLUMN(REFERENCEMENT_FACADE[[#Headers],[Synthèse support visés]])))))</f>
        <v/>
      </c>
      <c r="L272" s="2" t="str">
        <f ca="1">IF('PR-tampon'!B238="","",IF('PR-tampon'!B238=0,"",INDIRECT(NOM_FR_FACADE&amp;ADDRESS('PR-tampon'!$E238,COLUMN(REFERENCEMENT_FACADE[[#Headers],[LIMITATION DE HAUTEUR DE FACADE3]])))))</f>
        <v/>
      </c>
      <c r="M272" s="265" t="str">
        <f ca="1">IF('PR-tampon'!B238="","",IF('PR-tampon'!B238=0,"",INDIRECT(NOM_FR_FACADE&amp;ADDRESS('PR-tampon'!$E238,COLUMN(REFERENCEMENT_FACADE[[#Headers],[LIMITATION DE HAUTEUR DE FACADE]])))))</f>
        <v/>
      </c>
      <c r="N272" s="236" t="str">
        <f ca="1">IF('PR-tampon'!B238="","",IF('PR-tampon'!B238=0,"",IF(INDIRECT(NOM_FR_FACADE&amp;ADDRESS('PR-tampon'!$E238,COLUMN(REFERENCEMENT_FACADE[Observation domaine d''emploi Hauteur])))=0,"-",INDIRECT(NOM_FR_FACADE&amp;ADDRESS('PR-tampon'!$E238,COLUMN(REFERENCEMENT_FACADE[Observation domaine d''emploi Hauteur]))))))</f>
        <v/>
      </c>
      <c r="O272" s="2" t="str">
        <f ca="1">IF('PR-tampon'!B238="","",IF('PR-tampon'!B238=0,"",INDIRECT(NOM_FR_FACADE&amp;ADDRESS('PR-tampon'!$E238,COLUMN(REFERENCEMENT_FACADE[[#Headers],[Colonne zone visée]])))))</f>
        <v/>
      </c>
      <c r="P272" s="2" t="str">
        <f ca="1">IF('PR-tampon'!B238="","",IF('PR-tampon'!B238=0,"",INDIRECT(NOM_FR_FACADE&amp;ADDRESS('PR-tampon'!$E238,COLUMN(REFERENCEMENT_FACADE[[#Headers],[Colonne catégorie visée]])))))</f>
        <v/>
      </c>
      <c r="Q272" s="236" t="str">
        <f ca="1">IF(OR(RECH_CATEGORIE=FALSE,MID(Tableau5[[#This Row],[ZONE DE SISMICITE MAXIMALE POUR LA CATEGORIE DE BATIMENT VISEE]],2,2)="**"),IF('PR-tampon'!B238="","",IF('PR-tampon'!B238=0,"",IF(INDIRECT(NOM_FR_FACADE&amp;ADDRESS('PR-tampon'!$E238,COLUMN(REFERENCEMENT_FACADE[OBSERVATIONS SUR DOMAINE D''EMPLOI Sismique])))="","-",(INDIRECT(NOM_FR_FACADE&amp;ADDRESS('PR-tampon'!$E238,COLUMN(REFERENCEMENT_FACADE[OBSERVATIONS SUR DOMAINE D''EMPLOI Sismique]))))))),"")</f>
        <v/>
      </c>
      <c r="R272" s="2" t="str">
        <f ca="1">IF('PR-tampon'!B238="","",IF('PR-tampon'!B238=0,"",IF(INDIRECT(NOM_FR_FACADE&amp;ADDRESS('PR-tampon'!$E238,COLUMN(REFERENCEMENT_FACADE[REF ApL])))=0,"",INDIRECT(NOM_FR_FACADE&amp;ADDRESS('PR-tampon'!$E238,COLUMN(REFERENCEMENT_FACADE[REF ApL]))))))</f>
        <v/>
      </c>
      <c r="S272" s="187" t="str">
        <f ca="1">IF('PR-tampon'!B238="","",IF('PR-tampon'!B238=0,"",IF(INDIRECT(NOM_FR_FACADE&amp;ADDRESS('PR-tampon'!$E238,COLUMN(REFERENCEMENT_FACADE[Lien pour aller sur le site Evaluation CSTB])))=0,"",INDIRECT(NOM_FR_FACADE&amp;ADDRESS('PR-tampon'!$E238,COLUMN(REFERENCEMENT_FACADE[Lien pour aller sur le site Evaluation CSTB]))))))</f>
        <v/>
      </c>
    </row>
    <row r="273" spans="1:19" ht="120" customHeight="1" x14ac:dyDescent="0.3">
      <c r="A273" s="2" t="e">
        <f>IF('PR-tampon'!B239=0,"",IF(A272+1&gt;'MODULE DE RECHERCHE'!$F$36,"",A272+1))</f>
        <v>#VALUE!</v>
      </c>
      <c r="B273" s="10" t="str">
        <f ca="1">IF('PR-tampon'!E239="","",IF('PR-tampon'!E239=0,"",INDIRECT(NOM_FR_FACADE&amp;ADDRESS('PR-tampon'!$E239,COLUMN(REFERENCEMENT_FACADE[[#Headers],[DATE REFERENCEMENT]])))))</f>
        <v/>
      </c>
      <c r="C273" s="2" t="str">
        <f ca="1">IF('PR-tampon'!B239="","",IF('PR-tampon'!B239=0,"",INDIRECT(NOM_FR_FACADE&amp;ADDRESS('PR-tampon'!$E239,COLUMN(REFERENCEMENT_FACADE[[#Headers],[ASPECT]])))))</f>
        <v/>
      </c>
      <c r="D273" s="2" t="str">
        <f ca="1">IF('PR-tampon'!B239="","",IF('PR-tampon'!B239=0,"",INDIRECT(NOM_FR_FACADE&amp;ADDRESS('PR-tampon'!$E239,COLUMN(REFERENCEMENT_FACADE[[#Headers],[TYPE DE PROCEDE]])))))</f>
        <v/>
      </c>
      <c r="E273" s="2" t="str">
        <f ca="1">IF('PR-tampon'!B239="","",IF('PR-tampon'!B239=0,"",INDIRECT(NOM_FR_FACADE&amp;ADDRESS('PR-tampon'!$E239,COLUMN(REFERENCEMENT_FACADE[[#Headers],[NOM COMMERCIAL DU PROCEDE]])))))</f>
        <v/>
      </c>
      <c r="F273" s="2" t="str">
        <f ca="1">IF('PR-tampon'!B239="","",IF('PR-tampon'!B239=0,"",INDIRECT(NOM_FR_FACADE&amp;ADDRESS('PR-tampon'!$E239,COLUMN(REFERENCEMENT_FACADE[[#Headers],[FABRICANT]])))))</f>
        <v/>
      </c>
      <c r="G273" s="2" t="str">
        <f ca="1">IF('PR-tampon'!B239="","",IF('PR-tampon'!B239=0,"",INDIRECT(NOM_FR_FACADE&amp;ADDRESS('PR-tampon'!$E239,COLUMN(REFERENCEMENT_FACADE[[#Headers],[TYPE DE DOCUMENT DE REFERENCE]])))))</f>
        <v/>
      </c>
      <c r="H273" s="2" t="str">
        <f ca="1">IF('PR-tampon'!B239="","",IF('PR-tampon'!B239=0,"",INDIRECT(NOM_FR_FACADE&amp;ADDRESS('PR-tampon'!$E239,COLUMN(REFERENCEMENT_FACADE[[#Headers],[REF]])))))</f>
        <v/>
      </c>
      <c r="I273" s="10" t="str">
        <f ca="1">IF('PR-tampon'!B239="","",IF('PR-tampon'!B239=0,"",INDIRECT(NOM_FR_FACADE&amp;ADDRESS('PR-tampon'!$E239,COLUMN(REFERENCEMENT_FACADE[[#Headers],[AVIS LIMITE AU / VALIDITE]])))))</f>
        <v/>
      </c>
      <c r="J273" s="10" t="str">
        <f ca="1">IF('PR-tampon'!B239="","",IF('PR-tampon'!B239=0,"",INDIRECT(NOM_FR_FACADE&amp;ADDRESS('PR-tampon'!$E239,COLUMN(REFERENCEMENT_FACADE[[#Headers],[TC/TNC
dans le domaine d''emploi visé]])))))</f>
        <v/>
      </c>
      <c r="K273" s="2" t="str">
        <f ca="1">IF('PR-tampon'!B239="","",IF('PR-tampon'!B239=0,"",INDIRECT(NOM_FR_FACADE&amp;ADDRESS('PR-tampon'!$E239,COLUMN(REFERENCEMENT_FACADE[[#Headers],[Synthèse support visés]])))))</f>
        <v/>
      </c>
      <c r="L273" s="2" t="str">
        <f ca="1">IF('PR-tampon'!B239="","",IF('PR-tampon'!B239=0,"",INDIRECT(NOM_FR_FACADE&amp;ADDRESS('PR-tampon'!$E239,COLUMN(REFERENCEMENT_FACADE[[#Headers],[LIMITATION DE HAUTEUR DE FACADE3]])))))</f>
        <v/>
      </c>
      <c r="M273" s="265" t="str">
        <f ca="1">IF('PR-tampon'!B239="","",IF('PR-tampon'!B239=0,"",INDIRECT(NOM_FR_FACADE&amp;ADDRESS('PR-tampon'!$E239,COLUMN(REFERENCEMENT_FACADE[[#Headers],[LIMITATION DE HAUTEUR DE FACADE]])))))</f>
        <v/>
      </c>
      <c r="N273" s="236" t="str">
        <f ca="1">IF('PR-tampon'!B239="","",IF('PR-tampon'!B239=0,"",IF(INDIRECT(NOM_FR_FACADE&amp;ADDRESS('PR-tampon'!$E239,COLUMN(REFERENCEMENT_FACADE[Observation domaine d''emploi Hauteur])))=0,"-",INDIRECT(NOM_FR_FACADE&amp;ADDRESS('PR-tampon'!$E239,COLUMN(REFERENCEMENT_FACADE[Observation domaine d''emploi Hauteur]))))))</f>
        <v/>
      </c>
      <c r="O273" s="2" t="str">
        <f ca="1">IF('PR-tampon'!B239="","",IF('PR-tampon'!B239=0,"",INDIRECT(NOM_FR_FACADE&amp;ADDRESS('PR-tampon'!$E239,COLUMN(REFERENCEMENT_FACADE[[#Headers],[Colonne zone visée]])))))</f>
        <v/>
      </c>
      <c r="P273" s="2" t="str">
        <f ca="1">IF('PR-tampon'!B239="","",IF('PR-tampon'!B239=0,"",INDIRECT(NOM_FR_FACADE&amp;ADDRESS('PR-tampon'!$E239,COLUMN(REFERENCEMENT_FACADE[[#Headers],[Colonne catégorie visée]])))))</f>
        <v/>
      </c>
      <c r="Q273" s="236" t="str">
        <f ca="1">IF(OR(RECH_CATEGORIE=FALSE,MID(Tableau5[[#This Row],[ZONE DE SISMICITE MAXIMALE POUR LA CATEGORIE DE BATIMENT VISEE]],2,2)="**"),IF('PR-tampon'!B239="","",IF('PR-tampon'!B239=0,"",IF(INDIRECT(NOM_FR_FACADE&amp;ADDRESS('PR-tampon'!$E239,COLUMN(REFERENCEMENT_FACADE[OBSERVATIONS SUR DOMAINE D''EMPLOI Sismique])))="","-",(INDIRECT(NOM_FR_FACADE&amp;ADDRESS('PR-tampon'!$E239,COLUMN(REFERENCEMENT_FACADE[OBSERVATIONS SUR DOMAINE D''EMPLOI Sismique]))))))),"")</f>
        <v/>
      </c>
      <c r="R273" s="2" t="str">
        <f ca="1">IF('PR-tampon'!B239="","",IF('PR-tampon'!B239=0,"",IF(INDIRECT(NOM_FR_FACADE&amp;ADDRESS('PR-tampon'!$E239,COLUMN(REFERENCEMENT_FACADE[REF ApL])))=0,"",INDIRECT(NOM_FR_FACADE&amp;ADDRESS('PR-tampon'!$E239,COLUMN(REFERENCEMENT_FACADE[REF ApL]))))))</f>
        <v/>
      </c>
      <c r="S273" s="187" t="str">
        <f ca="1">IF('PR-tampon'!B239="","",IF('PR-tampon'!B239=0,"",IF(INDIRECT(NOM_FR_FACADE&amp;ADDRESS('PR-tampon'!$E239,COLUMN(REFERENCEMENT_FACADE[Lien pour aller sur le site Evaluation CSTB])))=0,"",INDIRECT(NOM_FR_FACADE&amp;ADDRESS('PR-tampon'!$E239,COLUMN(REFERENCEMENT_FACADE[Lien pour aller sur le site Evaluation CSTB]))))))</f>
        <v/>
      </c>
    </row>
    <row r="274" spans="1:19" ht="120" customHeight="1" x14ac:dyDescent="0.3">
      <c r="A274" s="2" t="e">
        <f>IF('PR-tampon'!B240=0,"",IF(A273+1&gt;'MODULE DE RECHERCHE'!$F$36,"",A273+1))</f>
        <v>#VALUE!</v>
      </c>
      <c r="B274" s="10" t="str">
        <f ca="1">IF('PR-tampon'!E240="","",IF('PR-tampon'!E240=0,"",INDIRECT(NOM_FR_FACADE&amp;ADDRESS('PR-tampon'!$E240,COLUMN(REFERENCEMENT_FACADE[[#Headers],[DATE REFERENCEMENT]])))))</f>
        <v/>
      </c>
      <c r="C274" s="2" t="str">
        <f ca="1">IF('PR-tampon'!B240="","",IF('PR-tampon'!B240=0,"",INDIRECT(NOM_FR_FACADE&amp;ADDRESS('PR-tampon'!$E240,COLUMN(REFERENCEMENT_FACADE[[#Headers],[ASPECT]])))))</f>
        <v/>
      </c>
      <c r="D274" s="2" t="str">
        <f ca="1">IF('PR-tampon'!B240="","",IF('PR-tampon'!B240=0,"",INDIRECT(NOM_FR_FACADE&amp;ADDRESS('PR-tampon'!$E240,COLUMN(REFERENCEMENT_FACADE[[#Headers],[TYPE DE PROCEDE]])))))</f>
        <v/>
      </c>
      <c r="E274" s="2" t="str">
        <f ca="1">IF('PR-tampon'!B240="","",IF('PR-tampon'!B240=0,"",INDIRECT(NOM_FR_FACADE&amp;ADDRESS('PR-tampon'!$E240,COLUMN(REFERENCEMENT_FACADE[[#Headers],[NOM COMMERCIAL DU PROCEDE]])))))</f>
        <v/>
      </c>
      <c r="F274" s="2" t="str">
        <f ca="1">IF('PR-tampon'!B240="","",IF('PR-tampon'!B240=0,"",INDIRECT(NOM_FR_FACADE&amp;ADDRESS('PR-tampon'!$E240,COLUMN(REFERENCEMENT_FACADE[[#Headers],[FABRICANT]])))))</f>
        <v/>
      </c>
      <c r="G274" s="2" t="str">
        <f ca="1">IF('PR-tampon'!B240="","",IF('PR-tampon'!B240=0,"",INDIRECT(NOM_FR_FACADE&amp;ADDRESS('PR-tampon'!$E240,COLUMN(REFERENCEMENT_FACADE[[#Headers],[TYPE DE DOCUMENT DE REFERENCE]])))))</f>
        <v/>
      </c>
      <c r="H274" s="2" t="str">
        <f ca="1">IF('PR-tampon'!B240="","",IF('PR-tampon'!B240=0,"",INDIRECT(NOM_FR_FACADE&amp;ADDRESS('PR-tampon'!$E240,COLUMN(REFERENCEMENT_FACADE[[#Headers],[REF]])))))</f>
        <v/>
      </c>
      <c r="I274" s="10" t="str">
        <f ca="1">IF('PR-tampon'!B240="","",IF('PR-tampon'!B240=0,"",INDIRECT(NOM_FR_FACADE&amp;ADDRESS('PR-tampon'!$E240,COLUMN(REFERENCEMENT_FACADE[[#Headers],[AVIS LIMITE AU / VALIDITE]])))))</f>
        <v/>
      </c>
      <c r="J274" s="10" t="str">
        <f ca="1">IF('PR-tampon'!B240="","",IF('PR-tampon'!B240=0,"",INDIRECT(NOM_FR_FACADE&amp;ADDRESS('PR-tampon'!$E240,COLUMN(REFERENCEMENT_FACADE[[#Headers],[TC/TNC
dans le domaine d''emploi visé]])))))</f>
        <v/>
      </c>
      <c r="K274" s="2" t="str">
        <f ca="1">IF('PR-tampon'!B240="","",IF('PR-tampon'!B240=0,"",INDIRECT(NOM_FR_FACADE&amp;ADDRESS('PR-tampon'!$E240,COLUMN(REFERENCEMENT_FACADE[[#Headers],[Synthèse support visés]])))))</f>
        <v/>
      </c>
      <c r="L274" s="2" t="str">
        <f ca="1">IF('PR-tampon'!B240="","",IF('PR-tampon'!B240=0,"",INDIRECT(NOM_FR_FACADE&amp;ADDRESS('PR-tampon'!$E240,COLUMN(REFERENCEMENT_FACADE[[#Headers],[LIMITATION DE HAUTEUR DE FACADE3]])))))</f>
        <v/>
      </c>
      <c r="M274" s="265" t="str">
        <f ca="1">IF('PR-tampon'!B240="","",IF('PR-tampon'!B240=0,"",INDIRECT(NOM_FR_FACADE&amp;ADDRESS('PR-tampon'!$E240,COLUMN(REFERENCEMENT_FACADE[[#Headers],[LIMITATION DE HAUTEUR DE FACADE]])))))</f>
        <v/>
      </c>
      <c r="N274" s="236" t="str">
        <f ca="1">IF('PR-tampon'!B240="","",IF('PR-tampon'!B240=0,"",IF(INDIRECT(NOM_FR_FACADE&amp;ADDRESS('PR-tampon'!$E240,COLUMN(REFERENCEMENT_FACADE[Observation domaine d''emploi Hauteur])))=0,"-",INDIRECT(NOM_FR_FACADE&amp;ADDRESS('PR-tampon'!$E240,COLUMN(REFERENCEMENT_FACADE[Observation domaine d''emploi Hauteur]))))))</f>
        <v/>
      </c>
      <c r="O274" s="2" t="str">
        <f ca="1">IF('PR-tampon'!B240="","",IF('PR-tampon'!B240=0,"",INDIRECT(NOM_FR_FACADE&amp;ADDRESS('PR-tampon'!$E240,COLUMN(REFERENCEMENT_FACADE[[#Headers],[Colonne zone visée]])))))</f>
        <v/>
      </c>
      <c r="P274" s="2" t="str">
        <f ca="1">IF('PR-tampon'!B240="","",IF('PR-tampon'!B240=0,"",INDIRECT(NOM_FR_FACADE&amp;ADDRESS('PR-tampon'!$E240,COLUMN(REFERENCEMENT_FACADE[[#Headers],[Colonne catégorie visée]])))))</f>
        <v/>
      </c>
      <c r="Q274" s="236" t="str">
        <f ca="1">IF(OR(RECH_CATEGORIE=FALSE,MID(Tableau5[[#This Row],[ZONE DE SISMICITE MAXIMALE POUR LA CATEGORIE DE BATIMENT VISEE]],2,2)="**"),IF('PR-tampon'!B240="","",IF('PR-tampon'!B240=0,"",IF(INDIRECT(NOM_FR_FACADE&amp;ADDRESS('PR-tampon'!$E240,COLUMN(REFERENCEMENT_FACADE[OBSERVATIONS SUR DOMAINE D''EMPLOI Sismique])))="","-",(INDIRECT(NOM_FR_FACADE&amp;ADDRESS('PR-tampon'!$E240,COLUMN(REFERENCEMENT_FACADE[OBSERVATIONS SUR DOMAINE D''EMPLOI Sismique]))))))),"")</f>
        <v/>
      </c>
      <c r="R274" s="2" t="str">
        <f ca="1">IF('PR-tampon'!B240="","",IF('PR-tampon'!B240=0,"",IF(INDIRECT(NOM_FR_FACADE&amp;ADDRESS('PR-tampon'!$E240,COLUMN(REFERENCEMENT_FACADE[REF ApL])))=0,"",INDIRECT(NOM_FR_FACADE&amp;ADDRESS('PR-tampon'!$E240,COLUMN(REFERENCEMENT_FACADE[REF ApL]))))))</f>
        <v/>
      </c>
      <c r="S274" s="187" t="str">
        <f ca="1">IF('PR-tampon'!B240="","",IF('PR-tampon'!B240=0,"",IF(INDIRECT(NOM_FR_FACADE&amp;ADDRESS('PR-tampon'!$E240,COLUMN(REFERENCEMENT_FACADE[Lien pour aller sur le site Evaluation CSTB])))=0,"",INDIRECT(NOM_FR_FACADE&amp;ADDRESS('PR-tampon'!$E240,COLUMN(REFERENCEMENT_FACADE[Lien pour aller sur le site Evaluation CSTB]))))))</f>
        <v/>
      </c>
    </row>
    <row r="275" spans="1:19" ht="120" customHeight="1" x14ac:dyDescent="0.3">
      <c r="A275" s="2" t="e">
        <f>IF('PR-tampon'!B241=0,"",IF(A274+1&gt;'MODULE DE RECHERCHE'!$F$36,"",A274+1))</f>
        <v>#VALUE!</v>
      </c>
      <c r="B275" s="10" t="str">
        <f ca="1">IF('PR-tampon'!E241="","",IF('PR-tampon'!E241=0,"",INDIRECT(NOM_FR_FACADE&amp;ADDRESS('PR-tampon'!$E241,COLUMN(REFERENCEMENT_FACADE[[#Headers],[DATE REFERENCEMENT]])))))</f>
        <v/>
      </c>
      <c r="C275" s="2" t="str">
        <f ca="1">IF('PR-tampon'!B241="","",IF('PR-tampon'!B241=0,"",INDIRECT(NOM_FR_FACADE&amp;ADDRESS('PR-tampon'!$E241,COLUMN(REFERENCEMENT_FACADE[[#Headers],[ASPECT]])))))</f>
        <v/>
      </c>
      <c r="D275" s="2" t="str">
        <f ca="1">IF('PR-tampon'!B241="","",IF('PR-tampon'!B241=0,"",INDIRECT(NOM_FR_FACADE&amp;ADDRESS('PR-tampon'!$E241,COLUMN(REFERENCEMENT_FACADE[[#Headers],[TYPE DE PROCEDE]])))))</f>
        <v/>
      </c>
      <c r="E275" s="2" t="str">
        <f ca="1">IF('PR-tampon'!B241="","",IF('PR-tampon'!B241=0,"",INDIRECT(NOM_FR_FACADE&amp;ADDRESS('PR-tampon'!$E241,COLUMN(REFERENCEMENT_FACADE[[#Headers],[NOM COMMERCIAL DU PROCEDE]])))))</f>
        <v/>
      </c>
      <c r="F275" s="2" t="str">
        <f ca="1">IF('PR-tampon'!B241="","",IF('PR-tampon'!B241=0,"",INDIRECT(NOM_FR_FACADE&amp;ADDRESS('PR-tampon'!$E241,COLUMN(REFERENCEMENT_FACADE[[#Headers],[FABRICANT]])))))</f>
        <v/>
      </c>
      <c r="G275" s="2" t="str">
        <f ca="1">IF('PR-tampon'!B241="","",IF('PR-tampon'!B241=0,"",INDIRECT(NOM_FR_FACADE&amp;ADDRESS('PR-tampon'!$E241,COLUMN(REFERENCEMENT_FACADE[[#Headers],[TYPE DE DOCUMENT DE REFERENCE]])))))</f>
        <v/>
      </c>
      <c r="H275" s="2" t="str">
        <f ca="1">IF('PR-tampon'!B241="","",IF('PR-tampon'!B241=0,"",INDIRECT(NOM_FR_FACADE&amp;ADDRESS('PR-tampon'!$E241,COLUMN(REFERENCEMENT_FACADE[[#Headers],[REF]])))))</f>
        <v/>
      </c>
      <c r="I275" s="10" t="str">
        <f ca="1">IF('PR-tampon'!B241="","",IF('PR-tampon'!B241=0,"",INDIRECT(NOM_FR_FACADE&amp;ADDRESS('PR-tampon'!$E241,COLUMN(REFERENCEMENT_FACADE[[#Headers],[AVIS LIMITE AU / VALIDITE]])))))</f>
        <v/>
      </c>
      <c r="J275" s="10" t="str">
        <f ca="1">IF('PR-tampon'!B241="","",IF('PR-tampon'!B241=0,"",INDIRECT(NOM_FR_FACADE&amp;ADDRESS('PR-tampon'!$E241,COLUMN(REFERENCEMENT_FACADE[[#Headers],[TC/TNC
dans le domaine d''emploi visé]])))))</f>
        <v/>
      </c>
      <c r="K275" s="2" t="str">
        <f ca="1">IF('PR-tampon'!B241="","",IF('PR-tampon'!B241=0,"",INDIRECT(NOM_FR_FACADE&amp;ADDRESS('PR-tampon'!$E241,COLUMN(REFERENCEMENT_FACADE[[#Headers],[Synthèse support visés]])))))</f>
        <v/>
      </c>
      <c r="L275" s="2" t="str">
        <f ca="1">IF('PR-tampon'!B241="","",IF('PR-tampon'!B241=0,"",INDIRECT(NOM_FR_FACADE&amp;ADDRESS('PR-tampon'!$E241,COLUMN(REFERENCEMENT_FACADE[[#Headers],[LIMITATION DE HAUTEUR DE FACADE3]])))))</f>
        <v/>
      </c>
      <c r="M275" s="265" t="str">
        <f ca="1">IF('PR-tampon'!B241="","",IF('PR-tampon'!B241=0,"",INDIRECT(NOM_FR_FACADE&amp;ADDRESS('PR-tampon'!$E241,COLUMN(REFERENCEMENT_FACADE[[#Headers],[LIMITATION DE HAUTEUR DE FACADE]])))))</f>
        <v/>
      </c>
      <c r="N275" s="236" t="str">
        <f ca="1">IF('PR-tampon'!B241="","",IF('PR-tampon'!B241=0,"",IF(INDIRECT(NOM_FR_FACADE&amp;ADDRESS('PR-tampon'!$E241,COLUMN(REFERENCEMENT_FACADE[Observation domaine d''emploi Hauteur])))=0,"-",INDIRECT(NOM_FR_FACADE&amp;ADDRESS('PR-tampon'!$E241,COLUMN(REFERENCEMENT_FACADE[Observation domaine d''emploi Hauteur]))))))</f>
        <v/>
      </c>
      <c r="O275" s="2" t="str">
        <f ca="1">IF('PR-tampon'!B241="","",IF('PR-tampon'!B241=0,"",INDIRECT(NOM_FR_FACADE&amp;ADDRESS('PR-tampon'!$E241,COLUMN(REFERENCEMENT_FACADE[[#Headers],[Colonne zone visée]])))))</f>
        <v/>
      </c>
      <c r="P275" s="2" t="str">
        <f ca="1">IF('PR-tampon'!B241="","",IF('PR-tampon'!B241=0,"",INDIRECT(NOM_FR_FACADE&amp;ADDRESS('PR-tampon'!$E241,COLUMN(REFERENCEMENT_FACADE[[#Headers],[Colonne catégorie visée]])))))</f>
        <v/>
      </c>
      <c r="Q275" s="236" t="str">
        <f ca="1">IF(OR(RECH_CATEGORIE=FALSE,MID(Tableau5[[#This Row],[ZONE DE SISMICITE MAXIMALE POUR LA CATEGORIE DE BATIMENT VISEE]],2,2)="**"),IF('PR-tampon'!B241="","",IF('PR-tampon'!B241=0,"",IF(INDIRECT(NOM_FR_FACADE&amp;ADDRESS('PR-tampon'!$E241,COLUMN(REFERENCEMENT_FACADE[OBSERVATIONS SUR DOMAINE D''EMPLOI Sismique])))="","-",(INDIRECT(NOM_FR_FACADE&amp;ADDRESS('PR-tampon'!$E241,COLUMN(REFERENCEMENT_FACADE[OBSERVATIONS SUR DOMAINE D''EMPLOI Sismique]))))))),"")</f>
        <v/>
      </c>
      <c r="R275" s="2" t="str">
        <f ca="1">IF('PR-tampon'!B241="","",IF('PR-tampon'!B241=0,"",IF(INDIRECT(NOM_FR_FACADE&amp;ADDRESS('PR-tampon'!$E241,COLUMN(REFERENCEMENT_FACADE[REF ApL])))=0,"",INDIRECT(NOM_FR_FACADE&amp;ADDRESS('PR-tampon'!$E241,COLUMN(REFERENCEMENT_FACADE[REF ApL]))))))</f>
        <v/>
      </c>
      <c r="S275" s="187" t="str">
        <f ca="1">IF('PR-tampon'!B241="","",IF('PR-tampon'!B241=0,"",IF(INDIRECT(NOM_FR_FACADE&amp;ADDRESS('PR-tampon'!$E241,COLUMN(REFERENCEMENT_FACADE[Lien pour aller sur le site Evaluation CSTB])))=0,"",INDIRECT(NOM_FR_FACADE&amp;ADDRESS('PR-tampon'!$E241,COLUMN(REFERENCEMENT_FACADE[Lien pour aller sur le site Evaluation CSTB]))))))</f>
        <v/>
      </c>
    </row>
    <row r="276" spans="1:19" ht="120" customHeight="1" x14ac:dyDescent="0.3">
      <c r="A276" s="2" t="e">
        <f>IF('PR-tampon'!B242=0,"",IF(A275+1&gt;'MODULE DE RECHERCHE'!$F$36,"",A275+1))</f>
        <v>#VALUE!</v>
      </c>
      <c r="B276" s="10" t="str">
        <f ca="1">IF('PR-tampon'!E242="","",IF('PR-tampon'!E242=0,"",INDIRECT(NOM_FR_FACADE&amp;ADDRESS('PR-tampon'!$E242,COLUMN(REFERENCEMENT_FACADE[[#Headers],[DATE REFERENCEMENT]])))))</f>
        <v/>
      </c>
      <c r="C276" s="2" t="str">
        <f ca="1">IF('PR-tampon'!B242="","",IF('PR-tampon'!B242=0,"",INDIRECT(NOM_FR_FACADE&amp;ADDRESS('PR-tampon'!$E242,COLUMN(REFERENCEMENT_FACADE[[#Headers],[ASPECT]])))))</f>
        <v/>
      </c>
      <c r="D276" s="2" t="str">
        <f ca="1">IF('PR-tampon'!B242="","",IF('PR-tampon'!B242=0,"",INDIRECT(NOM_FR_FACADE&amp;ADDRESS('PR-tampon'!$E242,COLUMN(REFERENCEMENT_FACADE[[#Headers],[TYPE DE PROCEDE]])))))</f>
        <v/>
      </c>
      <c r="E276" s="2" t="str">
        <f ca="1">IF('PR-tampon'!B242="","",IF('PR-tampon'!B242=0,"",INDIRECT(NOM_FR_FACADE&amp;ADDRESS('PR-tampon'!$E242,COLUMN(REFERENCEMENT_FACADE[[#Headers],[NOM COMMERCIAL DU PROCEDE]])))))</f>
        <v/>
      </c>
      <c r="F276" s="2" t="str">
        <f ca="1">IF('PR-tampon'!B242="","",IF('PR-tampon'!B242=0,"",INDIRECT(NOM_FR_FACADE&amp;ADDRESS('PR-tampon'!$E242,COLUMN(REFERENCEMENT_FACADE[[#Headers],[FABRICANT]])))))</f>
        <v/>
      </c>
      <c r="G276" s="2" t="str">
        <f ca="1">IF('PR-tampon'!B242="","",IF('PR-tampon'!B242=0,"",INDIRECT(NOM_FR_FACADE&amp;ADDRESS('PR-tampon'!$E242,COLUMN(REFERENCEMENT_FACADE[[#Headers],[TYPE DE DOCUMENT DE REFERENCE]])))))</f>
        <v/>
      </c>
      <c r="H276" s="2" t="str">
        <f ca="1">IF('PR-tampon'!B242="","",IF('PR-tampon'!B242=0,"",INDIRECT(NOM_FR_FACADE&amp;ADDRESS('PR-tampon'!$E242,COLUMN(REFERENCEMENT_FACADE[[#Headers],[REF]])))))</f>
        <v/>
      </c>
      <c r="I276" s="10" t="str">
        <f ca="1">IF('PR-tampon'!B242="","",IF('PR-tampon'!B242=0,"",INDIRECT(NOM_FR_FACADE&amp;ADDRESS('PR-tampon'!$E242,COLUMN(REFERENCEMENT_FACADE[[#Headers],[AVIS LIMITE AU / VALIDITE]])))))</f>
        <v/>
      </c>
      <c r="J276" s="10" t="str">
        <f ca="1">IF('PR-tampon'!B242="","",IF('PR-tampon'!B242=0,"",INDIRECT(NOM_FR_FACADE&amp;ADDRESS('PR-tampon'!$E242,COLUMN(REFERENCEMENT_FACADE[[#Headers],[TC/TNC
dans le domaine d''emploi visé]])))))</f>
        <v/>
      </c>
      <c r="K276" s="2" t="str">
        <f ca="1">IF('PR-tampon'!B242="","",IF('PR-tampon'!B242=0,"",INDIRECT(NOM_FR_FACADE&amp;ADDRESS('PR-tampon'!$E242,COLUMN(REFERENCEMENT_FACADE[[#Headers],[Synthèse support visés]])))))</f>
        <v/>
      </c>
      <c r="L276" s="2" t="str">
        <f ca="1">IF('PR-tampon'!B242="","",IF('PR-tampon'!B242=0,"",INDIRECT(NOM_FR_FACADE&amp;ADDRESS('PR-tampon'!$E242,COLUMN(REFERENCEMENT_FACADE[[#Headers],[LIMITATION DE HAUTEUR DE FACADE3]])))))</f>
        <v/>
      </c>
      <c r="M276" s="265" t="str">
        <f ca="1">IF('PR-tampon'!B242="","",IF('PR-tampon'!B242=0,"",INDIRECT(NOM_FR_FACADE&amp;ADDRESS('PR-tampon'!$E242,COLUMN(REFERENCEMENT_FACADE[[#Headers],[LIMITATION DE HAUTEUR DE FACADE]])))))</f>
        <v/>
      </c>
      <c r="N276" s="236" t="str">
        <f ca="1">IF('PR-tampon'!B242="","",IF('PR-tampon'!B242=0,"",IF(INDIRECT(NOM_FR_FACADE&amp;ADDRESS('PR-tampon'!$E242,COLUMN(REFERENCEMENT_FACADE[Observation domaine d''emploi Hauteur])))=0,"-",INDIRECT(NOM_FR_FACADE&amp;ADDRESS('PR-tampon'!$E242,COLUMN(REFERENCEMENT_FACADE[Observation domaine d''emploi Hauteur]))))))</f>
        <v/>
      </c>
      <c r="O276" s="2" t="str">
        <f ca="1">IF('PR-tampon'!B242="","",IF('PR-tampon'!B242=0,"",INDIRECT(NOM_FR_FACADE&amp;ADDRESS('PR-tampon'!$E242,COLUMN(REFERENCEMENT_FACADE[[#Headers],[Colonne zone visée]])))))</f>
        <v/>
      </c>
      <c r="P276" s="2" t="str">
        <f ca="1">IF('PR-tampon'!B242="","",IF('PR-tampon'!B242=0,"",INDIRECT(NOM_FR_FACADE&amp;ADDRESS('PR-tampon'!$E242,COLUMN(REFERENCEMENT_FACADE[[#Headers],[Colonne catégorie visée]])))))</f>
        <v/>
      </c>
      <c r="Q276" s="236" t="str">
        <f ca="1">IF(OR(RECH_CATEGORIE=FALSE,MID(Tableau5[[#This Row],[ZONE DE SISMICITE MAXIMALE POUR LA CATEGORIE DE BATIMENT VISEE]],2,2)="**"),IF('PR-tampon'!B242="","",IF('PR-tampon'!B242=0,"",IF(INDIRECT(NOM_FR_FACADE&amp;ADDRESS('PR-tampon'!$E242,COLUMN(REFERENCEMENT_FACADE[OBSERVATIONS SUR DOMAINE D''EMPLOI Sismique])))="","-",(INDIRECT(NOM_FR_FACADE&amp;ADDRESS('PR-tampon'!$E242,COLUMN(REFERENCEMENT_FACADE[OBSERVATIONS SUR DOMAINE D''EMPLOI Sismique]))))))),"")</f>
        <v/>
      </c>
      <c r="R276" s="2" t="str">
        <f ca="1">IF('PR-tampon'!B242="","",IF('PR-tampon'!B242=0,"",IF(INDIRECT(NOM_FR_FACADE&amp;ADDRESS('PR-tampon'!$E242,COLUMN(REFERENCEMENT_FACADE[REF ApL])))=0,"",INDIRECT(NOM_FR_FACADE&amp;ADDRESS('PR-tampon'!$E242,COLUMN(REFERENCEMENT_FACADE[REF ApL]))))))</f>
        <v/>
      </c>
      <c r="S276" s="187" t="str">
        <f ca="1">IF('PR-tampon'!B242="","",IF('PR-tampon'!B242=0,"",IF(INDIRECT(NOM_FR_FACADE&amp;ADDRESS('PR-tampon'!$E242,COLUMN(REFERENCEMENT_FACADE[Lien pour aller sur le site Evaluation CSTB])))=0,"",INDIRECT(NOM_FR_FACADE&amp;ADDRESS('PR-tampon'!$E242,COLUMN(REFERENCEMENT_FACADE[Lien pour aller sur le site Evaluation CSTB]))))))</f>
        <v/>
      </c>
    </row>
    <row r="277" spans="1:19" ht="120" customHeight="1" x14ac:dyDescent="0.3">
      <c r="A277" s="2" t="e">
        <f>IF('PR-tampon'!B243=0,"",IF(A276+1&gt;'MODULE DE RECHERCHE'!$F$36,"",A276+1))</f>
        <v>#VALUE!</v>
      </c>
      <c r="B277" s="10" t="str">
        <f ca="1">IF('PR-tampon'!E243="","",IF('PR-tampon'!E243=0,"",INDIRECT(NOM_FR_FACADE&amp;ADDRESS('PR-tampon'!$E243,COLUMN(REFERENCEMENT_FACADE[[#Headers],[DATE REFERENCEMENT]])))))</f>
        <v/>
      </c>
      <c r="C277" s="2" t="str">
        <f ca="1">IF('PR-tampon'!B243="","",IF('PR-tampon'!B243=0,"",INDIRECT(NOM_FR_FACADE&amp;ADDRESS('PR-tampon'!$E243,COLUMN(REFERENCEMENT_FACADE[[#Headers],[ASPECT]])))))</f>
        <v/>
      </c>
      <c r="D277" s="2" t="str">
        <f ca="1">IF('PR-tampon'!B243="","",IF('PR-tampon'!B243=0,"",INDIRECT(NOM_FR_FACADE&amp;ADDRESS('PR-tampon'!$E243,COLUMN(REFERENCEMENT_FACADE[[#Headers],[TYPE DE PROCEDE]])))))</f>
        <v/>
      </c>
      <c r="E277" s="2" t="str">
        <f ca="1">IF('PR-tampon'!B243="","",IF('PR-tampon'!B243=0,"",INDIRECT(NOM_FR_FACADE&amp;ADDRESS('PR-tampon'!$E243,COLUMN(REFERENCEMENT_FACADE[[#Headers],[NOM COMMERCIAL DU PROCEDE]])))))</f>
        <v/>
      </c>
      <c r="F277" s="2" t="str">
        <f ca="1">IF('PR-tampon'!B243="","",IF('PR-tampon'!B243=0,"",INDIRECT(NOM_FR_FACADE&amp;ADDRESS('PR-tampon'!$E243,COLUMN(REFERENCEMENT_FACADE[[#Headers],[FABRICANT]])))))</f>
        <v/>
      </c>
      <c r="G277" s="2" t="str">
        <f ca="1">IF('PR-tampon'!B243="","",IF('PR-tampon'!B243=0,"",INDIRECT(NOM_FR_FACADE&amp;ADDRESS('PR-tampon'!$E243,COLUMN(REFERENCEMENT_FACADE[[#Headers],[TYPE DE DOCUMENT DE REFERENCE]])))))</f>
        <v/>
      </c>
      <c r="H277" s="2" t="str">
        <f ca="1">IF('PR-tampon'!B243="","",IF('PR-tampon'!B243=0,"",INDIRECT(NOM_FR_FACADE&amp;ADDRESS('PR-tampon'!$E243,COLUMN(REFERENCEMENT_FACADE[[#Headers],[REF]])))))</f>
        <v/>
      </c>
      <c r="I277" s="10" t="str">
        <f ca="1">IF('PR-tampon'!B243="","",IF('PR-tampon'!B243=0,"",INDIRECT(NOM_FR_FACADE&amp;ADDRESS('PR-tampon'!$E243,COLUMN(REFERENCEMENT_FACADE[[#Headers],[AVIS LIMITE AU / VALIDITE]])))))</f>
        <v/>
      </c>
      <c r="J277" s="10" t="str">
        <f ca="1">IF('PR-tampon'!B243="","",IF('PR-tampon'!B243=0,"",INDIRECT(NOM_FR_FACADE&amp;ADDRESS('PR-tampon'!$E243,COLUMN(REFERENCEMENT_FACADE[[#Headers],[TC/TNC
dans le domaine d''emploi visé]])))))</f>
        <v/>
      </c>
      <c r="K277" s="2" t="str">
        <f ca="1">IF('PR-tampon'!B243="","",IF('PR-tampon'!B243=0,"",INDIRECT(NOM_FR_FACADE&amp;ADDRESS('PR-tampon'!$E243,COLUMN(REFERENCEMENT_FACADE[[#Headers],[Synthèse support visés]])))))</f>
        <v/>
      </c>
      <c r="L277" s="2" t="str">
        <f ca="1">IF('PR-tampon'!B243="","",IF('PR-tampon'!B243=0,"",INDIRECT(NOM_FR_FACADE&amp;ADDRESS('PR-tampon'!$E243,COLUMN(REFERENCEMENT_FACADE[[#Headers],[LIMITATION DE HAUTEUR DE FACADE3]])))))</f>
        <v/>
      </c>
      <c r="M277" s="265" t="str">
        <f ca="1">IF('PR-tampon'!B243="","",IF('PR-tampon'!B243=0,"",INDIRECT(NOM_FR_FACADE&amp;ADDRESS('PR-tampon'!$E243,COLUMN(REFERENCEMENT_FACADE[[#Headers],[LIMITATION DE HAUTEUR DE FACADE]])))))</f>
        <v/>
      </c>
      <c r="N277" s="236" t="str">
        <f ca="1">IF('PR-tampon'!B243="","",IF('PR-tampon'!B243=0,"",IF(INDIRECT(NOM_FR_FACADE&amp;ADDRESS('PR-tampon'!$E243,COLUMN(REFERENCEMENT_FACADE[Observation domaine d''emploi Hauteur])))=0,"-",INDIRECT(NOM_FR_FACADE&amp;ADDRESS('PR-tampon'!$E243,COLUMN(REFERENCEMENT_FACADE[Observation domaine d''emploi Hauteur]))))))</f>
        <v/>
      </c>
      <c r="O277" s="2" t="str">
        <f ca="1">IF('PR-tampon'!B243="","",IF('PR-tampon'!B243=0,"",INDIRECT(NOM_FR_FACADE&amp;ADDRESS('PR-tampon'!$E243,COLUMN(REFERENCEMENT_FACADE[[#Headers],[Colonne zone visée]])))))</f>
        <v/>
      </c>
      <c r="P277" s="2" t="str">
        <f ca="1">IF('PR-tampon'!B243="","",IF('PR-tampon'!B243=0,"",INDIRECT(NOM_FR_FACADE&amp;ADDRESS('PR-tampon'!$E243,COLUMN(REFERENCEMENT_FACADE[[#Headers],[Colonne catégorie visée]])))))</f>
        <v/>
      </c>
      <c r="Q277" s="236" t="str">
        <f ca="1">IF(OR(RECH_CATEGORIE=FALSE,MID(Tableau5[[#This Row],[ZONE DE SISMICITE MAXIMALE POUR LA CATEGORIE DE BATIMENT VISEE]],2,2)="**"),IF('PR-tampon'!B243="","",IF('PR-tampon'!B243=0,"",IF(INDIRECT(NOM_FR_FACADE&amp;ADDRESS('PR-tampon'!$E243,COLUMN(REFERENCEMENT_FACADE[OBSERVATIONS SUR DOMAINE D''EMPLOI Sismique])))="","-",(INDIRECT(NOM_FR_FACADE&amp;ADDRESS('PR-tampon'!$E243,COLUMN(REFERENCEMENT_FACADE[OBSERVATIONS SUR DOMAINE D''EMPLOI Sismique]))))))),"")</f>
        <v/>
      </c>
      <c r="R277" s="2" t="str">
        <f ca="1">IF('PR-tampon'!B243="","",IF('PR-tampon'!B243=0,"",IF(INDIRECT(NOM_FR_FACADE&amp;ADDRESS('PR-tampon'!$E243,COLUMN(REFERENCEMENT_FACADE[REF ApL])))=0,"",INDIRECT(NOM_FR_FACADE&amp;ADDRESS('PR-tampon'!$E243,COLUMN(REFERENCEMENT_FACADE[REF ApL]))))))</f>
        <v/>
      </c>
      <c r="S277" s="187" t="str">
        <f ca="1">IF('PR-tampon'!B243="","",IF('PR-tampon'!B243=0,"",IF(INDIRECT(NOM_FR_FACADE&amp;ADDRESS('PR-tampon'!$E243,COLUMN(REFERENCEMENT_FACADE[Lien pour aller sur le site Evaluation CSTB])))=0,"",INDIRECT(NOM_FR_FACADE&amp;ADDRESS('PR-tampon'!$E243,COLUMN(REFERENCEMENT_FACADE[Lien pour aller sur le site Evaluation CSTB]))))))</f>
        <v/>
      </c>
    </row>
    <row r="278" spans="1:19" ht="120" customHeight="1" x14ac:dyDescent="0.3">
      <c r="A278" s="2" t="e">
        <f>IF('PR-tampon'!B244=0,"",IF(A277+1&gt;'MODULE DE RECHERCHE'!$F$36,"",A277+1))</f>
        <v>#VALUE!</v>
      </c>
      <c r="B278" s="10" t="str">
        <f ca="1">IF('PR-tampon'!E244="","",IF('PR-tampon'!E244=0,"",INDIRECT(NOM_FR_FACADE&amp;ADDRESS('PR-tampon'!$E244,COLUMN(REFERENCEMENT_FACADE[[#Headers],[DATE REFERENCEMENT]])))))</f>
        <v/>
      </c>
      <c r="C278" s="2" t="str">
        <f ca="1">IF('PR-tampon'!B244="","",IF('PR-tampon'!B244=0,"",INDIRECT(NOM_FR_FACADE&amp;ADDRESS('PR-tampon'!$E244,COLUMN(REFERENCEMENT_FACADE[[#Headers],[ASPECT]])))))</f>
        <v/>
      </c>
      <c r="D278" s="2" t="str">
        <f ca="1">IF('PR-tampon'!B244="","",IF('PR-tampon'!B244=0,"",INDIRECT(NOM_FR_FACADE&amp;ADDRESS('PR-tampon'!$E244,COLUMN(REFERENCEMENT_FACADE[[#Headers],[TYPE DE PROCEDE]])))))</f>
        <v/>
      </c>
      <c r="E278" s="2" t="str">
        <f ca="1">IF('PR-tampon'!B244="","",IF('PR-tampon'!B244=0,"",INDIRECT(NOM_FR_FACADE&amp;ADDRESS('PR-tampon'!$E244,COLUMN(REFERENCEMENT_FACADE[[#Headers],[NOM COMMERCIAL DU PROCEDE]])))))</f>
        <v/>
      </c>
      <c r="F278" s="2" t="str">
        <f ca="1">IF('PR-tampon'!B244="","",IF('PR-tampon'!B244=0,"",INDIRECT(NOM_FR_FACADE&amp;ADDRESS('PR-tampon'!$E244,COLUMN(REFERENCEMENT_FACADE[[#Headers],[FABRICANT]])))))</f>
        <v/>
      </c>
      <c r="G278" s="2" t="str">
        <f ca="1">IF('PR-tampon'!B244="","",IF('PR-tampon'!B244=0,"",INDIRECT(NOM_FR_FACADE&amp;ADDRESS('PR-tampon'!$E244,COLUMN(REFERENCEMENT_FACADE[[#Headers],[TYPE DE DOCUMENT DE REFERENCE]])))))</f>
        <v/>
      </c>
      <c r="H278" s="2" t="str">
        <f ca="1">IF('PR-tampon'!B244="","",IF('PR-tampon'!B244=0,"",INDIRECT(NOM_FR_FACADE&amp;ADDRESS('PR-tampon'!$E244,COLUMN(REFERENCEMENT_FACADE[[#Headers],[REF]])))))</f>
        <v/>
      </c>
      <c r="I278" s="10" t="str">
        <f ca="1">IF('PR-tampon'!B244="","",IF('PR-tampon'!B244=0,"",INDIRECT(NOM_FR_FACADE&amp;ADDRESS('PR-tampon'!$E244,COLUMN(REFERENCEMENT_FACADE[[#Headers],[AVIS LIMITE AU / VALIDITE]])))))</f>
        <v/>
      </c>
      <c r="J278" s="10" t="str">
        <f ca="1">IF('PR-tampon'!B244="","",IF('PR-tampon'!B244=0,"",INDIRECT(NOM_FR_FACADE&amp;ADDRESS('PR-tampon'!$E244,COLUMN(REFERENCEMENT_FACADE[[#Headers],[TC/TNC
dans le domaine d''emploi visé]])))))</f>
        <v/>
      </c>
      <c r="K278" s="2" t="str">
        <f ca="1">IF('PR-tampon'!B244="","",IF('PR-tampon'!B244=0,"",INDIRECT(NOM_FR_FACADE&amp;ADDRESS('PR-tampon'!$E244,COLUMN(REFERENCEMENT_FACADE[[#Headers],[Synthèse support visés]])))))</f>
        <v/>
      </c>
      <c r="L278" s="2" t="str">
        <f ca="1">IF('PR-tampon'!B244="","",IF('PR-tampon'!B244=0,"",INDIRECT(NOM_FR_FACADE&amp;ADDRESS('PR-tampon'!$E244,COLUMN(REFERENCEMENT_FACADE[[#Headers],[LIMITATION DE HAUTEUR DE FACADE3]])))))</f>
        <v/>
      </c>
      <c r="M278" s="265" t="str">
        <f ca="1">IF('PR-tampon'!B244="","",IF('PR-tampon'!B244=0,"",INDIRECT(NOM_FR_FACADE&amp;ADDRESS('PR-tampon'!$E244,COLUMN(REFERENCEMENT_FACADE[[#Headers],[LIMITATION DE HAUTEUR DE FACADE]])))))</f>
        <v/>
      </c>
      <c r="N278" s="236" t="str">
        <f ca="1">IF('PR-tampon'!B244="","",IF('PR-tampon'!B244=0,"",IF(INDIRECT(NOM_FR_FACADE&amp;ADDRESS('PR-tampon'!$E244,COLUMN(REFERENCEMENT_FACADE[Observation domaine d''emploi Hauteur])))=0,"-",INDIRECT(NOM_FR_FACADE&amp;ADDRESS('PR-tampon'!$E244,COLUMN(REFERENCEMENT_FACADE[Observation domaine d''emploi Hauteur]))))))</f>
        <v/>
      </c>
      <c r="O278" s="2" t="str">
        <f ca="1">IF('PR-tampon'!B244="","",IF('PR-tampon'!B244=0,"",INDIRECT(NOM_FR_FACADE&amp;ADDRESS('PR-tampon'!$E244,COLUMN(REFERENCEMENT_FACADE[[#Headers],[Colonne zone visée]])))))</f>
        <v/>
      </c>
      <c r="P278" s="2" t="str">
        <f ca="1">IF('PR-tampon'!B244="","",IF('PR-tampon'!B244=0,"",INDIRECT(NOM_FR_FACADE&amp;ADDRESS('PR-tampon'!$E244,COLUMN(REFERENCEMENT_FACADE[[#Headers],[Colonne catégorie visée]])))))</f>
        <v/>
      </c>
      <c r="Q278" s="236" t="str">
        <f ca="1">IF(OR(RECH_CATEGORIE=FALSE,MID(Tableau5[[#This Row],[ZONE DE SISMICITE MAXIMALE POUR LA CATEGORIE DE BATIMENT VISEE]],2,2)="**"),IF('PR-tampon'!B244="","",IF('PR-tampon'!B244=0,"",IF(INDIRECT(NOM_FR_FACADE&amp;ADDRESS('PR-tampon'!$E244,COLUMN(REFERENCEMENT_FACADE[OBSERVATIONS SUR DOMAINE D''EMPLOI Sismique])))="","-",(INDIRECT(NOM_FR_FACADE&amp;ADDRESS('PR-tampon'!$E244,COLUMN(REFERENCEMENT_FACADE[OBSERVATIONS SUR DOMAINE D''EMPLOI Sismique]))))))),"")</f>
        <v/>
      </c>
      <c r="R278" s="2" t="str">
        <f ca="1">IF('PR-tampon'!B244="","",IF('PR-tampon'!B244=0,"",IF(INDIRECT(NOM_FR_FACADE&amp;ADDRESS('PR-tampon'!$E244,COLUMN(REFERENCEMENT_FACADE[REF ApL])))=0,"",INDIRECT(NOM_FR_FACADE&amp;ADDRESS('PR-tampon'!$E244,COLUMN(REFERENCEMENT_FACADE[REF ApL]))))))</f>
        <v/>
      </c>
      <c r="S278" s="187" t="str">
        <f ca="1">IF('PR-tampon'!B244="","",IF('PR-tampon'!B244=0,"",IF(INDIRECT(NOM_FR_FACADE&amp;ADDRESS('PR-tampon'!$E244,COLUMN(REFERENCEMENT_FACADE[Lien pour aller sur le site Evaluation CSTB])))=0,"",INDIRECT(NOM_FR_FACADE&amp;ADDRESS('PR-tampon'!$E244,COLUMN(REFERENCEMENT_FACADE[Lien pour aller sur le site Evaluation CSTB]))))))</f>
        <v/>
      </c>
    </row>
    <row r="279" spans="1:19" ht="120" customHeight="1" x14ac:dyDescent="0.3">
      <c r="A279" s="2" t="e">
        <f>IF('PR-tampon'!B245=0,"",IF(A278+1&gt;'MODULE DE RECHERCHE'!$F$36,"",A278+1))</f>
        <v>#VALUE!</v>
      </c>
      <c r="B279" s="10" t="str">
        <f ca="1">IF('PR-tampon'!E245="","",IF('PR-tampon'!E245=0,"",INDIRECT(NOM_FR_FACADE&amp;ADDRESS('PR-tampon'!$E245,COLUMN(REFERENCEMENT_FACADE[[#Headers],[DATE REFERENCEMENT]])))))</f>
        <v/>
      </c>
      <c r="C279" s="2" t="str">
        <f ca="1">IF('PR-tampon'!B245="","",IF('PR-tampon'!B245=0,"",INDIRECT(NOM_FR_FACADE&amp;ADDRESS('PR-tampon'!$E245,COLUMN(REFERENCEMENT_FACADE[[#Headers],[ASPECT]])))))</f>
        <v/>
      </c>
      <c r="D279" s="2" t="str">
        <f ca="1">IF('PR-tampon'!B245="","",IF('PR-tampon'!B245=0,"",INDIRECT(NOM_FR_FACADE&amp;ADDRESS('PR-tampon'!$E245,COLUMN(REFERENCEMENT_FACADE[[#Headers],[TYPE DE PROCEDE]])))))</f>
        <v/>
      </c>
      <c r="E279" s="2" t="str">
        <f ca="1">IF('PR-tampon'!B245="","",IF('PR-tampon'!B245=0,"",INDIRECT(NOM_FR_FACADE&amp;ADDRESS('PR-tampon'!$E245,COLUMN(REFERENCEMENT_FACADE[[#Headers],[NOM COMMERCIAL DU PROCEDE]])))))</f>
        <v/>
      </c>
      <c r="F279" s="2" t="str">
        <f ca="1">IF('PR-tampon'!B245="","",IF('PR-tampon'!B245=0,"",INDIRECT(NOM_FR_FACADE&amp;ADDRESS('PR-tampon'!$E245,COLUMN(REFERENCEMENT_FACADE[[#Headers],[FABRICANT]])))))</f>
        <v/>
      </c>
      <c r="G279" s="2" t="str">
        <f ca="1">IF('PR-tampon'!B245="","",IF('PR-tampon'!B245=0,"",INDIRECT(NOM_FR_FACADE&amp;ADDRESS('PR-tampon'!$E245,COLUMN(REFERENCEMENT_FACADE[[#Headers],[TYPE DE DOCUMENT DE REFERENCE]])))))</f>
        <v/>
      </c>
      <c r="H279" s="2" t="str">
        <f ca="1">IF('PR-tampon'!B245="","",IF('PR-tampon'!B245=0,"",INDIRECT(NOM_FR_FACADE&amp;ADDRESS('PR-tampon'!$E245,COLUMN(REFERENCEMENT_FACADE[[#Headers],[REF]])))))</f>
        <v/>
      </c>
      <c r="I279" s="10" t="str">
        <f ca="1">IF('PR-tampon'!B245="","",IF('PR-tampon'!B245=0,"",INDIRECT(NOM_FR_FACADE&amp;ADDRESS('PR-tampon'!$E245,COLUMN(REFERENCEMENT_FACADE[[#Headers],[AVIS LIMITE AU / VALIDITE]])))))</f>
        <v/>
      </c>
      <c r="J279" s="10" t="str">
        <f ca="1">IF('PR-tampon'!B245="","",IF('PR-tampon'!B245=0,"",INDIRECT(NOM_FR_FACADE&amp;ADDRESS('PR-tampon'!$E245,COLUMN(REFERENCEMENT_FACADE[[#Headers],[TC/TNC
dans le domaine d''emploi visé]])))))</f>
        <v/>
      </c>
      <c r="K279" s="2" t="str">
        <f ca="1">IF('PR-tampon'!B245="","",IF('PR-tampon'!B245=0,"",INDIRECT(NOM_FR_FACADE&amp;ADDRESS('PR-tampon'!$E245,COLUMN(REFERENCEMENT_FACADE[[#Headers],[Synthèse support visés]])))))</f>
        <v/>
      </c>
      <c r="L279" s="2" t="str">
        <f ca="1">IF('PR-tampon'!B245="","",IF('PR-tampon'!B245=0,"",INDIRECT(NOM_FR_FACADE&amp;ADDRESS('PR-tampon'!$E245,COLUMN(REFERENCEMENT_FACADE[[#Headers],[LIMITATION DE HAUTEUR DE FACADE3]])))))</f>
        <v/>
      </c>
      <c r="M279" s="265" t="str">
        <f ca="1">IF('PR-tampon'!B245="","",IF('PR-tampon'!B245=0,"",INDIRECT(NOM_FR_FACADE&amp;ADDRESS('PR-tampon'!$E245,COLUMN(REFERENCEMENT_FACADE[[#Headers],[LIMITATION DE HAUTEUR DE FACADE]])))))</f>
        <v/>
      </c>
      <c r="N279" s="236" t="str">
        <f ca="1">IF('PR-tampon'!B245="","",IF('PR-tampon'!B245=0,"",IF(INDIRECT(NOM_FR_FACADE&amp;ADDRESS('PR-tampon'!$E245,COLUMN(REFERENCEMENT_FACADE[Observation domaine d''emploi Hauteur])))=0,"-",INDIRECT(NOM_FR_FACADE&amp;ADDRESS('PR-tampon'!$E245,COLUMN(REFERENCEMENT_FACADE[Observation domaine d''emploi Hauteur]))))))</f>
        <v/>
      </c>
      <c r="O279" s="2" t="str">
        <f ca="1">IF('PR-tampon'!B245="","",IF('PR-tampon'!B245=0,"",INDIRECT(NOM_FR_FACADE&amp;ADDRESS('PR-tampon'!$E245,COLUMN(REFERENCEMENT_FACADE[[#Headers],[Colonne zone visée]])))))</f>
        <v/>
      </c>
      <c r="P279" s="2" t="str">
        <f ca="1">IF('PR-tampon'!B245="","",IF('PR-tampon'!B245=0,"",INDIRECT(NOM_FR_FACADE&amp;ADDRESS('PR-tampon'!$E245,COLUMN(REFERENCEMENT_FACADE[[#Headers],[Colonne catégorie visée]])))))</f>
        <v/>
      </c>
      <c r="Q279" s="236" t="str">
        <f ca="1">IF(OR(RECH_CATEGORIE=FALSE,MID(Tableau5[[#This Row],[ZONE DE SISMICITE MAXIMALE POUR LA CATEGORIE DE BATIMENT VISEE]],2,2)="**"),IF('PR-tampon'!B245="","",IF('PR-tampon'!B245=0,"",IF(INDIRECT(NOM_FR_FACADE&amp;ADDRESS('PR-tampon'!$E245,COLUMN(REFERENCEMENT_FACADE[OBSERVATIONS SUR DOMAINE D''EMPLOI Sismique])))="","-",(INDIRECT(NOM_FR_FACADE&amp;ADDRESS('PR-tampon'!$E245,COLUMN(REFERENCEMENT_FACADE[OBSERVATIONS SUR DOMAINE D''EMPLOI Sismique]))))))),"")</f>
        <v/>
      </c>
      <c r="R279" s="2" t="str">
        <f ca="1">IF('PR-tampon'!B245="","",IF('PR-tampon'!B245=0,"",IF(INDIRECT(NOM_FR_FACADE&amp;ADDRESS('PR-tampon'!$E245,COLUMN(REFERENCEMENT_FACADE[REF ApL])))=0,"",INDIRECT(NOM_FR_FACADE&amp;ADDRESS('PR-tampon'!$E245,COLUMN(REFERENCEMENT_FACADE[REF ApL]))))))</f>
        <v/>
      </c>
      <c r="S279" s="187" t="str">
        <f ca="1">IF('PR-tampon'!B245="","",IF('PR-tampon'!B245=0,"",IF(INDIRECT(NOM_FR_FACADE&amp;ADDRESS('PR-tampon'!$E245,COLUMN(REFERENCEMENT_FACADE[Lien pour aller sur le site Evaluation CSTB])))=0,"",INDIRECT(NOM_FR_FACADE&amp;ADDRESS('PR-tampon'!$E245,COLUMN(REFERENCEMENT_FACADE[Lien pour aller sur le site Evaluation CSTB]))))))</f>
        <v/>
      </c>
    </row>
    <row r="280" spans="1:19" ht="120" customHeight="1" x14ac:dyDescent="0.3">
      <c r="A280" s="2" t="e">
        <f>IF('PR-tampon'!B246=0,"",IF(A279+1&gt;'MODULE DE RECHERCHE'!$F$36,"",A279+1))</f>
        <v>#VALUE!</v>
      </c>
      <c r="B280" s="10" t="str">
        <f ca="1">IF('PR-tampon'!E246="","",IF('PR-tampon'!E246=0,"",INDIRECT(NOM_FR_FACADE&amp;ADDRESS('PR-tampon'!$E246,COLUMN(REFERENCEMENT_FACADE[[#Headers],[DATE REFERENCEMENT]])))))</f>
        <v/>
      </c>
      <c r="C280" s="2" t="str">
        <f ca="1">IF('PR-tampon'!B246="","",IF('PR-tampon'!B246=0,"",INDIRECT(NOM_FR_FACADE&amp;ADDRESS('PR-tampon'!$E246,COLUMN(REFERENCEMENT_FACADE[[#Headers],[ASPECT]])))))</f>
        <v/>
      </c>
      <c r="D280" s="2" t="str">
        <f ca="1">IF('PR-tampon'!B246="","",IF('PR-tampon'!B246=0,"",INDIRECT(NOM_FR_FACADE&amp;ADDRESS('PR-tampon'!$E246,COLUMN(REFERENCEMENT_FACADE[[#Headers],[TYPE DE PROCEDE]])))))</f>
        <v/>
      </c>
      <c r="E280" s="2" t="str">
        <f ca="1">IF('PR-tampon'!B246="","",IF('PR-tampon'!B246=0,"",INDIRECT(NOM_FR_FACADE&amp;ADDRESS('PR-tampon'!$E246,COLUMN(REFERENCEMENT_FACADE[[#Headers],[NOM COMMERCIAL DU PROCEDE]])))))</f>
        <v/>
      </c>
      <c r="F280" s="2" t="str">
        <f ca="1">IF('PR-tampon'!B246="","",IF('PR-tampon'!B246=0,"",INDIRECT(NOM_FR_FACADE&amp;ADDRESS('PR-tampon'!$E246,COLUMN(REFERENCEMENT_FACADE[[#Headers],[FABRICANT]])))))</f>
        <v/>
      </c>
      <c r="G280" s="2" t="str">
        <f ca="1">IF('PR-tampon'!B246="","",IF('PR-tampon'!B246=0,"",INDIRECT(NOM_FR_FACADE&amp;ADDRESS('PR-tampon'!$E246,COLUMN(REFERENCEMENT_FACADE[[#Headers],[TYPE DE DOCUMENT DE REFERENCE]])))))</f>
        <v/>
      </c>
      <c r="H280" s="2" t="str">
        <f ca="1">IF('PR-tampon'!B246="","",IF('PR-tampon'!B246=0,"",INDIRECT(NOM_FR_FACADE&amp;ADDRESS('PR-tampon'!$E246,COLUMN(REFERENCEMENT_FACADE[[#Headers],[REF]])))))</f>
        <v/>
      </c>
      <c r="I280" s="10" t="str">
        <f ca="1">IF('PR-tampon'!B246="","",IF('PR-tampon'!B246=0,"",INDIRECT(NOM_FR_FACADE&amp;ADDRESS('PR-tampon'!$E246,COLUMN(REFERENCEMENT_FACADE[[#Headers],[AVIS LIMITE AU / VALIDITE]])))))</f>
        <v/>
      </c>
      <c r="J280" s="10" t="str">
        <f ca="1">IF('PR-tampon'!B246="","",IF('PR-tampon'!B246=0,"",INDIRECT(NOM_FR_FACADE&amp;ADDRESS('PR-tampon'!$E246,COLUMN(REFERENCEMENT_FACADE[[#Headers],[TC/TNC
dans le domaine d''emploi visé]])))))</f>
        <v/>
      </c>
      <c r="K280" s="2" t="str">
        <f ca="1">IF('PR-tampon'!B246="","",IF('PR-tampon'!B246=0,"",INDIRECT(NOM_FR_FACADE&amp;ADDRESS('PR-tampon'!$E246,COLUMN(REFERENCEMENT_FACADE[[#Headers],[Synthèse support visés]])))))</f>
        <v/>
      </c>
      <c r="L280" s="2" t="str">
        <f ca="1">IF('PR-tampon'!B246="","",IF('PR-tampon'!B246=0,"",INDIRECT(NOM_FR_FACADE&amp;ADDRESS('PR-tampon'!$E246,COLUMN(REFERENCEMENT_FACADE[[#Headers],[LIMITATION DE HAUTEUR DE FACADE3]])))))</f>
        <v/>
      </c>
      <c r="M280" s="265" t="str">
        <f ca="1">IF('PR-tampon'!B246="","",IF('PR-tampon'!B246=0,"",INDIRECT(NOM_FR_FACADE&amp;ADDRESS('PR-tampon'!$E246,COLUMN(REFERENCEMENT_FACADE[[#Headers],[LIMITATION DE HAUTEUR DE FACADE]])))))</f>
        <v/>
      </c>
      <c r="N280" s="236" t="str">
        <f ca="1">IF('PR-tampon'!B246="","",IF('PR-tampon'!B246=0,"",IF(INDIRECT(NOM_FR_FACADE&amp;ADDRESS('PR-tampon'!$E246,COLUMN(REFERENCEMENT_FACADE[Observation domaine d''emploi Hauteur])))=0,"-",INDIRECT(NOM_FR_FACADE&amp;ADDRESS('PR-tampon'!$E246,COLUMN(REFERENCEMENT_FACADE[Observation domaine d''emploi Hauteur]))))))</f>
        <v/>
      </c>
      <c r="O280" s="2" t="str">
        <f ca="1">IF('PR-tampon'!B246="","",IF('PR-tampon'!B246=0,"",INDIRECT(NOM_FR_FACADE&amp;ADDRESS('PR-tampon'!$E246,COLUMN(REFERENCEMENT_FACADE[[#Headers],[Colonne zone visée]])))))</f>
        <v/>
      </c>
      <c r="P280" s="2" t="str">
        <f ca="1">IF('PR-tampon'!B246="","",IF('PR-tampon'!B246=0,"",INDIRECT(NOM_FR_FACADE&amp;ADDRESS('PR-tampon'!$E246,COLUMN(REFERENCEMENT_FACADE[[#Headers],[Colonne catégorie visée]])))))</f>
        <v/>
      </c>
      <c r="Q280" s="236" t="str">
        <f ca="1">IF(OR(RECH_CATEGORIE=FALSE,MID(Tableau5[[#This Row],[ZONE DE SISMICITE MAXIMALE POUR LA CATEGORIE DE BATIMENT VISEE]],2,2)="**"),IF('PR-tampon'!B246="","",IF('PR-tampon'!B246=0,"",IF(INDIRECT(NOM_FR_FACADE&amp;ADDRESS('PR-tampon'!$E246,COLUMN(REFERENCEMENT_FACADE[OBSERVATIONS SUR DOMAINE D''EMPLOI Sismique])))="","-",(INDIRECT(NOM_FR_FACADE&amp;ADDRESS('PR-tampon'!$E246,COLUMN(REFERENCEMENT_FACADE[OBSERVATIONS SUR DOMAINE D''EMPLOI Sismique]))))))),"")</f>
        <v/>
      </c>
      <c r="R280" s="2" t="str">
        <f ca="1">IF('PR-tampon'!B246="","",IF('PR-tampon'!B246=0,"",IF(INDIRECT(NOM_FR_FACADE&amp;ADDRESS('PR-tampon'!$E246,COLUMN(REFERENCEMENT_FACADE[REF ApL])))=0,"",INDIRECT(NOM_FR_FACADE&amp;ADDRESS('PR-tampon'!$E246,COLUMN(REFERENCEMENT_FACADE[REF ApL]))))))</f>
        <v/>
      </c>
      <c r="S280" s="187" t="str">
        <f ca="1">IF('PR-tampon'!B246="","",IF('PR-tampon'!B246=0,"",IF(INDIRECT(NOM_FR_FACADE&amp;ADDRESS('PR-tampon'!$E246,COLUMN(REFERENCEMENT_FACADE[Lien pour aller sur le site Evaluation CSTB])))=0,"",INDIRECT(NOM_FR_FACADE&amp;ADDRESS('PR-tampon'!$E246,COLUMN(REFERENCEMENT_FACADE[Lien pour aller sur le site Evaluation CSTB]))))))</f>
        <v/>
      </c>
    </row>
    <row r="281" spans="1:19" ht="120" customHeight="1" x14ac:dyDescent="0.3">
      <c r="A281" s="2" t="e">
        <f>IF('PR-tampon'!B247=0,"",IF(A280+1&gt;'MODULE DE RECHERCHE'!$F$36,"",A280+1))</f>
        <v>#VALUE!</v>
      </c>
      <c r="B281" s="10" t="str">
        <f ca="1">IF('PR-tampon'!E247="","",IF('PR-tampon'!E247=0,"",INDIRECT(NOM_FR_FACADE&amp;ADDRESS('PR-tampon'!$E247,COLUMN(REFERENCEMENT_FACADE[[#Headers],[DATE REFERENCEMENT]])))))</f>
        <v/>
      </c>
      <c r="C281" s="2" t="str">
        <f ca="1">IF('PR-tampon'!B247="","",IF('PR-tampon'!B247=0,"",INDIRECT(NOM_FR_FACADE&amp;ADDRESS('PR-tampon'!$E247,COLUMN(REFERENCEMENT_FACADE[[#Headers],[ASPECT]])))))</f>
        <v/>
      </c>
      <c r="D281" s="2" t="str">
        <f ca="1">IF('PR-tampon'!B247="","",IF('PR-tampon'!B247=0,"",INDIRECT(NOM_FR_FACADE&amp;ADDRESS('PR-tampon'!$E247,COLUMN(REFERENCEMENT_FACADE[[#Headers],[TYPE DE PROCEDE]])))))</f>
        <v/>
      </c>
      <c r="E281" s="2" t="str">
        <f ca="1">IF('PR-tampon'!B247="","",IF('PR-tampon'!B247=0,"",INDIRECT(NOM_FR_FACADE&amp;ADDRESS('PR-tampon'!$E247,COLUMN(REFERENCEMENT_FACADE[[#Headers],[NOM COMMERCIAL DU PROCEDE]])))))</f>
        <v/>
      </c>
      <c r="F281" s="2" t="str">
        <f ca="1">IF('PR-tampon'!B247="","",IF('PR-tampon'!B247=0,"",INDIRECT(NOM_FR_FACADE&amp;ADDRESS('PR-tampon'!$E247,COLUMN(REFERENCEMENT_FACADE[[#Headers],[FABRICANT]])))))</f>
        <v/>
      </c>
      <c r="G281" s="2" t="str">
        <f ca="1">IF('PR-tampon'!B247="","",IF('PR-tampon'!B247=0,"",INDIRECT(NOM_FR_FACADE&amp;ADDRESS('PR-tampon'!$E247,COLUMN(REFERENCEMENT_FACADE[[#Headers],[TYPE DE DOCUMENT DE REFERENCE]])))))</f>
        <v/>
      </c>
      <c r="H281" s="2" t="str">
        <f ca="1">IF('PR-tampon'!B247="","",IF('PR-tampon'!B247=0,"",INDIRECT(NOM_FR_FACADE&amp;ADDRESS('PR-tampon'!$E247,COLUMN(REFERENCEMENT_FACADE[[#Headers],[REF]])))))</f>
        <v/>
      </c>
      <c r="I281" s="10" t="str">
        <f ca="1">IF('PR-tampon'!B247="","",IF('PR-tampon'!B247=0,"",INDIRECT(NOM_FR_FACADE&amp;ADDRESS('PR-tampon'!$E247,COLUMN(REFERENCEMENT_FACADE[[#Headers],[AVIS LIMITE AU / VALIDITE]])))))</f>
        <v/>
      </c>
      <c r="J281" s="10" t="str">
        <f ca="1">IF('PR-tampon'!B247="","",IF('PR-tampon'!B247=0,"",INDIRECT(NOM_FR_FACADE&amp;ADDRESS('PR-tampon'!$E247,COLUMN(REFERENCEMENT_FACADE[[#Headers],[TC/TNC
dans le domaine d''emploi visé]])))))</f>
        <v/>
      </c>
      <c r="K281" s="2" t="str">
        <f ca="1">IF('PR-tampon'!B247="","",IF('PR-tampon'!B247=0,"",INDIRECT(NOM_FR_FACADE&amp;ADDRESS('PR-tampon'!$E247,COLUMN(REFERENCEMENT_FACADE[[#Headers],[Synthèse support visés]])))))</f>
        <v/>
      </c>
      <c r="L281" s="2" t="str">
        <f ca="1">IF('PR-tampon'!B247="","",IF('PR-tampon'!B247=0,"",INDIRECT(NOM_FR_FACADE&amp;ADDRESS('PR-tampon'!$E247,COLUMN(REFERENCEMENT_FACADE[[#Headers],[LIMITATION DE HAUTEUR DE FACADE3]])))))</f>
        <v/>
      </c>
      <c r="M281" s="265" t="str">
        <f ca="1">IF('PR-tampon'!B247="","",IF('PR-tampon'!B247=0,"",INDIRECT(NOM_FR_FACADE&amp;ADDRESS('PR-tampon'!$E247,COLUMN(REFERENCEMENT_FACADE[[#Headers],[LIMITATION DE HAUTEUR DE FACADE]])))))</f>
        <v/>
      </c>
      <c r="N281" s="236" t="str">
        <f ca="1">IF('PR-tampon'!B247="","",IF('PR-tampon'!B247=0,"",IF(INDIRECT(NOM_FR_FACADE&amp;ADDRESS('PR-tampon'!$E247,COLUMN(REFERENCEMENT_FACADE[Observation domaine d''emploi Hauteur])))=0,"-",INDIRECT(NOM_FR_FACADE&amp;ADDRESS('PR-tampon'!$E247,COLUMN(REFERENCEMENT_FACADE[Observation domaine d''emploi Hauteur]))))))</f>
        <v/>
      </c>
      <c r="O281" s="2" t="str">
        <f ca="1">IF('PR-tampon'!B247="","",IF('PR-tampon'!B247=0,"",INDIRECT(NOM_FR_FACADE&amp;ADDRESS('PR-tampon'!$E247,COLUMN(REFERENCEMENT_FACADE[[#Headers],[Colonne zone visée]])))))</f>
        <v/>
      </c>
      <c r="P281" s="2" t="str">
        <f ca="1">IF('PR-tampon'!B247="","",IF('PR-tampon'!B247=0,"",INDIRECT(NOM_FR_FACADE&amp;ADDRESS('PR-tampon'!$E247,COLUMN(REFERENCEMENT_FACADE[[#Headers],[Colonne catégorie visée]])))))</f>
        <v/>
      </c>
      <c r="Q281" s="236" t="str">
        <f ca="1">IF(OR(RECH_CATEGORIE=FALSE,MID(Tableau5[[#This Row],[ZONE DE SISMICITE MAXIMALE POUR LA CATEGORIE DE BATIMENT VISEE]],2,2)="**"),IF('PR-tampon'!B247="","",IF('PR-tampon'!B247=0,"",IF(INDIRECT(NOM_FR_FACADE&amp;ADDRESS('PR-tampon'!$E247,COLUMN(REFERENCEMENT_FACADE[OBSERVATIONS SUR DOMAINE D''EMPLOI Sismique])))="","-",(INDIRECT(NOM_FR_FACADE&amp;ADDRESS('PR-tampon'!$E247,COLUMN(REFERENCEMENT_FACADE[OBSERVATIONS SUR DOMAINE D''EMPLOI Sismique]))))))),"")</f>
        <v/>
      </c>
      <c r="R281" s="2" t="str">
        <f ca="1">IF('PR-tampon'!B247="","",IF('PR-tampon'!B247=0,"",IF(INDIRECT(NOM_FR_FACADE&amp;ADDRESS('PR-tampon'!$E247,COLUMN(REFERENCEMENT_FACADE[REF ApL])))=0,"",INDIRECT(NOM_FR_FACADE&amp;ADDRESS('PR-tampon'!$E247,COLUMN(REFERENCEMENT_FACADE[REF ApL]))))))</f>
        <v/>
      </c>
      <c r="S281" s="187" t="str">
        <f ca="1">IF('PR-tampon'!B247="","",IF('PR-tampon'!B247=0,"",IF(INDIRECT(NOM_FR_FACADE&amp;ADDRESS('PR-tampon'!$E247,COLUMN(REFERENCEMENT_FACADE[Lien pour aller sur le site Evaluation CSTB])))=0,"",INDIRECT(NOM_FR_FACADE&amp;ADDRESS('PR-tampon'!$E247,COLUMN(REFERENCEMENT_FACADE[Lien pour aller sur le site Evaluation CSTB]))))))</f>
        <v/>
      </c>
    </row>
    <row r="282" spans="1:19" ht="120" customHeight="1" x14ac:dyDescent="0.3">
      <c r="A282" s="2" t="e">
        <f>IF('PR-tampon'!B248=0,"",IF(A281+1&gt;'MODULE DE RECHERCHE'!$F$36,"",A281+1))</f>
        <v>#VALUE!</v>
      </c>
      <c r="B282" s="10" t="str">
        <f ca="1">IF('PR-tampon'!E248="","",IF('PR-tampon'!E248=0,"",INDIRECT(NOM_FR_FACADE&amp;ADDRESS('PR-tampon'!$E248,COLUMN(REFERENCEMENT_FACADE[[#Headers],[DATE REFERENCEMENT]])))))</f>
        <v/>
      </c>
      <c r="C282" s="2" t="str">
        <f ca="1">IF('PR-tampon'!B248="","",IF('PR-tampon'!B248=0,"",INDIRECT(NOM_FR_FACADE&amp;ADDRESS('PR-tampon'!$E248,COLUMN(REFERENCEMENT_FACADE[[#Headers],[ASPECT]])))))</f>
        <v/>
      </c>
      <c r="D282" s="2" t="str">
        <f ca="1">IF('PR-tampon'!B248="","",IF('PR-tampon'!B248=0,"",INDIRECT(NOM_FR_FACADE&amp;ADDRESS('PR-tampon'!$E248,COLUMN(REFERENCEMENT_FACADE[[#Headers],[TYPE DE PROCEDE]])))))</f>
        <v/>
      </c>
      <c r="E282" s="2" t="str">
        <f ca="1">IF('PR-tampon'!B248="","",IF('PR-tampon'!B248=0,"",INDIRECT(NOM_FR_FACADE&amp;ADDRESS('PR-tampon'!$E248,COLUMN(REFERENCEMENT_FACADE[[#Headers],[NOM COMMERCIAL DU PROCEDE]])))))</f>
        <v/>
      </c>
      <c r="F282" s="2" t="str">
        <f ca="1">IF('PR-tampon'!B248="","",IF('PR-tampon'!B248=0,"",INDIRECT(NOM_FR_FACADE&amp;ADDRESS('PR-tampon'!$E248,COLUMN(REFERENCEMENT_FACADE[[#Headers],[FABRICANT]])))))</f>
        <v/>
      </c>
      <c r="G282" s="2" t="str">
        <f ca="1">IF('PR-tampon'!B248="","",IF('PR-tampon'!B248=0,"",INDIRECT(NOM_FR_FACADE&amp;ADDRESS('PR-tampon'!$E248,COLUMN(REFERENCEMENT_FACADE[[#Headers],[TYPE DE DOCUMENT DE REFERENCE]])))))</f>
        <v/>
      </c>
      <c r="H282" s="2" t="str">
        <f ca="1">IF('PR-tampon'!B248="","",IF('PR-tampon'!B248=0,"",INDIRECT(NOM_FR_FACADE&amp;ADDRESS('PR-tampon'!$E248,COLUMN(REFERENCEMENT_FACADE[[#Headers],[REF]])))))</f>
        <v/>
      </c>
      <c r="I282" s="10" t="str">
        <f ca="1">IF('PR-tampon'!B248="","",IF('PR-tampon'!B248=0,"",INDIRECT(NOM_FR_FACADE&amp;ADDRESS('PR-tampon'!$E248,COLUMN(REFERENCEMENT_FACADE[[#Headers],[AVIS LIMITE AU / VALIDITE]])))))</f>
        <v/>
      </c>
      <c r="J282" s="10" t="str">
        <f ca="1">IF('PR-tampon'!B248="","",IF('PR-tampon'!B248=0,"",INDIRECT(NOM_FR_FACADE&amp;ADDRESS('PR-tampon'!$E248,COLUMN(REFERENCEMENT_FACADE[[#Headers],[TC/TNC
dans le domaine d''emploi visé]])))))</f>
        <v/>
      </c>
      <c r="K282" s="2" t="str">
        <f ca="1">IF('PR-tampon'!B248="","",IF('PR-tampon'!B248=0,"",INDIRECT(NOM_FR_FACADE&amp;ADDRESS('PR-tampon'!$E248,COLUMN(REFERENCEMENT_FACADE[[#Headers],[Synthèse support visés]])))))</f>
        <v/>
      </c>
      <c r="L282" s="2" t="str">
        <f ca="1">IF('PR-tampon'!B248="","",IF('PR-tampon'!B248=0,"",INDIRECT(NOM_FR_FACADE&amp;ADDRESS('PR-tampon'!$E248,COLUMN(REFERENCEMENT_FACADE[[#Headers],[LIMITATION DE HAUTEUR DE FACADE3]])))))</f>
        <v/>
      </c>
      <c r="M282" s="265" t="str">
        <f ca="1">IF('PR-tampon'!B248="","",IF('PR-tampon'!B248=0,"",INDIRECT(NOM_FR_FACADE&amp;ADDRESS('PR-tampon'!$E248,COLUMN(REFERENCEMENT_FACADE[[#Headers],[LIMITATION DE HAUTEUR DE FACADE]])))))</f>
        <v/>
      </c>
      <c r="N282" s="236" t="str">
        <f ca="1">IF('PR-tampon'!B248="","",IF('PR-tampon'!B248=0,"",IF(INDIRECT(NOM_FR_FACADE&amp;ADDRESS('PR-tampon'!$E248,COLUMN(REFERENCEMENT_FACADE[Observation domaine d''emploi Hauteur])))=0,"-",INDIRECT(NOM_FR_FACADE&amp;ADDRESS('PR-tampon'!$E248,COLUMN(REFERENCEMENT_FACADE[Observation domaine d''emploi Hauteur]))))))</f>
        <v/>
      </c>
      <c r="O282" s="2" t="str">
        <f ca="1">IF('PR-tampon'!B248="","",IF('PR-tampon'!B248=0,"",INDIRECT(NOM_FR_FACADE&amp;ADDRESS('PR-tampon'!$E248,COLUMN(REFERENCEMENT_FACADE[[#Headers],[Colonne zone visée]])))))</f>
        <v/>
      </c>
      <c r="P282" s="2" t="str">
        <f ca="1">IF('PR-tampon'!B248="","",IF('PR-tampon'!B248=0,"",INDIRECT(NOM_FR_FACADE&amp;ADDRESS('PR-tampon'!$E248,COLUMN(REFERENCEMENT_FACADE[[#Headers],[Colonne catégorie visée]])))))</f>
        <v/>
      </c>
      <c r="Q282" s="236" t="str">
        <f ca="1">IF(OR(RECH_CATEGORIE=FALSE,MID(Tableau5[[#This Row],[ZONE DE SISMICITE MAXIMALE POUR LA CATEGORIE DE BATIMENT VISEE]],2,2)="**"),IF('PR-tampon'!B248="","",IF('PR-tampon'!B248=0,"",IF(INDIRECT(NOM_FR_FACADE&amp;ADDRESS('PR-tampon'!$E248,COLUMN(REFERENCEMENT_FACADE[OBSERVATIONS SUR DOMAINE D''EMPLOI Sismique])))="","-",(INDIRECT(NOM_FR_FACADE&amp;ADDRESS('PR-tampon'!$E248,COLUMN(REFERENCEMENT_FACADE[OBSERVATIONS SUR DOMAINE D''EMPLOI Sismique]))))))),"")</f>
        <v/>
      </c>
      <c r="R282" s="2" t="str">
        <f ca="1">IF('PR-tampon'!B248="","",IF('PR-tampon'!B248=0,"",IF(INDIRECT(NOM_FR_FACADE&amp;ADDRESS('PR-tampon'!$E248,COLUMN(REFERENCEMENT_FACADE[REF ApL])))=0,"",INDIRECT(NOM_FR_FACADE&amp;ADDRESS('PR-tampon'!$E248,COLUMN(REFERENCEMENT_FACADE[REF ApL]))))))</f>
        <v/>
      </c>
      <c r="S282" s="187" t="str">
        <f ca="1">IF('PR-tampon'!B248="","",IF('PR-tampon'!B248=0,"",IF(INDIRECT(NOM_FR_FACADE&amp;ADDRESS('PR-tampon'!$E248,COLUMN(REFERENCEMENT_FACADE[Lien pour aller sur le site Evaluation CSTB])))=0,"",INDIRECT(NOM_FR_FACADE&amp;ADDRESS('PR-tampon'!$E248,COLUMN(REFERENCEMENT_FACADE[Lien pour aller sur le site Evaluation CSTB]))))))</f>
        <v/>
      </c>
    </row>
    <row r="283" spans="1:19" ht="120" customHeight="1" x14ac:dyDescent="0.3">
      <c r="A283" s="2" t="e">
        <f>IF('PR-tampon'!B249=0,"",IF(A282+1&gt;'MODULE DE RECHERCHE'!$F$36,"",A282+1))</f>
        <v>#VALUE!</v>
      </c>
      <c r="B283" s="10" t="str">
        <f ca="1">IF('PR-tampon'!E249="","",IF('PR-tampon'!E249=0,"",INDIRECT(NOM_FR_FACADE&amp;ADDRESS('PR-tampon'!$E249,COLUMN(REFERENCEMENT_FACADE[[#Headers],[DATE REFERENCEMENT]])))))</f>
        <v/>
      </c>
      <c r="C283" s="2" t="str">
        <f ca="1">IF('PR-tampon'!B249="","",IF('PR-tampon'!B249=0,"",INDIRECT(NOM_FR_FACADE&amp;ADDRESS('PR-tampon'!$E249,COLUMN(REFERENCEMENT_FACADE[[#Headers],[ASPECT]])))))</f>
        <v/>
      </c>
      <c r="D283" s="2" t="str">
        <f ca="1">IF('PR-tampon'!B249="","",IF('PR-tampon'!B249=0,"",INDIRECT(NOM_FR_FACADE&amp;ADDRESS('PR-tampon'!$E249,COLUMN(REFERENCEMENT_FACADE[[#Headers],[TYPE DE PROCEDE]])))))</f>
        <v/>
      </c>
      <c r="E283" s="2" t="str">
        <f ca="1">IF('PR-tampon'!B249="","",IF('PR-tampon'!B249=0,"",INDIRECT(NOM_FR_FACADE&amp;ADDRESS('PR-tampon'!$E249,COLUMN(REFERENCEMENT_FACADE[[#Headers],[NOM COMMERCIAL DU PROCEDE]])))))</f>
        <v/>
      </c>
      <c r="F283" s="2" t="str">
        <f ca="1">IF('PR-tampon'!B249="","",IF('PR-tampon'!B249=0,"",INDIRECT(NOM_FR_FACADE&amp;ADDRESS('PR-tampon'!$E249,COLUMN(REFERENCEMENT_FACADE[[#Headers],[FABRICANT]])))))</f>
        <v/>
      </c>
      <c r="G283" s="2" t="str">
        <f ca="1">IF('PR-tampon'!B249="","",IF('PR-tampon'!B249=0,"",INDIRECT(NOM_FR_FACADE&amp;ADDRESS('PR-tampon'!$E249,COLUMN(REFERENCEMENT_FACADE[[#Headers],[TYPE DE DOCUMENT DE REFERENCE]])))))</f>
        <v/>
      </c>
      <c r="H283" s="2" t="str">
        <f ca="1">IF('PR-tampon'!B249="","",IF('PR-tampon'!B249=0,"",INDIRECT(NOM_FR_FACADE&amp;ADDRESS('PR-tampon'!$E249,COLUMN(REFERENCEMENT_FACADE[[#Headers],[REF]])))))</f>
        <v/>
      </c>
      <c r="I283" s="10" t="str">
        <f ca="1">IF('PR-tampon'!B249="","",IF('PR-tampon'!B249=0,"",INDIRECT(NOM_FR_FACADE&amp;ADDRESS('PR-tampon'!$E249,COLUMN(REFERENCEMENT_FACADE[[#Headers],[AVIS LIMITE AU / VALIDITE]])))))</f>
        <v/>
      </c>
      <c r="J283" s="10" t="str">
        <f ca="1">IF('PR-tampon'!B249="","",IF('PR-tampon'!B249=0,"",INDIRECT(NOM_FR_FACADE&amp;ADDRESS('PR-tampon'!$E249,COLUMN(REFERENCEMENT_FACADE[[#Headers],[TC/TNC
dans le domaine d''emploi visé]])))))</f>
        <v/>
      </c>
      <c r="K283" s="2" t="str">
        <f ca="1">IF('PR-tampon'!B249="","",IF('PR-tampon'!B249=0,"",INDIRECT(NOM_FR_FACADE&amp;ADDRESS('PR-tampon'!$E249,COLUMN(REFERENCEMENT_FACADE[[#Headers],[Synthèse support visés]])))))</f>
        <v/>
      </c>
      <c r="L283" s="2" t="str">
        <f ca="1">IF('PR-tampon'!B249="","",IF('PR-tampon'!B249=0,"",INDIRECT(NOM_FR_FACADE&amp;ADDRESS('PR-tampon'!$E249,COLUMN(REFERENCEMENT_FACADE[[#Headers],[LIMITATION DE HAUTEUR DE FACADE3]])))))</f>
        <v/>
      </c>
      <c r="M283" s="265" t="str">
        <f ca="1">IF('PR-tampon'!B249="","",IF('PR-tampon'!B249=0,"",INDIRECT(NOM_FR_FACADE&amp;ADDRESS('PR-tampon'!$E249,COLUMN(REFERENCEMENT_FACADE[[#Headers],[LIMITATION DE HAUTEUR DE FACADE]])))))</f>
        <v/>
      </c>
      <c r="N283" s="236" t="str">
        <f ca="1">IF('PR-tampon'!B249="","",IF('PR-tampon'!B249=0,"",IF(INDIRECT(NOM_FR_FACADE&amp;ADDRESS('PR-tampon'!$E249,COLUMN(REFERENCEMENT_FACADE[Observation domaine d''emploi Hauteur])))=0,"-",INDIRECT(NOM_FR_FACADE&amp;ADDRESS('PR-tampon'!$E249,COLUMN(REFERENCEMENT_FACADE[Observation domaine d''emploi Hauteur]))))))</f>
        <v/>
      </c>
      <c r="O283" s="2" t="str">
        <f ca="1">IF('PR-tampon'!B249="","",IF('PR-tampon'!B249=0,"",INDIRECT(NOM_FR_FACADE&amp;ADDRESS('PR-tampon'!$E249,COLUMN(REFERENCEMENT_FACADE[[#Headers],[Colonne zone visée]])))))</f>
        <v/>
      </c>
      <c r="P283" s="2" t="str">
        <f ca="1">IF('PR-tampon'!B249="","",IF('PR-tampon'!B249=0,"",INDIRECT(NOM_FR_FACADE&amp;ADDRESS('PR-tampon'!$E249,COLUMN(REFERENCEMENT_FACADE[[#Headers],[Colonne catégorie visée]])))))</f>
        <v/>
      </c>
      <c r="Q283" s="236" t="str">
        <f ca="1">IF(OR(RECH_CATEGORIE=FALSE,MID(Tableau5[[#This Row],[ZONE DE SISMICITE MAXIMALE POUR LA CATEGORIE DE BATIMENT VISEE]],2,2)="**"),IF('PR-tampon'!B249="","",IF('PR-tampon'!B249=0,"",IF(INDIRECT(NOM_FR_FACADE&amp;ADDRESS('PR-tampon'!$E249,COLUMN(REFERENCEMENT_FACADE[OBSERVATIONS SUR DOMAINE D''EMPLOI Sismique])))="","-",(INDIRECT(NOM_FR_FACADE&amp;ADDRESS('PR-tampon'!$E249,COLUMN(REFERENCEMENT_FACADE[OBSERVATIONS SUR DOMAINE D''EMPLOI Sismique]))))))),"")</f>
        <v/>
      </c>
      <c r="R283" s="2" t="str">
        <f ca="1">IF('PR-tampon'!B249="","",IF('PR-tampon'!B249=0,"",IF(INDIRECT(NOM_FR_FACADE&amp;ADDRESS('PR-tampon'!$E249,COLUMN(REFERENCEMENT_FACADE[REF ApL])))=0,"",INDIRECT(NOM_FR_FACADE&amp;ADDRESS('PR-tampon'!$E249,COLUMN(REFERENCEMENT_FACADE[REF ApL]))))))</f>
        <v/>
      </c>
      <c r="S283" s="187" t="str">
        <f ca="1">IF('PR-tampon'!B249="","",IF('PR-tampon'!B249=0,"",IF(INDIRECT(NOM_FR_FACADE&amp;ADDRESS('PR-tampon'!$E249,COLUMN(REFERENCEMENT_FACADE[Lien pour aller sur le site Evaluation CSTB])))=0,"",INDIRECT(NOM_FR_FACADE&amp;ADDRESS('PR-tampon'!$E249,COLUMN(REFERENCEMENT_FACADE[Lien pour aller sur le site Evaluation CSTB]))))))</f>
        <v/>
      </c>
    </row>
    <row r="284" spans="1:19" ht="120" customHeight="1" x14ac:dyDescent="0.3">
      <c r="A284" s="2" t="e">
        <f>IF('PR-tampon'!B250=0,"",IF(A283+1&gt;'MODULE DE RECHERCHE'!$F$36,"",A283+1))</f>
        <v>#VALUE!</v>
      </c>
      <c r="B284" s="10" t="str">
        <f ca="1">IF('PR-tampon'!E250="","",IF('PR-tampon'!E250=0,"",INDIRECT(NOM_FR_FACADE&amp;ADDRESS('PR-tampon'!$E250,COLUMN(REFERENCEMENT_FACADE[[#Headers],[DATE REFERENCEMENT]])))))</f>
        <v/>
      </c>
      <c r="C284" s="2" t="str">
        <f ca="1">IF('PR-tampon'!B250="","",IF('PR-tampon'!B250=0,"",INDIRECT(NOM_FR_FACADE&amp;ADDRESS('PR-tampon'!$E250,COLUMN(REFERENCEMENT_FACADE[[#Headers],[ASPECT]])))))</f>
        <v/>
      </c>
      <c r="D284" s="2" t="str">
        <f ca="1">IF('PR-tampon'!B250="","",IF('PR-tampon'!B250=0,"",INDIRECT(NOM_FR_FACADE&amp;ADDRESS('PR-tampon'!$E250,COLUMN(REFERENCEMENT_FACADE[[#Headers],[TYPE DE PROCEDE]])))))</f>
        <v/>
      </c>
      <c r="E284" s="2" t="str">
        <f ca="1">IF('PR-tampon'!B250="","",IF('PR-tampon'!B250=0,"",INDIRECT(NOM_FR_FACADE&amp;ADDRESS('PR-tampon'!$E250,COLUMN(REFERENCEMENT_FACADE[[#Headers],[NOM COMMERCIAL DU PROCEDE]])))))</f>
        <v/>
      </c>
      <c r="F284" s="2" t="str">
        <f ca="1">IF('PR-tampon'!B250="","",IF('PR-tampon'!B250=0,"",INDIRECT(NOM_FR_FACADE&amp;ADDRESS('PR-tampon'!$E250,COLUMN(REFERENCEMENT_FACADE[[#Headers],[FABRICANT]])))))</f>
        <v/>
      </c>
      <c r="G284" s="2" t="str">
        <f ca="1">IF('PR-tampon'!B250="","",IF('PR-tampon'!B250=0,"",INDIRECT(NOM_FR_FACADE&amp;ADDRESS('PR-tampon'!$E250,COLUMN(REFERENCEMENT_FACADE[[#Headers],[TYPE DE DOCUMENT DE REFERENCE]])))))</f>
        <v/>
      </c>
      <c r="H284" s="2" t="str">
        <f ca="1">IF('PR-tampon'!B250="","",IF('PR-tampon'!B250=0,"",INDIRECT(NOM_FR_FACADE&amp;ADDRESS('PR-tampon'!$E250,COLUMN(REFERENCEMENT_FACADE[[#Headers],[REF]])))))</f>
        <v/>
      </c>
      <c r="I284" s="10" t="str">
        <f ca="1">IF('PR-tampon'!B250="","",IF('PR-tampon'!B250=0,"",INDIRECT(NOM_FR_FACADE&amp;ADDRESS('PR-tampon'!$E250,COLUMN(REFERENCEMENT_FACADE[[#Headers],[AVIS LIMITE AU / VALIDITE]])))))</f>
        <v/>
      </c>
      <c r="J284" s="10" t="str">
        <f ca="1">IF('PR-tampon'!B250="","",IF('PR-tampon'!B250=0,"",INDIRECT(NOM_FR_FACADE&amp;ADDRESS('PR-tampon'!$E250,COLUMN(REFERENCEMENT_FACADE[[#Headers],[TC/TNC
dans le domaine d''emploi visé]])))))</f>
        <v/>
      </c>
      <c r="K284" s="2" t="str">
        <f ca="1">IF('PR-tampon'!B250="","",IF('PR-tampon'!B250=0,"",INDIRECT(NOM_FR_FACADE&amp;ADDRESS('PR-tampon'!$E250,COLUMN(REFERENCEMENT_FACADE[[#Headers],[Synthèse support visés]])))))</f>
        <v/>
      </c>
      <c r="L284" s="2" t="str">
        <f ca="1">IF('PR-tampon'!B250="","",IF('PR-tampon'!B250=0,"",INDIRECT(NOM_FR_FACADE&amp;ADDRESS('PR-tampon'!$E250,COLUMN(REFERENCEMENT_FACADE[[#Headers],[LIMITATION DE HAUTEUR DE FACADE3]])))))</f>
        <v/>
      </c>
      <c r="M284" s="265" t="str">
        <f ca="1">IF('PR-tampon'!B250="","",IF('PR-tampon'!B250=0,"",INDIRECT(NOM_FR_FACADE&amp;ADDRESS('PR-tampon'!$E250,COLUMN(REFERENCEMENT_FACADE[[#Headers],[LIMITATION DE HAUTEUR DE FACADE]])))))</f>
        <v/>
      </c>
      <c r="N284" s="236" t="str">
        <f ca="1">IF('PR-tampon'!B250="","",IF('PR-tampon'!B250=0,"",IF(INDIRECT(NOM_FR_FACADE&amp;ADDRESS('PR-tampon'!$E250,COLUMN(REFERENCEMENT_FACADE[Observation domaine d''emploi Hauteur])))=0,"-",INDIRECT(NOM_FR_FACADE&amp;ADDRESS('PR-tampon'!$E250,COLUMN(REFERENCEMENT_FACADE[Observation domaine d''emploi Hauteur]))))))</f>
        <v/>
      </c>
      <c r="O284" s="2" t="str">
        <f ca="1">IF('PR-tampon'!B250="","",IF('PR-tampon'!B250=0,"",INDIRECT(NOM_FR_FACADE&amp;ADDRESS('PR-tampon'!$E250,COLUMN(REFERENCEMENT_FACADE[[#Headers],[Colonne zone visée]])))))</f>
        <v/>
      </c>
      <c r="P284" s="2" t="str">
        <f ca="1">IF('PR-tampon'!B250="","",IF('PR-tampon'!B250=0,"",INDIRECT(NOM_FR_FACADE&amp;ADDRESS('PR-tampon'!$E250,COLUMN(REFERENCEMENT_FACADE[[#Headers],[Colonne catégorie visée]])))))</f>
        <v/>
      </c>
      <c r="Q284" s="236" t="str">
        <f ca="1">IF(OR(RECH_CATEGORIE=FALSE,MID(Tableau5[[#This Row],[ZONE DE SISMICITE MAXIMALE POUR LA CATEGORIE DE BATIMENT VISEE]],2,2)="**"),IF('PR-tampon'!B250="","",IF('PR-tampon'!B250=0,"",IF(INDIRECT(NOM_FR_FACADE&amp;ADDRESS('PR-tampon'!$E250,COLUMN(REFERENCEMENT_FACADE[OBSERVATIONS SUR DOMAINE D''EMPLOI Sismique])))="","-",(INDIRECT(NOM_FR_FACADE&amp;ADDRESS('PR-tampon'!$E250,COLUMN(REFERENCEMENT_FACADE[OBSERVATIONS SUR DOMAINE D''EMPLOI Sismique]))))))),"")</f>
        <v/>
      </c>
      <c r="R284" s="2" t="str">
        <f ca="1">IF('PR-tampon'!B250="","",IF('PR-tampon'!B250=0,"",IF(INDIRECT(NOM_FR_FACADE&amp;ADDRESS('PR-tampon'!$E250,COLUMN(REFERENCEMENT_FACADE[REF ApL])))=0,"",INDIRECT(NOM_FR_FACADE&amp;ADDRESS('PR-tampon'!$E250,COLUMN(REFERENCEMENT_FACADE[REF ApL]))))))</f>
        <v/>
      </c>
      <c r="S284" s="187" t="str">
        <f ca="1">IF('PR-tampon'!B250="","",IF('PR-tampon'!B250=0,"",IF(INDIRECT(NOM_FR_FACADE&amp;ADDRESS('PR-tampon'!$E250,COLUMN(REFERENCEMENT_FACADE[Lien pour aller sur le site Evaluation CSTB])))=0,"",INDIRECT(NOM_FR_FACADE&amp;ADDRESS('PR-tampon'!$E250,COLUMN(REFERENCEMENT_FACADE[Lien pour aller sur le site Evaluation CSTB]))))))</f>
        <v/>
      </c>
    </row>
    <row r="285" spans="1:19" ht="120" customHeight="1" x14ac:dyDescent="0.3">
      <c r="A285" s="2" t="e">
        <f>IF('PR-tampon'!B251=0,"",IF(A284+1&gt;'MODULE DE RECHERCHE'!$F$36,"",A284+1))</f>
        <v>#VALUE!</v>
      </c>
      <c r="B285" s="10" t="str">
        <f ca="1">IF('PR-tampon'!E251="","",IF('PR-tampon'!E251=0,"",INDIRECT(NOM_FR_FACADE&amp;ADDRESS('PR-tampon'!$E251,COLUMN(REFERENCEMENT_FACADE[[#Headers],[DATE REFERENCEMENT]])))))</f>
        <v/>
      </c>
      <c r="C285" s="2" t="str">
        <f ca="1">IF('PR-tampon'!B251="","",IF('PR-tampon'!B251=0,"",INDIRECT(NOM_FR_FACADE&amp;ADDRESS('PR-tampon'!$E251,COLUMN(REFERENCEMENT_FACADE[[#Headers],[ASPECT]])))))</f>
        <v/>
      </c>
      <c r="D285" s="2" t="str">
        <f ca="1">IF('PR-tampon'!B251="","",IF('PR-tampon'!B251=0,"",INDIRECT(NOM_FR_FACADE&amp;ADDRESS('PR-tampon'!$E251,COLUMN(REFERENCEMENT_FACADE[[#Headers],[TYPE DE PROCEDE]])))))</f>
        <v/>
      </c>
      <c r="E285" s="2" t="str">
        <f ca="1">IF('PR-tampon'!B251="","",IF('PR-tampon'!B251=0,"",INDIRECT(NOM_FR_FACADE&amp;ADDRESS('PR-tampon'!$E251,COLUMN(REFERENCEMENT_FACADE[[#Headers],[NOM COMMERCIAL DU PROCEDE]])))))</f>
        <v/>
      </c>
      <c r="F285" s="2" t="str">
        <f ca="1">IF('PR-tampon'!B251="","",IF('PR-tampon'!B251=0,"",INDIRECT(NOM_FR_FACADE&amp;ADDRESS('PR-tampon'!$E251,COLUMN(REFERENCEMENT_FACADE[[#Headers],[FABRICANT]])))))</f>
        <v/>
      </c>
      <c r="G285" s="2" t="str">
        <f ca="1">IF('PR-tampon'!B251="","",IF('PR-tampon'!B251=0,"",INDIRECT(NOM_FR_FACADE&amp;ADDRESS('PR-tampon'!$E251,COLUMN(REFERENCEMENT_FACADE[[#Headers],[TYPE DE DOCUMENT DE REFERENCE]])))))</f>
        <v/>
      </c>
      <c r="H285" s="2" t="str">
        <f ca="1">IF('PR-tampon'!B251="","",IF('PR-tampon'!B251=0,"",INDIRECT(NOM_FR_FACADE&amp;ADDRESS('PR-tampon'!$E251,COLUMN(REFERENCEMENT_FACADE[[#Headers],[REF]])))))</f>
        <v/>
      </c>
      <c r="I285" s="10" t="str">
        <f ca="1">IF('PR-tampon'!B251="","",IF('PR-tampon'!B251=0,"",INDIRECT(NOM_FR_FACADE&amp;ADDRESS('PR-tampon'!$E251,COLUMN(REFERENCEMENT_FACADE[[#Headers],[AVIS LIMITE AU / VALIDITE]])))))</f>
        <v/>
      </c>
      <c r="J285" s="10" t="str">
        <f ca="1">IF('PR-tampon'!B251="","",IF('PR-tampon'!B251=0,"",INDIRECT(NOM_FR_FACADE&amp;ADDRESS('PR-tampon'!$E251,COLUMN(REFERENCEMENT_FACADE[[#Headers],[TC/TNC
dans le domaine d''emploi visé]])))))</f>
        <v/>
      </c>
      <c r="K285" s="2" t="str">
        <f ca="1">IF('PR-tampon'!B251="","",IF('PR-tampon'!B251=0,"",INDIRECT(NOM_FR_FACADE&amp;ADDRESS('PR-tampon'!$E251,COLUMN(REFERENCEMENT_FACADE[[#Headers],[Synthèse support visés]])))))</f>
        <v/>
      </c>
      <c r="L285" s="2" t="str">
        <f ca="1">IF('PR-tampon'!B251="","",IF('PR-tampon'!B251=0,"",INDIRECT(NOM_FR_FACADE&amp;ADDRESS('PR-tampon'!$E251,COLUMN(REFERENCEMENT_FACADE[[#Headers],[LIMITATION DE HAUTEUR DE FACADE3]])))))</f>
        <v/>
      </c>
      <c r="M285" s="265" t="str">
        <f ca="1">IF('PR-tampon'!B251="","",IF('PR-tampon'!B251=0,"",INDIRECT(NOM_FR_FACADE&amp;ADDRESS('PR-tampon'!$E251,COLUMN(REFERENCEMENT_FACADE[[#Headers],[LIMITATION DE HAUTEUR DE FACADE]])))))</f>
        <v/>
      </c>
      <c r="N285" s="236" t="str">
        <f ca="1">IF('PR-tampon'!B251="","",IF('PR-tampon'!B251=0,"",IF(INDIRECT(NOM_FR_FACADE&amp;ADDRESS('PR-tampon'!$E251,COLUMN(REFERENCEMENT_FACADE[Observation domaine d''emploi Hauteur])))=0,"-",INDIRECT(NOM_FR_FACADE&amp;ADDRESS('PR-tampon'!$E251,COLUMN(REFERENCEMENT_FACADE[Observation domaine d''emploi Hauteur]))))))</f>
        <v/>
      </c>
      <c r="O285" s="2" t="str">
        <f ca="1">IF('PR-tampon'!B251="","",IF('PR-tampon'!B251=0,"",INDIRECT(NOM_FR_FACADE&amp;ADDRESS('PR-tampon'!$E251,COLUMN(REFERENCEMENT_FACADE[[#Headers],[Colonne zone visée]])))))</f>
        <v/>
      </c>
      <c r="P285" s="2" t="str">
        <f ca="1">IF('PR-tampon'!B251="","",IF('PR-tampon'!B251=0,"",INDIRECT(NOM_FR_FACADE&amp;ADDRESS('PR-tampon'!$E251,COLUMN(REFERENCEMENT_FACADE[[#Headers],[Colonne catégorie visée]])))))</f>
        <v/>
      </c>
      <c r="Q285" s="236" t="str">
        <f ca="1">IF(OR(RECH_CATEGORIE=FALSE,MID(Tableau5[[#This Row],[ZONE DE SISMICITE MAXIMALE POUR LA CATEGORIE DE BATIMENT VISEE]],2,2)="**"),IF('PR-tampon'!B251="","",IF('PR-tampon'!B251=0,"",IF(INDIRECT(NOM_FR_FACADE&amp;ADDRESS('PR-tampon'!$E251,COLUMN(REFERENCEMENT_FACADE[OBSERVATIONS SUR DOMAINE D''EMPLOI Sismique])))="","-",(INDIRECT(NOM_FR_FACADE&amp;ADDRESS('PR-tampon'!$E251,COLUMN(REFERENCEMENT_FACADE[OBSERVATIONS SUR DOMAINE D''EMPLOI Sismique]))))))),"")</f>
        <v/>
      </c>
      <c r="R285" s="2" t="str">
        <f ca="1">IF('PR-tampon'!B251="","",IF('PR-tampon'!B251=0,"",IF(INDIRECT(NOM_FR_FACADE&amp;ADDRESS('PR-tampon'!$E251,COLUMN(REFERENCEMENT_FACADE[REF ApL])))=0,"",INDIRECT(NOM_FR_FACADE&amp;ADDRESS('PR-tampon'!$E251,COLUMN(REFERENCEMENT_FACADE[REF ApL]))))))</f>
        <v/>
      </c>
      <c r="S285" s="187" t="str">
        <f ca="1">IF('PR-tampon'!B251="","",IF('PR-tampon'!B251=0,"",IF(INDIRECT(NOM_FR_FACADE&amp;ADDRESS('PR-tampon'!$E251,COLUMN(REFERENCEMENT_FACADE[Lien pour aller sur le site Evaluation CSTB])))=0,"",INDIRECT(NOM_FR_FACADE&amp;ADDRESS('PR-tampon'!$E251,COLUMN(REFERENCEMENT_FACADE[Lien pour aller sur le site Evaluation CSTB]))))))</f>
        <v/>
      </c>
    </row>
    <row r="286" spans="1:19" ht="120" customHeight="1" x14ac:dyDescent="0.3">
      <c r="A286" s="2" t="e">
        <f>IF('PR-tampon'!B252=0,"",IF(A285+1&gt;'MODULE DE RECHERCHE'!$F$36,"",A285+1))</f>
        <v>#VALUE!</v>
      </c>
      <c r="B286" s="10" t="str">
        <f ca="1">IF('PR-tampon'!E252="","",IF('PR-tampon'!E252=0,"",INDIRECT(NOM_FR_FACADE&amp;ADDRESS('PR-tampon'!$E252,COLUMN(REFERENCEMENT_FACADE[[#Headers],[DATE REFERENCEMENT]])))))</f>
        <v/>
      </c>
      <c r="C286" s="2" t="str">
        <f ca="1">IF('PR-tampon'!B252="","",IF('PR-tampon'!B252=0,"",INDIRECT(NOM_FR_FACADE&amp;ADDRESS('PR-tampon'!$E252,COLUMN(REFERENCEMENT_FACADE[[#Headers],[ASPECT]])))))</f>
        <v/>
      </c>
      <c r="D286" s="2" t="str">
        <f ca="1">IF('PR-tampon'!B252="","",IF('PR-tampon'!B252=0,"",INDIRECT(NOM_FR_FACADE&amp;ADDRESS('PR-tampon'!$E252,COLUMN(REFERENCEMENT_FACADE[[#Headers],[TYPE DE PROCEDE]])))))</f>
        <v/>
      </c>
      <c r="E286" s="2" t="str">
        <f ca="1">IF('PR-tampon'!B252="","",IF('PR-tampon'!B252=0,"",INDIRECT(NOM_FR_FACADE&amp;ADDRESS('PR-tampon'!$E252,COLUMN(REFERENCEMENT_FACADE[[#Headers],[NOM COMMERCIAL DU PROCEDE]])))))</f>
        <v/>
      </c>
      <c r="F286" s="2" t="str">
        <f ca="1">IF('PR-tampon'!B252="","",IF('PR-tampon'!B252=0,"",INDIRECT(NOM_FR_FACADE&amp;ADDRESS('PR-tampon'!$E252,COLUMN(REFERENCEMENT_FACADE[[#Headers],[FABRICANT]])))))</f>
        <v/>
      </c>
      <c r="G286" s="2" t="str">
        <f ca="1">IF('PR-tampon'!B252="","",IF('PR-tampon'!B252=0,"",INDIRECT(NOM_FR_FACADE&amp;ADDRESS('PR-tampon'!$E252,COLUMN(REFERENCEMENT_FACADE[[#Headers],[TYPE DE DOCUMENT DE REFERENCE]])))))</f>
        <v/>
      </c>
      <c r="H286" s="2" t="str">
        <f ca="1">IF('PR-tampon'!B252="","",IF('PR-tampon'!B252=0,"",INDIRECT(NOM_FR_FACADE&amp;ADDRESS('PR-tampon'!$E252,COLUMN(REFERENCEMENT_FACADE[[#Headers],[REF]])))))</f>
        <v/>
      </c>
      <c r="I286" s="10" t="str">
        <f ca="1">IF('PR-tampon'!B252="","",IF('PR-tampon'!B252=0,"",INDIRECT(NOM_FR_FACADE&amp;ADDRESS('PR-tampon'!$E252,COLUMN(REFERENCEMENT_FACADE[[#Headers],[AVIS LIMITE AU / VALIDITE]])))))</f>
        <v/>
      </c>
      <c r="J286" s="10" t="str">
        <f ca="1">IF('PR-tampon'!B252="","",IF('PR-tampon'!B252=0,"",INDIRECT(NOM_FR_FACADE&amp;ADDRESS('PR-tampon'!$E252,COLUMN(REFERENCEMENT_FACADE[[#Headers],[TC/TNC
dans le domaine d''emploi visé]])))))</f>
        <v/>
      </c>
      <c r="K286" s="2" t="str">
        <f ca="1">IF('PR-tampon'!B252="","",IF('PR-tampon'!B252=0,"",INDIRECT(NOM_FR_FACADE&amp;ADDRESS('PR-tampon'!$E252,COLUMN(REFERENCEMENT_FACADE[[#Headers],[Synthèse support visés]])))))</f>
        <v/>
      </c>
      <c r="L286" s="2" t="str">
        <f ca="1">IF('PR-tampon'!B252="","",IF('PR-tampon'!B252=0,"",INDIRECT(NOM_FR_FACADE&amp;ADDRESS('PR-tampon'!$E252,COLUMN(REFERENCEMENT_FACADE[[#Headers],[LIMITATION DE HAUTEUR DE FACADE3]])))))</f>
        <v/>
      </c>
      <c r="M286" s="265" t="str">
        <f ca="1">IF('PR-tampon'!B252="","",IF('PR-tampon'!B252=0,"",INDIRECT(NOM_FR_FACADE&amp;ADDRESS('PR-tampon'!$E252,COLUMN(REFERENCEMENT_FACADE[[#Headers],[LIMITATION DE HAUTEUR DE FACADE]])))))</f>
        <v/>
      </c>
      <c r="N286" s="236" t="str">
        <f ca="1">IF('PR-tampon'!B252="","",IF('PR-tampon'!B252=0,"",IF(INDIRECT(NOM_FR_FACADE&amp;ADDRESS('PR-tampon'!$E252,COLUMN(REFERENCEMENT_FACADE[Observation domaine d''emploi Hauteur])))=0,"-",INDIRECT(NOM_FR_FACADE&amp;ADDRESS('PR-tampon'!$E252,COLUMN(REFERENCEMENT_FACADE[Observation domaine d''emploi Hauteur]))))))</f>
        <v/>
      </c>
      <c r="O286" s="2" t="str">
        <f ca="1">IF('PR-tampon'!B252="","",IF('PR-tampon'!B252=0,"",INDIRECT(NOM_FR_FACADE&amp;ADDRESS('PR-tampon'!$E252,COLUMN(REFERENCEMENT_FACADE[[#Headers],[Colonne zone visée]])))))</f>
        <v/>
      </c>
      <c r="P286" s="2" t="str">
        <f ca="1">IF('PR-tampon'!B252="","",IF('PR-tampon'!B252=0,"",INDIRECT(NOM_FR_FACADE&amp;ADDRESS('PR-tampon'!$E252,COLUMN(REFERENCEMENT_FACADE[[#Headers],[Colonne catégorie visée]])))))</f>
        <v/>
      </c>
      <c r="Q286" s="236" t="str">
        <f ca="1">IF(OR(RECH_CATEGORIE=FALSE,MID(Tableau5[[#This Row],[ZONE DE SISMICITE MAXIMALE POUR LA CATEGORIE DE BATIMENT VISEE]],2,2)="**"),IF('PR-tampon'!B252="","",IF('PR-tampon'!B252=0,"",IF(INDIRECT(NOM_FR_FACADE&amp;ADDRESS('PR-tampon'!$E252,COLUMN(REFERENCEMENT_FACADE[OBSERVATIONS SUR DOMAINE D''EMPLOI Sismique])))="","-",(INDIRECT(NOM_FR_FACADE&amp;ADDRESS('PR-tampon'!$E252,COLUMN(REFERENCEMENT_FACADE[OBSERVATIONS SUR DOMAINE D''EMPLOI Sismique]))))))),"")</f>
        <v/>
      </c>
      <c r="R286" s="2" t="str">
        <f ca="1">IF('PR-tampon'!B252="","",IF('PR-tampon'!B252=0,"",IF(INDIRECT(NOM_FR_FACADE&amp;ADDRESS('PR-tampon'!$E252,COLUMN(REFERENCEMENT_FACADE[REF ApL])))=0,"",INDIRECT(NOM_FR_FACADE&amp;ADDRESS('PR-tampon'!$E252,COLUMN(REFERENCEMENT_FACADE[REF ApL]))))))</f>
        <v/>
      </c>
      <c r="S286" s="187" t="str">
        <f ca="1">IF('PR-tampon'!B252="","",IF('PR-tampon'!B252=0,"",IF(INDIRECT(NOM_FR_FACADE&amp;ADDRESS('PR-tampon'!$E252,COLUMN(REFERENCEMENT_FACADE[Lien pour aller sur le site Evaluation CSTB])))=0,"",INDIRECT(NOM_FR_FACADE&amp;ADDRESS('PR-tampon'!$E252,COLUMN(REFERENCEMENT_FACADE[Lien pour aller sur le site Evaluation CSTB]))))))</f>
        <v/>
      </c>
    </row>
    <row r="287" spans="1:19" ht="120" customHeight="1" x14ac:dyDescent="0.3">
      <c r="A287" s="2" t="e">
        <f>IF('PR-tampon'!B253=0,"",IF(A286+1&gt;'MODULE DE RECHERCHE'!$F$36,"",A286+1))</f>
        <v>#VALUE!</v>
      </c>
      <c r="B287" s="10" t="str">
        <f ca="1">IF('PR-tampon'!E253="","",IF('PR-tampon'!E253=0,"",INDIRECT(NOM_FR_FACADE&amp;ADDRESS('PR-tampon'!$E253,COLUMN(REFERENCEMENT_FACADE[[#Headers],[DATE REFERENCEMENT]])))))</f>
        <v/>
      </c>
      <c r="C287" s="2" t="str">
        <f ca="1">IF('PR-tampon'!B253="","",IF('PR-tampon'!B253=0,"",INDIRECT(NOM_FR_FACADE&amp;ADDRESS('PR-tampon'!$E253,COLUMN(REFERENCEMENT_FACADE[[#Headers],[ASPECT]])))))</f>
        <v/>
      </c>
      <c r="D287" s="2" t="str">
        <f ca="1">IF('PR-tampon'!B253="","",IF('PR-tampon'!B253=0,"",INDIRECT(NOM_FR_FACADE&amp;ADDRESS('PR-tampon'!$E253,COLUMN(REFERENCEMENT_FACADE[[#Headers],[TYPE DE PROCEDE]])))))</f>
        <v/>
      </c>
      <c r="E287" s="2" t="str">
        <f ca="1">IF('PR-tampon'!B253="","",IF('PR-tampon'!B253=0,"",INDIRECT(NOM_FR_FACADE&amp;ADDRESS('PR-tampon'!$E253,COLUMN(REFERENCEMENT_FACADE[[#Headers],[NOM COMMERCIAL DU PROCEDE]])))))</f>
        <v/>
      </c>
      <c r="F287" s="2" t="str">
        <f ca="1">IF('PR-tampon'!B253="","",IF('PR-tampon'!B253=0,"",INDIRECT(NOM_FR_FACADE&amp;ADDRESS('PR-tampon'!$E253,COLUMN(REFERENCEMENT_FACADE[[#Headers],[FABRICANT]])))))</f>
        <v/>
      </c>
      <c r="G287" s="2" t="str">
        <f ca="1">IF('PR-tampon'!B253="","",IF('PR-tampon'!B253=0,"",INDIRECT(NOM_FR_FACADE&amp;ADDRESS('PR-tampon'!$E253,COLUMN(REFERENCEMENT_FACADE[[#Headers],[TYPE DE DOCUMENT DE REFERENCE]])))))</f>
        <v/>
      </c>
      <c r="H287" s="2" t="str">
        <f ca="1">IF('PR-tampon'!B253="","",IF('PR-tampon'!B253=0,"",INDIRECT(NOM_FR_FACADE&amp;ADDRESS('PR-tampon'!$E253,COLUMN(REFERENCEMENT_FACADE[[#Headers],[REF]])))))</f>
        <v/>
      </c>
      <c r="I287" s="10" t="str">
        <f ca="1">IF('PR-tampon'!B253="","",IF('PR-tampon'!B253=0,"",INDIRECT(NOM_FR_FACADE&amp;ADDRESS('PR-tampon'!$E253,COLUMN(REFERENCEMENT_FACADE[[#Headers],[AVIS LIMITE AU / VALIDITE]])))))</f>
        <v/>
      </c>
      <c r="J287" s="10" t="str">
        <f ca="1">IF('PR-tampon'!B253="","",IF('PR-tampon'!B253=0,"",INDIRECT(NOM_FR_FACADE&amp;ADDRESS('PR-tampon'!$E253,COLUMN(REFERENCEMENT_FACADE[[#Headers],[TC/TNC
dans le domaine d''emploi visé]])))))</f>
        <v/>
      </c>
      <c r="K287" s="2" t="str">
        <f ca="1">IF('PR-tampon'!B253="","",IF('PR-tampon'!B253=0,"",INDIRECT(NOM_FR_FACADE&amp;ADDRESS('PR-tampon'!$E253,COLUMN(REFERENCEMENT_FACADE[[#Headers],[Synthèse support visés]])))))</f>
        <v/>
      </c>
      <c r="L287" s="2" t="str">
        <f ca="1">IF('PR-tampon'!B253="","",IF('PR-tampon'!B253=0,"",INDIRECT(NOM_FR_FACADE&amp;ADDRESS('PR-tampon'!$E253,COLUMN(REFERENCEMENT_FACADE[[#Headers],[LIMITATION DE HAUTEUR DE FACADE3]])))))</f>
        <v/>
      </c>
      <c r="M287" s="265" t="str">
        <f ca="1">IF('PR-tampon'!B253="","",IF('PR-tampon'!B253=0,"",INDIRECT(NOM_FR_FACADE&amp;ADDRESS('PR-tampon'!$E253,COLUMN(REFERENCEMENT_FACADE[[#Headers],[LIMITATION DE HAUTEUR DE FACADE]])))))</f>
        <v/>
      </c>
      <c r="N287" s="236" t="str">
        <f ca="1">IF('PR-tampon'!B253="","",IF('PR-tampon'!B253=0,"",IF(INDIRECT(NOM_FR_FACADE&amp;ADDRESS('PR-tampon'!$E253,COLUMN(REFERENCEMENT_FACADE[Observation domaine d''emploi Hauteur])))=0,"-",INDIRECT(NOM_FR_FACADE&amp;ADDRESS('PR-tampon'!$E253,COLUMN(REFERENCEMENT_FACADE[Observation domaine d''emploi Hauteur]))))))</f>
        <v/>
      </c>
      <c r="O287" s="2" t="str">
        <f ca="1">IF('PR-tampon'!B253="","",IF('PR-tampon'!B253=0,"",INDIRECT(NOM_FR_FACADE&amp;ADDRESS('PR-tampon'!$E253,COLUMN(REFERENCEMENT_FACADE[[#Headers],[Colonne zone visée]])))))</f>
        <v/>
      </c>
      <c r="P287" s="2" t="str">
        <f ca="1">IF('PR-tampon'!B253="","",IF('PR-tampon'!B253=0,"",INDIRECT(NOM_FR_FACADE&amp;ADDRESS('PR-tampon'!$E253,COLUMN(REFERENCEMENT_FACADE[[#Headers],[Colonne catégorie visée]])))))</f>
        <v/>
      </c>
      <c r="Q287" s="236" t="str">
        <f ca="1">IF(OR(RECH_CATEGORIE=FALSE,MID(Tableau5[[#This Row],[ZONE DE SISMICITE MAXIMALE POUR LA CATEGORIE DE BATIMENT VISEE]],2,2)="**"),IF('PR-tampon'!B253="","",IF('PR-tampon'!B253=0,"",IF(INDIRECT(NOM_FR_FACADE&amp;ADDRESS('PR-tampon'!$E253,COLUMN(REFERENCEMENT_FACADE[OBSERVATIONS SUR DOMAINE D''EMPLOI Sismique])))="","-",(INDIRECT(NOM_FR_FACADE&amp;ADDRESS('PR-tampon'!$E253,COLUMN(REFERENCEMENT_FACADE[OBSERVATIONS SUR DOMAINE D''EMPLOI Sismique]))))))),"")</f>
        <v/>
      </c>
      <c r="R287" s="2" t="str">
        <f ca="1">IF('PR-tampon'!B253="","",IF('PR-tampon'!B253=0,"",IF(INDIRECT(NOM_FR_FACADE&amp;ADDRESS('PR-tampon'!$E253,COLUMN(REFERENCEMENT_FACADE[REF ApL])))=0,"",INDIRECT(NOM_FR_FACADE&amp;ADDRESS('PR-tampon'!$E253,COLUMN(REFERENCEMENT_FACADE[REF ApL]))))))</f>
        <v/>
      </c>
      <c r="S287" s="187" t="str">
        <f ca="1">IF('PR-tampon'!B253="","",IF('PR-tampon'!B253=0,"",IF(INDIRECT(NOM_FR_FACADE&amp;ADDRESS('PR-tampon'!$E253,COLUMN(REFERENCEMENT_FACADE[Lien pour aller sur le site Evaluation CSTB])))=0,"",INDIRECT(NOM_FR_FACADE&amp;ADDRESS('PR-tampon'!$E253,COLUMN(REFERENCEMENT_FACADE[Lien pour aller sur le site Evaluation CSTB]))))))</f>
        <v/>
      </c>
    </row>
    <row r="288" spans="1:19" ht="120" customHeight="1" x14ac:dyDescent="0.3">
      <c r="A288" s="2" t="e">
        <f>IF('PR-tampon'!B254=0,"",IF(A287+1&gt;'MODULE DE RECHERCHE'!$F$36,"",A287+1))</f>
        <v>#VALUE!</v>
      </c>
      <c r="B288" s="10" t="str">
        <f ca="1">IF('PR-tampon'!E254="","",IF('PR-tampon'!E254=0,"",INDIRECT(NOM_FR_FACADE&amp;ADDRESS('PR-tampon'!$E254,COLUMN(REFERENCEMENT_FACADE[[#Headers],[DATE REFERENCEMENT]])))))</f>
        <v/>
      </c>
      <c r="C288" s="2" t="str">
        <f ca="1">IF('PR-tampon'!B254="","",IF('PR-tampon'!B254=0,"",INDIRECT(NOM_FR_FACADE&amp;ADDRESS('PR-tampon'!$E254,COLUMN(REFERENCEMENT_FACADE[[#Headers],[ASPECT]])))))</f>
        <v/>
      </c>
      <c r="D288" s="2" t="str">
        <f ca="1">IF('PR-tampon'!B254="","",IF('PR-tampon'!B254=0,"",INDIRECT(NOM_FR_FACADE&amp;ADDRESS('PR-tampon'!$E254,COLUMN(REFERENCEMENT_FACADE[[#Headers],[TYPE DE PROCEDE]])))))</f>
        <v/>
      </c>
      <c r="E288" s="2" t="str">
        <f ca="1">IF('PR-tampon'!B254="","",IF('PR-tampon'!B254=0,"",INDIRECT(NOM_FR_FACADE&amp;ADDRESS('PR-tampon'!$E254,COLUMN(REFERENCEMENT_FACADE[[#Headers],[NOM COMMERCIAL DU PROCEDE]])))))</f>
        <v/>
      </c>
      <c r="F288" s="2" t="str">
        <f ca="1">IF('PR-tampon'!B254="","",IF('PR-tampon'!B254=0,"",INDIRECT(NOM_FR_FACADE&amp;ADDRESS('PR-tampon'!$E254,COLUMN(REFERENCEMENT_FACADE[[#Headers],[FABRICANT]])))))</f>
        <v/>
      </c>
      <c r="G288" s="2" t="str">
        <f ca="1">IF('PR-tampon'!B254="","",IF('PR-tampon'!B254=0,"",INDIRECT(NOM_FR_FACADE&amp;ADDRESS('PR-tampon'!$E254,COLUMN(REFERENCEMENT_FACADE[[#Headers],[TYPE DE DOCUMENT DE REFERENCE]])))))</f>
        <v/>
      </c>
      <c r="H288" s="2" t="str">
        <f ca="1">IF('PR-tampon'!B254="","",IF('PR-tampon'!B254=0,"",INDIRECT(NOM_FR_FACADE&amp;ADDRESS('PR-tampon'!$E254,COLUMN(REFERENCEMENT_FACADE[[#Headers],[REF]])))))</f>
        <v/>
      </c>
      <c r="I288" s="10" t="str">
        <f ca="1">IF('PR-tampon'!B254="","",IF('PR-tampon'!B254=0,"",INDIRECT(NOM_FR_FACADE&amp;ADDRESS('PR-tampon'!$E254,COLUMN(REFERENCEMENT_FACADE[[#Headers],[AVIS LIMITE AU / VALIDITE]])))))</f>
        <v/>
      </c>
      <c r="J288" s="10" t="str">
        <f ca="1">IF('PR-tampon'!B254="","",IF('PR-tampon'!B254=0,"",INDIRECT(NOM_FR_FACADE&amp;ADDRESS('PR-tampon'!$E254,COLUMN(REFERENCEMENT_FACADE[[#Headers],[TC/TNC
dans le domaine d''emploi visé]])))))</f>
        <v/>
      </c>
      <c r="K288" s="2" t="str">
        <f ca="1">IF('PR-tampon'!B254="","",IF('PR-tampon'!B254=0,"",INDIRECT(NOM_FR_FACADE&amp;ADDRESS('PR-tampon'!$E254,COLUMN(REFERENCEMENT_FACADE[[#Headers],[Synthèse support visés]])))))</f>
        <v/>
      </c>
      <c r="L288" s="2" t="str">
        <f ca="1">IF('PR-tampon'!B254="","",IF('PR-tampon'!B254=0,"",INDIRECT(NOM_FR_FACADE&amp;ADDRESS('PR-tampon'!$E254,COLUMN(REFERENCEMENT_FACADE[[#Headers],[LIMITATION DE HAUTEUR DE FACADE3]])))))</f>
        <v/>
      </c>
      <c r="M288" s="265" t="str">
        <f ca="1">IF('PR-tampon'!B254="","",IF('PR-tampon'!B254=0,"",INDIRECT(NOM_FR_FACADE&amp;ADDRESS('PR-tampon'!$E254,COLUMN(REFERENCEMENT_FACADE[[#Headers],[LIMITATION DE HAUTEUR DE FACADE]])))))</f>
        <v/>
      </c>
      <c r="N288" s="236" t="str">
        <f ca="1">IF('PR-tampon'!B254="","",IF('PR-tampon'!B254=0,"",IF(INDIRECT(NOM_FR_FACADE&amp;ADDRESS('PR-tampon'!$E254,COLUMN(REFERENCEMENT_FACADE[Observation domaine d''emploi Hauteur])))=0,"-",INDIRECT(NOM_FR_FACADE&amp;ADDRESS('PR-tampon'!$E254,COLUMN(REFERENCEMENT_FACADE[Observation domaine d''emploi Hauteur]))))))</f>
        <v/>
      </c>
      <c r="O288" s="2" t="str">
        <f ca="1">IF('PR-tampon'!B254="","",IF('PR-tampon'!B254=0,"",INDIRECT(NOM_FR_FACADE&amp;ADDRESS('PR-tampon'!$E254,COLUMN(REFERENCEMENT_FACADE[[#Headers],[Colonne zone visée]])))))</f>
        <v/>
      </c>
      <c r="P288" s="2" t="str">
        <f ca="1">IF('PR-tampon'!B254="","",IF('PR-tampon'!B254=0,"",INDIRECT(NOM_FR_FACADE&amp;ADDRESS('PR-tampon'!$E254,COLUMN(REFERENCEMENT_FACADE[[#Headers],[Colonne catégorie visée]])))))</f>
        <v/>
      </c>
      <c r="Q288" s="236" t="str">
        <f ca="1">IF(OR(RECH_CATEGORIE=FALSE,MID(Tableau5[[#This Row],[ZONE DE SISMICITE MAXIMALE POUR LA CATEGORIE DE BATIMENT VISEE]],2,2)="**"),IF('PR-tampon'!B254="","",IF('PR-tampon'!B254=0,"",IF(INDIRECT(NOM_FR_FACADE&amp;ADDRESS('PR-tampon'!$E254,COLUMN(REFERENCEMENT_FACADE[OBSERVATIONS SUR DOMAINE D''EMPLOI Sismique])))="","-",(INDIRECT(NOM_FR_FACADE&amp;ADDRESS('PR-tampon'!$E254,COLUMN(REFERENCEMENT_FACADE[OBSERVATIONS SUR DOMAINE D''EMPLOI Sismique]))))))),"")</f>
        <v/>
      </c>
      <c r="R288" s="2" t="str">
        <f ca="1">IF('PR-tampon'!B254="","",IF('PR-tampon'!B254=0,"",IF(INDIRECT(NOM_FR_FACADE&amp;ADDRESS('PR-tampon'!$E254,COLUMN(REFERENCEMENT_FACADE[REF ApL])))=0,"",INDIRECT(NOM_FR_FACADE&amp;ADDRESS('PR-tampon'!$E254,COLUMN(REFERENCEMENT_FACADE[REF ApL]))))))</f>
        <v/>
      </c>
      <c r="S288" s="187" t="str">
        <f ca="1">IF('PR-tampon'!B254="","",IF('PR-tampon'!B254=0,"",IF(INDIRECT(NOM_FR_FACADE&amp;ADDRESS('PR-tampon'!$E254,COLUMN(REFERENCEMENT_FACADE[Lien pour aller sur le site Evaluation CSTB])))=0,"",INDIRECT(NOM_FR_FACADE&amp;ADDRESS('PR-tampon'!$E254,COLUMN(REFERENCEMENT_FACADE[Lien pour aller sur le site Evaluation CSTB]))))))</f>
        <v/>
      </c>
    </row>
    <row r="289" spans="1:19" ht="120" customHeight="1" x14ac:dyDescent="0.3">
      <c r="A289" s="2" t="e">
        <f>IF('PR-tampon'!B255=0,"",IF(A288+1&gt;'MODULE DE RECHERCHE'!$F$36,"",A288+1))</f>
        <v>#VALUE!</v>
      </c>
      <c r="B289" s="10" t="str">
        <f ca="1">IF('PR-tampon'!E255="","",IF('PR-tampon'!E255=0,"",INDIRECT(NOM_FR_FACADE&amp;ADDRESS('PR-tampon'!$E255,COLUMN(REFERENCEMENT_FACADE[[#Headers],[DATE REFERENCEMENT]])))))</f>
        <v/>
      </c>
      <c r="C289" s="2" t="str">
        <f ca="1">IF('PR-tampon'!B255="","",IF('PR-tampon'!B255=0,"",INDIRECT(NOM_FR_FACADE&amp;ADDRESS('PR-tampon'!$E255,COLUMN(REFERENCEMENT_FACADE[[#Headers],[ASPECT]])))))</f>
        <v/>
      </c>
      <c r="D289" s="2" t="str">
        <f ca="1">IF('PR-tampon'!B255="","",IF('PR-tampon'!B255=0,"",INDIRECT(NOM_FR_FACADE&amp;ADDRESS('PR-tampon'!$E255,COLUMN(REFERENCEMENT_FACADE[[#Headers],[TYPE DE PROCEDE]])))))</f>
        <v/>
      </c>
      <c r="E289" s="2" t="str">
        <f ca="1">IF('PR-tampon'!B255="","",IF('PR-tampon'!B255=0,"",INDIRECT(NOM_FR_FACADE&amp;ADDRESS('PR-tampon'!$E255,COLUMN(REFERENCEMENT_FACADE[[#Headers],[NOM COMMERCIAL DU PROCEDE]])))))</f>
        <v/>
      </c>
      <c r="F289" s="2" t="str">
        <f ca="1">IF('PR-tampon'!B255="","",IF('PR-tampon'!B255=0,"",INDIRECT(NOM_FR_FACADE&amp;ADDRESS('PR-tampon'!$E255,COLUMN(REFERENCEMENT_FACADE[[#Headers],[FABRICANT]])))))</f>
        <v/>
      </c>
      <c r="G289" s="2" t="str">
        <f ca="1">IF('PR-tampon'!B255="","",IF('PR-tampon'!B255=0,"",INDIRECT(NOM_FR_FACADE&amp;ADDRESS('PR-tampon'!$E255,COLUMN(REFERENCEMENT_FACADE[[#Headers],[TYPE DE DOCUMENT DE REFERENCE]])))))</f>
        <v/>
      </c>
      <c r="H289" s="2" t="str">
        <f ca="1">IF('PR-tampon'!B255="","",IF('PR-tampon'!B255=0,"",INDIRECT(NOM_FR_FACADE&amp;ADDRESS('PR-tampon'!$E255,COLUMN(REFERENCEMENT_FACADE[[#Headers],[REF]])))))</f>
        <v/>
      </c>
      <c r="I289" s="10" t="str">
        <f ca="1">IF('PR-tampon'!B255="","",IF('PR-tampon'!B255=0,"",INDIRECT(NOM_FR_FACADE&amp;ADDRESS('PR-tampon'!$E255,COLUMN(REFERENCEMENT_FACADE[[#Headers],[AVIS LIMITE AU / VALIDITE]])))))</f>
        <v/>
      </c>
      <c r="J289" s="10" t="str">
        <f ca="1">IF('PR-tampon'!B255="","",IF('PR-tampon'!B255=0,"",INDIRECT(NOM_FR_FACADE&amp;ADDRESS('PR-tampon'!$E255,COLUMN(REFERENCEMENT_FACADE[[#Headers],[TC/TNC
dans le domaine d''emploi visé]])))))</f>
        <v/>
      </c>
      <c r="K289" s="2" t="str">
        <f ca="1">IF('PR-tampon'!B255="","",IF('PR-tampon'!B255=0,"",INDIRECT(NOM_FR_FACADE&amp;ADDRESS('PR-tampon'!$E255,COLUMN(REFERENCEMENT_FACADE[[#Headers],[Synthèse support visés]])))))</f>
        <v/>
      </c>
      <c r="L289" s="2" t="str">
        <f ca="1">IF('PR-tampon'!B255="","",IF('PR-tampon'!B255=0,"",INDIRECT(NOM_FR_FACADE&amp;ADDRESS('PR-tampon'!$E255,COLUMN(REFERENCEMENT_FACADE[[#Headers],[LIMITATION DE HAUTEUR DE FACADE3]])))))</f>
        <v/>
      </c>
      <c r="M289" s="265" t="str">
        <f ca="1">IF('PR-tampon'!B255="","",IF('PR-tampon'!B255=0,"",INDIRECT(NOM_FR_FACADE&amp;ADDRESS('PR-tampon'!$E255,COLUMN(REFERENCEMENT_FACADE[[#Headers],[LIMITATION DE HAUTEUR DE FACADE]])))))</f>
        <v/>
      </c>
      <c r="N289" s="236" t="str">
        <f ca="1">IF('PR-tampon'!B255="","",IF('PR-tampon'!B255=0,"",IF(INDIRECT(NOM_FR_FACADE&amp;ADDRESS('PR-tampon'!$E255,COLUMN(REFERENCEMENT_FACADE[Observation domaine d''emploi Hauteur])))=0,"-",INDIRECT(NOM_FR_FACADE&amp;ADDRESS('PR-tampon'!$E255,COLUMN(REFERENCEMENT_FACADE[Observation domaine d''emploi Hauteur]))))))</f>
        <v/>
      </c>
      <c r="O289" s="2" t="str">
        <f ca="1">IF('PR-tampon'!B255="","",IF('PR-tampon'!B255=0,"",INDIRECT(NOM_FR_FACADE&amp;ADDRESS('PR-tampon'!$E255,COLUMN(REFERENCEMENT_FACADE[[#Headers],[Colonne zone visée]])))))</f>
        <v/>
      </c>
      <c r="P289" s="2" t="str">
        <f ca="1">IF('PR-tampon'!B255="","",IF('PR-tampon'!B255=0,"",INDIRECT(NOM_FR_FACADE&amp;ADDRESS('PR-tampon'!$E255,COLUMN(REFERENCEMENT_FACADE[[#Headers],[Colonne catégorie visée]])))))</f>
        <v/>
      </c>
      <c r="Q289" s="236" t="str">
        <f ca="1">IF(OR(RECH_CATEGORIE=FALSE,MID(Tableau5[[#This Row],[ZONE DE SISMICITE MAXIMALE POUR LA CATEGORIE DE BATIMENT VISEE]],2,2)="**"),IF('PR-tampon'!B255="","",IF('PR-tampon'!B255=0,"",IF(INDIRECT(NOM_FR_FACADE&amp;ADDRESS('PR-tampon'!$E255,COLUMN(REFERENCEMENT_FACADE[OBSERVATIONS SUR DOMAINE D''EMPLOI Sismique])))="","-",(INDIRECT(NOM_FR_FACADE&amp;ADDRESS('PR-tampon'!$E255,COLUMN(REFERENCEMENT_FACADE[OBSERVATIONS SUR DOMAINE D''EMPLOI Sismique]))))))),"")</f>
        <v/>
      </c>
      <c r="R289" s="2" t="str">
        <f ca="1">IF('PR-tampon'!B255="","",IF('PR-tampon'!B255=0,"",IF(INDIRECT(NOM_FR_FACADE&amp;ADDRESS('PR-tampon'!$E255,COLUMN(REFERENCEMENT_FACADE[REF ApL])))=0,"",INDIRECT(NOM_FR_FACADE&amp;ADDRESS('PR-tampon'!$E255,COLUMN(REFERENCEMENT_FACADE[REF ApL]))))))</f>
        <v/>
      </c>
      <c r="S289" s="187" t="str">
        <f ca="1">IF('PR-tampon'!B255="","",IF('PR-tampon'!B255=0,"",IF(INDIRECT(NOM_FR_FACADE&amp;ADDRESS('PR-tampon'!$E255,COLUMN(REFERENCEMENT_FACADE[Lien pour aller sur le site Evaluation CSTB])))=0,"",INDIRECT(NOM_FR_FACADE&amp;ADDRESS('PR-tampon'!$E255,COLUMN(REFERENCEMENT_FACADE[Lien pour aller sur le site Evaluation CSTB]))))))</f>
        <v/>
      </c>
    </row>
    <row r="290" spans="1:19" ht="120" customHeight="1" x14ac:dyDescent="0.3">
      <c r="A290" s="2" t="e">
        <f>IF('PR-tampon'!B256=0,"",IF(A289+1&gt;'MODULE DE RECHERCHE'!$F$36,"",A289+1))</f>
        <v>#VALUE!</v>
      </c>
      <c r="B290" s="10" t="str">
        <f ca="1">IF('PR-tampon'!E256="","",IF('PR-tampon'!E256=0,"",INDIRECT(NOM_FR_FACADE&amp;ADDRESS('PR-tampon'!$E256,COLUMN(REFERENCEMENT_FACADE[[#Headers],[DATE REFERENCEMENT]])))))</f>
        <v/>
      </c>
      <c r="C290" s="2" t="str">
        <f ca="1">IF('PR-tampon'!B256="","",IF('PR-tampon'!B256=0,"",INDIRECT(NOM_FR_FACADE&amp;ADDRESS('PR-tampon'!$E256,COLUMN(REFERENCEMENT_FACADE[[#Headers],[ASPECT]])))))</f>
        <v/>
      </c>
      <c r="D290" s="2" t="str">
        <f ca="1">IF('PR-tampon'!B256="","",IF('PR-tampon'!B256=0,"",INDIRECT(NOM_FR_FACADE&amp;ADDRESS('PR-tampon'!$E256,COLUMN(REFERENCEMENT_FACADE[[#Headers],[TYPE DE PROCEDE]])))))</f>
        <v/>
      </c>
      <c r="E290" s="2" t="str">
        <f ca="1">IF('PR-tampon'!B256="","",IF('PR-tampon'!B256=0,"",INDIRECT(NOM_FR_FACADE&amp;ADDRESS('PR-tampon'!$E256,COLUMN(REFERENCEMENT_FACADE[[#Headers],[NOM COMMERCIAL DU PROCEDE]])))))</f>
        <v/>
      </c>
      <c r="F290" s="2" t="str">
        <f ca="1">IF('PR-tampon'!B256="","",IF('PR-tampon'!B256=0,"",INDIRECT(NOM_FR_FACADE&amp;ADDRESS('PR-tampon'!$E256,COLUMN(REFERENCEMENT_FACADE[[#Headers],[FABRICANT]])))))</f>
        <v/>
      </c>
      <c r="G290" s="2" t="str">
        <f ca="1">IF('PR-tampon'!B256="","",IF('PR-tampon'!B256=0,"",INDIRECT(NOM_FR_FACADE&amp;ADDRESS('PR-tampon'!$E256,COLUMN(REFERENCEMENT_FACADE[[#Headers],[TYPE DE DOCUMENT DE REFERENCE]])))))</f>
        <v/>
      </c>
      <c r="H290" s="2" t="str">
        <f ca="1">IF('PR-tampon'!B256="","",IF('PR-tampon'!B256=0,"",INDIRECT(NOM_FR_FACADE&amp;ADDRESS('PR-tampon'!$E256,COLUMN(REFERENCEMENT_FACADE[[#Headers],[REF]])))))</f>
        <v/>
      </c>
      <c r="I290" s="10" t="str">
        <f ca="1">IF('PR-tampon'!B256="","",IF('PR-tampon'!B256=0,"",INDIRECT(NOM_FR_FACADE&amp;ADDRESS('PR-tampon'!$E256,COLUMN(REFERENCEMENT_FACADE[[#Headers],[AVIS LIMITE AU / VALIDITE]])))))</f>
        <v/>
      </c>
      <c r="J290" s="10" t="str">
        <f ca="1">IF('PR-tampon'!B256="","",IF('PR-tampon'!B256=0,"",INDIRECT(NOM_FR_FACADE&amp;ADDRESS('PR-tampon'!$E256,COLUMN(REFERENCEMENT_FACADE[[#Headers],[TC/TNC
dans le domaine d''emploi visé]])))))</f>
        <v/>
      </c>
      <c r="K290" s="2" t="str">
        <f ca="1">IF('PR-tampon'!B256="","",IF('PR-tampon'!B256=0,"",INDIRECT(NOM_FR_FACADE&amp;ADDRESS('PR-tampon'!$E256,COLUMN(REFERENCEMENT_FACADE[[#Headers],[Synthèse support visés]])))))</f>
        <v/>
      </c>
      <c r="L290" s="2" t="str">
        <f ca="1">IF('PR-tampon'!B256="","",IF('PR-tampon'!B256=0,"",INDIRECT(NOM_FR_FACADE&amp;ADDRESS('PR-tampon'!$E256,COLUMN(REFERENCEMENT_FACADE[[#Headers],[LIMITATION DE HAUTEUR DE FACADE3]])))))</f>
        <v/>
      </c>
      <c r="M290" s="265" t="str">
        <f ca="1">IF('PR-tampon'!B256="","",IF('PR-tampon'!B256=0,"",INDIRECT(NOM_FR_FACADE&amp;ADDRESS('PR-tampon'!$E256,COLUMN(REFERENCEMENT_FACADE[[#Headers],[LIMITATION DE HAUTEUR DE FACADE]])))))</f>
        <v/>
      </c>
      <c r="N290" s="236" t="str">
        <f ca="1">IF('PR-tampon'!B256="","",IF('PR-tampon'!B256=0,"",IF(INDIRECT(NOM_FR_FACADE&amp;ADDRESS('PR-tampon'!$E256,COLUMN(REFERENCEMENT_FACADE[Observation domaine d''emploi Hauteur])))=0,"-",INDIRECT(NOM_FR_FACADE&amp;ADDRESS('PR-tampon'!$E256,COLUMN(REFERENCEMENT_FACADE[Observation domaine d''emploi Hauteur]))))))</f>
        <v/>
      </c>
      <c r="O290" s="2" t="str">
        <f ca="1">IF('PR-tampon'!B256="","",IF('PR-tampon'!B256=0,"",INDIRECT(NOM_FR_FACADE&amp;ADDRESS('PR-tampon'!$E256,COLUMN(REFERENCEMENT_FACADE[[#Headers],[Colonne zone visée]])))))</f>
        <v/>
      </c>
      <c r="P290" s="2" t="str">
        <f ca="1">IF('PR-tampon'!B256="","",IF('PR-tampon'!B256=0,"",INDIRECT(NOM_FR_FACADE&amp;ADDRESS('PR-tampon'!$E256,COLUMN(REFERENCEMENT_FACADE[[#Headers],[Colonne catégorie visée]])))))</f>
        <v/>
      </c>
      <c r="Q290" s="236" t="str">
        <f ca="1">IF(OR(RECH_CATEGORIE=FALSE,MID(Tableau5[[#This Row],[ZONE DE SISMICITE MAXIMALE POUR LA CATEGORIE DE BATIMENT VISEE]],2,2)="**"),IF('PR-tampon'!B256="","",IF('PR-tampon'!B256=0,"",IF(INDIRECT(NOM_FR_FACADE&amp;ADDRESS('PR-tampon'!$E256,COLUMN(REFERENCEMENT_FACADE[OBSERVATIONS SUR DOMAINE D''EMPLOI Sismique])))="","-",(INDIRECT(NOM_FR_FACADE&amp;ADDRESS('PR-tampon'!$E256,COLUMN(REFERENCEMENT_FACADE[OBSERVATIONS SUR DOMAINE D''EMPLOI Sismique]))))))),"")</f>
        <v/>
      </c>
      <c r="R290" s="2" t="str">
        <f ca="1">IF('PR-tampon'!B256="","",IF('PR-tampon'!B256=0,"",IF(INDIRECT(NOM_FR_FACADE&amp;ADDRESS('PR-tampon'!$E256,COLUMN(REFERENCEMENT_FACADE[REF ApL])))=0,"",INDIRECT(NOM_FR_FACADE&amp;ADDRESS('PR-tampon'!$E256,COLUMN(REFERENCEMENT_FACADE[REF ApL]))))))</f>
        <v/>
      </c>
      <c r="S290" s="187" t="str">
        <f ca="1">IF('PR-tampon'!B256="","",IF('PR-tampon'!B256=0,"",IF(INDIRECT(NOM_FR_FACADE&amp;ADDRESS('PR-tampon'!$E256,COLUMN(REFERENCEMENT_FACADE[Lien pour aller sur le site Evaluation CSTB])))=0,"",INDIRECT(NOM_FR_FACADE&amp;ADDRESS('PR-tampon'!$E256,COLUMN(REFERENCEMENT_FACADE[Lien pour aller sur le site Evaluation CSTB]))))))</f>
        <v/>
      </c>
    </row>
    <row r="291" spans="1:19" ht="120" customHeight="1" x14ac:dyDescent="0.3">
      <c r="A291" s="2" t="e">
        <f>IF('PR-tampon'!B257=0,"",IF(A290+1&gt;'MODULE DE RECHERCHE'!$F$36,"",A290+1))</f>
        <v>#VALUE!</v>
      </c>
      <c r="B291" s="10" t="str">
        <f ca="1">IF('PR-tampon'!E257="","",IF('PR-tampon'!E257=0,"",INDIRECT(NOM_FR_FACADE&amp;ADDRESS('PR-tampon'!$E257,COLUMN(REFERENCEMENT_FACADE[[#Headers],[DATE REFERENCEMENT]])))))</f>
        <v/>
      </c>
      <c r="C291" s="2" t="str">
        <f ca="1">IF('PR-tampon'!B257="","",IF('PR-tampon'!B257=0,"",INDIRECT(NOM_FR_FACADE&amp;ADDRESS('PR-tampon'!$E257,COLUMN(REFERENCEMENT_FACADE[[#Headers],[ASPECT]])))))</f>
        <v/>
      </c>
      <c r="D291" s="2" t="str">
        <f ca="1">IF('PR-tampon'!B257="","",IF('PR-tampon'!B257=0,"",INDIRECT(NOM_FR_FACADE&amp;ADDRESS('PR-tampon'!$E257,COLUMN(REFERENCEMENT_FACADE[[#Headers],[TYPE DE PROCEDE]])))))</f>
        <v/>
      </c>
      <c r="E291" s="2" t="str">
        <f ca="1">IF('PR-tampon'!B257="","",IF('PR-tampon'!B257=0,"",INDIRECT(NOM_FR_FACADE&amp;ADDRESS('PR-tampon'!$E257,COLUMN(REFERENCEMENT_FACADE[[#Headers],[NOM COMMERCIAL DU PROCEDE]])))))</f>
        <v/>
      </c>
      <c r="F291" s="2" t="str">
        <f ca="1">IF('PR-tampon'!B257="","",IF('PR-tampon'!B257=0,"",INDIRECT(NOM_FR_FACADE&amp;ADDRESS('PR-tampon'!$E257,COLUMN(REFERENCEMENT_FACADE[[#Headers],[FABRICANT]])))))</f>
        <v/>
      </c>
      <c r="G291" s="2" t="str">
        <f ca="1">IF('PR-tampon'!B257="","",IF('PR-tampon'!B257=0,"",INDIRECT(NOM_FR_FACADE&amp;ADDRESS('PR-tampon'!$E257,COLUMN(REFERENCEMENT_FACADE[[#Headers],[TYPE DE DOCUMENT DE REFERENCE]])))))</f>
        <v/>
      </c>
      <c r="H291" s="2" t="str">
        <f ca="1">IF('PR-tampon'!B257="","",IF('PR-tampon'!B257=0,"",INDIRECT(NOM_FR_FACADE&amp;ADDRESS('PR-tampon'!$E257,COLUMN(REFERENCEMENT_FACADE[[#Headers],[REF]])))))</f>
        <v/>
      </c>
      <c r="I291" s="10" t="str">
        <f ca="1">IF('PR-tampon'!B257="","",IF('PR-tampon'!B257=0,"",INDIRECT(NOM_FR_FACADE&amp;ADDRESS('PR-tampon'!$E257,COLUMN(REFERENCEMENT_FACADE[[#Headers],[AVIS LIMITE AU / VALIDITE]])))))</f>
        <v/>
      </c>
      <c r="J291" s="10" t="str">
        <f ca="1">IF('PR-tampon'!B257="","",IF('PR-tampon'!B257=0,"",INDIRECT(NOM_FR_FACADE&amp;ADDRESS('PR-tampon'!$E257,COLUMN(REFERENCEMENT_FACADE[[#Headers],[TC/TNC
dans le domaine d''emploi visé]])))))</f>
        <v/>
      </c>
      <c r="K291" s="2" t="str">
        <f ca="1">IF('PR-tampon'!B257="","",IF('PR-tampon'!B257=0,"",INDIRECT(NOM_FR_FACADE&amp;ADDRESS('PR-tampon'!$E257,COLUMN(REFERENCEMENT_FACADE[[#Headers],[Synthèse support visés]])))))</f>
        <v/>
      </c>
      <c r="L291" s="2" t="str">
        <f ca="1">IF('PR-tampon'!B257="","",IF('PR-tampon'!B257=0,"",INDIRECT(NOM_FR_FACADE&amp;ADDRESS('PR-tampon'!$E257,COLUMN(REFERENCEMENT_FACADE[[#Headers],[LIMITATION DE HAUTEUR DE FACADE3]])))))</f>
        <v/>
      </c>
      <c r="M291" s="265" t="str">
        <f ca="1">IF('PR-tampon'!B257="","",IF('PR-tampon'!B257=0,"",INDIRECT(NOM_FR_FACADE&amp;ADDRESS('PR-tampon'!$E257,COLUMN(REFERENCEMENT_FACADE[[#Headers],[LIMITATION DE HAUTEUR DE FACADE]])))))</f>
        <v/>
      </c>
      <c r="N291" s="236" t="str">
        <f ca="1">IF('PR-tampon'!B257="","",IF('PR-tampon'!B257=0,"",IF(INDIRECT(NOM_FR_FACADE&amp;ADDRESS('PR-tampon'!$E257,COLUMN(REFERENCEMENT_FACADE[Observation domaine d''emploi Hauteur])))=0,"-",INDIRECT(NOM_FR_FACADE&amp;ADDRESS('PR-tampon'!$E257,COLUMN(REFERENCEMENT_FACADE[Observation domaine d''emploi Hauteur]))))))</f>
        <v/>
      </c>
      <c r="O291" s="2" t="str">
        <f ca="1">IF('PR-tampon'!B257="","",IF('PR-tampon'!B257=0,"",INDIRECT(NOM_FR_FACADE&amp;ADDRESS('PR-tampon'!$E257,COLUMN(REFERENCEMENT_FACADE[[#Headers],[Colonne zone visée]])))))</f>
        <v/>
      </c>
      <c r="P291" s="2" t="str">
        <f ca="1">IF('PR-tampon'!B257="","",IF('PR-tampon'!B257=0,"",INDIRECT(NOM_FR_FACADE&amp;ADDRESS('PR-tampon'!$E257,COLUMN(REFERENCEMENT_FACADE[[#Headers],[Colonne catégorie visée]])))))</f>
        <v/>
      </c>
      <c r="Q291" s="236" t="str">
        <f ca="1">IF(OR(RECH_CATEGORIE=FALSE,MID(Tableau5[[#This Row],[ZONE DE SISMICITE MAXIMALE POUR LA CATEGORIE DE BATIMENT VISEE]],2,2)="**"),IF('PR-tampon'!B257="","",IF('PR-tampon'!B257=0,"",IF(INDIRECT(NOM_FR_FACADE&amp;ADDRESS('PR-tampon'!$E257,COLUMN(REFERENCEMENT_FACADE[OBSERVATIONS SUR DOMAINE D''EMPLOI Sismique])))="","-",(INDIRECT(NOM_FR_FACADE&amp;ADDRESS('PR-tampon'!$E257,COLUMN(REFERENCEMENT_FACADE[OBSERVATIONS SUR DOMAINE D''EMPLOI Sismique]))))))),"")</f>
        <v/>
      </c>
      <c r="R291" s="2" t="str">
        <f ca="1">IF('PR-tampon'!B257="","",IF('PR-tampon'!B257=0,"",IF(INDIRECT(NOM_FR_FACADE&amp;ADDRESS('PR-tampon'!$E257,COLUMN(REFERENCEMENT_FACADE[REF ApL])))=0,"",INDIRECT(NOM_FR_FACADE&amp;ADDRESS('PR-tampon'!$E257,COLUMN(REFERENCEMENT_FACADE[REF ApL]))))))</f>
        <v/>
      </c>
      <c r="S291" s="187" t="str">
        <f ca="1">IF('PR-tampon'!B257="","",IF('PR-tampon'!B257=0,"",IF(INDIRECT(NOM_FR_FACADE&amp;ADDRESS('PR-tampon'!$E257,COLUMN(REFERENCEMENT_FACADE[Lien pour aller sur le site Evaluation CSTB])))=0,"",INDIRECT(NOM_FR_FACADE&amp;ADDRESS('PR-tampon'!$E257,COLUMN(REFERENCEMENT_FACADE[Lien pour aller sur le site Evaluation CSTB]))))))</f>
        <v/>
      </c>
    </row>
    <row r="292" spans="1:19" ht="120" customHeight="1" x14ac:dyDescent="0.3">
      <c r="A292" s="2" t="e">
        <f>IF('PR-tampon'!B258=0,"",IF(A291+1&gt;'MODULE DE RECHERCHE'!$F$36,"",A291+1))</f>
        <v>#VALUE!</v>
      </c>
      <c r="B292" s="10" t="str">
        <f ca="1">IF('PR-tampon'!E258="","",IF('PR-tampon'!E258=0,"",INDIRECT(NOM_FR_FACADE&amp;ADDRESS('PR-tampon'!$E258,COLUMN(REFERENCEMENT_FACADE[[#Headers],[DATE REFERENCEMENT]])))))</f>
        <v/>
      </c>
      <c r="C292" s="2" t="str">
        <f ca="1">IF('PR-tampon'!B258="","",IF('PR-tampon'!B258=0,"",INDIRECT(NOM_FR_FACADE&amp;ADDRESS('PR-tampon'!$E258,COLUMN(REFERENCEMENT_FACADE[[#Headers],[ASPECT]])))))</f>
        <v/>
      </c>
      <c r="D292" s="2" t="str">
        <f ca="1">IF('PR-tampon'!B258="","",IF('PR-tampon'!B258=0,"",INDIRECT(NOM_FR_FACADE&amp;ADDRESS('PR-tampon'!$E258,COLUMN(REFERENCEMENT_FACADE[[#Headers],[TYPE DE PROCEDE]])))))</f>
        <v/>
      </c>
      <c r="E292" s="2" t="str">
        <f ca="1">IF('PR-tampon'!B258="","",IF('PR-tampon'!B258=0,"",INDIRECT(NOM_FR_FACADE&amp;ADDRESS('PR-tampon'!$E258,COLUMN(REFERENCEMENT_FACADE[[#Headers],[NOM COMMERCIAL DU PROCEDE]])))))</f>
        <v/>
      </c>
      <c r="F292" s="2" t="str">
        <f ca="1">IF('PR-tampon'!B258="","",IF('PR-tampon'!B258=0,"",INDIRECT(NOM_FR_FACADE&amp;ADDRESS('PR-tampon'!$E258,COLUMN(REFERENCEMENT_FACADE[[#Headers],[FABRICANT]])))))</f>
        <v/>
      </c>
      <c r="G292" s="2" t="str">
        <f ca="1">IF('PR-tampon'!B258="","",IF('PR-tampon'!B258=0,"",INDIRECT(NOM_FR_FACADE&amp;ADDRESS('PR-tampon'!$E258,COLUMN(REFERENCEMENT_FACADE[[#Headers],[TYPE DE DOCUMENT DE REFERENCE]])))))</f>
        <v/>
      </c>
      <c r="H292" s="2" t="str">
        <f ca="1">IF('PR-tampon'!B258="","",IF('PR-tampon'!B258=0,"",INDIRECT(NOM_FR_FACADE&amp;ADDRESS('PR-tampon'!$E258,COLUMN(REFERENCEMENT_FACADE[[#Headers],[REF]])))))</f>
        <v/>
      </c>
      <c r="I292" s="10" t="str">
        <f ca="1">IF('PR-tampon'!B258="","",IF('PR-tampon'!B258=0,"",INDIRECT(NOM_FR_FACADE&amp;ADDRESS('PR-tampon'!$E258,COLUMN(REFERENCEMENT_FACADE[[#Headers],[AVIS LIMITE AU / VALIDITE]])))))</f>
        <v/>
      </c>
      <c r="J292" s="10" t="str">
        <f ca="1">IF('PR-tampon'!B258="","",IF('PR-tampon'!B258=0,"",INDIRECT(NOM_FR_FACADE&amp;ADDRESS('PR-tampon'!$E258,COLUMN(REFERENCEMENT_FACADE[[#Headers],[TC/TNC
dans le domaine d''emploi visé]])))))</f>
        <v/>
      </c>
      <c r="K292" s="2" t="str">
        <f ca="1">IF('PR-tampon'!B258="","",IF('PR-tampon'!B258=0,"",INDIRECT(NOM_FR_FACADE&amp;ADDRESS('PR-tampon'!$E258,COLUMN(REFERENCEMENT_FACADE[[#Headers],[Synthèse support visés]])))))</f>
        <v/>
      </c>
      <c r="L292" s="2" t="str">
        <f ca="1">IF('PR-tampon'!B258="","",IF('PR-tampon'!B258=0,"",INDIRECT(NOM_FR_FACADE&amp;ADDRESS('PR-tampon'!$E258,COLUMN(REFERENCEMENT_FACADE[[#Headers],[LIMITATION DE HAUTEUR DE FACADE3]])))))</f>
        <v/>
      </c>
      <c r="M292" s="265" t="str">
        <f ca="1">IF('PR-tampon'!B258="","",IF('PR-tampon'!B258=0,"",INDIRECT(NOM_FR_FACADE&amp;ADDRESS('PR-tampon'!$E258,COLUMN(REFERENCEMENT_FACADE[[#Headers],[LIMITATION DE HAUTEUR DE FACADE]])))))</f>
        <v/>
      </c>
      <c r="N292" s="236" t="str">
        <f ca="1">IF('PR-tampon'!B258="","",IF('PR-tampon'!B258=0,"",IF(INDIRECT(NOM_FR_FACADE&amp;ADDRESS('PR-tampon'!$E258,COLUMN(REFERENCEMENT_FACADE[Observation domaine d''emploi Hauteur])))=0,"-",INDIRECT(NOM_FR_FACADE&amp;ADDRESS('PR-tampon'!$E258,COLUMN(REFERENCEMENT_FACADE[Observation domaine d''emploi Hauteur]))))))</f>
        <v/>
      </c>
      <c r="O292" s="2" t="str">
        <f ca="1">IF('PR-tampon'!B258="","",IF('PR-tampon'!B258=0,"",INDIRECT(NOM_FR_FACADE&amp;ADDRESS('PR-tampon'!$E258,COLUMN(REFERENCEMENT_FACADE[[#Headers],[Colonne zone visée]])))))</f>
        <v/>
      </c>
      <c r="P292" s="2" t="str">
        <f ca="1">IF('PR-tampon'!B258="","",IF('PR-tampon'!B258=0,"",INDIRECT(NOM_FR_FACADE&amp;ADDRESS('PR-tampon'!$E258,COLUMN(REFERENCEMENT_FACADE[[#Headers],[Colonne catégorie visée]])))))</f>
        <v/>
      </c>
      <c r="Q292" s="236" t="str">
        <f ca="1">IF(OR(RECH_CATEGORIE=FALSE,MID(Tableau5[[#This Row],[ZONE DE SISMICITE MAXIMALE POUR LA CATEGORIE DE BATIMENT VISEE]],2,2)="**"),IF('PR-tampon'!B258="","",IF('PR-tampon'!B258=0,"",IF(INDIRECT(NOM_FR_FACADE&amp;ADDRESS('PR-tampon'!$E258,COLUMN(REFERENCEMENT_FACADE[OBSERVATIONS SUR DOMAINE D''EMPLOI Sismique])))="","-",(INDIRECT(NOM_FR_FACADE&amp;ADDRESS('PR-tampon'!$E258,COLUMN(REFERENCEMENT_FACADE[OBSERVATIONS SUR DOMAINE D''EMPLOI Sismique]))))))),"")</f>
        <v/>
      </c>
      <c r="R292" s="2" t="str">
        <f ca="1">IF('PR-tampon'!B258="","",IF('PR-tampon'!B258=0,"",IF(INDIRECT(NOM_FR_FACADE&amp;ADDRESS('PR-tampon'!$E258,COLUMN(REFERENCEMENT_FACADE[REF ApL])))=0,"",INDIRECT(NOM_FR_FACADE&amp;ADDRESS('PR-tampon'!$E258,COLUMN(REFERENCEMENT_FACADE[REF ApL]))))))</f>
        <v/>
      </c>
      <c r="S292" s="187" t="str">
        <f ca="1">IF('PR-tampon'!B258="","",IF('PR-tampon'!B258=0,"",IF(INDIRECT(NOM_FR_FACADE&amp;ADDRESS('PR-tampon'!$E258,COLUMN(REFERENCEMENT_FACADE[Lien pour aller sur le site Evaluation CSTB])))=0,"",INDIRECT(NOM_FR_FACADE&amp;ADDRESS('PR-tampon'!$E258,COLUMN(REFERENCEMENT_FACADE[Lien pour aller sur le site Evaluation CSTB]))))))</f>
        <v/>
      </c>
    </row>
    <row r="293" spans="1:19" ht="120" customHeight="1" x14ac:dyDescent="0.3">
      <c r="A293" s="2" t="e">
        <f>IF('PR-tampon'!B259=0,"",IF(A292+1&gt;'MODULE DE RECHERCHE'!$F$36,"",A292+1))</f>
        <v>#VALUE!</v>
      </c>
      <c r="B293" s="10" t="str">
        <f ca="1">IF('PR-tampon'!E259="","",IF('PR-tampon'!E259=0,"",INDIRECT(NOM_FR_FACADE&amp;ADDRESS('PR-tampon'!$E259,COLUMN(REFERENCEMENT_FACADE[[#Headers],[DATE REFERENCEMENT]])))))</f>
        <v/>
      </c>
      <c r="C293" s="2" t="str">
        <f ca="1">IF('PR-tampon'!B259="","",IF('PR-tampon'!B259=0,"",INDIRECT(NOM_FR_FACADE&amp;ADDRESS('PR-tampon'!$E259,COLUMN(REFERENCEMENT_FACADE[[#Headers],[ASPECT]])))))</f>
        <v/>
      </c>
      <c r="D293" s="2" t="str">
        <f ca="1">IF('PR-tampon'!B259="","",IF('PR-tampon'!B259=0,"",INDIRECT(NOM_FR_FACADE&amp;ADDRESS('PR-tampon'!$E259,COLUMN(REFERENCEMENT_FACADE[[#Headers],[TYPE DE PROCEDE]])))))</f>
        <v/>
      </c>
      <c r="E293" s="2" t="str">
        <f ca="1">IF('PR-tampon'!B259="","",IF('PR-tampon'!B259=0,"",INDIRECT(NOM_FR_FACADE&amp;ADDRESS('PR-tampon'!$E259,COLUMN(REFERENCEMENT_FACADE[[#Headers],[NOM COMMERCIAL DU PROCEDE]])))))</f>
        <v/>
      </c>
      <c r="F293" s="2" t="str">
        <f ca="1">IF('PR-tampon'!B259="","",IF('PR-tampon'!B259=0,"",INDIRECT(NOM_FR_FACADE&amp;ADDRESS('PR-tampon'!$E259,COLUMN(REFERENCEMENT_FACADE[[#Headers],[FABRICANT]])))))</f>
        <v/>
      </c>
      <c r="G293" s="2" t="str">
        <f ca="1">IF('PR-tampon'!B259="","",IF('PR-tampon'!B259=0,"",INDIRECT(NOM_FR_FACADE&amp;ADDRESS('PR-tampon'!$E259,COLUMN(REFERENCEMENT_FACADE[[#Headers],[TYPE DE DOCUMENT DE REFERENCE]])))))</f>
        <v/>
      </c>
      <c r="H293" s="2" t="str">
        <f ca="1">IF('PR-tampon'!B259="","",IF('PR-tampon'!B259=0,"",INDIRECT(NOM_FR_FACADE&amp;ADDRESS('PR-tampon'!$E259,COLUMN(REFERENCEMENT_FACADE[[#Headers],[REF]])))))</f>
        <v/>
      </c>
      <c r="I293" s="10" t="str">
        <f ca="1">IF('PR-tampon'!B259="","",IF('PR-tampon'!B259=0,"",INDIRECT(NOM_FR_FACADE&amp;ADDRESS('PR-tampon'!$E259,COLUMN(REFERENCEMENT_FACADE[[#Headers],[AVIS LIMITE AU / VALIDITE]])))))</f>
        <v/>
      </c>
      <c r="J293" s="10" t="str">
        <f ca="1">IF('PR-tampon'!B259="","",IF('PR-tampon'!B259=0,"",INDIRECT(NOM_FR_FACADE&amp;ADDRESS('PR-tampon'!$E259,COLUMN(REFERENCEMENT_FACADE[[#Headers],[TC/TNC
dans le domaine d''emploi visé]])))))</f>
        <v/>
      </c>
      <c r="K293" s="2" t="str">
        <f ca="1">IF('PR-tampon'!B259="","",IF('PR-tampon'!B259=0,"",INDIRECT(NOM_FR_FACADE&amp;ADDRESS('PR-tampon'!$E259,COLUMN(REFERENCEMENT_FACADE[[#Headers],[Synthèse support visés]])))))</f>
        <v/>
      </c>
      <c r="L293" s="2" t="str">
        <f ca="1">IF('PR-tampon'!B259="","",IF('PR-tampon'!B259=0,"",INDIRECT(NOM_FR_FACADE&amp;ADDRESS('PR-tampon'!$E259,COLUMN(REFERENCEMENT_FACADE[[#Headers],[LIMITATION DE HAUTEUR DE FACADE3]])))))</f>
        <v/>
      </c>
      <c r="M293" s="265" t="str">
        <f ca="1">IF('PR-tampon'!B259="","",IF('PR-tampon'!B259=0,"",INDIRECT(NOM_FR_FACADE&amp;ADDRESS('PR-tampon'!$E259,COLUMN(REFERENCEMENT_FACADE[[#Headers],[LIMITATION DE HAUTEUR DE FACADE]])))))</f>
        <v/>
      </c>
      <c r="N293" s="236" t="str">
        <f ca="1">IF('PR-tampon'!B259="","",IF('PR-tampon'!B259=0,"",IF(INDIRECT(NOM_FR_FACADE&amp;ADDRESS('PR-tampon'!$E259,COLUMN(REFERENCEMENT_FACADE[Observation domaine d''emploi Hauteur])))=0,"-",INDIRECT(NOM_FR_FACADE&amp;ADDRESS('PR-tampon'!$E259,COLUMN(REFERENCEMENT_FACADE[Observation domaine d''emploi Hauteur]))))))</f>
        <v/>
      </c>
      <c r="O293" s="2" t="str">
        <f ca="1">IF('PR-tampon'!B259="","",IF('PR-tampon'!B259=0,"",INDIRECT(NOM_FR_FACADE&amp;ADDRESS('PR-tampon'!$E259,COLUMN(REFERENCEMENT_FACADE[[#Headers],[Colonne zone visée]])))))</f>
        <v/>
      </c>
      <c r="P293" s="2" t="str">
        <f ca="1">IF('PR-tampon'!B259="","",IF('PR-tampon'!B259=0,"",INDIRECT(NOM_FR_FACADE&amp;ADDRESS('PR-tampon'!$E259,COLUMN(REFERENCEMENT_FACADE[[#Headers],[Colonne catégorie visée]])))))</f>
        <v/>
      </c>
      <c r="Q293" s="236" t="str">
        <f ca="1">IF(OR(RECH_CATEGORIE=FALSE,MID(Tableau5[[#This Row],[ZONE DE SISMICITE MAXIMALE POUR LA CATEGORIE DE BATIMENT VISEE]],2,2)="**"),IF('PR-tampon'!B259="","",IF('PR-tampon'!B259=0,"",IF(INDIRECT(NOM_FR_FACADE&amp;ADDRESS('PR-tampon'!$E259,COLUMN(REFERENCEMENT_FACADE[OBSERVATIONS SUR DOMAINE D''EMPLOI Sismique])))="","-",(INDIRECT(NOM_FR_FACADE&amp;ADDRESS('PR-tampon'!$E259,COLUMN(REFERENCEMENT_FACADE[OBSERVATIONS SUR DOMAINE D''EMPLOI Sismique]))))))),"")</f>
        <v/>
      </c>
      <c r="R293" s="2" t="str">
        <f ca="1">IF('PR-tampon'!B259="","",IF('PR-tampon'!B259=0,"",IF(INDIRECT(NOM_FR_FACADE&amp;ADDRESS('PR-tampon'!$E259,COLUMN(REFERENCEMENT_FACADE[REF ApL])))=0,"",INDIRECT(NOM_FR_FACADE&amp;ADDRESS('PR-tampon'!$E259,COLUMN(REFERENCEMENT_FACADE[REF ApL]))))))</f>
        <v/>
      </c>
      <c r="S293" s="187" t="str">
        <f ca="1">IF('PR-tampon'!B259="","",IF('PR-tampon'!B259=0,"",IF(INDIRECT(NOM_FR_FACADE&amp;ADDRESS('PR-tampon'!$E259,COLUMN(REFERENCEMENT_FACADE[Lien pour aller sur le site Evaluation CSTB])))=0,"",INDIRECT(NOM_FR_FACADE&amp;ADDRESS('PR-tampon'!$E259,COLUMN(REFERENCEMENT_FACADE[Lien pour aller sur le site Evaluation CSTB]))))))</f>
        <v/>
      </c>
    </row>
    <row r="294" spans="1:19" ht="120" customHeight="1" x14ac:dyDescent="0.3">
      <c r="A294" s="2" t="e">
        <f>IF('PR-tampon'!B260=0,"",IF(A293+1&gt;'MODULE DE RECHERCHE'!$F$36,"",A293+1))</f>
        <v>#VALUE!</v>
      </c>
      <c r="B294" s="10" t="str">
        <f ca="1">IF('PR-tampon'!E260="","",IF('PR-tampon'!E260=0,"",INDIRECT(NOM_FR_FACADE&amp;ADDRESS('PR-tampon'!$E260,COLUMN(REFERENCEMENT_FACADE[[#Headers],[DATE REFERENCEMENT]])))))</f>
        <v/>
      </c>
      <c r="C294" s="2" t="str">
        <f ca="1">IF('PR-tampon'!B260="","",IF('PR-tampon'!B260=0,"",INDIRECT(NOM_FR_FACADE&amp;ADDRESS('PR-tampon'!$E260,COLUMN(REFERENCEMENT_FACADE[[#Headers],[ASPECT]])))))</f>
        <v/>
      </c>
      <c r="D294" s="2" t="str">
        <f ca="1">IF('PR-tampon'!B260="","",IF('PR-tampon'!B260=0,"",INDIRECT(NOM_FR_FACADE&amp;ADDRESS('PR-tampon'!$E260,COLUMN(REFERENCEMENT_FACADE[[#Headers],[TYPE DE PROCEDE]])))))</f>
        <v/>
      </c>
      <c r="E294" s="2" t="str">
        <f ca="1">IF('PR-tampon'!B260="","",IF('PR-tampon'!B260=0,"",INDIRECT(NOM_FR_FACADE&amp;ADDRESS('PR-tampon'!$E260,COLUMN(REFERENCEMENT_FACADE[[#Headers],[NOM COMMERCIAL DU PROCEDE]])))))</f>
        <v/>
      </c>
      <c r="F294" s="2" t="str">
        <f ca="1">IF('PR-tampon'!B260="","",IF('PR-tampon'!B260=0,"",INDIRECT(NOM_FR_FACADE&amp;ADDRESS('PR-tampon'!$E260,COLUMN(REFERENCEMENT_FACADE[[#Headers],[FABRICANT]])))))</f>
        <v/>
      </c>
      <c r="G294" s="2" t="str">
        <f ca="1">IF('PR-tampon'!B260="","",IF('PR-tampon'!B260=0,"",INDIRECT(NOM_FR_FACADE&amp;ADDRESS('PR-tampon'!$E260,COLUMN(REFERENCEMENT_FACADE[[#Headers],[TYPE DE DOCUMENT DE REFERENCE]])))))</f>
        <v/>
      </c>
      <c r="H294" s="2" t="str">
        <f ca="1">IF('PR-tampon'!B260="","",IF('PR-tampon'!B260=0,"",INDIRECT(NOM_FR_FACADE&amp;ADDRESS('PR-tampon'!$E260,COLUMN(REFERENCEMENT_FACADE[[#Headers],[REF]])))))</f>
        <v/>
      </c>
      <c r="I294" s="10" t="str">
        <f ca="1">IF('PR-tampon'!B260="","",IF('PR-tampon'!B260=0,"",INDIRECT(NOM_FR_FACADE&amp;ADDRESS('PR-tampon'!$E260,COLUMN(REFERENCEMENT_FACADE[[#Headers],[AVIS LIMITE AU / VALIDITE]])))))</f>
        <v/>
      </c>
      <c r="J294" s="10" t="str">
        <f ca="1">IF('PR-tampon'!B260="","",IF('PR-tampon'!B260=0,"",INDIRECT(NOM_FR_FACADE&amp;ADDRESS('PR-tampon'!$E260,COLUMN(REFERENCEMENT_FACADE[[#Headers],[TC/TNC
dans le domaine d''emploi visé]])))))</f>
        <v/>
      </c>
      <c r="K294" s="2" t="str">
        <f ca="1">IF('PR-tampon'!B260="","",IF('PR-tampon'!B260=0,"",INDIRECT(NOM_FR_FACADE&amp;ADDRESS('PR-tampon'!$E260,COLUMN(REFERENCEMENT_FACADE[[#Headers],[Synthèse support visés]])))))</f>
        <v/>
      </c>
      <c r="L294" s="2" t="str">
        <f ca="1">IF('PR-tampon'!B260="","",IF('PR-tampon'!B260=0,"",INDIRECT(NOM_FR_FACADE&amp;ADDRESS('PR-tampon'!$E260,COLUMN(REFERENCEMENT_FACADE[[#Headers],[LIMITATION DE HAUTEUR DE FACADE3]])))))</f>
        <v/>
      </c>
      <c r="M294" s="265" t="str">
        <f ca="1">IF('PR-tampon'!B260="","",IF('PR-tampon'!B260=0,"",INDIRECT(NOM_FR_FACADE&amp;ADDRESS('PR-tampon'!$E260,COLUMN(REFERENCEMENT_FACADE[[#Headers],[LIMITATION DE HAUTEUR DE FACADE]])))))</f>
        <v/>
      </c>
      <c r="N294" s="236" t="str">
        <f ca="1">IF('PR-tampon'!B260="","",IF('PR-tampon'!B260=0,"",IF(INDIRECT(NOM_FR_FACADE&amp;ADDRESS('PR-tampon'!$E260,COLUMN(REFERENCEMENT_FACADE[Observation domaine d''emploi Hauteur])))=0,"-",INDIRECT(NOM_FR_FACADE&amp;ADDRESS('PR-tampon'!$E260,COLUMN(REFERENCEMENT_FACADE[Observation domaine d''emploi Hauteur]))))))</f>
        <v/>
      </c>
      <c r="O294" s="2" t="str">
        <f ca="1">IF('PR-tampon'!B260="","",IF('PR-tampon'!B260=0,"",INDIRECT(NOM_FR_FACADE&amp;ADDRESS('PR-tampon'!$E260,COLUMN(REFERENCEMENT_FACADE[[#Headers],[Colonne zone visée]])))))</f>
        <v/>
      </c>
      <c r="P294" s="2" t="str">
        <f ca="1">IF('PR-tampon'!B260="","",IF('PR-tampon'!B260=0,"",INDIRECT(NOM_FR_FACADE&amp;ADDRESS('PR-tampon'!$E260,COLUMN(REFERENCEMENT_FACADE[[#Headers],[Colonne catégorie visée]])))))</f>
        <v/>
      </c>
      <c r="Q294" s="236" t="str">
        <f ca="1">IF(OR(RECH_CATEGORIE=FALSE,MID(Tableau5[[#This Row],[ZONE DE SISMICITE MAXIMALE POUR LA CATEGORIE DE BATIMENT VISEE]],2,2)="**"),IF('PR-tampon'!B260="","",IF('PR-tampon'!B260=0,"",IF(INDIRECT(NOM_FR_FACADE&amp;ADDRESS('PR-tampon'!$E260,COLUMN(REFERENCEMENT_FACADE[OBSERVATIONS SUR DOMAINE D''EMPLOI Sismique])))="","-",(INDIRECT(NOM_FR_FACADE&amp;ADDRESS('PR-tampon'!$E260,COLUMN(REFERENCEMENT_FACADE[OBSERVATIONS SUR DOMAINE D''EMPLOI Sismique]))))))),"")</f>
        <v/>
      </c>
      <c r="R294" s="2" t="str">
        <f ca="1">IF('PR-tampon'!B260="","",IF('PR-tampon'!B260=0,"",IF(INDIRECT(NOM_FR_FACADE&amp;ADDRESS('PR-tampon'!$E260,COLUMN(REFERENCEMENT_FACADE[REF ApL])))=0,"",INDIRECT(NOM_FR_FACADE&amp;ADDRESS('PR-tampon'!$E260,COLUMN(REFERENCEMENT_FACADE[REF ApL]))))))</f>
        <v/>
      </c>
      <c r="S294" s="187" t="str">
        <f ca="1">IF('PR-tampon'!B260="","",IF('PR-tampon'!B260=0,"",IF(INDIRECT(NOM_FR_FACADE&amp;ADDRESS('PR-tampon'!$E260,COLUMN(REFERENCEMENT_FACADE[Lien pour aller sur le site Evaluation CSTB])))=0,"",INDIRECT(NOM_FR_FACADE&amp;ADDRESS('PR-tampon'!$E260,COLUMN(REFERENCEMENT_FACADE[Lien pour aller sur le site Evaluation CSTB]))))))</f>
        <v/>
      </c>
    </row>
    <row r="295" spans="1:19" ht="120" customHeight="1" x14ac:dyDescent="0.3">
      <c r="A295" s="2" t="e">
        <f>IF('PR-tampon'!B261=0,"",IF(A294+1&gt;'MODULE DE RECHERCHE'!$F$36,"",A294+1))</f>
        <v>#VALUE!</v>
      </c>
      <c r="B295" s="10" t="str">
        <f ca="1">IF('PR-tampon'!E261="","",IF('PR-tampon'!E261=0,"",INDIRECT(NOM_FR_FACADE&amp;ADDRESS('PR-tampon'!$E261,COLUMN(REFERENCEMENT_FACADE[[#Headers],[DATE REFERENCEMENT]])))))</f>
        <v/>
      </c>
      <c r="C295" s="2" t="str">
        <f ca="1">IF('PR-tampon'!B261="","",IF('PR-tampon'!B261=0,"",INDIRECT(NOM_FR_FACADE&amp;ADDRESS('PR-tampon'!$E261,COLUMN(REFERENCEMENT_FACADE[[#Headers],[ASPECT]])))))</f>
        <v/>
      </c>
      <c r="D295" s="2" t="str">
        <f ca="1">IF('PR-tampon'!B261="","",IF('PR-tampon'!B261=0,"",INDIRECT(NOM_FR_FACADE&amp;ADDRESS('PR-tampon'!$E261,COLUMN(REFERENCEMENT_FACADE[[#Headers],[TYPE DE PROCEDE]])))))</f>
        <v/>
      </c>
      <c r="E295" s="2" t="str">
        <f ca="1">IF('PR-tampon'!B261="","",IF('PR-tampon'!B261=0,"",INDIRECT(NOM_FR_FACADE&amp;ADDRESS('PR-tampon'!$E261,COLUMN(REFERENCEMENT_FACADE[[#Headers],[NOM COMMERCIAL DU PROCEDE]])))))</f>
        <v/>
      </c>
      <c r="F295" s="2" t="str">
        <f ca="1">IF('PR-tampon'!B261="","",IF('PR-tampon'!B261=0,"",INDIRECT(NOM_FR_FACADE&amp;ADDRESS('PR-tampon'!$E261,COLUMN(REFERENCEMENT_FACADE[[#Headers],[FABRICANT]])))))</f>
        <v/>
      </c>
      <c r="G295" s="2" t="str">
        <f ca="1">IF('PR-tampon'!B261="","",IF('PR-tampon'!B261=0,"",INDIRECT(NOM_FR_FACADE&amp;ADDRESS('PR-tampon'!$E261,COLUMN(REFERENCEMENT_FACADE[[#Headers],[TYPE DE DOCUMENT DE REFERENCE]])))))</f>
        <v/>
      </c>
      <c r="H295" s="2" t="str">
        <f ca="1">IF('PR-tampon'!B261="","",IF('PR-tampon'!B261=0,"",INDIRECT(NOM_FR_FACADE&amp;ADDRESS('PR-tampon'!$E261,COLUMN(REFERENCEMENT_FACADE[[#Headers],[REF]])))))</f>
        <v/>
      </c>
      <c r="I295" s="10" t="str">
        <f ca="1">IF('PR-tampon'!B261="","",IF('PR-tampon'!B261=0,"",INDIRECT(NOM_FR_FACADE&amp;ADDRESS('PR-tampon'!$E261,COLUMN(REFERENCEMENT_FACADE[[#Headers],[AVIS LIMITE AU / VALIDITE]])))))</f>
        <v/>
      </c>
      <c r="J295" s="10" t="str">
        <f ca="1">IF('PR-tampon'!B261="","",IF('PR-tampon'!B261=0,"",INDIRECT(NOM_FR_FACADE&amp;ADDRESS('PR-tampon'!$E261,COLUMN(REFERENCEMENT_FACADE[[#Headers],[TC/TNC
dans le domaine d''emploi visé]])))))</f>
        <v/>
      </c>
      <c r="K295" s="2" t="str">
        <f ca="1">IF('PR-tampon'!B261="","",IF('PR-tampon'!B261=0,"",INDIRECT(NOM_FR_FACADE&amp;ADDRESS('PR-tampon'!$E261,COLUMN(REFERENCEMENT_FACADE[[#Headers],[Synthèse support visés]])))))</f>
        <v/>
      </c>
      <c r="L295" s="2" t="str">
        <f ca="1">IF('PR-tampon'!B261="","",IF('PR-tampon'!B261=0,"",INDIRECT(NOM_FR_FACADE&amp;ADDRESS('PR-tampon'!$E261,COLUMN(REFERENCEMENT_FACADE[[#Headers],[LIMITATION DE HAUTEUR DE FACADE3]])))))</f>
        <v/>
      </c>
      <c r="M295" s="265" t="str">
        <f ca="1">IF('PR-tampon'!B261="","",IF('PR-tampon'!B261=0,"",INDIRECT(NOM_FR_FACADE&amp;ADDRESS('PR-tampon'!$E261,COLUMN(REFERENCEMENT_FACADE[[#Headers],[LIMITATION DE HAUTEUR DE FACADE]])))))</f>
        <v/>
      </c>
      <c r="N295" s="236" t="str">
        <f ca="1">IF('PR-tampon'!B261="","",IF('PR-tampon'!B261=0,"",IF(INDIRECT(NOM_FR_FACADE&amp;ADDRESS('PR-tampon'!$E261,COLUMN(REFERENCEMENT_FACADE[Observation domaine d''emploi Hauteur])))=0,"-",INDIRECT(NOM_FR_FACADE&amp;ADDRESS('PR-tampon'!$E261,COLUMN(REFERENCEMENT_FACADE[Observation domaine d''emploi Hauteur]))))))</f>
        <v/>
      </c>
      <c r="O295" s="2" t="str">
        <f ca="1">IF('PR-tampon'!B261="","",IF('PR-tampon'!B261=0,"",INDIRECT(NOM_FR_FACADE&amp;ADDRESS('PR-tampon'!$E261,COLUMN(REFERENCEMENT_FACADE[[#Headers],[Colonne zone visée]])))))</f>
        <v/>
      </c>
      <c r="P295" s="2" t="str">
        <f ca="1">IF('PR-tampon'!B261="","",IF('PR-tampon'!B261=0,"",INDIRECT(NOM_FR_FACADE&amp;ADDRESS('PR-tampon'!$E261,COLUMN(REFERENCEMENT_FACADE[[#Headers],[Colonne catégorie visée]])))))</f>
        <v/>
      </c>
      <c r="Q295" s="236" t="str">
        <f ca="1">IF(OR(RECH_CATEGORIE=FALSE,MID(Tableau5[[#This Row],[ZONE DE SISMICITE MAXIMALE POUR LA CATEGORIE DE BATIMENT VISEE]],2,2)="**"),IF('PR-tampon'!B261="","",IF('PR-tampon'!B261=0,"",IF(INDIRECT(NOM_FR_FACADE&amp;ADDRESS('PR-tampon'!$E261,COLUMN(REFERENCEMENT_FACADE[OBSERVATIONS SUR DOMAINE D''EMPLOI Sismique])))="","-",(INDIRECT(NOM_FR_FACADE&amp;ADDRESS('PR-tampon'!$E261,COLUMN(REFERENCEMENT_FACADE[OBSERVATIONS SUR DOMAINE D''EMPLOI Sismique]))))))),"")</f>
        <v/>
      </c>
      <c r="R295" s="2" t="str">
        <f ca="1">IF('PR-tampon'!B261="","",IF('PR-tampon'!B261=0,"",IF(INDIRECT(NOM_FR_FACADE&amp;ADDRESS('PR-tampon'!$E261,COLUMN(REFERENCEMENT_FACADE[REF ApL])))=0,"",INDIRECT(NOM_FR_FACADE&amp;ADDRESS('PR-tampon'!$E261,COLUMN(REFERENCEMENT_FACADE[REF ApL]))))))</f>
        <v/>
      </c>
      <c r="S295" s="187" t="str">
        <f ca="1">IF('PR-tampon'!B261="","",IF('PR-tampon'!B261=0,"",IF(INDIRECT(NOM_FR_FACADE&amp;ADDRESS('PR-tampon'!$E261,COLUMN(REFERENCEMENT_FACADE[Lien pour aller sur le site Evaluation CSTB])))=0,"",INDIRECT(NOM_FR_FACADE&amp;ADDRESS('PR-tampon'!$E261,COLUMN(REFERENCEMENT_FACADE[Lien pour aller sur le site Evaluation CSTB]))))))</f>
        <v/>
      </c>
    </row>
    <row r="296" spans="1:19" ht="120" customHeight="1" x14ac:dyDescent="0.3">
      <c r="A296" s="2" t="e">
        <f>IF('PR-tampon'!B262=0,"",IF(A295+1&gt;'MODULE DE RECHERCHE'!$F$36,"",A295+1))</f>
        <v>#VALUE!</v>
      </c>
      <c r="B296" s="10" t="str">
        <f ca="1">IF('PR-tampon'!E262="","",IF('PR-tampon'!E262=0,"",INDIRECT(NOM_FR_FACADE&amp;ADDRESS('PR-tampon'!$E262,COLUMN(REFERENCEMENT_FACADE[[#Headers],[DATE REFERENCEMENT]])))))</f>
        <v/>
      </c>
      <c r="C296" s="2" t="str">
        <f ca="1">IF('PR-tampon'!B262="","",IF('PR-tampon'!B262=0,"",INDIRECT(NOM_FR_FACADE&amp;ADDRESS('PR-tampon'!$E262,COLUMN(REFERENCEMENT_FACADE[[#Headers],[ASPECT]])))))</f>
        <v/>
      </c>
      <c r="D296" s="2" t="str">
        <f ca="1">IF('PR-tampon'!B262="","",IF('PR-tampon'!B262=0,"",INDIRECT(NOM_FR_FACADE&amp;ADDRESS('PR-tampon'!$E262,COLUMN(REFERENCEMENT_FACADE[[#Headers],[TYPE DE PROCEDE]])))))</f>
        <v/>
      </c>
      <c r="E296" s="2" t="str">
        <f ca="1">IF('PR-tampon'!B262="","",IF('PR-tampon'!B262=0,"",INDIRECT(NOM_FR_FACADE&amp;ADDRESS('PR-tampon'!$E262,COLUMN(REFERENCEMENT_FACADE[[#Headers],[NOM COMMERCIAL DU PROCEDE]])))))</f>
        <v/>
      </c>
      <c r="F296" s="2" t="str">
        <f ca="1">IF('PR-tampon'!B262="","",IF('PR-tampon'!B262=0,"",INDIRECT(NOM_FR_FACADE&amp;ADDRESS('PR-tampon'!$E262,COLUMN(REFERENCEMENT_FACADE[[#Headers],[FABRICANT]])))))</f>
        <v/>
      </c>
      <c r="G296" s="2" t="str">
        <f ca="1">IF('PR-tampon'!B262="","",IF('PR-tampon'!B262=0,"",INDIRECT(NOM_FR_FACADE&amp;ADDRESS('PR-tampon'!$E262,COLUMN(REFERENCEMENT_FACADE[[#Headers],[TYPE DE DOCUMENT DE REFERENCE]])))))</f>
        <v/>
      </c>
      <c r="H296" s="2" t="str">
        <f ca="1">IF('PR-tampon'!B262="","",IF('PR-tampon'!B262=0,"",INDIRECT(NOM_FR_FACADE&amp;ADDRESS('PR-tampon'!$E262,COLUMN(REFERENCEMENT_FACADE[[#Headers],[REF]])))))</f>
        <v/>
      </c>
      <c r="I296" s="10" t="str">
        <f ca="1">IF('PR-tampon'!B262="","",IF('PR-tampon'!B262=0,"",INDIRECT(NOM_FR_FACADE&amp;ADDRESS('PR-tampon'!$E262,COLUMN(REFERENCEMENT_FACADE[[#Headers],[AVIS LIMITE AU / VALIDITE]])))))</f>
        <v/>
      </c>
      <c r="J296" s="10" t="str">
        <f ca="1">IF('PR-tampon'!B262="","",IF('PR-tampon'!B262=0,"",INDIRECT(NOM_FR_FACADE&amp;ADDRESS('PR-tampon'!$E262,COLUMN(REFERENCEMENT_FACADE[[#Headers],[TC/TNC
dans le domaine d''emploi visé]])))))</f>
        <v/>
      </c>
      <c r="K296" s="2" t="str">
        <f ca="1">IF('PR-tampon'!B262="","",IF('PR-tampon'!B262=0,"",INDIRECT(NOM_FR_FACADE&amp;ADDRESS('PR-tampon'!$E262,COLUMN(REFERENCEMENT_FACADE[[#Headers],[Synthèse support visés]])))))</f>
        <v/>
      </c>
      <c r="L296" s="2" t="str">
        <f ca="1">IF('PR-tampon'!B262="","",IF('PR-tampon'!B262=0,"",INDIRECT(NOM_FR_FACADE&amp;ADDRESS('PR-tampon'!$E262,COLUMN(REFERENCEMENT_FACADE[[#Headers],[LIMITATION DE HAUTEUR DE FACADE3]])))))</f>
        <v/>
      </c>
      <c r="M296" s="265" t="str">
        <f ca="1">IF('PR-tampon'!B262="","",IF('PR-tampon'!B262=0,"",INDIRECT(NOM_FR_FACADE&amp;ADDRESS('PR-tampon'!$E262,COLUMN(REFERENCEMENT_FACADE[[#Headers],[LIMITATION DE HAUTEUR DE FACADE]])))))</f>
        <v/>
      </c>
      <c r="N296" s="236" t="str">
        <f ca="1">IF('PR-tampon'!B262="","",IF('PR-tampon'!B262=0,"",IF(INDIRECT(NOM_FR_FACADE&amp;ADDRESS('PR-tampon'!$E262,COLUMN(REFERENCEMENT_FACADE[Observation domaine d''emploi Hauteur])))=0,"-",INDIRECT(NOM_FR_FACADE&amp;ADDRESS('PR-tampon'!$E262,COLUMN(REFERENCEMENT_FACADE[Observation domaine d''emploi Hauteur]))))))</f>
        <v/>
      </c>
      <c r="O296" s="2" t="str">
        <f ca="1">IF('PR-tampon'!B262="","",IF('PR-tampon'!B262=0,"",INDIRECT(NOM_FR_FACADE&amp;ADDRESS('PR-tampon'!$E262,COLUMN(REFERENCEMENT_FACADE[[#Headers],[Colonne zone visée]])))))</f>
        <v/>
      </c>
      <c r="P296" s="2" t="str">
        <f ca="1">IF('PR-tampon'!B262="","",IF('PR-tampon'!B262=0,"",INDIRECT(NOM_FR_FACADE&amp;ADDRESS('PR-tampon'!$E262,COLUMN(REFERENCEMENT_FACADE[[#Headers],[Colonne catégorie visée]])))))</f>
        <v/>
      </c>
      <c r="Q296" s="236" t="str">
        <f ca="1">IF(OR(RECH_CATEGORIE=FALSE,MID(Tableau5[[#This Row],[ZONE DE SISMICITE MAXIMALE POUR LA CATEGORIE DE BATIMENT VISEE]],2,2)="**"),IF('PR-tampon'!B262="","",IF('PR-tampon'!B262=0,"",IF(INDIRECT(NOM_FR_FACADE&amp;ADDRESS('PR-tampon'!$E262,COLUMN(REFERENCEMENT_FACADE[OBSERVATIONS SUR DOMAINE D''EMPLOI Sismique])))="","-",(INDIRECT(NOM_FR_FACADE&amp;ADDRESS('PR-tampon'!$E262,COLUMN(REFERENCEMENT_FACADE[OBSERVATIONS SUR DOMAINE D''EMPLOI Sismique]))))))),"")</f>
        <v/>
      </c>
      <c r="R296" s="2" t="str">
        <f ca="1">IF('PR-tampon'!B262="","",IF('PR-tampon'!B262=0,"",IF(INDIRECT(NOM_FR_FACADE&amp;ADDRESS('PR-tampon'!$E262,COLUMN(REFERENCEMENT_FACADE[REF ApL])))=0,"",INDIRECT(NOM_FR_FACADE&amp;ADDRESS('PR-tampon'!$E262,COLUMN(REFERENCEMENT_FACADE[REF ApL]))))))</f>
        <v/>
      </c>
      <c r="S296" s="187" t="str">
        <f ca="1">IF('PR-tampon'!B262="","",IF('PR-tampon'!B262=0,"",IF(INDIRECT(NOM_FR_FACADE&amp;ADDRESS('PR-tampon'!$E262,COLUMN(REFERENCEMENT_FACADE[Lien pour aller sur le site Evaluation CSTB])))=0,"",INDIRECT(NOM_FR_FACADE&amp;ADDRESS('PR-tampon'!$E262,COLUMN(REFERENCEMENT_FACADE[Lien pour aller sur le site Evaluation CSTB]))))))</f>
        <v/>
      </c>
    </row>
    <row r="297" spans="1:19" ht="120" customHeight="1" x14ac:dyDescent="0.3">
      <c r="A297" s="2" t="e">
        <f>IF('PR-tampon'!B263=0,"",IF(A296+1&gt;'MODULE DE RECHERCHE'!$F$36,"",A296+1))</f>
        <v>#VALUE!</v>
      </c>
      <c r="B297" s="10" t="str">
        <f ca="1">IF('PR-tampon'!E263="","",IF('PR-tampon'!E263=0,"",INDIRECT(NOM_FR_FACADE&amp;ADDRESS('PR-tampon'!$E263,COLUMN(REFERENCEMENT_FACADE[[#Headers],[DATE REFERENCEMENT]])))))</f>
        <v/>
      </c>
      <c r="C297" s="2" t="str">
        <f ca="1">IF('PR-tampon'!B263="","",IF('PR-tampon'!B263=0,"",INDIRECT(NOM_FR_FACADE&amp;ADDRESS('PR-tampon'!$E263,COLUMN(REFERENCEMENT_FACADE[[#Headers],[ASPECT]])))))</f>
        <v/>
      </c>
      <c r="D297" s="2" t="str">
        <f ca="1">IF('PR-tampon'!B263="","",IF('PR-tampon'!B263=0,"",INDIRECT(NOM_FR_FACADE&amp;ADDRESS('PR-tampon'!$E263,COLUMN(REFERENCEMENT_FACADE[[#Headers],[TYPE DE PROCEDE]])))))</f>
        <v/>
      </c>
      <c r="E297" s="2" t="str">
        <f ca="1">IF('PR-tampon'!B263="","",IF('PR-tampon'!B263=0,"",INDIRECT(NOM_FR_FACADE&amp;ADDRESS('PR-tampon'!$E263,COLUMN(REFERENCEMENT_FACADE[[#Headers],[NOM COMMERCIAL DU PROCEDE]])))))</f>
        <v/>
      </c>
      <c r="F297" s="2" t="str">
        <f ca="1">IF('PR-tampon'!B263="","",IF('PR-tampon'!B263=0,"",INDIRECT(NOM_FR_FACADE&amp;ADDRESS('PR-tampon'!$E263,COLUMN(REFERENCEMENT_FACADE[[#Headers],[FABRICANT]])))))</f>
        <v/>
      </c>
      <c r="G297" s="2" t="str">
        <f ca="1">IF('PR-tampon'!B263="","",IF('PR-tampon'!B263=0,"",INDIRECT(NOM_FR_FACADE&amp;ADDRESS('PR-tampon'!$E263,COLUMN(REFERENCEMENT_FACADE[[#Headers],[TYPE DE DOCUMENT DE REFERENCE]])))))</f>
        <v/>
      </c>
      <c r="H297" s="2" t="str">
        <f ca="1">IF('PR-tampon'!B263="","",IF('PR-tampon'!B263=0,"",INDIRECT(NOM_FR_FACADE&amp;ADDRESS('PR-tampon'!$E263,COLUMN(REFERENCEMENT_FACADE[[#Headers],[REF]])))))</f>
        <v/>
      </c>
      <c r="I297" s="10" t="str">
        <f ca="1">IF('PR-tampon'!B263="","",IF('PR-tampon'!B263=0,"",INDIRECT(NOM_FR_FACADE&amp;ADDRESS('PR-tampon'!$E263,COLUMN(REFERENCEMENT_FACADE[[#Headers],[AVIS LIMITE AU / VALIDITE]])))))</f>
        <v/>
      </c>
      <c r="J297" s="10" t="str">
        <f ca="1">IF('PR-tampon'!B263="","",IF('PR-tampon'!B263=0,"",INDIRECT(NOM_FR_FACADE&amp;ADDRESS('PR-tampon'!$E263,COLUMN(REFERENCEMENT_FACADE[[#Headers],[TC/TNC
dans le domaine d''emploi visé]])))))</f>
        <v/>
      </c>
      <c r="K297" s="2" t="str">
        <f ca="1">IF('PR-tampon'!B263="","",IF('PR-tampon'!B263=0,"",INDIRECT(NOM_FR_FACADE&amp;ADDRESS('PR-tampon'!$E263,COLUMN(REFERENCEMENT_FACADE[[#Headers],[Synthèse support visés]])))))</f>
        <v/>
      </c>
      <c r="L297" s="2" t="str">
        <f ca="1">IF('PR-tampon'!B263="","",IF('PR-tampon'!B263=0,"",INDIRECT(NOM_FR_FACADE&amp;ADDRESS('PR-tampon'!$E263,COLUMN(REFERENCEMENT_FACADE[[#Headers],[LIMITATION DE HAUTEUR DE FACADE3]])))))</f>
        <v/>
      </c>
      <c r="M297" s="265" t="str">
        <f ca="1">IF('PR-tampon'!B263="","",IF('PR-tampon'!B263=0,"",INDIRECT(NOM_FR_FACADE&amp;ADDRESS('PR-tampon'!$E263,COLUMN(REFERENCEMENT_FACADE[[#Headers],[LIMITATION DE HAUTEUR DE FACADE]])))))</f>
        <v/>
      </c>
      <c r="N297" s="236" t="str">
        <f ca="1">IF('PR-tampon'!B263="","",IF('PR-tampon'!B263=0,"",IF(INDIRECT(NOM_FR_FACADE&amp;ADDRESS('PR-tampon'!$E263,COLUMN(REFERENCEMENT_FACADE[Observation domaine d''emploi Hauteur])))=0,"-",INDIRECT(NOM_FR_FACADE&amp;ADDRESS('PR-tampon'!$E263,COLUMN(REFERENCEMENT_FACADE[Observation domaine d''emploi Hauteur]))))))</f>
        <v/>
      </c>
      <c r="O297" s="2" t="str">
        <f ca="1">IF('PR-tampon'!B263="","",IF('PR-tampon'!B263=0,"",INDIRECT(NOM_FR_FACADE&amp;ADDRESS('PR-tampon'!$E263,COLUMN(REFERENCEMENT_FACADE[[#Headers],[Colonne zone visée]])))))</f>
        <v/>
      </c>
      <c r="P297" s="2" t="str">
        <f ca="1">IF('PR-tampon'!B263="","",IF('PR-tampon'!B263=0,"",INDIRECT(NOM_FR_FACADE&amp;ADDRESS('PR-tampon'!$E263,COLUMN(REFERENCEMENT_FACADE[[#Headers],[Colonne catégorie visée]])))))</f>
        <v/>
      </c>
      <c r="Q297" s="236" t="str">
        <f ca="1">IF(OR(RECH_CATEGORIE=FALSE,MID(Tableau5[[#This Row],[ZONE DE SISMICITE MAXIMALE POUR LA CATEGORIE DE BATIMENT VISEE]],2,2)="**"),IF('PR-tampon'!B263="","",IF('PR-tampon'!B263=0,"",IF(INDIRECT(NOM_FR_FACADE&amp;ADDRESS('PR-tampon'!$E263,COLUMN(REFERENCEMENT_FACADE[OBSERVATIONS SUR DOMAINE D''EMPLOI Sismique])))="","-",(INDIRECT(NOM_FR_FACADE&amp;ADDRESS('PR-tampon'!$E263,COLUMN(REFERENCEMENT_FACADE[OBSERVATIONS SUR DOMAINE D''EMPLOI Sismique]))))))),"")</f>
        <v/>
      </c>
      <c r="R297" s="2" t="str">
        <f ca="1">IF('PR-tampon'!B263="","",IF('PR-tampon'!B263=0,"",IF(INDIRECT(NOM_FR_FACADE&amp;ADDRESS('PR-tampon'!$E263,COLUMN(REFERENCEMENT_FACADE[REF ApL])))=0,"",INDIRECT(NOM_FR_FACADE&amp;ADDRESS('PR-tampon'!$E263,COLUMN(REFERENCEMENT_FACADE[REF ApL]))))))</f>
        <v/>
      </c>
      <c r="S297" s="187" t="str">
        <f ca="1">IF('PR-tampon'!B263="","",IF('PR-tampon'!B263=0,"",IF(INDIRECT(NOM_FR_FACADE&amp;ADDRESS('PR-tampon'!$E263,COLUMN(REFERENCEMENT_FACADE[Lien pour aller sur le site Evaluation CSTB])))=0,"",INDIRECT(NOM_FR_FACADE&amp;ADDRESS('PR-tampon'!$E263,COLUMN(REFERENCEMENT_FACADE[Lien pour aller sur le site Evaluation CSTB]))))))</f>
        <v/>
      </c>
    </row>
    <row r="298" spans="1:19" ht="120" customHeight="1" x14ac:dyDescent="0.3">
      <c r="A298" s="2" t="e">
        <f>IF('PR-tampon'!B264=0,"",IF(A297+1&gt;'MODULE DE RECHERCHE'!$F$36,"",A297+1))</f>
        <v>#VALUE!</v>
      </c>
      <c r="B298" s="10" t="str">
        <f ca="1">IF('PR-tampon'!E264="","",IF('PR-tampon'!E264=0,"",INDIRECT(NOM_FR_FACADE&amp;ADDRESS('PR-tampon'!$E264,COLUMN(REFERENCEMENT_FACADE[[#Headers],[DATE REFERENCEMENT]])))))</f>
        <v/>
      </c>
      <c r="C298" s="2" t="str">
        <f ca="1">IF('PR-tampon'!B264="","",IF('PR-tampon'!B264=0,"",INDIRECT(NOM_FR_FACADE&amp;ADDRESS('PR-tampon'!$E264,COLUMN(REFERENCEMENT_FACADE[[#Headers],[ASPECT]])))))</f>
        <v/>
      </c>
      <c r="D298" s="2" t="str">
        <f ca="1">IF('PR-tampon'!B264="","",IF('PR-tampon'!B264=0,"",INDIRECT(NOM_FR_FACADE&amp;ADDRESS('PR-tampon'!$E264,COLUMN(REFERENCEMENT_FACADE[[#Headers],[TYPE DE PROCEDE]])))))</f>
        <v/>
      </c>
      <c r="E298" s="2" t="str">
        <f ca="1">IF('PR-tampon'!B264="","",IF('PR-tampon'!B264=0,"",INDIRECT(NOM_FR_FACADE&amp;ADDRESS('PR-tampon'!$E264,COLUMN(REFERENCEMENT_FACADE[[#Headers],[NOM COMMERCIAL DU PROCEDE]])))))</f>
        <v/>
      </c>
      <c r="F298" s="2" t="str">
        <f ca="1">IF('PR-tampon'!B264="","",IF('PR-tampon'!B264=0,"",INDIRECT(NOM_FR_FACADE&amp;ADDRESS('PR-tampon'!$E264,COLUMN(REFERENCEMENT_FACADE[[#Headers],[FABRICANT]])))))</f>
        <v/>
      </c>
      <c r="G298" s="2" t="str">
        <f ca="1">IF('PR-tampon'!B264="","",IF('PR-tampon'!B264=0,"",INDIRECT(NOM_FR_FACADE&amp;ADDRESS('PR-tampon'!$E264,COLUMN(REFERENCEMENT_FACADE[[#Headers],[TYPE DE DOCUMENT DE REFERENCE]])))))</f>
        <v/>
      </c>
      <c r="H298" s="2" t="str">
        <f ca="1">IF('PR-tampon'!B264="","",IF('PR-tampon'!B264=0,"",INDIRECT(NOM_FR_FACADE&amp;ADDRESS('PR-tampon'!$E264,COLUMN(REFERENCEMENT_FACADE[[#Headers],[REF]])))))</f>
        <v/>
      </c>
      <c r="I298" s="10" t="str">
        <f ca="1">IF('PR-tampon'!B264="","",IF('PR-tampon'!B264=0,"",INDIRECT(NOM_FR_FACADE&amp;ADDRESS('PR-tampon'!$E264,COLUMN(REFERENCEMENT_FACADE[[#Headers],[AVIS LIMITE AU / VALIDITE]])))))</f>
        <v/>
      </c>
      <c r="J298" s="10" t="str">
        <f ca="1">IF('PR-tampon'!B264="","",IF('PR-tampon'!B264=0,"",INDIRECT(NOM_FR_FACADE&amp;ADDRESS('PR-tampon'!$E264,COLUMN(REFERENCEMENT_FACADE[[#Headers],[TC/TNC
dans le domaine d''emploi visé]])))))</f>
        <v/>
      </c>
      <c r="K298" s="2" t="str">
        <f ca="1">IF('PR-tampon'!B264="","",IF('PR-tampon'!B264=0,"",INDIRECT(NOM_FR_FACADE&amp;ADDRESS('PR-tampon'!$E264,COLUMN(REFERENCEMENT_FACADE[[#Headers],[Synthèse support visés]])))))</f>
        <v/>
      </c>
      <c r="L298" s="2" t="str">
        <f ca="1">IF('PR-tampon'!B264="","",IF('PR-tampon'!B264=0,"",INDIRECT(NOM_FR_FACADE&amp;ADDRESS('PR-tampon'!$E264,COLUMN(REFERENCEMENT_FACADE[[#Headers],[LIMITATION DE HAUTEUR DE FACADE3]])))))</f>
        <v/>
      </c>
      <c r="M298" s="265" t="str">
        <f ca="1">IF('PR-tampon'!B264="","",IF('PR-tampon'!B264=0,"",INDIRECT(NOM_FR_FACADE&amp;ADDRESS('PR-tampon'!$E264,COLUMN(REFERENCEMENT_FACADE[[#Headers],[LIMITATION DE HAUTEUR DE FACADE]])))))</f>
        <v/>
      </c>
      <c r="N298" s="236" t="str">
        <f ca="1">IF('PR-tampon'!B264="","",IF('PR-tampon'!B264=0,"",IF(INDIRECT(NOM_FR_FACADE&amp;ADDRESS('PR-tampon'!$E264,COLUMN(REFERENCEMENT_FACADE[Observation domaine d''emploi Hauteur])))=0,"-",INDIRECT(NOM_FR_FACADE&amp;ADDRESS('PR-tampon'!$E264,COLUMN(REFERENCEMENT_FACADE[Observation domaine d''emploi Hauteur]))))))</f>
        <v/>
      </c>
      <c r="O298" s="2" t="str">
        <f ca="1">IF('PR-tampon'!B264="","",IF('PR-tampon'!B264=0,"",INDIRECT(NOM_FR_FACADE&amp;ADDRESS('PR-tampon'!$E264,COLUMN(REFERENCEMENT_FACADE[[#Headers],[Colonne zone visée]])))))</f>
        <v/>
      </c>
      <c r="P298" s="2" t="str">
        <f ca="1">IF('PR-tampon'!B264="","",IF('PR-tampon'!B264=0,"",INDIRECT(NOM_FR_FACADE&amp;ADDRESS('PR-tampon'!$E264,COLUMN(REFERENCEMENT_FACADE[[#Headers],[Colonne catégorie visée]])))))</f>
        <v/>
      </c>
      <c r="Q298" s="236" t="str">
        <f ca="1">IF(OR(RECH_CATEGORIE=FALSE,MID(Tableau5[[#This Row],[ZONE DE SISMICITE MAXIMALE POUR LA CATEGORIE DE BATIMENT VISEE]],2,2)="**"),IF('PR-tampon'!B264="","",IF('PR-tampon'!B264=0,"",IF(INDIRECT(NOM_FR_FACADE&amp;ADDRESS('PR-tampon'!$E264,COLUMN(REFERENCEMENT_FACADE[OBSERVATIONS SUR DOMAINE D''EMPLOI Sismique])))="","-",(INDIRECT(NOM_FR_FACADE&amp;ADDRESS('PR-tampon'!$E264,COLUMN(REFERENCEMENT_FACADE[OBSERVATIONS SUR DOMAINE D''EMPLOI Sismique]))))))),"")</f>
        <v/>
      </c>
      <c r="R298" s="2" t="str">
        <f ca="1">IF('PR-tampon'!B264="","",IF('PR-tampon'!B264=0,"",IF(INDIRECT(NOM_FR_FACADE&amp;ADDRESS('PR-tampon'!$E264,COLUMN(REFERENCEMENT_FACADE[REF ApL])))=0,"",INDIRECT(NOM_FR_FACADE&amp;ADDRESS('PR-tampon'!$E264,COLUMN(REFERENCEMENT_FACADE[REF ApL]))))))</f>
        <v/>
      </c>
      <c r="S298" s="187" t="str">
        <f ca="1">IF('PR-tampon'!B264="","",IF('PR-tampon'!B264=0,"",IF(INDIRECT(NOM_FR_FACADE&amp;ADDRESS('PR-tampon'!$E264,COLUMN(REFERENCEMENT_FACADE[Lien pour aller sur le site Evaluation CSTB])))=0,"",INDIRECT(NOM_FR_FACADE&amp;ADDRESS('PR-tampon'!$E264,COLUMN(REFERENCEMENT_FACADE[Lien pour aller sur le site Evaluation CSTB]))))))</f>
        <v/>
      </c>
    </row>
    <row r="299" spans="1:19" ht="120" customHeight="1" x14ac:dyDescent="0.3">
      <c r="A299" s="2" t="e">
        <f>IF('PR-tampon'!B265=0,"",IF(A298+1&gt;'MODULE DE RECHERCHE'!$F$36,"",A298+1))</f>
        <v>#VALUE!</v>
      </c>
      <c r="B299" s="10" t="str">
        <f ca="1">IF('PR-tampon'!E265="","",IF('PR-tampon'!E265=0,"",INDIRECT(NOM_FR_FACADE&amp;ADDRESS('PR-tampon'!$E265,COLUMN(REFERENCEMENT_FACADE[[#Headers],[DATE REFERENCEMENT]])))))</f>
        <v/>
      </c>
      <c r="C299" s="2" t="str">
        <f ca="1">IF('PR-tampon'!B265="","",IF('PR-tampon'!B265=0,"",INDIRECT(NOM_FR_FACADE&amp;ADDRESS('PR-tampon'!$E265,COLUMN(REFERENCEMENT_FACADE[[#Headers],[ASPECT]])))))</f>
        <v/>
      </c>
      <c r="D299" s="2" t="str">
        <f ca="1">IF('PR-tampon'!B265="","",IF('PR-tampon'!B265=0,"",INDIRECT(NOM_FR_FACADE&amp;ADDRESS('PR-tampon'!$E265,COLUMN(REFERENCEMENT_FACADE[[#Headers],[TYPE DE PROCEDE]])))))</f>
        <v/>
      </c>
      <c r="E299" s="2" t="str">
        <f ca="1">IF('PR-tampon'!B265="","",IF('PR-tampon'!B265=0,"",INDIRECT(NOM_FR_FACADE&amp;ADDRESS('PR-tampon'!$E265,COLUMN(REFERENCEMENT_FACADE[[#Headers],[NOM COMMERCIAL DU PROCEDE]])))))</f>
        <v/>
      </c>
      <c r="F299" s="2" t="str">
        <f ca="1">IF('PR-tampon'!B265="","",IF('PR-tampon'!B265=0,"",INDIRECT(NOM_FR_FACADE&amp;ADDRESS('PR-tampon'!$E265,COLUMN(REFERENCEMENT_FACADE[[#Headers],[FABRICANT]])))))</f>
        <v/>
      </c>
      <c r="G299" s="2" t="str">
        <f ca="1">IF('PR-tampon'!B265="","",IF('PR-tampon'!B265=0,"",INDIRECT(NOM_FR_FACADE&amp;ADDRESS('PR-tampon'!$E265,COLUMN(REFERENCEMENT_FACADE[[#Headers],[TYPE DE DOCUMENT DE REFERENCE]])))))</f>
        <v/>
      </c>
      <c r="H299" s="2" t="str">
        <f ca="1">IF('PR-tampon'!B265="","",IF('PR-tampon'!B265=0,"",INDIRECT(NOM_FR_FACADE&amp;ADDRESS('PR-tampon'!$E265,COLUMN(REFERENCEMENT_FACADE[[#Headers],[REF]])))))</f>
        <v/>
      </c>
      <c r="I299" s="10" t="str">
        <f ca="1">IF('PR-tampon'!B265="","",IF('PR-tampon'!B265=0,"",INDIRECT(NOM_FR_FACADE&amp;ADDRESS('PR-tampon'!$E265,COLUMN(REFERENCEMENT_FACADE[[#Headers],[AVIS LIMITE AU / VALIDITE]])))))</f>
        <v/>
      </c>
      <c r="J299" s="10" t="str">
        <f ca="1">IF('PR-tampon'!B265="","",IF('PR-tampon'!B265=0,"",INDIRECT(NOM_FR_FACADE&amp;ADDRESS('PR-tampon'!$E265,COLUMN(REFERENCEMENT_FACADE[[#Headers],[TC/TNC
dans le domaine d''emploi visé]])))))</f>
        <v/>
      </c>
      <c r="K299" s="2" t="str">
        <f ca="1">IF('PR-tampon'!B265="","",IF('PR-tampon'!B265=0,"",INDIRECT(NOM_FR_FACADE&amp;ADDRESS('PR-tampon'!$E265,COLUMN(REFERENCEMENT_FACADE[[#Headers],[Synthèse support visés]])))))</f>
        <v/>
      </c>
      <c r="L299" s="2" t="str">
        <f ca="1">IF('PR-tampon'!B265="","",IF('PR-tampon'!B265=0,"",INDIRECT(NOM_FR_FACADE&amp;ADDRESS('PR-tampon'!$E265,COLUMN(REFERENCEMENT_FACADE[[#Headers],[LIMITATION DE HAUTEUR DE FACADE3]])))))</f>
        <v/>
      </c>
      <c r="M299" s="265" t="str">
        <f ca="1">IF('PR-tampon'!B265="","",IF('PR-tampon'!B265=0,"",INDIRECT(NOM_FR_FACADE&amp;ADDRESS('PR-tampon'!$E265,COLUMN(REFERENCEMENT_FACADE[[#Headers],[LIMITATION DE HAUTEUR DE FACADE]])))))</f>
        <v/>
      </c>
      <c r="N299" s="236" t="str">
        <f ca="1">IF('PR-tampon'!B265="","",IF('PR-tampon'!B265=0,"",IF(INDIRECT(NOM_FR_FACADE&amp;ADDRESS('PR-tampon'!$E265,COLUMN(REFERENCEMENT_FACADE[Observation domaine d''emploi Hauteur])))=0,"-",INDIRECT(NOM_FR_FACADE&amp;ADDRESS('PR-tampon'!$E265,COLUMN(REFERENCEMENT_FACADE[Observation domaine d''emploi Hauteur]))))))</f>
        <v/>
      </c>
      <c r="O299" s="2" t="str">
        <f ca="1">IF('PR-tampon'!B265="","",IF('PR-tampon'!B265=0,"",INDIRECT(NOM_FR_FACADE&amp;ADDRESS('PR-tampon'!$E265,COLUMN(REFERENCEMENT_FACADE[[#Headers],[Colonne zone visée]])))))</f>
        <v/>
      </c>
      <c r="P299" s="2" t="str">
        <f ca="1">IF('PR-tampon'!B265="","",IF('PR-tampon'!B265=0,"",INDIRECT(NOM_FR_FACADE&amp;ADDRESS('PR-tampon'!$E265,COLUMN(REFERENCEMENT_FACADE[[#Headers],[Colonne catégorie visée]])))))</f>
        <v/>
      </c>
      <c r="Q299" s="236" t="str">
        <f ca="1">IF(OR(RECH_CATEGORIE=FALSE,MID(Tableau5[[#This Row],[ZONE DE SISMICITE MAXIMALE POUR LA CATEGORIE DE BATIMENT VISEE]],2,2)="**"),IF('PR-tampon'!B265="","",IF('PR-tampon'!B265=0,"",IF(INDIRECT(NOM_FR_FACADE&amp;ADDRESS('PR-tampon'!$E265,COLUMN(REFERENCEMENT_FACADE[OBSERVATIONS SUR DOMAINE D''EMPLOI Sismique])))="","-",(INDIRECT(NOM_FR_FACADE&amp;ADDRESS('PR-tampon'!$E265,COLUMN(REFERENCEMENT_FACADE[OBSERVATIONS SUR DOMAINE D''EMPLOI Sismique]))))))),"")</f>
        <v/>
      </c>
      <c r="R299" s="2" t="str">
        <f ca="1">IF('PR-tampon'!B265="","",IF('PR-tampon'!B265=0,"",IF(INDIRECT(NOM_FR_FACADE&amp;ADDRESS('PR-tampon'!$E265,COLUMN(REFERENCEMENT_FACADE[REF ApL])))=0,"",INDIRECT(NOM_FR_FACADE&amp;ADDRESS('PR-tampon'!$E265,COLUMN(REFERENCEMENT_FACADE[REF ApL]))))))</f>
        <v/>
      </c>
      <c r="S299" s="187" t="str">
        <f ca="1">IF('PR-tampon'!B265="","",IF('PR-tampon'!B265=0,"",IF(INDIRECT(NOM_FR_FACADE&amp;ADDRESS('PR-tampon'!$E265,COLUMN(REFERENCEMENT_FACADE[Lien pour aller sur le site Evaluation CSTB])))=0,"",INDIRECT(NOM_FR_FACADE&amp;ADDRESS('PR-tampon'!$E265,COLUMN(REFERENCEMENT_FACADE[Lien pour aller sur le site Evaluation CSTB]))))))</f>
        <v/>
      </c>
    </row>
    <row r="300" spans="1:19" ht="120" customHeight="1" x14ac:dyDescent="0.3">
      <c r="A300" s="2" t="e">
        <f>IF('PR-tampon'!B266=0,"",IF(A299+1&gt;'MODULE DE RECHERCHE'!$F$36,"",A299+1))</f>
        <v>#VALUE!</v>
      </c>
      <c r="B300" s="10" t="str">
        <f ca="1">IF('PR-tampon'!E266="","",IF('PR-tampon'!E266=0,"",INDIRECT(NOM_FR_FACADE&amp;ADDRESS('PR-tampon'!$E266,COLUMN(REFERENCEMENT_FACADE[[#Headers],[DATE REFERENCEMENT]])))))</f>
        <v/>
      </c>
      <c r="C300" s="2" t="str">
        <f ca="1">IF('PR-tampon'!B266="","",IF('PR-tampon'!B266=0,"",INDIRECT(NOM_FR_FACADE&amp;ADDRESS('PR-tampon'!$E266,COLUMN(REFERENCEMENT_FACADE[[#Headers],[ASPECT]])))))</f>
        <v/>
      </c>
      <c r="D300" s="2" t="str">
        <f ca="1">IF('PR-tampon'!B266="","",IF('PR-tampon'!B266=0,"",INDIRECT(NOM_FR_FACADE&amp;ADDRESS('PR-tampon'!$E266,COLUMN(REFERENCEMENT_FACADE[[#Headers],[TYPE DE PROCEDE]])))))</f>
        <v/>
      </c>
      <c r="E300" s="2" t="str">
        <f ca="1">IF('PR-tampon'!B266="","",IF('PR-tampon'!B266=0,"",INDIRECT(NOM_FR_FACADE&amp;ADDRESS('PR-tampon'!$E266,COLUMN(REFERENCEMENT_FACADE[[#Headers],[NOM COMMERCIAL DU PROCEDE]])))))</f>
        <v/>
      </c>
      <c r="F300" s="2" t="str">
        <f ca="1">IF('PR-tampon'!B266="","",IF('PR-tampon'!B266=0,"",INDIRECT(NOM_FR_FACADE&amp;ADDRESS('PR-tampon'!$E266,COLUMN(REFERENCEMENT_FACADE[[#Headers],[FABRICANT]])))))</f>
        <v/>
      </c>
      <c r="G300" s="2" t="str">
        <f ca="1">IF('PR-tampon'!B266="","",IF('PR-tampon'!B266=0,"",INDIRECT(NOM_FR_FACADE&amp;ADDRESS('PR-tampon'!$E266,COLUMN(REFERENCEMENT_FACADE[[#Headers],[TYPE DE DOCUMENT DE REFERENCE]])))))</f>
        <v/>
      </c>
      <c r="H300" s="2" t="str">
        <f ca="1">IF('PR-tampon'!B266="","",IF('PR-tampon'!B266=0,"",INDIRECT(NOM_FR_FACADE&amp;ADDRESS('PR-tampon'!$E266,COLUMN(REFERENCEMENT_FACADE[[#Headers],[REF]])))))</f>
        <v/>
      </c>
      <c r="I300" s="10" t="str">
        <f ca="1">IF('PR-tampon'!B266="","",IF('PR-tampon'!B266=0,"",INDIRECT(NOM_FR_FACADE&amp;ADDRESS('PR-tampon'!$E266,COLUMN(REFERENCEMENT_FACADE[[#Headers],[AVIS LIMITE AU / VALIDITE]])))))</f>
        <v/>
      </c>
      <c r="J300" s="10" t="str">
        <f ca="1">IF('PR-tampon'!B266="","",IF('PR-tampon'!B266=0,"",INDIRECT(NOM_FR_FACADE&amp;ADDRESS('PR-tampon'!$E266,COLUMN(REFERENCEMENT_FACADE[[#Headers],[TC/TNC
dans le domaine d''emploi visé]])))))</f>
        <v/>
      </c>
      <c r="K300" s="2" t="str">
        <f ca="1">IF('PR-tampon'!B266="","",IF('PR-tampon'!B266=0,"",INDIRECT(NOM_FR_FACADE&amp;ADDRESS('PR-tampon'!$E266,COLUMN(REFERENCEMENT_FACADE[[#Headers],[Synthèse support visés]])))))</f>
        <v/>
      </c>
      <c r="L300" s="2" t="str">
        <f ca="1">IF('PR-tampon'!B266="","",IF('PR-tampon'!B266=0,"",INDIRECT(NOM_FR_FACADE&amp;ADDRESS('PR-tampon'!$E266,COLUMN(REFERENCEMENT_FACADE[[#Headers],[LIMITATION DE HAUTEUR DE FACADE3]])))))</f>
        <v/>
      </c>
      <c r="M300" s="265" t="str">
        <f ca="1">IF('PR-tampon'!B266="","",IF('PR-tampon'!B266=0,"",INDIRECT(NOM_FR_FACADE&amp;ADDRESS('PR-tampon'!$E266,COLUMN(REFERENCEMENT_FACADE[[#Headers],[LIMITATION DE HAUTEUR DE FACADE]])))))</f>
        <v/>
      </c>
      <c r="N300" s="236" t="str">
        <f ca="1">IF('PR-tampon'!B266="","",IF('PR-tampon'!B266=0,"",IF(INDIRECT(NOM_FR_FACADE&amp;ADDRESS('PR-tampon'!$E266,COLUMN(REFERENCEMENT_FACADE[Observation domaine d''emploi Hauteur])))=0,"-",INDIRECT(NOM_FR_FACADE&amp;ADDRESS('PR-tampon'!$E266,COLUMN(REFERENCEMENT_FACADE[Observation domaine d''emploi Hauteur]))))))</f>
        <v/>
      </c>
      <c r="O300" s="2" t="str">
        <f ca="1">IF('PR-tampon'!B266="","",IF('PR-tampon'!B266=0,"",INDIRECT(NOM_FR_FACADE&amp;ADDRESS('PR-tampon'!$E266,COLUMN(REFERENCEMENT_FACADE[[#Headers],[Colonne zone visée]])))))</f>
        <v/>
      </c>
      <c r="P300" s="2" t="str">
        <f ca="1">IF('PR-tampon'!B266="","",IF('PR-tampon'!B266=0,"",INDIRECT(NOM_FR_FACADE&amp;ADDRESS('PR-tampon'!$E266,COLUMN(REFERENCEMENT_FACADE[[#Headers],[Colonne catégorie visée]])))))</f>
        <v/>
      </c>
      <c r="Q300" s="236" t="str">
        <f ca="1">IF(OR(RECH_CATEGORIE=FALSE,MID(Tableau5[[#This Row],[ZONE DE SISMICITE MAXIMALE POUR LA CATEGORIE DE BATIMENT VISEE]],2,2)="**"),IF('PR-tampon'!B266="","",IF('PR-tampon'!B266=0,"",IF(INDIRECT(NOM_FR_FACADE&amp;ADDRESS('PR-tampon'!$E266,COLUMN(REFERENCEMENT_FACADE[OBSERVATIONS SUR DOMAINE D''EMPLOI Sismique])))="","-",(INDIRECT(NOM_FR_FACADE&amp;ADDRESS('PR-tampon'!$E266,COLUMN(REFERENCEMENT_FACADE[OBSERVATIONS SUR DOMAINE D''EMPLOI Sismique]))))))),"")</f>
        <v/>
      </c>
      <c r="R300" s="2" t="str">
        <f ca="1">IF('PR-tampon'!B266="","",IF('PR-tampon'!B266=0,"",IF(INDIRECT(NOM_FR_FACADE&amp;ADDRESS('PR-tampon'!$E266,COLUMN(REFERENCEMENT_FACADE[REF ApL])))=0,"",INDIRECT(NOM_FR_FACADE&amp;ADDRESS('PR-tampon'!$E266,COLUMN(REFERENCEMENT_FACADE[REF ApL]))))))</f>
        <v/>
      </c>
      <c r="S300" s="187" t="str">
        <f ca="1">IF('PR-tampon'!B266="","",IF('PR-tampon'!B266=0,"",IF(INDIRECT(NOM_FR_FACADE&amp;ADDRESS('PR-tampon'!$E266,COLUMN(REFERENCEMENT_FACADE[Lien pour aller sur le site Evaluation CSTB])))=0,"",INDIRECT(NOM_FR_FACADE&amp;ADDRESS('PR-tampon'!$E266,COLUMN(REFERENCEMENT_FACADE[Lien pour aller sur le site Evaluation CSTB]))))))</f>
        <v/>
      </c>
    </row>
    <row r="301" spans="1:19" ht="120" customHeight="1" x14ac:dyDescent="0.3">
      <c r="A301" s="2" t="e">
        <f>IF('PR-tampon'!B267=0,"",IF(A300+1&gt;'MODULE DE RECHERCHE'!$F$36,"",A300+1))</f>
        <v>#VALUE!</v>
      </c>
      <c r="B301" s="10" t="str">
        <f ca="1">IF('PR-tampon'!E267="","",IF('PR-tampon'!E267=0,"",INDIRECT(NOM_FR_FACADE&amp;ADDRESS('PR-tampon'!$E267,COLUMN(REFERENCEMENT_FACADE[[#Headers],[DATE REFERENCEMENT]])))))</f>
        <v/>
      </c>
      <c r="C301" s="2" t="str">
        <f ca="1">IF('PR-tampon'!B267="","",IF('PR-tampon'!B267=0,"",INDIRECT(NOM_FR_FACADE&amp;ADDRESS('PR-tampon'!$E267,COLUMN(REFERENCEMENT_FACADE[[#Headers],[ASPECT]])))))</f>
        <v/>
      </c>
      <c r="D301" s="2" t="str">
        <f ca="1">IF('PR-tampon'!B267="","",IF('PR-tampon'!B267=0,"",INDIRECT(NOM_FR_FACADE&amp;ADDRESS('PR-tampon'!$E267,COLUMN(REFERENCEMENT_FACADE[[#Headers],[TYPE DE PROCEDE]])))))</f>
        <v/>
      </c>
      <c r="E301" s="2" t="str">
        <f ca="1">IF('PR-tampon'!B267="","",IF('PR-tampon'!B267=0,"",INDIRECT(NOM_FR_FACADE&amp;ADDRESS('PR-tampon'!$E267,COLUMN(REFERENCEMENT_FACADE[[#Headers],[NOM COMMERCIAL DU PROCEDE]])))))</f>
        <v/>
      </c>
      <c r="F301" s="2" t="str">
        <f ca="1">IF('PR-tampon'!B267="","",IF('PR-tampon'!B267=0,"",INDIRECT(NOM_FR_FACADE&amp;ADDRESS('PR-tampon'!$E267,COLUMN(REFERENCEMENT_FACADE[[#Headers],[FABRICANT]])))))</f>
        <v/>
      </c>
      <c r="G301" s="2" t="str">
        <f ca="1">IF('PR-tampon'!B267="","",IF('PR-tampon'!B267=0,"",INDIRECT(NOM_FR_FACADE&amp;ADDRESS('PR-tampon'!$E267,COLUMN(REFERENCEMENT_FACADE[[#Headers],[TYPE DE DOCUMENT DE REFERENCE]])))))</f>
        <v/>
      </c>
      <c r="H301" s="2" t="str">
        <f ca="1">IF('PR-tampon'!B267="","",IF('PR-tampon'!B267=0,"",INDIRECT(NOM_FR_FACADE&amp;ADDRESS('PR-tampon'!$E267,COLUMN(REFERENCEMENT_FACADE[[#Headers],[REF]])))))</f>
        <v/>
      </c>
      <c r="I301" s="10" t="str">
        <f ca="1">IF('PR-tampon'!B267="","",IF('PR-tampon'!B267=0,"",INDIRECT(NOM_FR_FACADE&amp;ADDRESS('PR-tampon'!$E267,COLUMN(REFERENCEMENT_FACADE[[#Headers],[AVIS LIMITE AU / VALIDITE]])))))</f>
        <v/>
      </c>
      <c r="J301" s="10" t="str">
        <f ca="1">IF('PR-tampon'!B267="","",IF('PR-tampon'!B267=0,"",INDIRECT(NOM_FR_FACADE&amp;ADDRESS('PR-tampon'!$E267,COLUMN(REFERENCEMENT_FACADE[[#Headers],[TC/TNC
dans le domaine d''emploi visé]])))))</f>
        <v/>
      </c>
      <c r="K301" s="2" t="str">
        <f ca="1">IF('PR-tampon'!B267="","",IF('PR-tampon'!B267=0,"",INDIRECT(NOM_FR_FACADE&amp;ADDRESS('PR-tampon'!$E267,COLUMN(REFERENCEMENT_FACADE[[#Headers],[Synthèse support visés]])))))</f>
        <v/>
      </c>
      <c r="L301" s="2" t="str">
        <f ca="1">IF('PR-tampon'!B267="","",IF('PR-tampon'!B267=0,"",INDIRECT(NOM_FR_FACADE&amp;ADDRESS('PR-tampon'!$E267,COLUMN(REFERENCEMENT_FACADE[[#Headers],[LIMITATION DE HAUTEUR DE FACADE3]])))))</f>
        <v/>
      </c>
      <c r="M301" s="265" t="str">
        <f ca="1">IF('PR-tampon'!B267="","",IF('PR-tampon'!B267=0,"",INDIRECT(NOM_FR_FACADE&amp;ADDRESS('PR-tampon'!$E267,COLUMN(REFERENCEMENT_FACADE[[#Headers],[LIMITATION DE HAUTEUR DE FACADE]])))))</f>
        <v/>
      </c>
      <c r="N301" s="236" t="str">
        <f ca="1">IF('PR-tampon'!B267="","",IF('PR-tampon'!B267=0,"",IF(INDIRECT(NOM_FR_FACADE&amp;ADDRESS('PR-tampon'!$E267,COLUMN(REFERENCEMENT_FACADE[Observation domaine d''emploi Hauteur])))=0,"-",INDIRECT(NOM_FR_FACADE&amp;ADDRESS('PR-tampon'!$E267,COLUMN(REFERENCEMENT_FACADE[Observation domaine d''emploi Hauteur]))))))</f>
        <v/>
      </c>
      <c r="O301" s="2" t="str">
        <f ca="1">IF('PR-tampon'!B267="","",IF('PR-tampon'!B267=0,"",INDIRECT(NOM_FR_FACADE&amp;ADDRESS('PR-tampon'!$E267,COLUMN(REFERENCEMENT_FACADE[[#Headers],[Colonne zone visée]])))))</f>
        <v/>
      </c>
      <c r="P301" s="2" t="str">
        <f ca="1">IF('PR-tampon'!B267="","",IF('PR-tampon'!B267=0,"",INDIRECT(NOM_FR_FACADE&amp;ADDRESS('PR-tampon'!$E267,COLUMN(REFERENCEMENT_FACADE[[#Headers],[Colonne catégorie visée]])))))</f>
        <v/>
      </c>
      <c r="Q301" s="236" t="str">
        <f ca="1">IF(OR(RECH_CATEGORIE=FALSE,MID(Tableau5[[#This Row],[ZONE DE SISMICITE MAXIMALE POUR LA CATEGORIE DE BATIMENT VISEE]],2,2)="**"),IF('PR-tampon'!B267="","",IF('PR-tampon'!B267=0,"",IF(INDIRECT(NOM_FR_FACADE&amp;ADDRESS('PR-tampon'!$E267,COLUMN(REFERENCEMENT_FACADE[OBSERVATIONS SUR DOMAINE D''EMPLOI Sismique])))="","-",(INDIRECT(NOM_FR_FACADE&amp;ADDRESS('PR-tampon'!$E267,COLUMN(REFERENCEMENT_FACADE[OBSERVATIONS SUR DOMAINE D''EMPLOI Sismique]))))))),"")</f>
        <v/>
      </c>
      <c r="R301" s="2" t="str">
        <f ca="1">IF('PR-tampon'!B267="","",IF('PR-tampon'!B267=0,"",IF(INDIRECT(NOM_FR_FACADE&amp;ADDRESS('PR-tampon'!$E267,COLUMN(REFERENCEMENT_FACADE[REF ApL])))=0,"",INDIRECT(NOM_FR_FACADE&amp;ADDRESS('PR-tampon'!$E267,COLUMN(REFERENCEMENT_FACADE[REF ApL]))))))</f>
        <v/>
      </c>
      <c r="S301" s="187" t="str">
        <f ca="1">IF('PR-tampon'!B267="","",IF('PR-tampon'!B267=0,"",IF(INDIRECT(NOM_FR_FACADE&amp;ADDRESS('PR-tampon'!$E267,COLUMN(REFERENCEMENT_FACADE[Lien pour aller sur le site Evaluation CSTB])))=0,"",INDIRECT(NOM_FR_FACADE&amp;ADDRESS('PR-tampon'!$E267,COLUMN(REFERENCEMENT_FACADE[Lien pour aller sur le site Evaluation CSTB]))))))</f>
        <v/>
      </c>
    </row>
    <row r="302" spans="1:19" ht="120" customHeight="1" x14ac:dyDescent="0.3">
      <c r="A302" s="2" t="e">
        <f>IF('PR-tampon'!B268=0,"",IF(A301+1&gt;'MODULE DE RECHERCHE'!$F$36,"",A301+1))</f>
        <v>#VALUE!</v>
      </c>
      <c r="B302" s="10" t="str">
        <f ca="1">IF('PR-tampon'!E268="","",IF('PR-tampon'!E268=0,"",INDIRECT(NOM_FR_FACADE&amp;ADDRESS('PR-tampon'!$E268,COLUMN(REFERENCEMENT_FACADE[[#Headers],[DATE REFERENCEMENT]])))))</f>
        <v/>
      </c>
      <c r="C302" s="2" t="str">
        <f ca="1">IF('PR-tampon'!B268="","",IF('PR-tampon'!B268=0,"",INDIRECT(NOM_FR_FACADE&amp;ADDRESS('PR-tampon'!$E268,COLUMN(REFERENCEMENT_FACADE[[#Headers],[ASPECT]])))))</f>
        <v/>
      </c>
      <c r="D302" s="2" t="str">
        <f ca="1">IF('PR-tampon'!B268="","",IF('PR-tampon'!B268=0,"",INDIRECT(NOM_FR_FACADE&amp;ADDRESS('PR-tampon'!$E268,COLUMN(REFERENCEMENT_FACADE[[#Headers],[TYPE DE PROCEDE]])))))</f>
        <v/>
      </c>
      <c r="E302" s="2" t="str">
        <f ca="1">IF('PR-tampon'!B268="","",IF('PR-tampon'!B268=0,"",INDIRECT(NOM_FR_FACADE&amp;ADDRESS('PR-tampon'!$E268,COLUMN(REFERENCEMENT_FACADE[[#Headers],[NOM COMMERCIAL DU PROCEDE]])))))</f>
        <v/>
      </c>
      <c r="F302" s="2" t="str">
        <f ca="1">IF('PR-tampon'!B268="","",IF('PR-tampon'!B268=0,"",INDIRECT(NOM_FR_FACADE&amp;ADDRESS('PR-tampon'!$E268,COLUMN(REFERENCEMENT_FACADE[[#Headers],[FABRICANT]])))))</f>
        <v/>
      </c>
      <c r="G302" s="2" t="str">
        <f ca="1">IF('PR-tampon'!B268="","",IF('PR-tampon'!B268=0,"",INDIRECT(NOM_FR_FACADE&amp;ADDRESS('PR-tampon'!$E268,COLUMN(REFERENCEMENT_FACADE[[#Headers],[TYPE DE DOCUMENT DE REFERENCE]])))))</f>
        <v/>
      </c>
      <c r="H302" s="2" t="str">
        <f ca="1">IF('PR-tampon'!B268="","",IF('PR-tampon'!B268=0,"",INDIRECT(NOM_FR_FACADE&amp;ADDRESS('PR-tampon'!$E268,COLUMN(REFERENCEMENT_FACADE[[#Headers],[REF]])))))</f>
        <v/>
      </c>
      <c r="I302" s="10" t="str">
        <f ca="1">IF('PR-tampon'!B268="","",IF('PR-tampon'!B268=0,"",INDIRECT(NOM_FR_FACADE&amp;ADDRESS('PR-tampon'!$E268,COLUMN(REFERENCEMENT_FACADE[[#Headers],[AVIS LIMITE AU / VALIDITE]])))))</f>
        <v/>
      </c>
      <c r="J302" s="10" t="str">
        <f ca="1">IF('PR-tampon'!B268="","",IF('PR-tampon'!B268=0,"",INDIRECT(NOM_FR_FACADE&amp;ADDRESS('PR-tampon'!$E268,COLUMN(REFERENCEMENT_FACADE[[#Headers],[TC/TNC
dans le domaine d''emploi visé]])))))</f>
        <v/>
      </c>
      <c r="K302" s="2" t="str">
        <f ca="1">IF('PR-tampon'!B268="","",IF('PR-tampon'!B268=0,"",INDIRECT(NOM_FR_FACADE&amp;ADDRESS('PR-tampon'!$E268,COLUMN(REFERENCEMENT_FACADE[[#Headers],[Synthèse support visés]])))))</f>
        <v/>
      </c>
      <c r="L302" s="2" t="str">
        <f ca="1">IF('PR-tampon'!B268="","",IF('PR-tampon'!B268=0,"",INDIRECT(NOM_FR_FACADE&amp;ADDRESS('PR-tampon'!$E268,COLUMN(REFERENCEMENT_FACADE[[#Headers],[LIMITATION DE HAUTEUR DE FACADE3]])))))</f>
        <v/>
      </c>
      <c r="M302" s="265" t="str">
        <f ca="1">IF('PR-tampon'!B268="","",IF('PR-tampon'!B268=0,"",INDIRECT(NOM_FR_FACADE&amp;ADDRESS('PR-tampon'!$E268,COLUMN(REFERENCEMENT_FACADE[[#Headers],[LIMITATION DE HAUTEUR DE FACADE]])))))</f>
        <v/>
      </c>
      <c r="N302" s="236" t="str">
        <f ca="1">IF('PR-tampon'!B268="","",IF('PR-tampon'!B268=0,"",IF(INDIRECT(NOM_FR_FACADE&amp;ADDRESS('PR-tampon'!$E268,COLUMN(REFERENCEMENT_FACADE[Observation domaine d''emploi Hauteur])))=0,"-",INDIRECT(NOM_FR_FACADE&amp;ADDRESS('PR-tampon'!$E268,COLUMN(REFERENCEMENT_FACADE[Observation domaine d''emploi Hauteur]))))))</f>
        <v/>
      </c>
      <c r="O302" s="2" t="str">
        <f ca="1">IF('PR-tampon'!B268="","",IF('PR-tampon'!B268=0,"",INDIRECT(NOM_FR_FACADE&amp;ADDRESS('PR-tampon'!$E268,COLUMN(REFERENCEMENT_FACADE[[#Headers],[Colonne zone visée]])))))</f>
        <v/>
      </c>
      <c r="P302" s="2" t="str">
        <f ca="1">IF('PR-tampon'!B268="","",IF('PR-tampon'!B268=0,"",INDIRECT(NOM_FR_FACADE&amp;ADDRESS('PR-tampon'!$E268,COLUMN(REFERENCEMENT_FACADE[[#Headers],[Colonne catégorie visée]])))))</f>
        <v/>
      </c>
      <c r="Q302" s="236" t="str">
        <f ca="1">IF(OR(RECH_CATEGORIE=FALSE,MID(Tableau5[[#This Row],[ZONE DE SISMICITE MAXIMALE POUR LA CATEGORIE DE BATIMENT VISEE]],2,2)="**"),IF('PR-tampon'!B268="","",IF('PR-tampon'!B268=0,"",IF(INDIRECT(NOM_FR_FACADE&amp;ADDRESS('PR-tampon'!$E268,COLUMN(REFERENCEMENT_FACADE[OBSERVATIONS SUR DOMAINE D''EMPLOI Sismique])))="","-",(INDIRECT(NOM_FR_FACADE&amp;ADDRESS('PR-tampon'!$E268,COLUMN(REFERENCEMENT_FACADE[OBSERVATIONS SUR DOMAINE D''EMPLOI Sismique]))))))),"")</f>
        <v/>
      </c>
      <c r="R302" s="2" t="str">
        <f ca="1">IF('PR-tampon'!B268="","",IF('PR-tampon'!B268=0,"",IF(INDIRECT(NOM_FR_FACADE&amp;ADDRESS('PR-tampon'!$E268,COLUMN(REFERENCEMENT_FACADE[REF ApL])))=0,"",INDIRECT(NOM_FR_FACADE&amp;ADDRESS('PR-tampon'!$E268,COLUMN(REFERENCEMENT_FACADE[REF ApL]))))))</f>
        <v/>
      </c>
      <c r="S302" s="187" t="str">
        <f ca="1">IF('PR-tampon'!B268="","",IF('PR-tampon'!B268=0,"",IF(INDIRECT(NOM_FR_FACADE&amp;ADDRESS('PR-tampon'!$E268,COLUMN(REFERENCEMENT_FACADE[Lien pour aller sur le site Evaluation CSTB])))=0,"",INDIRECT(NOM_FR_FACADE&amp;ADDRESS('PR-tampon'!$E268,COLUMN(REFERENCEMENT_FACADE[Lien pour aller sur le site Evaluation CSTB]))))))</f>
        <v/>
      </c>
    </row>
    <row r="303" spans="1:19" ht="120" customHeight="1" x14ac:dyDescent="0.3">
      <c r="A303" s="2" t="e">
        <f>IF('PR-tampon'!B269=0,"",IF(A302+1&gt;'MODULE DE RECHERCHE'!$F$36,"",A302+1))</f>
        <v>#VALUE!</v>
      </c>
      <c r="B303" s="10" t="str">
        <f ca="1">IF('PR-tampon'!E269="","",IF('PR-tampon'!E269=0,"",INDIRECT(NOM_FR_FACADE&amp;ADDRESS('PR-tampon'!$E269,COLUMN(REFERENCEMENT_FACADE[[#Headers],[DATE REFERENCEMENT]])))))</f>
        <v/>
      </c>
      <c r="C303" s="2" t="str">
        <f ca="1">IF('PR-tampon'!B269="","",IF('PR-tampon'!B269=0,"",INDIRECT(NOM_FR_FACADE&amp;ADDRESS('PR-tampon'!$E269,COLUMN(REFERENCEMENT_FACADE[[#Headers],[ASPECT]])))))</f>
        <v/>
      </c>
      <c r="D303" s="2" t="str">
        <f ca="1">IF('PR-tampon'!B269="","",IF('PR-tampon'!B269=0,"",INDIRECT(NOM_FR_FACADE&amp;ADDRESS('PR-tampon'!$E269,COLUMN(REFERENCEMENT_FACADE[[#Headers],[TYPE DE PROCEDE]])))))</f>
        <v/>
      </c>
      <c r="E303" s="2" t="str">
        <f ca="1">IF('PR-tampon'!B269="","",IF('PR-tampon'!B269=0,"",INDIRECT(NOM_FR_FACADE&amp;ADDRESS('PR-tampon'!$E269,COLUMN(REFERENCEMENT_FACADE[[#Headers],[NOM COMMERCIAL DU PROCEDE]])))))</f>
        <v/>
      </c>
      <c r="F303" s="2" t="str">
        <f ca="1">IF('PR-tampon'!B269="","",IF('PR-tampon'!B269=0,"",INDIRECT(NOM_FR_FACADE&amp;ADDRESS('PR-tampon'!$E269,COLUMN(REFERENCEMENT_FACADE[[#Headers],[FABRICANT]])))))</f>
        <v/>
      </c>
      <c r="G303" s="2" t="str">
        <f ca="1">IF('PR-tampon'!B269="","",IF('PR-tampon'!B269=0,"",INDIRECT(NOM_FR_FACADE&amp;ADDRESS('PR-tampon'!$E269,COLUMN(REFERENCEMENT_FACADE[[#Headers],[TYPE DE DOCUMENT DE REFERENCE]])))))</f>
        <v/>
      </c>
      <c r="H303" s="2" t="str">
        <f ca="1">IF('PR-tampon'!B269="","",IF('PR-tampon'!B269=0,"",INDIRECT(NOM_FR_FACADE&amp;ADDRESS('PR-tampon'!$E269,COLUMN(REFERENCEMENT_FACADE[[#Headers],[REF]])))))</f>
        <v/>
      </c>
      <c r="I303" s="10" t="str">
        <f ca="1">IF('PR-tampon'!B269="","",IF('PR-tampon'!B269=0,"",INDIRECT(NOM_FR_FACADE&amp;ADDRESS('PR-tampon'!$E269,COLUMN(REFERENCEMENT_FACADE[[#Headers],[AVIS LIMITE AU / VALIDITE]])))))</f>
        <v/>
      </c>
      <c r="J303" s="10" t="str">
        <f ca="1">IF('PR-tampon'!B269="","",IF('PR-tampon'!B269=0,"",INDIRECT(NOM_FR_FACADE&amp;ADDRESS('PR-tampon'!$E269,COLUMN(REFERENCEMENT_FACADE[[#Headers],[TC/TNC
dans le domaine d''emploi visé]])))))</f>
        <v/>
      </c>
      <c r="K303" s="2" t="str">
        <f ca="1">IF('PR-tampon'!B269="","",IF('PR-tampon'!B269=0,"",INDIRECT(NOM_FR_FACADE&amp;ADDRESS('PR-tampon'!$E269,COLUMN(REFERENCEMENT_FACADE[[#Headers],[Synthèse support visés]])))))</f>
        <v/>
      </c>
      <c r="L303" s="2" t="str">
        <f ca="1">IF('PR-tampon'!B269="","",IF('PR-tampon'!B269=0,"",INDIRECT(NOM_FR_FACADE&amp;ADDRESS('PR-tampon'!$E269,COLUMN(REFERENCEMENT_FACADE[[#Headers],[LIMITATION DE HAUTEUR DE FACADE3]])))))</f>
        <v/>
      </c>
      <c r="M303" s="265" t="str">
        <f ca="1">IF('PR-tampon'!B269="","",IF('PR-tampon'!B269=0,"",INDIRECT(NOM_FR_FACADE&amp;ADDRESS('PR-tampon'!$E269,COLUMN(REFERENCEMENT_FACADE[[#Headers],[LIMITATION DE HAUTEUR DE FACADE]])))))</f>
        <v/>
      </c>
      <c r="N303" s="236" t="str">
        <f ca="1">IF('PR-tampon'!B269="","",IF('PR-tampon'!B269=0,"",IF(INDIRECT(NOM_FR_FACADE&amp;ADDRESS('PR-tampon'!$E269,COLUMN(REFERENCEMENT_FACADE[Observation domaine d''emploi Hauteur])))=0,"-",INDIRECT(NOM_FR_FACADE&amp;ADDRESS('PR-tampon'!$E269,COLUMN(REFERENCEMENT_FACADE[Observation domaine d''emploi Hauteur]))))))</f>
        <v/>
      </c>
      <c r="O303" s="2" t="str">
        <f ca="1">IF('PR-tampon'!B269="","",IF('PR-tampon'!B269=0,"",INDIRECT(NOM_FR_FACADE&amp;ADDRESS('PR-tampon'!$E269,COLUMN(REFERENCEMENT_FACADE[[#Headers],[Colonne zone visée]])))))</f>
        <v/>
      </c>
      <c r="P303" s="2" t="str">
        <f ca="1">IF('PR-tampon'!B269="","",IF('PR-tampon'!B269=0,"",INDIRECT(NOM_FR_FACADE&amp;ADDRESS('PR-tampon'!$E269,COLUMN(REFERENCEMENT_FACADE[[#Headers],[Colonne catégorie visée]])))))</f>
        <v/>
      </c>
      <c r="Q303" s="236" t="str">
        <f ca="1">IF(OR(RECH_CATEGORIE=FALSE,MID(Tableau5[[#This Row],[ZONE DE SISMICITE MAXIMALE POUR LA CATEGORIE DE BATIMENT VISEE]],2,2)="**"),IF('PR-tampon'!B269="","",IF('PR-tampon'!B269=0,"",IF(INDIRECT(NOM_FR_FACADE&amp;ADDRESS('PR-tampon'!$E269,COLUMN(REFERENCEMENT_FACADE[OBSERVATIONS SUR DOMAINE D''EMPLOI Sismique])))="","-",(INDIRECT(NOM_FR_FACADE&amp;ADDRESS('PR-tampon'!$E269,COLUMN(REFERENCEMENT_FACADE[OBSERVATIONS SUR DOMAINE D''EMPLOI Sismique]))))))),"")</f>
        <v/>
      </c>
      <c r="R303" s="2" t="str">
        <f ca="1">IF('PR-tampon'!B269="","",IF('PR-tampon'!B269=0,"",IF(INDIRECT(NOM_FR_FACADE&amp;ADDRESS('PR-tampon'!$E269,COLUMN(REFERENCEMENT_FACADE[REF ApL])))=0,"",INDIRECT(NOM_FR_FACADE&amp;ADDRESS('PR-tampon'!$E269,COLUMN(REFERENCEMENT_FACADE[REF ApL]))))))</f>
        <v/>
      </c>
      <c r="S303" s="187" t="str">
        <f ca="1">IF('PR-tampon'!B269="","",IF('PR-tampon'!B269=0,"",IF(INDIRECT(NOM_FR_FACADE&amp;ADDRESS('PR-tampon'!$E269,COLUMN(REFERENCEMENT_FACADE[Lien pour aller sur le site Evaluation CSTB])))=0,"",INDIRECT(NOM_FR_FACADE&amp;ADDRESS('PR-tampon'!$E269,COLUMN(REFERENCEMENT_FACADE[Lien pour aller sur le site Evaluation CSTB]))))))</f>
        <v/>
      </c>
    </row>
    <row r="304" spans="1:19" ht="120" customHeight="1" x14ac:dyDescent="0.3">
      <c r="A304" s="2" t="e">
        <f>IF('PR-tampon'!B270=0,"",IF(A303+1&gt;'MODULE DE RECHERCHE'!$F$36,"",A303+1))</f>
        <v>#VALUE!</v>
      </c>
      <c r="B304" s="10" t="str">
        <f ca="1">IF('PR-tampon'!E270="","",IF('PR-tampon'!E270=0,"",INDIRECT(NOM_FR_FACADE&amp;ADDRESS('PR-tampon'!$E270,COLUMN(REFERENCEMENT_FACADE[[#Headers],[DATE REFERENCEMENT]])))))</f>
        <v/>
      </c>
      <c r="C304" s="2" t="str">
        <f ca="1">IF('PR-tampon'!B270="","",IF('PR-tampon'!B270=0,"",INDIRECT(NOM_FR_FACADE&amp;ADDRESS('PR-tampon'!$E270,COLUMN(REFERENCEMENT_FACADE[[#Headers],[ASPECT]])))))</f>
        <v/>
      </c>
      <c r="D304" s="2" t="str">
        <f ca="1">IF('PR-tampon'!B270="","",IF('PR-tampon'!B270=0,"",INDIRECT(NOM_FR_FACADE&amp;ADDRESS('PR-tampon'!$E270,COLUMN(REFERENCEMENT_FACADE[[#Headers],[TYPE DE PROCEDE]])))))</f>
        <v/>
      </c>
      <c r="E304" s="2" t="str">
        <f ca="1">IF('PR-tampon'!B270="","",IF('PR-tampon'!B270=0,"",INDIRECT(NOM_FR_FACADE&amp;ADDRESS('PR-tampon'!$E270,COLUMN(REFERENCEMENT_FACADE[[#Headers],[NOM COMMERCIAL DU PROCEDE]])))))</f>
        <v/>
      </c>
      <c r="F304" s="2" t="str">
        <f ca="1">IF('PR-tampon'!B270="","",IF('PR-tampon'!B270=0,"",INDIRECT(NOM_FR_FACADE&amp;ADDRESS('PR-tampon'!$E270,COLUMN(REFERENCEMENT_FACADE[[#Headers],[FABRICANT]])))))</f>
        <v/>
      </c>
      <c r="G304" s="2" t="str">
        <f ca="1">IF('PR-tampon'!B270="","",IF('PR-tampon'!B270=0,"",INDIRECT(NOM_FR_FACADE&amp;ADDRESS('PR-tampon'!$E270,COLUMN(REFERENCEMENT_FACADE[[#Headers],[TYPE DE DOCUMENT DE REFERENCE]])))))</f>
        <v/>
      </c>
      <c r="H304" s="2" t="str">
        <f ca="1">IF('PR-tampon'!B270="","",IF('PR-tampon'!B270=0,"",INDIRECT(NOM_FR_FACADE&amp;ADDRESS('PR-tampon'!$E270,COLUMN(REFERENCEMENT_FACADE[[#Headers],[REF]])))))</f>
        <v/>
      </c>
      <c r="I304" s="10" t="str">
        <f ca="1">IF('PR-tampon'!B270="","",IF('PR-tampon'!B270=0,"",INDIRECT(NOM_FR_FACADE&amp;ADDRESS('PR-tampon'!$E270,COLUMN(REFERENCEMENT_FACADE[[#Headers],[AVIS LIMITE AU / VALIDITE]])))))</f>
        <v/>
      </c>
      <c r="J304" s="10" t="str">
        <f ca="1">IF('PR-tampon'!B270="","",IF('PR-tampon'!B270=0,"",INDIRECT(NOM_FR_FACADE&amp;ADDRESS('PR-tampon'!$E270,COLUMN(REFERENCEMENT_FACADE[[#Headers],[TC/TNC
dans le domaine d''emploi visé]])))))</f>
        <v/>
      </c>
      <c r="K304" s="2" t="str">
        <f ca="1">IF('PR-tampon'!B270="","",IF('PR-tampon'!B270=0,"",INDIRECT(NOM_FR_FACADE&amp;ADDRESS('PR-tampon'!$E270,COLUMN(REFERENCEMENT_FACADE[[#Headers],[Synthèse support visés]])))))</f>
        <v/>
      </c>
      <c r="L304" s="2" t="str">
        <f ca="1">IF('PR-tampon'!B270="","",IF('PR-tampon'!B270=0,"",INDIRECT(NOM_FR_FACADE&amp;ADDRESS('PR-tampon'!$E270,COLUMN(REFERENCEMENT_FACADE[[#Headers],[LIMITATION DE HAUTEUR DE FACADE3]])))))</f>
        <v/>
      </c>
      <c r="M304" s="265" t="str">
        <f ca="1">IF('PR-tampon'!B270="","",IF('PR-tampon'!B270=0,"",INDIRECT(NOM_FR_FACADE&amp;ADDRESS('PR-tampon'!$E270,COLUMN(REFERENCEMENT_FACADE[[#Headers],[LIMITATION DE HAUTEUR DE FACADE]])))))</f>
        <v/>
      </c>
      <c r="N304" s="236" t="str">
        <f ca="1">IF('PR-tampon'!B270="","",IF('PR-tampon'!B270=0,"",IF(INDIRECT(NOM_FR_FACADE&amp;ADDRESS('PR-tampon'!$E270,COLUMN(REFERENCEMENT_FACADE[Observation domaine d''emploi Hauteur])))=0,"-",INDIRECT(NOM_FR_FACADE&amp;ADDRESS('PR-tampon'!$E270,COLUMN(REFERENCEMENT_FACADE[Observation domaine d''emploi Hauteur]))))))</f>
        <v/>
      </c>
      <c r="O304" s="2" t="str">
        <f ca="1">IF('PR-tampon'!B270="","",IF('PR-tampon'!B270=0,"",INDIRECT(NOM_FR_FACADE&amp;ADDRESS('PR-tampon'!$E270,COLUMN(REFERENCEMENT_FACADE[[#Headers],[Colonne zone visée]])))))</f>
        <v/>
      </c>
      <c r="P304" s="2" t="str">
        <f ca="1">IF('PR-tampon'!B270="","",IF('PR-tampon'!B270=0,"",INDIRECT(NOM_FR_FACADE&amp;ADDRESS('PR-tampon'!$E270,COLUMN(REFERENCEMENT_FACADE[[#Headers],[Colonne catégorie visée]])))))</f>
        <v/>
      </c>
      <c r="Q304" s="236" t="str">
        <f ca="1">IF(OR(RECH_CATEGORIE=FALSE,MID(Tableau5[[#This Row],[ZONE DE SISMICITE MAXIMALE POUR LA CATEGORIE DE BATIMENT VISEE]],2,2)="**"),IF('PR-tampon'!B270="","",IF('PR-tampon'!B270=0,"",IF(INDIRECT(NOM_FR_FACADE&amp;ADDRESS('PR-tampon'!$E270,COLUMN(REFERENCEMENT_FACADE[OBSERVATIONS SUR DOMAINE D''EMPLOI Sismique])))="","-",(INDIRECT(NOM_FR_FACADE&amp;ADDRESS('PR-tampon'!$E270,COLUMN(REFERENCEMENT_FACADE[OBSERVATIONS SUR DOMAINE D''EMPLOI Sismique]))))))),"")</f>
        <v/>
      </c>
      <c r="R304" s="2" t="str">
        <f ca="1">IF('PR-tampon'!B270="","",IF('PR-tampon'!B270=0,"",IF(INDIRECT(NOM_FR_FACADE&amp;ADDRESS('PR-tampon'!$E270,COLUMN(REFERENCEMENT_FACADE[REF ApL])))=0,"",INDIRECT(NOM_FR_FACADE&amp;ADDRESS('PR-tampon'!$E270,COLUMN(REFERENCEMENT_FACADE[REF ApL]))))))</f>
        <v/>
      </c>
      <c r="S304" s="187" t="str">
        <f ca="1">IF('PR-tampon'!B270="","",IF('PR-tampon'!B270=0,"",IF(INDIRECT(NOM_FR_FACADE&amp;ADDRESS('PR-tampon'!$E270,COLUMN(REFERENCEMENT_FACADE[Lien pour aller sur le site Evaluation CSTB])))=0,"",INDIRECT(NOM_FR_FACADE&amp;ADDRESS('PR-tampon'!$E270,COLUMN(REFERENCEMENT_FACADE[Lien pour aller sur le site Evaluation CSTB]))))))</f>
        <v/>
      </c>
    </row>
    <row r="305" spans="1:19" ht="120" customHeight="1" x14ac:dyDescent="0.3">
      <c r="A305" s="2" t="e">
        <f>IF('PR-tampon'!B271=0,"",IF(A304+1&gt;'MODULE DE RECHERCHE'!$F$36,"",A304+1))</f>
        <v>#VALUE!</v>
      </c>
      <c r="B305" s="10" t="str">
        <f ca="1">IF('PR-tampon'!E271="","",IF('PR-tampon'!E271=0,"",INDIRECT(NOM_FR_FACADE&amp;ADDRESS('PR-tampon'!$E271,COLUMN(REFERENCEMENT_FACADE[[#Headers],[DATE REFERENCEMENT]])))))</f>
        <v/>
      </c>
      <c r="C305" s="2" t="str">
        <f ca="1">IF('PR-tampon'!B271="","",IF('PR-tampon'!B271=0,"",INDIRECT(NOM_FR_FACADE&amp;ADDRESS('PR-tampon'!$E271,COLUMN(REFERENCEMENT_FACADE[[#Headers],[ASPECT]])))))</f>
        <v/>
      </c>
      <c r="D305" s="2" t="str">
        <f ca="1">IF('PR-tampon'!B271="","",IF('PR-tampon'!B271=0,"",INDIRECT(NOM_FR_FACADE&amp;ADDRESS('PR-tampon'!$E271,COLUMN(REFERENCEMENT_FACADE[[#Headers],[TYPE DE PROCEDE]])))))</f>
        <v/>
      </c>
      <c r="E305" s="2" t="str">
        <f ca="1">IF('PR-tampon'!B271="","",IF('PR-tampon'!B271=0,"",INDIRECT(NOM_FR_FACADE&amp;ADDRESS('PR-tampon'!$E271,COLUMN(REFERENCEMENT_FACADE[[#Headers],[NOM COMMERCIAL DU PROCEDE]])))))</f>
        <v/>
      </c>
      <c r="F305" s="2" t="str">
        <f ca="1">IF('PR-tampon'!B271="","",IF('PR-tampon'!B271=0,"",INDIRECT(NOM_FR_FACADE&amp;ADDRESS('PR-tampon'!$E271,COLUMN(REFERENCEMENT_FACADE[[#Headers],[FABRICANT]])))))</f>
        <v/>
      </c>
      <c r="G305" s="2" t="str">
        <f ca="1">IF('PR-tampon'!B271="","",IF('PR-tampon'!B271=0,"",INDIRECT(NOM_FR_FACADE&amp;ADDRESS('PR-tampon'!$E271,COLUMN(REFERENCEMENT_FACADE[[#Headers],[TYPE DE DOCUMENT DE REFERENCE]])))))</f>
        <v/>
      </c>
      <c r="H305" s="2" t="str">
        <f ca="1">IF('PR-tampon'!B271="","",IF('PR-tampon'!B271=0,"",INDIRECT(NOM_FR_FACADE&amp;ADDRESS('PR-tampon'!$E271,COLUMN(REFERENCEMENT_FACADE[[#Headers],[REF]])))))</f>
        <v/>
      </c>
      <c r="I305" s="10" t="str">
        <f ca="1">IF('PR-tampon'!B271="","",IF('PR-tampon'!B271=0,"",INDIRECT(NOM_FR_FACADE&amp;ADDRESS('PR-tampon'!$E271,COLUMN(REFERENCEMENT_FACADE[[#Headers],[AVIS LIMITE AU / VALIDITE]])))))</f>
        <v/>
      </c>
      <c r="J305" s="10" t="str">
        <f ca="1">IF('PR-tampon'!B271="","",IF('PR-tampon'!B271=0,"",INDIRECT(NOM_FR_FACADE&amp;ADDRESS('PR-tampon'!$E271,COLUMN(REFERENCEMENT_FACADE[[#Headers],[TC/TNC
dans le domaine d''emploi visé]])))))</f>
        <v/>
      </c>
      <c r="K305" s="2" t="str">
        <f ca="1">IF('PR-tampon'!B271="","",IF('PR-tampon'!B271=0,"",INDIRECT(NOM_FR_FACADE&amp;ADDRESS('PR-tampon'!$E271,COLUMN(REFERENCEMENT_FACADE[[#Headers],[Synthèse support visés]])))))</f>
        <v/>
      </c>
      <c r="L305" s="2" t="str">
        <f ca="1">IF('PR-tampon'!B271="","",IF('PR-tampon'!B271=0,"",INDIRECT(NOM_FR_FACADE&amp;ADDRESS('PR-tampon'!$E271,COLUMN(REFERENCEMENT_FACADE[[#Headers],[LIMITATION DE HAUTEUR DE FACADE3]])))))</f>
        <v/>
      </c>
      <c r="M305" s="265" t="str">
        <f ca="1">IF('PR-tampon'!B271="","",IF('PR-tampon'!B271=0,"",INDIRECT(NOM_FR_FACADE&amp;ADDRESS('PR-tampon'!$E271,COLUMN(REFERENCEMENT_FACADE[[#Headers],[LIMITATION DE HAUTEUR DE FACADE]])))))</f>
        <v/>
      </c>
      <c r="N305" s="236" t="str">
        <f ca="1">IF('PR-tampon'!B271="","",IF('PR-tampon'!B271=0,"",IF(INDIRECT(NOM_FR_FACADE&amp;ADDRESS('PR-tampon'!$E271,COLUMN(REFERENCEMENT_FACADE[Observation domaine d''emploi Hauteur])))=0,"-",INDIRECT(NOM_FR_FACADE&amp;ADDRESS('PR-tampon'!$E271,COLUMN(REFERENCEMENT_FACADE[Observation domaine d''emploi Hauteur]))))))</f>
        <v/>
      </c>
      <c r="O305" s="2" t="str">
        <f ca="1">IF('PR-tampon'!B271="","",IF('PR-tampon'!B271=0,"",INDIRECT(NOM_FR_FACADE&amp;ADDRESS('PR-tampon'!$E271,COLUMN(REFERENCEMENT_FACADE[[#Headers],[Colonne zone visée]])))))</f>
        <v/>
      </c>
      <c r="P305" s="2" t="str">
        <f ca="1">IF('PR-tampon'!B271="","",IF('PR-tampon'!B271=0,"",INDIRECT(NOM_FR_FACADE&amp;ADDRESS('PR-tampon'!$E271,COLUMN(REFERENCEMENT_FACADE[[#Headers],[Colonne catégorie visée]])))))</f>
        <v/>
      </c>
      <c r="Q305" s="236" t="str">
        <f ca="1">IF(OR(RECH_CATEGORIE=FALSE,MID(Tableau5[[#This Row],[ZONE DE SISMICITE MAXIMALE POUR LA CATEGORIE DE BATIMENT VISEE]],2,2)="**"),IF('PR-tampon'!B271="","",IF('PR-tampon'!B271=0,"",IF(INDIRECT(NOM_FR_FACADE&amp;ADDRESS('PR-tampon'!$E271,COLUMN(REFERENCEMENT_FACADE[OBSERVATIONS SUR DOMAINE D''EMPLOI Sismique])))="","-",(INDIRECT(NOM_FR_FACADE&amp;ADDRESS('PR-tampon'!$E271,COLUMN(REFERENCEMENT_FACADE[OBSERVATIONS SUR DOMAINE D''EMPLOI Sismique]))))))),"")</f>
        <v/>
      </c>
      <c r="R305" s="2" t="str">
        <f ca="1">IF('PR-tampon'!B271="","",IF('PR-tampon'!B271=0,"",IF(INDIRECT(NOM_FR_FACADE&amp;ADDRESS('PR-tampon'!$E271,COLUMN(REFERENCEMENT_FACADE[REF ApL])))=0,"",INDIRECT(NOM_FR_FACADE&amp;ADDRESS('PR-tampon'!$E271,COLUMN(REFERENCEMENT_FACADE[REF ApL]))))))</f>
        <v/>
      </c>
      <c r="S305" s="187" t="str">
        <f ca="1">IF('PR-tampon'!B271="","",IF('PR-tampon'!B271=0,"",IF(INDIRECT(NOM_FR_FACADE&amp;ADDRESS('PR-tampon'!$E271,COLUMN(REFERENCEMENT_FACADE[Lien pour aller sur le site Evaluation CSTB])))=0,"",INDIRECT(NOM_FR_FACADE&amp;ADDRESS('PR-tampon'!$E271,COLUMN(REFERENCEMENT_FACADE[Lien pour aller sur le site Evaluation CSTB]))))))</f>
        <v/>
      </c>
    </row>
    <row r="306" spans="1:19" ht="120" customHeight="1" x14ac:dyDescent="0.3">
      <c r="A306" s="2" t="e">
        <f>IF('PR-tampon'!B272=0,"",IF(A305+1&gt;'MODULE DE RECHERCHE'!$F$36,"",A305+1))</f>
        <v>#VALUE!</v>
      </c>
      <c r="B306" s="10" t="str">
        <f ca="1">IF('PR-tampon'!E272="","",IF('PR-tampon'!E272=0,"",INDIRECT(NOM_FR_FACADE&amp;ADDRESS('PR-tampon'!$E272,COLUMN(REFERENCEMENT_FACADE[[#Headers],[DATE REFERENCEMENT]])))))</f>
        <v/>
      </c>
      <c r="C306" s="2" t="str">
        <f ca="1">IF('PR-tampon'!B272="","",IF('PR-tampon'!B272=0,"",INDIRECT(NOM_FR_FACADE&amp;ADDRESS('PR-tampon'!$E272,COLUMN(REFERENCEMENT_FACADE[[#Headers],[ASPECT]])))))</f>
        <v/>
      </c>
      <c r="D306" s="2" t="str">
        <f ca="1">IF('PR-tampon'!B272="","",IF('PR-tampon'!B272=0,"",INDIRECT(NOM_FR_FACADE&amp;ADDRESS('PR-tampon'!$E272,COLUMN(REFERENCEMENT_FACADE[[#Headers],[TYPE DE PROCEDE]])))))</f>
        <v/>
      </c>
      <c r="E306" s="2" t="str">
        <f ca="1">IF('PR-tampon'!B272="","",IF('PR-tampon'!B272=0,"",INDIRECT(NOM_FR_FACADE&amp;ADDRESS('PR-tampon'!$E272,COLUMN(REFERENCEMENT_FACADE[[#Headers],[NOM COMMERCIAL DU PROCEDE]])))))</f>
        <v/>
      </c>
      <c r="F306" s="2" t="str">
        <f ca="1">IF('PR-tampon'!B272="","",IF('PR-tampon'!B272=0,"",INDIRECT(NOM_FR_FACADE&amp;ADDRESS('PR-tampon'!$E272,COLUMN(REFERENCEMENT_FACADE[[#Headers],[FABRICANT]])))))</f>
        <v/>
      </c>
      <c r="G306" s="2" t="str">
        <f ca="1">IF('PR-tampon'!B272="","",IF('PR-tampon'!B272=0,"",INDIRECT(NOM_FR_FACADE&amp;ADDRESS('PR-tampon'!$E272,COLUMN(REFERENCEMENT_FACADE[[#Headers],[TYPE DE DOCUMENT DE REFERENCE]])))))</f>
        <v/>
      </c>
      <c r="H306" s="2" t="str">
        <f ca="1">IF('PR-tampon'!B272="","",IF('PR-tampon'!B272=0,"",INDIRECT(NOM_FR_FACADE&amp;ADDRESS('PR-tampon'!$E272,COLUMN(REFERENCEMENT_FACADE[[#Headers],[REF]])))))</f>
        <v/>
      </c>
      <c r="I306" s="10" t="str">
        <f ca="1">IF('PR-tampon'!B272="","",IF('PR-tampon'!B272=0,"",INDIRECT(NOM_FR_FACADE&amp;ADDRESS('PR-tampon'!$E272,COLUMN(REFERENCEMENT_FACADE[[#Headers],[AVIS LIMITE AU / VALIDITE]])))))</f>
        <v/>
      </c>
      <c r="J306" s="10" t="str">
        <f ca="1">IF('PR-tampon'!B272="","",IF('PR-tampon'!B272=0,"",INDIRECT(NOM_FR_FACADE&amp;ADDRESS('PR-tampon'!$E272,COLUMN(REFERENCEMENT_FACADE[[#Headers],[TC/TNC
dans le domaine d''emploi visé]])))))</f>
        <v/>
      </c>
      <c r="K306" s="2" t="str">
        <f ca="1">IF('PR-tampon'!B272="","",IF('PR-tampon'!B272=0,"",INDIRECT(NOM_FR_FACADE&amp;ADDRESS('PR-tampon'!$E272,COLUMN(REFERENCEMENT_FACADE[[#Headers],[Synthèse support visés]])))))</f>
        <v/>
      </c>
      <c r="L306" s="2" t="str">
        <f ca="1">IF('PR-tampon'!B272="","",IF('PR-tampon'!B272=0,"",INDIRECT(NOM_FR_FACADE&amp;ADDRESS('PR-tampon'!$E272,COLUMN(REFERENCEMENT_FACADE[[#Headers],[LIMITATION DE HAUTEUR DE FACADE3]])))))</f>
        <v/>
      </c>
      <c r="M306" s="265" t="str">
        <f ca="1">IF('PR-tampon'!B272="","",IF('PR-tampon'!B272=0,"",INDIRECT(NOM_FR_FACADE&amp;ADDRESS('PR-tampon'!$E272,COLUMN(REFERENCEMENT_FACADE[[#Headers],[LIMITATION DE HAUTEUR DE FACADE]])))))</f>
        <v/>
      </c>
      <c r="N306" s="236" t="str">
        <f ca="1">IF('PR-tampon'!B272="","",IF('PR-tampon'!B272=0,"",IF(INDIRECT(NOM_FR_FACADE&amp;ADDRESS('PR-tampon'!$E272,COLUMN(REFERENCEMENT_FACADE[Observation domaine d''emploi Hauteur])))=0,"-",INDIRECT(NOM_FR_FACADE&amp;ADDRESS('PR-tampon'!$E272,COLUMN(REFERENCEMENT_FACADE[Observation domaine d''emploi Hauteur]))))))</f>
        <v/>
      </c>
      <c r="O306" s="2" t="str">
        <f ca="1">IF('PR-tampon'!B272="","",IF('PR-tampon'!B272=0,"",INDIRECT(NOM_FR_FACADE&amp;ADDRESS('PR-tampon'!$E272,COLUMN(REFERENCEMENT_FACADE[[#Headers],[Colonne zone visée]])))))</f>
        <v/>
      </c>
      <c r="P306" s="2" t="str">
        <f ca="1">IF('PR-tampon'!B272="","",IF('PR-tampon'!B272=0,"",INDIRECT(NOM_FR_FACADE&amp;ADDRESS('PR-tampon'!$E272,COLUMN(REFERENCEMENT_FACADE[[#Headers],[Colonne catégorie visée]])))))</f>
        <v/>
      </c>
      <c r="Q306" s="236" t="str">
        <f ca="1">IF(OR(RECH_CATEGORIE=FALSE,MID(Tableau5[[#This Row],[ZONE DE SISMICITE MAXIMALE POUR LA CATEGORIE DE BATIMENT VISEE]],2,2)="**"),IF('PR-tampon'!B272="","",IF('PR-tampon'!B272=0,"",IF(INDIRECT(NOM_FR_FACADE&amp;ADDRESS('PR-tampon'!$E272,COLUMN(REFERENCEMENT_FACADE[OBSERVATIONS SUR DOMAINE D''EMPLOI Sismique])))="","-",(INDIRECT(NOM_FR_FACADE&amp;ADDRESS('PR-tampon'!$E272,COLUMN(REFERENCEMENT_FACADE[OBSERVATIONS SUR DOMAINE D''EMPLOI Sismique]))))))),"")</f>
        <v/>
      </c>
      <c r="R306" s="2" t="str">
        <f ca="1">IF('PR-tampon'!B272="","",IF('PR-tampon'!B272=0,"",IF(INDIRECT(NOM_FR_FACADE&amp;ADDRESS('PR-tampon'!$E272,COLUMN(REFERENCEMENT_FACADE[REF ApL])))=0,"",INDIRECT(NOM_FR_FACADE&amp;ADDRESS('PR-tampon'!$E272,COLUMN(REFERENCEMENT_FACADE[REF ApL]))))))</f>
        <v/>
      </c>
      <c r="S306" s="187" t="str">
        <f ca="1">IF('PR-tampon'!B272="","",IF('PR-tampon'!B272=0,"",IF(INDIRECT(NOM_FR_FACADE&amp;ADDRESS('PR-tampon'!$E272,COLUMN(REFERENCEMENT_FACADE[Lien pour aller sur le site Evaluation CSTB])))=0,"",INDIRECT(NOM_FR_FACADE&amp;ADDRESS('PR-tampon'!$E272,COLUMN(REFERENCEMENT_FACADE[Lien pour aller sur le site Evaluation CSTB]))))))</f>
        <v/>
      </c>
    </row>
    <row r="307" spans="1:19" ht="120" customHeight="1" x14ac:dyDescent="0.3">
      <c r="A307" s="2" t="e">
        <f>IF('PR-tampon'!B273=0,"",IF(A306+1&gt;'MODULE DE RECHERCHE'!$F$36,"",A306+1))</f>
        <v>#VALUE!</v>
      </c>
      <c r="B307" s="10" t="str">
        <f ca="1">IF('PR-tampon'!E273="","",IF('PR-tampon'!E273=0,"",INDIRECT(NOM_FR_FACADE&amp;ADDRESS('PR-tampon'!$E273,COLUMN(REFERENCEMENT_FACADE[[#Headers],[DATE REFERENCEMENT]])))))</f>
        <v/>
      </c>
      <c r="C307" s="2" t="str">
        <f ca="1">IF('PR-tampon'!B273="","",IF('PR-tampon'!B273=0,"",INDIRECT(NOM_FR_FACADE&amp;ADDRESS('PR-tampon'!$E273,COLUMN(REFERENCEMENT_FACADE[[#Headers],[ASPECT]])))))</f>
        <v/>
      </c>
      <c r="D307" s="2" t="str">
        <f ca="1">IF('PR-tampon'!B273="","",IF('PR-tampon'!B273=0,"",INDIRECT(NOM_FR_FACADE&amp;ADDRESS('PR-tampon'!$E273,COLUMN(REFERENCEMENT_FACADE[[#Headers],[TYPE DE PROCEDE]])))))</f>
        <v/>
      </c>
      <c r="E307" s="2" t="str">
        <f ca="1">IF('PR-tampon'!B273="","",IF('PR-tampon'!B273=0,"",INDIRECT(NOM_FR_FACADE&amp;ADDRESS('PR-tampon'!$E273,COLUMN(REFERENCEMENT_FACADE[[#Headers],[NOM COMMERCIAL DU PROCEDE]])))))</f>
        <v/>
      </c>
      <c r="F307" s="2" t="str">
        <f ca="1">IF('PR-tampon'!B273="","",IF('PR-tampon'!B273=0,"",INDIRECT(NOM_FR_FACADE&amp;ADDRESS('PR-tampon'!$E273,COLUMN(REFERENCEMENT_FACADE[[#Headers],[FABRICANT]])))))</f>
        <v/>
      </c>
      <c r="G307" s="2" t="str">
        <f ca="1">IF('PR-tampon'!B273="","",IF('PR-tampon'!B273=0,"",INDIRECT(NOM_FR_FACADE&amp;ADDRESS('PR-tampon'!$E273,COLUMN(REFERENCEMENT_FACADE[[#Headers],[TYPE DE DOCUMENT DE REFERENCE]])))))</f>
        <v/>
      </c>
      <c r="H307" s="2" t="str">
        <f ca="1">IF('PR-tampon'!B273="","",IF('PR-tampon'!B273=0,"",INDIRECT(NOM_FR_FACADE&amp;ADDRESS('PR-tampon'!$E273,COLUMN(REFERENCEMENT_FACADE[[#Headers],[REF]])))))</f>
        <v/>
      </c>
      <c r="I307" s="10" t="str">
        <f ca="1">IF('PR-tampon'!B273="","",IF('PR-tampon'!B273=0,"",INDIRECT(NOM_FR_FACADE&amp;ADDRESS('PR-tampon'!$E273,COLUMN(REFERENCEMENT_FACADE[[#Headers],[AVIS LIMITE AU / VALIDITE]])))))</f>
        <v/>
      </c>
      <c r="J307" s="10" t="str">
        <f ca="1">IF('PR-tampon'!B273="","",IF('PR-tampon'!B273=0,"",INDIRECT(NOM_FR_FACADE&amp;ADDRESS('PR-tampon'!$E273,COLUMN(REFERENCEMENT_FACADE[[#Headers],[TC/TNC
dans le domaine d''emploi visé]])))))</f>
        <v/>
      </c>
      <c r="K307" s="2" t="str">
        <f ca="1">IF('PR-tampon'!B273="","",IF('PR-tampon'!B273=0,"",INDIRECT(NOM_FR_FACADE&amp;ADDRESS('PR-tampon'!$E273,COLUMN(REFERENCEMENT_FACADE[[#Headers],[Synthèse support visés]])))))</f>
        <v/>
      </c>
      <c r="L307" s="2" t="str">
        <f ca="1">IF('PR-tampon'!B273="","",IF('PR-tampon'!B273=0,"",INDIRECT(NOM_FR_FACADE&amp;ADDRESS('PR-tampon'!$E273,COLUMN(REFERENCEMENT_FACADE[[#Headers],[LIMITATION DE HAUTEUR DE FACADE3]])))))</f>
        <v/>
      </c>
      <c r="M307" s="265" t="str">
        <f ca="1">IF('PR-tampon'!B273="","",IF('PR-tampon'!B273=0,"",INDIRECT(NOM_FR_FACADE&amp;ADDRESS('PR-tampon'!$E273,COLUMN(REFERENCEMENT_FACADE[[#Headers],[LIMITATION DE HAUTEUR DE FACADE]])))))</f>
        <v/>
      </c>
      <c r="N307" s="236" t="str">
        <f ca="1">IF('PR-tampon'!B273="","",IF('PR-tampon'!B273=0,"",IF(INDIRECT(NOM_FR_FACADE&amp;ADDRESS('PR-tampon'!$E273,COLUMN(REFERENCEMENT_FACADE[Observation domaine d''emploi Hauteur])))=0,"-",INDIRECT(NOM_FR_FACADE&amp;ADDRESS('PR-tampon'!$E273,COLUMN(REFERENCEMENT_FACADE[Observation domaine d''emploi Hauteur]))))))</f>
        <v/>
      </c>
      <c r="O307" s="2" t="str">
        <f ca="1">IF('PR-tampon'!B273="","",IF('PR-tampon'!B273=0,"",INDIRECT(NOM_FR_FACADE&amp;ADDRESS('PR-tampon'!$E273,COLUMN(REFERENCEMENT_FACADE[[#Headers],[Colonne zone visée]])))))</f>
        <v/>
      </c>
      <c r="P307" s="2" t="str">
        <f ca="1">IF('PR-tampon'!B273="","",IF('PR-tampon'!B273=0,"",INDIRECT(NOM_FR_FACADE&amp;ADDRESS('PR-tampon'!$E273,COLUMN(REFERENCEMENT_FACADE[[#Headers],[Colonne catégorie visée]])))))</f>
        <v/>
      </c>
      <c r="Q307" s="236" t="str">
        <f ca="1">IF(OR(RECH_CATEGORIE=FALSE,MID(Tableau5[[#This Row],[ZONE DE SISMICITE MAXIMALE POUR LA CATEGORIE DE BATIMENT VISEE]],2,2)="**"),IF('PR-tampon'!B273="","",IF('PR-tampon'!B273=0,"",IF(INDIRECT(NOM_FR_FACADE&amp;ADDRESS('PR-tampon'!$E273,COLUMN(REFERENCEMENT_FACADE[OBSERVATIONS SUR DOMAINE D''EMPLOI Sismique])))="","-",(INDIRECT(NOM_FR_FACADE&amp;ADDRESS('PR-tampon'!$E273,COLUMN(REFERENCEMENT_FACADE[OBSERVATIONS SUR DOMAINE D''EMPLOI Sismique]))))))),"")</f>
        <v/>
      </c>
      <c r="R307" s="2" t="str">
        <f ca="1">IF('PR-tampon'!B273="","",IF('PR-tampon'!B273=0,"",IF(INDIRECT(NOM_FR_FACADE&amp;ADDRESS('PR-tampon'!$E273,COLUMN(REFERENCEMENT_FACADE[REF ApL])))=0,"",INDIRECT(NOM_FR_FACADE&amp;ADDRESS('PR-tampon'!$E273,COLUMN(REFERENCEMENT_FACADE[REF ApL]))))))</f>
        <v/>
      </c>
      <c r="S307" s="187" t="str">
        <f ca="1">IF('PR-tampon'!B273="","",IF('PR-tampon'!B273=0,"",IF(INDIRECT(NOM_FR_FACADE&amp;ADDRESS('PR-tampon'!$E273,COLUMN(REFERENCEMENT_FACADE[Lien pour aller sur le site Evaluation CSTB])))=0,"",INDIRECT(NOM_FR_FACADE&amp;ADDRESS('PR-tampon'!$E273,COLUMN(REFERENCEMENT_FACADE[Lien pour aller sur le site Evaluation CSTB]))))))</f>
        <v/>
      </c>
    </row>
    <row r="308" spans="1:19" ht="120" customHeight="1" x14ac:dyDescent="0.3">
      <c r="A308" s="2" t="e">
        <f>IF('PR-tampon'!B274=0,"",IF(A307+1&gt;'MODULE DE RECHERCHE'!$F$36,"",A307+1))</f>
        <v>#VALUE!</v>
      </c>
      <c r="B308" s="10" t="str">
        <f ca="1">IF('PR-tampon'!E274="","",IF('PR-tampon'!E274=0,"",INDIRECT(NOM_FR_FACADE&amp;ADDRESS('PR-tampon'!$E274,COLUMN(REFERENCEMENT_FACADE[[#Headers],[DATE REFERENCEMENT]])))))</f>
        <v/>
      </c>
      <c r="C308" s="2" t="str">
        <f ca="1">IF('PR-tampon'!B274="","",IF('PR-tampon'!B274=0,"",INDIRECT(NOM_FR_FACADE&amp;ADDRESS('PR-tampon'!$E274,COLUMN(REFERENCEMENT_FACADE[[#Headers],[ASPECT]])))))</f>
        <v/>
      </c>
      <c r="D308" s="2" t="str">
        <f ca="1">IF('PR-tampon'!B274="","",IF('PR-tampon'!B274=0,"",INDIRECT(NOM_FR_FACADE&amp;ADDRESS('PR-tampon'!$E274,COLUMN(REFERENCEMENT_FACADE[[#Headers],[TYPE DE PROCEDE]])))))</f>
        <v/>
      </c>
      <c r="E308" s="2" t="str">
        <f ca="1">IF('PR-tampon'!B274="","",IF('PR-tampon'!B274=0,"",INDIRECT(NOM_FR_FACADE&amp;ADDRESS('PR-tampon'!$E274,COLUMN(REFERENCEMENT_FACADE[[#Headers],[NOM COMMERCIAL DU PROCEDE]])))))</f>
        <v/>
      </c>
      <c r="F308" s="2" t="str">
        <f ca="1">IF('PR-tampon'!B274="","",IF('PR-tampon'!B274=0,"",INDIRECT(NOM_FR_FACADE&amp;ADDRESS('PR-tampon'!$E274,COLUMN(REFERENCEMENT_FACADE[[#Headers],[FABRICANT]])))))</f>
        <v/>
      </c>
      <c r="G308" s="2" t="str">
        <f ca="1">IF('PR-tampon'!B274="","",IF('PR-tampon'!B274=0,"",INDIRECT(NOM_FR_FACADE&amp;ADDRESS('PR-tampon'!$E274,COLUMN(REFERENCEMENT_FACADE[[#Headers],[TYPE DE DOCUMENT DE REFERENCE]])))))</f>
        <v/>
      </c>
      <c r="H308" s="2" t="str">
        <f ca="1">IF('PR-tampon'!B274="","",IF('PR-tampon'!B274=0,"",INDIRECT(NOM_FR_FACADE&amp;ADDRESS('PR-tampon'!$E274,COLUMN(REFERENCEMENT_FACADE[[#Headers],[REF]])))))</f>
        <v/>
      </c>
      <c r="I308" s="10" t="str">
        <f ca="1">IF('PR-tampon'!B274="","",IF('PR-tampon'!B274=0,"",INDIRECT(NOM_FR_FACADE&amp;ADDRESS('PR-tampon'!$E274,COLUMN(REFERENCEMENT_FACADE[[#Headers],[AVIS LIMITE AU / VALIDITE]])))))</f>
        <v/>
      </c>
      <c r="J308" s="10" t="str">
        <f ca="1">IF('PR-tampon'!B274="","",IF('PR-tampon'!B274=0,"",INDIRECT(NOM_FR_FACADE&amp;ADDRESS('PR-tampon'!$E274,COLUMN(REFERENCEMENT_FACADE[[#Headers],[TC/TNC
dans le domaine d''emploi visé]])))))</f>
        <v/>
      </c>
      <c r="K308" s="2" t="str">
        <f ca="1">IF('PR-tampon'!B274="","",IF('PR-tampon'!B274=0,"",INDIRECT(NOM_FR_FACADE&amp;ADDRESS('PR-tampon'!$E274,COLUMN(REFERENCEMENT_FACADE[[#Headers],[Synthèse support visés]])))))</f>
        <v/>
      </c>
      <c r="L308" s="2" t="str">
        <f ca="1">IF('PR-tampon'!B274="","",IF('PR-tampon'!B274=0,"",INDIRECT(NOM_FR_FACADE&amp;ADDRESS('PR-tampon'!$E274,COLUMN(REFERENCEMENT_FACADE[[#Headers],[LIMITATION DE HAUTEUR DE FACADE3]])))))</f>
        <v/>
      </c>
      <c r="M308" s="265" t="str">
        <f ca="1">IF('PR-tampon'!B274="","",IF('PR-tampon'!B274=0,"",INDIRECT(NOM_FR_FACADE&amp;ADDRESS('PR-tampon'!$E274,COLUMN(REFERENCEMENT_FACADE[[#Headers],[LIMITATION DE HAUTEUR DE FACADE]])))))</f>
        <v/>
      </c>
      <c r="N308" s="236" t="str">
        <f ca="1">IF('PR-tampon'!B274="","",IF('PR-tampon'!B274=0,"",IF(INDIRECT(NOM_FR_FACADE&amp;ADDRESS('PR-tampon'!$E274,COLUMN(REFERENCEMENT_FACADE[Observation domaine d''emploi Hauteur])))=0,"-",INDIRECT(NOM_FR_FACADE&amp;ADDRESS('PR-tampon'!$E274,COLUMN(REFERENCEMENT_FACADE[Observation domaine d''emploi Hauteur]))))))</f>
        <v/>
      </c>
      <c r="O308" s="2" t="str">
        <f ca="1">IF('PR-tampon'!B274="","",IF('PR-tampon'!B274=0,"",INDIRECT(NOM_FR_FACADE&amp;ADDRESS('PR-tampon'!$E274,COLUMN(REFERENCEMENT_FACADE[[#Headers],[Colonne zone visée]])))))</f>
        <v/>
      </c>
      <c r="P308" s="2" t="str">
        <f ca="1">IF('PR-tampon'!B274="","",IF('PR-tampon'!B274=0,"",INDIRECT(NOM_FR_FACADE&amp;ADDRESS('PR-tampon'!$E274,COLUMN(REFERENCEMENT_FACADE[[#Headers],[Colonne catégorie visée]])))))</f>
        <v/>
      </c>
      <c r="Q308" s="236" t="str">
        <f ca="1">IF(OR(RECH_CATEGORIE=FALSE,MID(Tableau5[[#This Row],[ZONE DE SISMICITE MAXIMALE POUR LA CATEGORIE DE BATIMENT VISEE]],2,2)="**"),IF('PR-tampon'!B274="","",IF('PR-tampon'!B274=0,"",IF(INDIRECT(NOM_FR_FACADE&amp;ADDRESS('PR-tampon'!$E274,COLUMN(REFERENCEMENT_FACADE[OBSERVATIONS SUR DOMAINE D''EMPLOI Sismique])))="","-",(INDIRECT(NOM_FR_FACADE&amp;ADDRESS('PR-tampon'!$E274,COLUMN(REFERENCEMENT_FACADE[OBSERVATIONS SUR DOMAINE D''EMPLOI Sismique]))))))),"")</f>
        <v/>
      </c>
      <c r="R308" s="2" t="str">
        <f ca="1">IF('PR-tampon'!B274="","",IF('PR-tampon'!B274=0,"",IF(INDIRECT(NOM_FR_FACADE&amp;ADDRESS('PR-tampon'!$E274,COLUMN(REFERENCEMENT_FACADE[REF ApL])))=0,"",INDIRECT(NOM_FR_FACADE&amp;ADDRESS('PR-tampon'!$E274,COLUMN(REFERENCEMENT_FACADE[REF ApL]))))))</f>
        <v/>
      </c>
      <c r="S308" s="187" t="str">
        <f ca="1">IF('PR-tampon'!B274="","",IF('PR-tampon'!B274=0,"",IF(INDIRECT(NOM_FR_FACADE&amp;ADDRESS('PR-tampon'!$E274,COLUMN(REFERENCEMENT_FACADE[Lien pour aller sur le site Evaluation CSTB])))=0,"",INDIRECT(NOM_FR_FACADE&amp;ADDRESS('PR-tampon'!$E274,COLUMN(REFERENCEMENT_FACADE[Lien pour aller sur le site Evaluation CSTB]))))))</f>
        <v/>
      </c>
    </row>
    <row r="309" spans="1:19" ht="120" customHeight="1" x14ac:dyDescent="0.3">
      <c r="A309" s="2" t="e">
        <f>IF('PR-tampon'!B275=0,"",IF(A308+1&gt;'MODULE DE RECHERCHE'!$F$36,"",A308+1))</f>
        <v>#VALUE!</v>
      </c>
      <c r="B309" s="10" t="str">
        <f ca="1">IF('PR-tampon'!E275="","",IF('PR-tampon'!E275=0,"",INDIRECT(NOM_FR_FACADE&amp;ADDRESS('PR-tampon'!$E275,COLUMN(REFERENCEMENT_FACADE[[#Headers],[DATE REFERENCEMENT]])))))</f>
        <v/>
      </c>
      <c r="C309" s="2" t="str">
        <f ca="1">IF('PR-tampon'!B275="","",IF('PR-tampon'!B275=0,"",INDIRECT(NOM_FR_FACADE&amp;ADDRESS('PR-tampon'!$E275,COLUMN(REFERENCEMENT_FACADE[[#Headers],[ASPECT]])))))</f>
        <v/>
      </c>
      <c r="D309" s="2" t="str">
        <f ca="1">IF('PR-tampon'!B275="","",IF('PR-tampon'!B275=0,"",INDIRECT(NOM_FR_FACADE&amp;ADDRESS('PR-tampon'!$E275,COLUMN(REFERENCEMENT_FACADE[[#Headers],[TYPE DE PROCEDE]])))))</f>
        <v/>
      </c>
      <c r="E309" s="2" t="str">
        <f ca="1">IF('PR-tampon'!B275="","",IF('PR-tampon'!B275=0,"",INDIRECT(NOM_FR_FACADE&amp;ADDRESS('PR-tampon'!$E275,COLUMN(REFERENCEMENT_FACADE[[#Headers],[NOM COMMERCIAL DU PROCEDE]])))))</f>
        <v/>
      </c>
      <c r="F309" s="2" t="str">
        <f ca="1">IF('PR-tampon'!B275="","",IF('PR-tampon'!B275=0,"",INDIRECT(NOM_FR_FACADE&amp;ADDRESS('PR-tampon'!$E275,COLUMN(REFERENCEMENT_FACADE[[#Headers],[FABRICANT]])))))</f>
        <v/>
      </c>
      <c r="G309" s="2" t="str">
        <f ca="1">IF('PR-tampon'!B275="","",IF('PR-tampon'!B275=0,"",INDIRECT(NOM_FR_FACADE&amp;ADDRESS('PR-tampon'!$E275,COLUMN(REFERENCEMENT_FACADE[[#Headers],[TYPE DE DOCUMENT DE REFERENCE]])))))</f>
        <v/>
      </c>
      <c r="H309" s="2" t="str">
        <f ca="1">IF('PR-tampon'!B275="","",IF('PR-tampon'!B275=0,"",INDIRECT(NOM_FR_FACADE&amp;ADDRESS('PR-tampon'!$E275,COLUMN(REFERENCEMENT_FACADE[[#Headers],[REF]])))))</f>
        <v/>
      </c>
      <c r="I309" s="10" t="str">
        <f ca="1">IF('PR-tampon'!B275="","",IF('PR-tampon'!B275=0,"",INDIRECT(NOM_FR_FACADE&amp;ADDRESS('PR-tampon'!$E275,COLUMN(REFERENCEMENT_FACADE[[#Headers],[AVIS LIMITE AU / VALIDITE]])))))</f>
        <v/>
      </c>
      <c r="J309" s="10" t="str">
        <f ca="1">IF('PR-tampon'!B275="","",IF('PR-tampon'!B275=0,"",INDIRECT(NOM_FR_FACADE&amp;ADDRESS('PR-tampon'!$E275,COLUMN(REFERENCEMENT_FACADE[[#Headers],[TC/TNC
dans le domaine d''emploi visé]])))))</f>
        <v/>
      </c>
      <c r="K309" s="2" t="str">
        <f ca="1">IF('PR-tampon'!B275="","",IF('PR-tampon'!B275=0,"",INDIRECT(NOM_FR_FACADE&amp;ADDRESS('PR-tampon'!$E275,COLUMN(REFERENCEMENT_FACADE[[#Headers],[Synthèse support visés]])))))</f>
        <v/>
      </c>
      <c r="L309" s="2" t="str">
        <f ca="1">IF('PR-tampon'!B275="","",IF('PR-tampon'!B275=0,"",INDIRECT(NOM_FR_FACADE&amp;ADDRESS('PR-tampon'!$E275,COLUMN(REFERENCEMENT_FACADE[[#Headers],[LIMITATION DE HAUTEUR DE FACADE3]])))))</f>
        <v/>
      </c>
      <c r="M309" s="265" t="str">
        <f ca="1">IF('PR-tampon'!B275="","",IF('PR-tampon'!B275=0,"",INDIRECT(NOM_FR_FACADE&amp;ADDRESS('PR-tampon'!$E275,COLUMN(REFERENCEMENT_FACADE[[#Headers],[LIMITATION DE HAUTEUR DE FACADE]])))))</f>
        <v/>
      </c>
      <c r="N309" s="236" t="str">
        <f ca="1">IF('PR-tampon'!B275="","",IF('PR-tampon'!B275=0,"",IF(INDIRECT(NOM_FR_FACADE&amp;ADDRESS('PR-tampon'!$E275,COLUMN(REFERENCEMENT_FACADE[Observation domaine d''emploi Hauteur])))=0,"-",INDIRECT(NOM_FR_FACADE&amp;ADDRESS('PR-tampon'!$E275,COLUMN(REFERENCEMENT_FACADE[Observation domaine d''emploi Hauteur]))))))</f>
        <v/>
      </c>
      <c r="O309" s="2" t="str">
        <f ca="1">IF('PR-tampon'!B275="","",IF('PR-tampon'!B275=0,"",INDIRECT(NOM_FR_FACADE&amp;ADDRESS('PR-tampon'!$E275,COLUMN(REFERENCEMENT_FACADE[[#Headers],[Colonne zone visée]])))))</f>
        <v/>
      </c>
      <c r="P309" s="2" t="str">
        <f ca="1">IF('PR-tampon'!B275="","",IF('PR-tampon'!B275=0,"",INDIRECT(NOM_FR_FACADE&amp;ADDRESS('PR-tampon'!$E275,COLUMN(REFERENCEMENT_FACADE[[#Headers],[Colonne catégorie visée]])))))</f>
        <v/>
      </c>
      <c r="Q309" s="236" t="str">
        <f ca="1">IF(OR(RECH_CATEGORIE=FALSE,MID(Tableau5[[#This Row],[ZONE DE SISMICITE MAXIMALE POUR LA CATEGORIE DE BATIMENT VISEE]],2,2)="**"),IF('PR-tampon'!B275="","",IF('PR-tampon'!B275=0,"",IF(INDIRECT(NOM_FR_FACADE&amp;ADDRESS('PR-tampon'!$E275,COLUMN(REFERENCEMENT_FACADE[OBSERVATIONS SUR DOMAINE D''EMPLOI Sismique])))="","-",(INDIRECT(NOM_FR_FACADE&amp;ADDRESS('PR-tampon'!$E275,COLUMN(REFERENCEMENT_FACADE[OBSERVATIONS SUR DOMAINE D''EMPLOI Sismique]))))))),"")</f>
        <v/>
      </c>
      <c r="R309" s="2" t="str">
        <f ca="1">IF('PR-tampon'!B275="","",IF('PR-tampon'!B275=0,"",IF(INDIRECT(NOM_FR_FACADE&amp;ADDRESS('PR-tampon'!$E275,COLUMN(REFERENCEMENT_FACADE[REF ApL])))=0,"",INDIRECT(NOM_FR_FACADE&amp;ADDRESS('PR-tampon'!$E275,COLUMN(REFERENCEMENT_FACADE[REF ApL]))))))</f>
        <v/>
      </c>
      <c r="S309" s="187" t="str">
        <f ca="1">IF('PR-tampon'!B275="","",IF('PR-tampon'!B275=0,"",IF(INDIRECT(NOM_FR_FACADE&amp;ADDRESS('PR-tampon'!$E275,COLUMN(REFERENCEMENT_FACADE[Lien pour aller sur le site Evaluation CSTB])))=0,"",INDIRECT(NOM_FR_FACADE&amp;ADDRESS('PR-tampon'!$E275,COLUMN(REFERENCEMENT_FACADE[Lien pour aller sur le site Evaluation CSTB]))))))</f>
        <v/>
      </c>
    </row>
    <row r="310" spans="1:19" ht="120" customHeight="1" x14ac:dyDescent="0.3">
      <c r="A310" s="2" t="e">
        <f>IF('PR-tampon'!B276=0,"",IF(A309+1&gt;'MODULE DE RECHERCHE'!$F$36,"",A309+1))</f>
        <v>#VALUE!</v>
      </c>
      <c r="B310" s="10" t="str">
        <f ca="1">IF('PR-tampon'!E276="","",IF('PR-tampon'!E276=0,"",INDIRECT(NOM_FR_FACADE&amp;ADDRESS('PR-tampon'!$E276,COLUMN(REFERENCEMENT_FACADE[[#Headers],[DATE REFERENCEMENT]])))))</f>
        <v/>
      </c>
      <c r="C310" s="2" t="str">
        <f ca="1">IF('PR-tampon'!B276="","",IF('PR-tampon'!B276=0,"",INDIRECT(NOM_FR_FACADE&amp;ADDRESS('PR-tampon'!$E276,COLUMN(REFERENCEMENT_FACADE[[#Headers],[ASPECT]])))))</f>
        <v/>
      </c>
      <c r="D310" s="2" t="str">
        <f ca="1">IF('PR-tampon'!B276="","",IF('PR-tampon'!B276=0,"",INDIRECT(NOM_FR_FACADE&amp;ADDRESS('PR-tampon'!$E276,COLUMN(REFERENCEMENT_FACADE[[#Headers],[TYPE DE PROCEDE]])))))</f>
        <v/>
      </c>
      <c r="E310" s="2" t="str">
        <f ca="1">IF('PR-tampon'!B276="","",IF('PR-tampon'!B276=0,"",INDIRECT(NOM_FR_FACADE&amp;ADDRESS('PR-tampon'!$E276,COLUMN(REFERENCEMENT_FACADE[[#Headers],[NOM COMMERCIAL DU PROCEDE]])))))</f>
        <v/>
      </c>
      <c r="F310" s="2" t="str">
        <f ca="1">IF('PR-tampon'!B276="","",IF('PR-tampon'!B276=0,"",INDIRECT(NOM_FR_FACADE&amp;ADDRESS('PR-tampon'!$E276,COLUMN(REFERENCEMENT_FACADE[[#Headers],[FABRICANT]])))))</f>
        <v/>
      </c>
      <c r="G310" s="2" t="str">
        <f ca="1">IF('PR-tampon'!B276="","",IF('PR-tampon'!B276=0,"",INDIRECT(NOM_FR_FACADE&amp;ADDRESS('PR-tampon'!$E276,COLUMN(REFERENCEMENT_FACADE[[#Headers],[TYPE DE DOCUMENT DE REFERENCE]])))))</f>
        <v/>
      </c>
      <c r="H310" s="2" t="str">
        <f ca="1">IF('PR-tampon'!B276="","",IF('PR-tampon'!B276=0,"",INDIRECT(NOM_FR_FACADE&amp;ADDRESS('PR-tampon'!$E276,COLUMN(REFERENCEMENT_FACADE[[#Headers],[REF]])))))</f>
        <v/>
      </c>
      <c r="I310" s="10" t="str">
        <f ca="1">IF('PR-tampon'!B276="","",IF('PR-tampon'!B276=0,"",INDIRECT(NOM_FR_FACADE&amp;ADDRESS('PR-tampon'!$E276,COLUMN(REFERENCEMENT_FACADE[[#Headers],[AVIS LIMITE AU / VALIDITE]])))))</f>
        <v/>
      </c>
      <c r="J310" s="10" t="str">
        <f ca="1">IF('PR-tampon'!B276="","",IF('PR-tampon'!B276=0,"",INDIRECT(NOM_FR_FACADE&amp;ADDRESS('PR-tampon'!$E276,COLUMN(REFERENCEMENT_FACADE[[#Headers],[TC/TNC
dans le domaine d''emploi visé]])))))</f>
        <v/>
      </c>
      <c r="K310" s="2" t="str">
        <f ca="1">IF('PR-tampon'!B276="","",IF('PR-tampon'!B276=0,"",INDIRECT(NOM_FR_FACADE&amp;ADDRESS('PR-tampon'!$E276,COLUMN(REFERENCEMENT_FACADE[[#Headers],[Synthèse support visés]])))))</f>
        <v/>
      </c>
      <c r="L310" s="2" t="str">
        <f ca="1">IF('PR-tampon'!B276="","",IF('PR-tampon'!B276=0,"",INDIRECT(NOM_FR_FACADE&amp;ADDRESS('PR-tampon'!$E276,COLUMN(REFERENCEMENT_FACADE[[#Headers],[LIMITATION DE HAUTEUR DE FACADE3]])))))</f>
        <v/>
      </c>
      <c r="M310" s="265" t="str">
        <f ca="1">IF('PR-tampon'!B276="","",IF('PR-tampon'!B276=0,"",INDIRECT(NOM_FR_FACADE&amp;ADDRESS('PR-tampon'!$E276,COLUMN(REFERENCEMENT_FACADE[[#Headers],[LIMITATION DE HAUTEUR DE FACADE]])))))</f>
        <v/>
      </c>
      <c r="N310" s="236" t="str">
        <f ca="1">IF('PR-tampon'!B276="","",IF('PR-tampon'!B276=0,"",IF(INDIRECT(NOM_FR_FACADE&amp;ADDRESS('PR-tampon'!$E276,COLUMN(REFERENCEMENT_FACADE[Observation domaine d''emploi Hauteur])))=0,"-",INDIRECT(NOM_FR_FACADE&amp;ADDRESS('PR-tampon'!$E276,COLUMN(REFERENCEMENT_FACADE[Observation domaine d''emploi Hauteur]))))))</f>
        <v/>
      </c>
      <c r="O310" s="2" t="str">
        <f ca="1">IF('PR-tampon'!B276="","",IF('PR-tampon'!B276=0,"",INDIRECT(NOM_FR_FACADE&amp;ADDRESS('PR-tampon'!$E276,COLUMN(REFERENCEMENT_FACADE[[#Headers],[Colonne zone visée]])))))</f>
        <v/>
      </c>
      <c r="P310" s="2" t="str">
        <f ca="1">IF('PR-tampon'!B276="","",IF('PR-tampon'!B276=0,"",INDIRECT(NOM_FR_FACADE&amp;ADDRESS('PR-tampon'!$E276,COLUMN(REFERENCEMENT_FACADE[[#Headers],[Colonne catégorie visée]])))))</f>
        <v/>
      </c>
      <c r="Q310" s="236" t="str">
        <f ca="1">IF(OR(RECH_CATEGORIE=FALSE,MID(Tableau5[[#This Row],[ZONE DE SISMICITE MAXIMALE POUR LA CATEGORIE DE BATIMENT VISEE]],2,2)="**"),IF('PR-tampon'!B276="","",IF('PR-tampon'!B276=0,"",IF(INDIRECT(NOM_FR_FACADE&amp;ADDRESS('PR-tampon'!$E276,COLUMN(REFERENCEMENT_FACADE[OBSERVATIONS SUR DOMAINE D''EMPLOI Sismique])))="","-",(INDIRECT(NOM_FR_FACADE&amp;ADDRESS('PR-tampon'!$E276,COLUMN(REFERENCEMENT_FACADE[OBSERVATIONS SUR DOMAINE D''EMPLOI Sismique]))))))),"")</f>
        <v/>
      </c>
      <c r="R310" s="2" t="str">
        <f ca="1">IF('PR-tampon'!B276="","",IF('PR-tampon'!B276=0,"",IF(INDIRECT(NOM_FR_FACADE&amp;ADDRESS('PR-tampon'!$E276,COLUMN(REFERENCEMENT_FACADE[REF ApL])))=0,"",INDIRECT(NOM_FR_FACADE&amp;ADDRESS('PR-tampon'!$E276,COLUMN(REFERENCEMENT_FACADE[REF ApL]))))))</f>
        <v/>
      </c>
      <c r="S310" s="187" t="str">
        <f ca="1">IF('PR-tampon'!B276="","",IF('PR-tampon'!B276=0,"",IF(INDIRECT(NOM_FR_FACADE&amp;ADDRESS('PR-tampon'!$E276,COLUMN(REFERENCEMENT_FACADE[Lien pour aller sur le site Evaluation CSTB])))=0,"",INDIRECT(NOM_FR_FACADE&amp;ADDRESS('PR-tampon'!$E276,COLUMN(REFERENCEMENT_FACADE[Lien pour aller sur le site Evaluation CSTB]))))))</f>
        <v/>
      </c>
    </row>
    <row r="311" spans="1:19" ht="120" customHeight="1" x14ac:dyDescent="0.3">
      <c r="A311" s="2" t="e">
        <f>IF('PR-tampon'!B277=0,"",IF(A310+1&gt;'MODULE DE RECHERCHE'!$F$36,"",A310+1))</f>
        <v>#VALUE!</v>
      </c>
      <c r="B311" s="10" t="str">
        <f ca="1">IF('PR-tampon'!E277="","",IF('PR-tampon'!E277=0,"",INDIRECT(NOM_FR_FACADE&amp;ADDRESS('PR-tampon'!$E277,COLUMN(REFERENCEMENT_FACADE[[#Headers],[DATE REFERENCEMENT]])))))</f>
        <v/>
      </c>
      <c r="C311" s="2" t="str">
        <f ca="1">IF('PR-tampon'!B277="","",IF('PR-tampon'!B277=0,"",INDIRECT(NOM_FR_FACADE&amp;ADDRESS('PR-tampon'!$E277,COLUMN(REFERENCEMENT_FACADE[[#Headers],[ASPECT]])))))</f>
        <v/>
      </c>
      <c r="D311" s="2" t="str">
        <f ca="1">IF('PR-tampon'!B277="","",IF('PR-tampon'!B277=0,"",INDIRECT(NOM_FR_FACADE&amp;ADDRESS('PR-tampon'!$E277,COLUMN(REFERENCEMENT_FACADE[[#Headers],[TYPE DE PROCEDE]])))))</f>
        <v/>
      </c>
      <c r="E311" s="2" t="str">
        <f ca="1">IF('PR-tampon'!B277="","",IF('PR-tampon'!B277=0,"",INDIRECT(NOM_FR_FACADE&amp;ADDRESS('PR-tampon'!$E277,COLUMN(REFERENCEMENT_FACADE[[#Headers],[NOM COMMERCIAL DU PROCEDE]])))))</f>
        <v/>
      </c>
      <c r="F311" s="2" t="str">
        <f ca="1">IF('PR-tampon'!B277="","",IF('PR-tampon'!B277=0,"",INDIRECT(NOM_FR_FACADE&amp;ADDRESS('PR-tampon'!$E277,COLUMN(REFERENCEMENT_FACADE[[#Headers],[FABRICANT]])))))</f>
        <v/>
      </c>
      <c r="G311" s="2" t="str">
        <f ca="1">IF('PR-tampon'!B277="","",IF('PR-tampon'!B277=0,"",INDIRECT(NOM_FR_FACADE&amp;ADDRESS('PR-tampon'!$E277,COLUMN(REFERENCEMENT_FACADE[[#Headers],[TYPE DE DOCUMENT DE REFERENCE]])))))</f>
        <v/>
      </c>
      <c r="H311" s="2" t="str">
        <f ca="1">IF('PR-tampon'!B277="","",IF('PR-tampon'!B277=0,"",INDIRECT(NOM_FR_FACADE&amp;ADDRESS('PR-tampon'!$E277,COLUMN(REFERENCEMENT_FACADE[[#Headers],[REF]])))))</f>
        <v/>
      </c>
      <c r="I311" s="10" t="str">
        <f ca="1">IF('PR-tampon'!B277="","",IF('PR-tampon'!B277=0,"",INDIRECT(NOM_FR_FACADE&amp;ADDRESS('PR-tampon'!$E277,COLUMN(REFERENCEMENT_FACADE[[#Headers],[AVIS LIMITE AU / VALIDITE]])))))</f>
        <v/>
      </c>
      <c r="J311" s="10" t="str">
        <f ca="1">IF('PR-tampon'!B277="","",IF('PR-tampon'!B277=0,"",INDIRECT(NOM_FR_FACADE&amp;ADDRESS('PR-tampon'!$E277,COLUMN(REFERENCEMENT_FACADE[[#Headers],[TC/TNC
dans le domaine d''emploi visé]])))))</f>
        <v/>
      </c>
      <c r="K311" s="2" t="str">
        <f ca="1">IF('PR-tampon'!B277="","",IF('PR-tampon'!B277=0,"",INDIRECT(NOM_FR_FACADE&amp;ADDRESS('PR-tampon'!$E277,COLUMN(REFERENCEMENT_FACADE[[#Headers],[Synthèse support visés]])))))</f>
        <v/>
      </c>
      <c r="L311" s="2" t="str">
        <f ca="1">IF('PR-tampon'!B277="","",IF('PR-tampon'!B277=0,"",INDIRECT(NOM_FR_FACADE&amp;ADDRESS('PR-tampon'!$E277,COLUMN(REFERENCEMENT_FACADE[[#Headers],[LIMITATION DE HAUTEUR DE FACADE3]])))))</f>
        <v/>
      </c>
      <c r="M311" s="265" t="str">
        <f ca="1">IF('PR-tampon'!B277="","",IF('PR-tampon'!B277=0,"",INDIRECT(NOM_FR_FACADE&amp;ADDRESS('PR-tampon'!$E277,COLUMN(REFERENCEMENT_FACADE[[#Headers],[LIMITATION DE HAUTEUR DE FACADE]])))))</f>
        <v/>
      </c>
      <c r="N311" s="236" t="str">
        <f ca="1">IF('PR-tampon'!B277="","",IF('PR-tampon'!B277=0,"",IF(INDIRECT(NOM_FR_FACADE&amp;ADDRESS('PR-tampon'!$E277,COLUMN(REFERENCEMENT_FACADE[Observation domaine d''emploi Hauteur])))=0,"-",INDIRECT(NOM_FR_FACADE&amp;ADDRESS('PR-tampon'!$E277,COLUMN(REFERENCEMENT_FACADE[Observation domaine d''emploi Hauteur]))))))</f>
        <v/>
      </c>
      <c r="O311" s="2" t="str">
        <f ca="1">IF('PR-tampon'!B277="","",IF('PR-tampon'!B277=0,"",INDIRECT(NOM_FR_FACADE&amp;ADDRESS('PR-tampon'!$E277,COLUMN(REFERENCEMENT_FACADE[[#Headers],[Colonne zone visée]])))))</f>
        <v/>
      </c>
      <c r="P311" s="2" t="str">
        <f ca="1">IF('PR-tampon'!B277="","",IF('PR-tampon'!B277=0,"",INDIRECT(NOM_FR_FACADE&amp;ADDRESS('PR-tampon'!$E277,COLUMN(REFERENCEMENT_FACADE[[#Headers],[Colonne catégorie visée]])))))</f>
        <v/>
      </c>
      <c r="Q311" s="236" t="str">
        <f ca="1">IF(OR(RECH_CATEGORIE=FALSE,MID(Tableau5[[#This Row],[ZONE DE SISMICITE MAXIMALE POUR LA CATEGORIE DE BATIMENT VISEE]],2,2)="**"),IF('PR-tampon'!B277="","",IF('PR-tampon'!B277=0,"",IF(INDIRECT(NOM_FR_FACADE&amp;ADDRESS('PR-tampon'!$E277,COLUMN(REFERENCEMENT_FACADE[OBSERVATIONS SUR DOMAINE D''EMPLOI Sismique])))="","-",(INDIRECT(NOM_FR_FACADE&amp;ADDRESS('PR-tampon'!$E277,COLUMN(REFERENCEMENT_FACADE[OBSERVATIONS SUR DOMAINE D''EMPLOI Sismique]))))))),"")</f>
        <v/>
      </c>
      <c r="R311" s="2" t="str">
        <f ca="1">IF('PR-tampon'!B277="","",IF('PR-tampon'!B277=0,"",IF(INDIRECT(NOM_FR_FACADE&amp;ADDRESS('PR-tampon'!$E277,COLUMN(REFERENCEMENT_FACADE[REF ApL])))=0,"",INDIRECT(NOM_FR_FACADE&amp;ADDRESS('PR-tampon'!$E277,COLUMN(REFERENCEMENT_FACADE[REF ApL]))))))</f>
        <v/>
      </c>
      <c r="S311" s="187" t="str">
        <f ca="1">IF('PR-tampon'!B277="","",IF('PR-tampon'!B277=0,"",IF(INDIRECT(NOM_FR_FACADE&amp;ADDRESS('PR-tampon'!$E277,COLUMN(REFERENCEMENT_FACADE[Lien pour aller sur le site Evaluation CSTB])))=0,"",INDIRECT(NOM_FR_FACADE&amp;ADDRESS('PR-tampon'!$E277,COLUMN(REFERENCEMENT_FACADE[Lien pour aller sur le site Evaluation CSTB]))))))</f>
        <v/>
      </c>
    </row>
    <row r="312" spans="1:19" ht="120" customHeight="1" x14ac:dyDescent="0.3">
      <c r="A312" s="2" t="e">
        <f>IF('PR-tampon'!B278=0,"",IF(A311+1&gt;'MODULE DE RECHERCHE'!$F$36,"",A311+1))</f>
        <v>#VALUE!</v>
      </c>
      <c r="B312" s="10" t="str">
        <f ca="1">IF('PR-tampon'!E278="","",IF('PR-tampon'!E278=0,"",INDIRECT(NOM_FR_FACADE&amp;ADDRESS('PR-tampon'!$E278,COLUMN(REFERENCEMENT_FACADE[[#Headers],[DATE REFERENCEMENT]])))))</f>
        <v/>
      </c>
      <c r="C312" s="2" t="str">
        <f ca="1">IF('PR-tampon'!B278="","",IF('PR-tampon'!B278=0,"",INDIRECT(NOM_FR_FACADE&amp;ADDRESS('PR-tampon'!$E278,COLUMN(REFERENCEMENT_FACADE[[#Headers],[ASPECT]])))))</f>
        <v/>
      </c>
      <c r="D312" s="2" t="str">
        <f ca="1">IF('PR-tampon'!B278="","",IF('PR-tampon'!B278=0,"",INDIRECT(NOM_FR_FACADE&amp;ADDRESS('PR-tampon'!$E278,COLUMN(REFERENCEMENT_FACADE[[#Headers],[TYPE DE PROCEDE]])))))</f>
        <v/>
      </c>
      <c r="E312" s="2" t="str">
        <f ca="1">IF('PR-tampon'!B278="","",IF('PR-tampon'!B278=0,"",INDIRECT(NOM_FR_FACADE&amp;ADDRESS('PR-tampon'!$E278,COLUMN(REFERENCEMENT_FACADE[[#Headers],[NOM COMMERCIAL DU PROCEDE]])))))</f>
        <v/>
      </c>
      <c r="F312" s="2" t="str">
        <f ca="1">IF('PR-tampon'!B278="","",IF('PR-tampon'!B278=0,"",INDIRECT(NOM_FR_FACADE&amp;ADDRESS('PR-tampon'!$E278,COLUMN(REFERENCEMENT_FACADE[[#Headers],[FABRICANT]])))))</f>
        <v/>
      </c>
      <c r="G312" s="2" t="str">
        <f ca="1">IF('PR-tampon'!B278="","",IF('PR-tampon'!B278=0,"",INDIRECT(NOM_FR_FACADE&amp;ADDRESS('PR-tampon'!$E278,COLUMN(REFERENCEMENT_FACADE[[#Headers],[TYPE DE DOCUMENT DE REFERENCE]])))))</f>
        <v/>
      </c>
      <c r="H312" s="2" t="str">
        <f ca="1">IF('PR-tampon'!B278="","",IF('PR-tampon'!B278=0,"",INDIRECT(NOM_FR_FACADE&amp;ADDRESS('PR-tampon'!$E278,COLUMN(REFERENCEMENT_FACADE[[#Headers],[REF]])))))</f>
        <v/>
      </c>
      <c r="I312" s="10" t="str">
        <f ca="1">IF('PR-tampon'!B278="","",IF('PR-tampon'!B278=0,"",INDIRECT(NOM_FR_FACADE&amp;ADDRESS('PR-tampon'!$E278,COLUMN(REFERENCEMENT_FACADE[[#Headers],[AVIS LIMITE AU / VALIDITE]])))))</f>
        <v/>
      </c>
      <c r="J312" s="10" t="str">
        <f ca="1">IF('PR-tampon'!B278="","",IF('PR-tampon'!B278=0,"",INDIRECT(NOM_FR_FACADE&amp;ADDRESS('PR-tampon'!$E278,COLUMN(REFERENCEMENT_FACADE[[#Headers],[TC/TNC
dans le domaine d''emploi visé]])))))</f>
        <v/>
      </c>
      <c r="K312" s="2" t="str">
        <f ca="1">IF('PR-tampon'!B278="","",IF('PR-tampon'!B278=0,"",INDIRECT(NOM_FR_FACADE&amp;ADDRESS('PR-tampon'!$E278,COLUMN(REFERENCEMENT_FACADE[[#Headers],[Synthèse support visés]])))))</f>
        <v/>
      </c>
      <c r="L312" s="2" t="str">
        <f ca="1">IF('PR-tampon'!B278="","",IF('PR-tampon'!B278=0,"",INDIRECT(NOM_FR_FACADE&amp;ADDRESS('PR-tampon'!$E278,COLUMN(REFERENCEMENT_FACADE[[#Headers],[LIMITATION DE HAUTEUR DE FACADE3]])))))</f>
        <v/>
      </c>
      <c r="M312" s="265" t="str">
        <f ca="1">IF('PR-tampon'!B278="","",IF('PR-tampon'!B278=0,"",INDIRECT(NOM_FR_FACADE&amp;ADDRESS('PR-tampon'!$E278,COLUMN(REFERENCEMENT_FACADE[[#Headers],[LIMITATION DE HAUTEUR DE FACADE]])))))</f>
        <v/>
      </c>
      <c r="N312" s="236" t="str">
        <f ca="1">IF('PR-tampon'!B278="","",IF('PR-tampon'!B278=0,"",IF(INDIRECT(NOM_FR_FACADE&amp;ADDRESS('PR-tampon'!$E278,COLUMN(REFERENCEMENT_FACADE[Observation domaine d''emploi Hauteur])))=0,"-",INDIRECT(NOM_FR_FACADE&amp;ADDRESS('PR-tampon'!$E278,COLUMN(REFERENCEMENT_FACADE[Observation domaine d''emploi Hauteur]))))))</f>
        <v/>
      </c>
      <c r="O312" s="2" t="str">
        <f ca="1">IF('PR-tampon'!B278="","",IF('PR-tampon'!B278=0,"",INDIRECT(NOM_FR_FACADE&amp;ADDRESS('PR-tampon'!$E278,COLUMN(REFERENCEMENT_FACADE[[#Headers],[Colonne zone visée]])))))</f>
        <v/>
      </c>
      <c r="P312" s="2" t="str">
        <f ca="1">IF('PR-tampon'!B278="","",IF('PR-tampon'!B278=0,"",INDIRECT(NOM_FR_FACADE&amp;ADDRESS('PR-tampon'!$E278,COLUMN(REFERENCEMENT_FACADE[[#Headers],[Colonne catégorie visée]])))))</f>
        <v/>
      </c>
      <c r="Q312" s="236" t="str">
        <f ca="1">IF(OR(RECH_CATEGORIE=FALSE,MID(Tableau5[[#This Row],[ZONE DE SISMICITE MAXIMALE POUR LA CATEGORIE DE BATIMENT VISEE]],2,2)="**"),IF('PR-tampon'!B278="","",IF('PR-tampon'!B278=0,"",IF(INDIRECT(NOM_FR_FACADE&amp;ADDRESS('PR-tampon'!$E278,COLUMN(REFERENCEMENT_FACADE[OBSERVATIONS SUR DOMAINE D''EMPLOI Sismique])))="","-",(INDIRECT(NOM_FR_FACADE&amp;ADDRESS('PR-tampon'!$E278,COLUMN(REFERENCEMENT_FACADE[OBSERVATIONS SUR DOMAINE D''EMPLOI Sismique]))))))),"")</f>
        <v/>
      </c>
      <c r="R312" s="2" t="str">
        <f ca="1">IF('PR-tampon'!B278="","",IF('PR-tampon'!B278=0,"",IF(INDIRECT(NOM_FR_FACADE&amp;ADDRESS('PR-tampon'!$E278,COLUMN(REFERENCEMENT_FACADE[REF ApL])))=0,"",INDIRECT(NOM_FR_FACADE&amp;ADDRESS('PR-tampon'!$E278,COLUMN(REFERENCEMENT_FACADE[REF ApL]))))))</f>
        <v/>
      </c>
      <c r="S312" s="187" t="str">
        <f ca="1">IF('PR-tampon'!B278="","",IF('PR-tampon'!B278=0,"",IF(INDIRECT(NOM_FR_FACADE&amp;ADDRESS('PR-tampon'!$E278,COLUMN(REFERENCEMENT_FACADE[Lien pour aller sur le site Evaluation CSTB])))=0,"",INDIRECT(NOM_FR_FACADE&amp;ADDRESS('PR-tampon'!$E278,COLUMN(REFERENCEMENT_FACADE[Lien pour aller sur le site Evaluation CSTB]))))))</f>
        <v/>
      </c>
    </row>
    <row r="313" spans="1:19" ht="120" customHeight="1" x14ac:dyDescent="0.3">
      <c r="A313" s="2" t="e">
        <f>IF('PR-tampon'!B279=0,"",IF(A312+1&gt;'MODULE DE RECHERCHE'!$F$36,"",A312+1))</f>
        <v>#VALUE!</v>
      </c>
      <c r="B313" s="10" t="str">
        <f ca="1">IF('PR-tampon'!E279="","",IF('PR-tampon'!E279=0,"",INDIRECT(NOM_FR_FACADE&amp;ADDRESS('PR-tampon'!$E279,COLUMN(REFERENCEMENT_FACADE[[#Headers],[DATE REFERENCEMENT]])))))</f>
        <v/>
      </c>
      <c r="C313" s="2" t="str">
        <f ca="1">IF('PR-tampon'!B279="","",IF('PR-tampon'!B279=0,"",INDIRECT(NOM_FR_FACADE&amp;ADDRESS('PR-tampon'!$E279,COLUMN(REFERENCEMENT_FACADE[[#Headers],[ASPECT]])))))</f>
        <v/>
      </c>
      <c r="D313" s="2" t="str">
        <f ca="1">IF('PR-tampon'!B279="","",IF('PR-tampon'!B279=0,"",INDIRECT(NOM_FR_FACADE&amp;ADDRESS('PR-tampon'!$E279,COLUMN(REFERENCEMENT_FACADE[[#Headers],[TYPE DE PROCEDE]])))))</f>
        <v/>
      </c>
      <c r="E313" s="2" t="str">
        <f ca="1">IF('PR-tampon'!B279="","",IF('PR-tampon'!B279=0,"",INDIRECT(NOM_FR_FACADE&amp;ADDRESS('PR-tampon'!$E279,COLUMN(REFERENCEMENT_FACADE[[#Headers],[NOM COMMERCIAL DU PROCEDE]])))))</f>
        <v/>
      </c>
      <c r="F313" s="2" t="str">
        <f ca="1">IF('PR-tampon'!B279="","",IF('PR-tampon'!B279=0,"",INDIRECT(NOM_FR_FACADE&amp;ADDRESS('PR-tampon'!$E279,COLUMN(REFERENCEMENT_FACADE[[#Headers],[FABRICANT]])))))</f>
        <v/>
      </c>
      <c r="G313" s="2" t="str">
        <f ca="1">IF('PR-tampon'!B279="","",IF('PR-tampon'!B279=0,"",INDIRECT(NOM_FR_FACADE&amp;ADDRESS('PR-tampon'!$E279,COLUMN(REFERENCEMENT_FACADE[[#Headers],[TYPE DE DOCUMENT DE REFERENCE]])))))</f>
        <v/>
      </c>
      <c r="H313" s="2" t="str">
        <f ca="1">IF('PR-tampon'!B279="","",IF('PR-tampon'!B279=0,"",INDIRECT(NOM_FR_FACADE&amp;ADDRESS('PR-tampon'!$E279,COLUMN(REFERENCEMENT_FACADE[[#Headers],[REF]])))))</f>
        <v/>
      </c>
      <c r="I313" s="10" t="str">
        <f ca="1">IF('PR-tampon'!B279="","",IF('PR-tampon'!B279=0,"",INDIRECT(NOM_FR_FACADE&amp;ADDRESS('PR-tampon'!$E279,COLUMN(REFERENCEMENT_FACADE[[#Headers],[AVIS LIMITE AU / VALIDITE]])))))</f>
        <v/>
      </c>
      <c r="J313" s="10" t="str">
        <f ca="1">IF('PR-tampon'!B279="","",IF('PR-tampon'!B279=0,"",INDIRECT(NOM_FR_FACADE&amp;ADDRESS('PR-tampon'!$E279,COLUMN(REFERENCEMENT_FACADE[[#Headers],[TC/TNC
dans le domaine d''emploi visé]])))))</f>
        <v/>
      </c>
      <c r="K313" s="2" t="str">
        <f ca="1">IF('PR-tampon'!B279="","",IF('PR-tampon'!B279=0,"",INDIRECT(NOM_FR_FACADE&amp;ADDRESS('PR-tampon'!$E279,COLUMN(REFERENCEMENT_FACADE[[#Headers],[Synthèse support visés]])))))</f>
        <v/>
      </c>
      <c r="L313" s="2" t="str">
        <f ca="1">IF('PR-tampon'!B279="","",IF('PR-tampon'!B279=0,"",INDIRECT(NOM_FR_FACADE&amp;ADDRESS('PR-tampon'!$E279,COLUMN(REFERENCEMENT_FACADE[[#Headers],[LIMITATION DE HAUTEUR DE FACADE3]])))))</f>
        <v/>
      </c>
      <c r="M313" s="265" t="str">
        <f ca="1">IF('PR-tampon'!B279="","",IF('PR-tampon'!B279=0,"",INDIRECT(NOM_FR_FACADE&amp;ADDRESS('PR-tampon'!$E279,COLUMN(REFERENCEMENT_FACADE[[#Headers],[LIMITATION DE HAUTEUR DE FACADE]])))))</f>
        <v/>
      </c>
      <c r="N313" s="236" t="str">
        <f ca="1">IF('PR-tampon'!B279="","",IF('PR-tampon'!B279=0,"",IF(INDIRECT(NOM_FR_FACADE&amp;ADDRESS('PR-tampon'!$E279,COLUMN(REFERENCEMENT_FACADE[Observation domaine d''emploi Hauteur])))=0,"-",INDIRECT(NOM_FR_FACADE&amp;ADDRESS('PR-tampon'!$E279,COLUMN(REFERENCEMENT_FACADE[Observation domaine d''emploi Hauteur]))))))</f>
        <v/>
      </c>
      <c r="O313" s="2" t="str">
        <f ca="1">IF('PR-tampon'!B279="","",IF('PR-tampon'!B279=0,"",INDIRECT(NOM_FR_FACADE&amp;ADDRESS('PR-tampon'!$E279,COLUMN(REFERENCEMENT_FACADE[[#Headers],[Colonne zone visée]])))))</f>
        <v/>
      </c>
      <c r="P313" s="2" t="str">
        <f ca="1">IF('PR-tampon'!B279="","",IF('PR-tampon'!B279=0,"",INDIRECT(NOM_FR_FACADE&amp;ADDRESS('PR-tampon'!$E279,COLUMN(REFERENCEMENT_FACADE[[#Headers],[Colonne catégorie visée]])))))</f>
        <v/>
      </c>
      <c r="Q313" s="236" t="str">
        <f ca="1">IF(OR(RECH_CATEGORIE=FALSE,MID(Tableau5[[#This Row],[ZONE DE SISMICITE MAXIMALE POUR LA CATEGORIE DE BATIMENT VISEE]],2,2)="**"),IF('PR-tampon'!B279="","",IF('PR-tampon'!B279=0,"",IF(INDIRECT(NOM_FR_FACADE&amp;ADDRESS('PR-tampon'!$E279,COLUMN(REFERENCEMENT_FACADE[OBSERVATIONS SUR DOMAINE D''EMPLOI Sismique])))="","-",(INDIRECT(NOM_FR_FACADE&amp;ADDRESS('PR-tampon'!$E279,COLUMN(REFERENCEMENT_FACADE[OBSERVATIONS SUR DOMAINE D''EMPLOI Sismique]))))))),"")</f>
        <v/>
      </c>
      <c r="R313" s="2" t="str">
        <f ca="1">IF('PR-tampon'!B279="","",IF('PR-tampon'!B279=0,"",IF(INDIRECT(NOM_FR_FACADE&amp;ADDRESS('PR-tampon'!$E279,COLUMN(REFERENCEMENT_FACADE[REF ApL])))=0,"",INDIRECT(NOM_FR_FACADE&amp;ADDRESS('PR-tampon'!$E279,COLUMN(REFERENCEMENT_FACADE[REF ApL]))))))</f>
        <v/>
      </c>
      <c r="S313" s="187" t="str">
        <f ca="1">IF('PR-tampon'!B279="","",IF('PR-tampon'!B279=0,"",IF(INDIRECT(NOM_FR_FACADE&amp;ADDRESS('PR-tampon'!$E279,COLUMN(REFERENCEMENT_FACADE[Lien pour aller sur le site Evaluation CSTB])))=0,"",INDIRECT(NOM_FR_FACADE&amp;ADDRESS('PR-tampon'!$E279,COLUMN(REFERENCEMENT_FACADE[Lien pour aller sur le site Evaluation CSTB]))))))</f>
        <v/>
      </c>
    </row>
    <row r="314" spans="1:19" ht="120" customHeight="1" x14ac:dyDescent="0.3">
      <c r="A314" s="2" t="e">
        <f>IF('PR-tampon'!B280=0,"",IF(A313+1&gt;'MODULE DE RECHERCHE'!$F$36,"",A313+1))</f>
        <v>#VALUE!</v>
      </c>
      <c r="B314" s="10" t="str">
        <f ca="1">IF('PR-tampon'!E280="","",IF('PR-tampon'!E280=0,"",INDIRECT(NOM_FR_FACADE&amp;ADDRESS('PR-tampon'!$E280,COLUMN(REFERENCEMENT_FACADE[[#Headers],[DATE REFERENCEMENT]])))))</f>
        <v/>
      </c>
      <c r="C314" s="2" t="str">
        <f ca="1">IF('PR-tampon'!B280="","",IF('PR-tampon'!B280=0,"",INDIRECT(NOM_FR_FACADE&amp;ADDRESS('PR-tampon'!$E280,COLUMN(REFERENCEMENT_FACADE[[#Headers],[ASPECT]])))))</f>
        <v/>
      </c>
      <c r="D314" s="2" t="str">
        <f ca="1">IF('PR-tampon'!B280="","",IF('PR-tampon'!B280=0,"",INDIRECT(NOM_FR_FACADE&amp;ADDRESS('PR-tampon'!$E280,COLUMN(REFERENCEMENT_FACADE[[#Headers],[TYPE DE PROCEDE]])))))</f>
        <v/>
      </c>
      <c r="E314" s="2" t="str">
        <f ca="1">IF('PR-tampon'!B280="","",IF('PR-tampon'!B280=0,"",INDIRECT(NOM_FR_FACADE&amp;ADDRESS('PR-tampon'!$E280,COLUMN(REFERENCEMENT_FACADE[[#Headers],[NOM COMMERCIAL DU PROCEDE]])))))</f>
        <v/>
      </c>
      <c r="F314" s="2" t="str">
        <f ca="1">IF('PR-tampon'!B280="","",IF('PR-tampon'!B280=0,"",INDIRECT(NOM_FR_FACADE&amp;ADDRESS('PR-tampon'!$E280,COLUMN(REFERENCEMENT_FACADE[[#Headers],[FABRICANT]])))))</f>
        <v/>
      </c>
      <c r="G314" s="2" t="str">
        <f ca="1">IF('PR-tampon'!B280="","",IF('PR-tampon'!B280=0,"",INDIRECT(NOM_FR_FACADE&amp;ADDRESS('PR-tampon'!$E280,COLUMN(REFERENCEMENT_FACADE[[#Headers],[TYPE DE DOCUMENT DE REFERENCE]])))))</f>
        <v/>
      </c>
      <c r="H314" s="2" t="str">
        <f ca="1">IF('PR-tampon'!B280="","",IF('PR-tampon'!B280=0,"",INDIRECT(NOM_FR_FACADE&amp;ADDRESS('PR-tampon'!$E280,COLUMN(REFERENCEMENT_FACADE[[#Headers],[REF]])))))</f>
        <v/>
      </c>
      <c r="I314" s="10" t="str">
        <f ca="1">IF('PR-tampon'!B280="","",IF('PR-tampon'!B280=0,"",INDIRECT(NOM_FR_FACADE&amp;ADDRESS('PR-tampon'!$E280,COLUMN(REFERENCEMENT_FACADE[[#Headers],[AVIS LIMITE AU / VALIDITE]])))))</f>
        <v/>
      </c>
      <c r="J314" s="10" t="str">
        <f ca="1">IF('PR-tampon'!B280="","",IF('PR-tampon'!B280=0,"",INDIRECT(NOM_FR_FACADE&amp;ADDRESS('PR-tampon'!$E280,COLUMN(REFERENCEMENT_FACADE[[#Headers],[TC/TNC
dans le domaine d''emploi visé]])))))</f>
        <v/>
      </c>
      <c r="K314" s="2" t="str">
        <f ca="1">IF('PR-tampon'!B280="","",IF('PR-tampon'!B280=0,"",INDIRECT(NOM_FR_FACADE&amp;ADDRESS('PR-tampon'!$E280,COLUMN(REFERENCEMENT_FACADE[[#Headers],[Synthèse support visés]])))))</f>
        <v/>
      </c>
      <c r="L314" s="2" t="str">
        <f ca="1">IF('PR-tampon'!B280="","",IF('PR-tampon'!B280=0,"",INDIRECT(NOM_FR_FACADE&amp;ADDRESS('PR-tampon'!$E280,COLUMN(REFERENCEMENT_FACADE[[#Headers],[LIMITATION DE HAUTEUR DE FACADE3]])))))</f>
        <v/>
      </c>
      <c r="M314" s="265" t="str">
        <f ca="1">IF('PR-tampon'!B280="","",IF('PR-tampon'!B280=0,"",INDIRECT(NOM_FR_FACADE&amp;ADDRESS('PR-tampon'!$E280,COLUMN(REFERENCEMENT_FACADE[[#Headers],[LIMITATION DE HAUTEUR DE FACADE]])))))</f>
        <v/>
      </c>
      <c r="N314" s="236" t="str">
        <f ca="1">IF('PR-tampon'!B280="","",IF('PR-tampon'!B280=0,"",IF(INDIRECT(NOM_FR_FACADE&amp;ADDRESS('PR-tampon'!$E280,COLUMN(REFERENCEMENT_FACADE[Observation domaine d''emploi Hauteur])))=0,"-",INDIRECT(NOM_FR_FACADE&amp;ADDRESS('PR-tampon'!$E280,COLUMN(REFERENCEMENT_FACADE[Observation domaine d''emploi Hauteur]))))))</f>
        <v/>
      </c>
      <c r="O314" s="2" t="str">
        <f ca="1">IF('PR-tampon'!B280="","",IF('PR-tampon'!B280=0,"",INDIRECT(NOM_FR_FACADE&amp;ADDRESS('PR-tampon'!$E280,COLUMN(REFERENCEMENT_FACADE[[#Headers],[Colonne zone visée]])))))</f>
        <v/>
      </c>
      <c r="P314" s="2" t="str">
        <f ca="1">IF('PR-tampon'!B280="","",IF('PR-tampon'!B280=0,"",INDIRECT(NOM_FR_FACADE&amp;ADDRESS('PR-tampon'!$E280,COLUMN(REFERENCEMENT_FACADE[[#Headers],[Colonne catégorie visée]])))))</f>
        <v/>
      </c>
      <c r="Q314" s="236" t="str">
        <f ca="1">IF(OR(RECH_CATEGORIE=FALSE,MID(Tableau5[[#This Row],[ZONE DE SISMICITE MAXIMALE POUR LA CATEGORIE DE BATIMENT VISEE]],2,2)="**"),IF('PR-tampon'!B280="","",IF('PR-tampon'!B280=0,"",IF(INDIRECT(NOM_FR_FACADE&amp;ADDRESS('PR-tampon'!$E280,COLUMN(REFERENCEMENT_FACADE[OBSERVATIONS SUR DOMAINE D''EMPLOI Sismique])))="","-",(INDIRECT(NOM_FR_FACADE&amp;ADDRESS('PR-tampon'!$E280,COLUMN(REFERENCEMENT_FACADE[OBSERVATIONS SUR DOMAINE D''EMPLOI Sismique]))))))),"")</f>
        <v/>
      </c>
      <c r="R314" s="2" t="str">
        <f ca="1">IF('PR-tampon'!B280="","",IF('PR-tampon'!B280=0,"",IF(INDIRECT(NOM_FR_FACADE&amp;ADDRESS('PR-tampon'!$E280,COLUMN(REFERENCEMENT_FACADE[REF ApL])))=0,"",INDIRECT(NOM_FR_FACADE&amp;ADDRESS('PR-tampon'!$E280,COLUMN(REFERENCEMENT_FACADE[REF ApL]))))))</f>
        <v/>
      </c>
      <c r="S314" s="187" t="str">
        <f ca="1">IF('PR-tampon'!B280="","",IF('PR-tampon'!B280=0,"",IF(INDIRECT(NOM_FR_FACADE&amp;ADDRESS('PR-tampon'!$E280,COLUMN(REFERENCEMENT_FACADE[Lien pour aller sur le site Evaluation CSTB])))=0,"",INDIRECT(NOM_FR_FACADE&amp;ADDRESS('PR-tampon'!$E280,COLUMN(REFERENCEMENT_FACADE[Lien pour aller sur le site Evaluation CSTB]))))))</f>
        <v/>
      </c>
    </row>
    <row r="315" spans="1:19" ht="120" customHeight="1" x14ac:dyDescent="0.3">
      <c r="A315" s="2" t="e">
        <f>IF('PR-tampon'!B281=0,"",IF(A314+1&gt;'MODULE DE RECHERCHE'!$F$36,"",A314+1))</f>
        <v>#VALUE!</v>
      </c>
      <c r="B315" s="10" t="str">
        <f ca="1">IF('PR-tampon'!E281="","",IF('PR-tampon'!E281=0,"",INDIRECT(NOM_FR_FACADE&amp;ADDRESS('PR-tampon'!$E281,COLUMN(REFERENCEMENT_FACADE[[#Headers],[DATE REFERENCEMENT]])))))</f>
        <v/>
      </c>
      <c r="C315" s="2" t="str">
        <f ca="1">IF('PR-tampon'!B281="","",IF('PR-tampon'!B281=0,"",INDIRECT(NOM_FR_FACADE&amp;ADDRESS('PR-tampon'!$E281,COLUMN(REFERENCEMENT_FACADE[[#Headers],[ASPECT]])))))</f>
        <v/>
      </c>
      <c r="D315" s="2" t="str">
        <f ca="1">IF('PR-tampon'!B281="","",IF('PR-tampon'!B281=0,"",INDIRECT(NOM_FR_FACADE&amp;ADDRESS('PR-tampon'!$E281,COLUMN(REFERENCEMENT_FACADE[[#Headers],[TYPE DE PROCEDE]])))))</f>
        <v/>
      </c>
      <c r="E315" s="2" t="str">
        <f ca="1">IF('PR-tampon'!B281="","",IF('PR-tampon'!B281=0,"",INDIRECT(NOM_FR_FACADE&amp;ADDRESS('PR-tampon'!$E281,COLUMN(REFERENCEMENT_FACADE[[#Headers],[NOM COMMERCIAL DU PROCEDE]])))))</f>
        <v/>
      </c>
      <c r="F315" s="2" t="str">
        <f ca="1">IF('PR-tampon'!B281="","",IF('PR-tampon'!B281=0,"",INDIRECT(NOM_FR_FACADE&amp;ADDRESS('PR-tampon'!$E281,COLUMN(REFERENCEMENT_FACADE[[#Headers],[FABRICANT]])))))</f>
        <v/>
      </c>
      <c r="G315" s="2" t="str">
        <f ca="1">IF('PR-tampon'!B281="","",IF('PR-tampon'!B281=0,"",INDIRECT(NOM_FR_FACADE&amp;ADDRESS('PR-tampon'!$E281,COLUMN(REFERENCEMENT_FACADE[[#Headers],[TYPE DE DOCUMENT DE REFERENCE]])))))</f>
        <v/>
      </c>
      <c r="H315" s="2" t="str">
        <f ca="1">IF('PR-tampon'!B281="","",IF('PR-tampon'!B281=0,"",INDIRECT(NOM_FR_FACADE&amp;ADDRESS('PR-tampon'!$E281,COLUMN(REFERENCEMENT_FACADE[[#Headers],[REF]])))))</f>
        <v/>
      </c>
      <c r="I315" s="10" t="str">
        <f ca="1">IF('PR-tampon'!B281="","",IF('PR-tampon'!B281=0,"",INDIRECT(NOM_FR_FACADE&amp;ADDRESS('PR-tampon'!$E281,COLUMN(REFERENCEMENT_FACADE[[#Headers],[AVIS LIMITE AU / VALIDITE]])))))</f>
        <v/>
      </c>
      <c r="J315" s="10" t="str">
        <f ca="1">IF('PR-tampon'!B281="","",IF('PR-tampon'!B281=0,"",INDIRECT(NOM_FR_FACADE&amp;ADDRESS('PR-tampon'!$E281,COLUMN(REFERENCEMENT_FACADE[[#Headers],[TC/TNC
dans le domaine d''emploi visé]])))))</f>
        <v/>
      </c>
      <c r="K315" s="2" t="str">
        <f ca="1">IF('PR-tampon'!B281="","",IF('PR-tampon'!B281=0,"",INDIRECT(NOM_FR_FACADE&amp;ADDRESS('PR-tampon'!$E281,COLUMN(REFERENCEMENT_FACADE[[#Headers],[Synthèse support visés]])))))</f>
        <v/>
      </c>
      <c r="L315" s="2" t="str">
        <f ca="1">IF('PR-tampon'!B281="","",IF('PR-tampon'!B281=0,"",INDIRECT(NOM_FR_FACADE&amp;ADDRESS('PR-tampon'!$E281,COLUMN(REFERENCEMENT_FACADE[[#Headers],[LIMITATION DE HAUTEUR DE FACADE3]])))))</f>
        <v/>
      </c>
      <c r="M315" s="265" t="str">
        <f ca="1">IF('PR-tampon'!B281="","",IF('PR-tampon'!B281=0,"",INDIRECT(NOM_FR_FACADE&amp;ADDRESS('PR-tampon'!$E281,COLUMN(REFERENCEMENT_FACADE[[#Headers],[LIMITATION DE HAUTEUR DE FACADE]])))))</f>
        <v/>
      </c>
      <c r="N315" s="236" t="str">
        <f ca="1">IF('PR-tampon'!B281="","",IF('PR-tampon'!B281=0,"",IF(INDIRECT(NOM_FR_FACADE&amp;ADDRESS('PR-tampon'!$E281,COLUMN(REFERENCEMENT_FACADE[Observation domaine d''emploi Hauteur])))=0,"-",INDIRECT(NOM_FR_FACADE&amp;ADDRESS('PR-tampon'!$E281,COLUMN(REFERENCEMENT_FACADE[Observation domaine d''emploi Hauteur]))))))</f>
        <v/>
      </c>
      <c r="O315" s="2" t="str">
        <f ca="1">IF('PR-tampon'!B281="","",IF('PR-tampon'!B281=0,"",INDIRECT(NOM_FR_FACADE&amp;ADDRESS('PR-tampon'!$E281,COLUMN(REFERENCEMENT_FACADE[[#Headers],[Colonne zone visée]])))))</f>
        <v/>
      </c>
      <c r="P315" s="2" t="str">
        <f ca="1">IF('PR-tampon'!B281="","",IF('PR-tampon'!B281=0,"",INDIRECT(NOM_FR_FACADE&amp;ADDRESS('PR-tampon'!$E281,COLUMN(REFERENCEMENT_FACADE[[#Headers],[Colonne catégorie visée]])))))</f>
        <v/>
      </c>
      <c r="Q315" s="236" t="str">
        <f ca="1">IF(OR(RECH_CATEGORIE=FALSE,MID(Tableau5[[#This Row],[ZONE DE SISMICITE MAXIMALE POUR LA CATEGORIE DE BATIMENT VISEE]],2,2)="**"),IF('PR-tampon'!B281="","",IF('PR-tampon'!B281=0,"",IF(INDIRECT(NOM_FR_FACADE&amp;ADDRESS('PR-tampon'!$E281,COLUMN(REFERENCEMENT_FACADE[OBSERVATIONS SUR DOMAINE D''EMPLOI Sismique])))="","-",(INDIRECT(NOM_FR_FACADE&amp;ADDRESS('PR-tampon'!$E281,COLUMN(REFERENCEMENT_FACADE[OBSERVATIONS SUR DOMAINE D''EMPLOI Sismique]))))))),"")</f>
        <v/>
      </c>
      <c r="R315" s="2" t="str">
        <f ca="1">IF('PR-tampon'!B281="","",IF('PR-tampon'!B281=0,"",IF(INDIRECT(NOM_FR_FACADE&amp;ADDRESS('PR-tampon'!$E281,COLUMN(REFERENCEMENT_FACADE[REF ApL])))=0,"",INDIRECT(NOM_FR_FACADE&amp;ADDRESS('PR-tampon'!$E281,COLUMN(REFERENCEMENT_FACADE[REF ApL]))))))</f>
        <v/>
      </c>
      <c r="S315" s="187" t="str">
        <f ca="1">IF('PR-tampon'!B281="","",IF('PR-tampon'!B281=0,"",IF(INDIRECT(NOM_FR_FACADE&amp;ADDRESS('PR-tampon'!$E281,COLUMN(REFERENCEMENT_FACADE[Lien pour aller sur le site Evaluation CSTB])))=0,"",INDIRECT(NOM_FR_FACADE&amp;ADDRESS('PR-tampon'!$E281,COLUMN(REFERENCEMENT_FACADE[Lien pour aller sur le site Evaluation CSTB]))))))</f>
        <v/>
      </c>
    </row>
    <row r="316" spans="1:19" ht="120" customHeight="1" x14ac:dyDescent="0.3">
      <c r="A316" s="2" t="e">
        <f>IF('PR-tampon'!B282=0,"",IF(A315+1&gt;'MODULE DE RECHERCHE'!$F$36,"",A315+1))</f>
        <v>#VALUE!</v>
      </c>
      <c r="B316" s="10" t="str">
        <f ca="1">IF('PR-tampon'!E282="","",IF('PR-tampon'!E282=0,"",INDIRECT(NOM_FR_FACADE&amp;ADDRESS('PR-tampon'!$E282,COLUMN(REFERENCEMENT_FACADE[[#Headers],[DATE REFERENCEMENT]])))))</f>
        <v/>
      </c>
      <c r="C316" s="2" t="str">
        <f ca="1">IF('PR-tampon'!B282="","",IF('PR-tampon'!B282=0,"",INDIRECT(NOM_FR_FACADE&amp;ADDRESS('PR-tampon'!$E282,COLUMN(REFERENCEMENT_FACADE[[#Headers],[ASPECT]])))))</f>
        <v/>
      </c>
      <c r="D316" s="2" t="str">
        <f ca="1">IF('PR-tampon'!B282="","",IF('PR-tampon'!B282=0,"",INDIRECT(NOM_FR_FACADE&amp;ADDRESS('PR-tampon'!$E282,COLUMN(REFERENCEMENT_FACADE[[#Headers],[TYPE DE PROCEDE]])))))</f>
        <v/>
      </c>
      <c r="E316" s="2" t="str">
        <f ca="1">IF('PR-tampon'!B282="","",IF('PR-tampon'!B282=0,"",INDIRECT(NOM_FR_FACADE&amp;ADDRESS('PR-tampon'!$E282,COLUMN(REFERENCEMENT_FACADE[[#Headers],[NOM COMMERCIAL DU PROCEDE]])))))</f>
        <v/>
      </c>
      <c r="F316" s="2" t="str">
        <f ca="1">IF('PR-tampon'!B282="","",IF('PR-tampon'!B282=0,"",INDIRECT(NOM_FR_FACADE&amp;ADDRESS('PR-tampon'!$E282,COLUMN(REFERENCEMENT_FACADE[[#Headers],[FABRICANT]])))))</f>
        <v/>
      </c>
      <c r="G316" s="2" t="str">
        <f ca="1">IF('PR-tampon'!B282="","",IF('PR-tampon'!B282=0,"",INDIRECT(NOM_FR_FACADE&amp;ADDRESS('PR-tampon'!$E282,COLUMN(REFERENCEMENT_FACADE[[#Headers],[TYPE DE DOCUMENT DE REFERENCE]])))))</f>
        <v/>
      </c>
      <c r="H316" s="2" t="str">
        <f ca="1">IF('PR-tampon'!B282="","",IF('PR-tampon'!B282=0,"",INDIRECT(NOM_FR_FACADE&amp;ADDRESS('PR-tampon'!$E282,COLUMN(REFERENCEMENT_FACADE[[#Headers],[REF]])))))</f>
        <v/>
      </c>
      <c r="I316" s="10" t="str">
        <f ca="1">IF('PR-tampon'!B282="","",IF('PR-tampon'!B282=0,"",INDIRECT(NOM_FR_FACADE&amp;ADDRESS('PR-tampon'!$E282,COLUMN(REFERENCEMENT_FACADE[[#Headers],[AVIS LIMITE AU / VALIDITE]])))))</f>
        <v/>
      </c>
      <c r="J316" s="10" t="str">
        <f ca="1">IF('PR-tampon'!B282="","",IF('PR-tampon'!B282=0,"",INDIRECT(NOM_FR_FACADE&amp;ADDRESS('PR-tampon'!$E282,COLUMN(REFERENCEMENT_FACADE[[#Headers],[TC/TNC
dans le domaine d''emploi visé]])))))</f>
        <v/>
      </c>
      <c r="K316" s="2" t="str">
        <f ca="1">IF('PR-tampon'!B282="","",IF('PR-tampon'!B282=0,"",INDIRECT(NOM_FR_FACADE&amp;ADDRESS('PR-tampon'!$E282,COLUMN(REFERENCEMENT_FACADE[[#Headers],[Synthèse support visés]])))))</f>
        <v/>
      </c>
      <c r="L316" s="2" t="str">
        <f ca="1">IF('PR-tampon'!B282="","",IF('PR-tampon'!B282=0,"",INDIRECT(NOM_FR_FACADE&amp;ADDRESS('PR-tampon'!$E282,COLUMN(REFERENCEMENT_FACADE[[#Headers],[LIMITATION DE HAUTEUR DE FACADE3]])))))</f>
        <v/>
      </c>
      <c r="M316" s="265" t="str">
        <f ca="1">IF('PR-tampon'!B282="","",IF('PR-tampon'!B282=0,"",INDIRECT(NOM_FR_FACADE&amp;ADDRESS('PR-tampon'!$E282,COLUMN(REFERENCEMENT_FACADE[[#Headers],[LIMITATION DE HAUTEUR DE FACADE]])))))</f>
        <v/>
      </c>
      <c r="N316" s="236" t="str">
        <f ca="1">IF('PR-tampon'!B282="","",IF('PR-tampon'!B282=0,"",IF(INDIRECT(NOM_FR_FACADE&amp;ADDRESS('PR-tampon'!$E282,COLUMN(REFERENCEMENT_FACADE[Observation domaine d''emploi Hauteur])))=0,"-",INDIRECT(NOM_FR_FACADE&amp;ADDRESS('PR-tampon'!$E282,COLUMN(REFERENCEMENT_FACADE[Observation domaine d''emploi Hauteur]))))))</f>
        <v/>
      </c>
      <c r="O316" s="2" t="str">
        <f ca="1">IF('PR-tampon'!B282="","",IF('PR-tampon'!B282=0,"",INDIRECT(NOM_FR_FACADE&amp;ADDRESS('PR-tampon'!$E282,COLUMN(REFERENCEMENT_FACADE[[#Headers],[Colonne zone visée]])))))</f>
        <v/>
      </c>
      <c r="P316" s="2" t="str">
        <f ca="1">IF('PR-tampon'!B282="","",IF('PR-tampon'!B282=0,"",INDIRECT(NOM_FR_FACADE&amp;ADDRESS('PR-tampon'!$E282,COLUMN(REFERENCEMENT_FACADE[[#Headers],[Colonne catégorie visée]])))))</f>
        <v/>
      </c>
      <c r="Q316" s="236" t="str">
        <f ca="1">IF(OR(RECH_CATEGORIE=FALSE,MID(Tableau5[[#This Row],[ZONE DE SISMICITE MAXIMALE POUR LA CATEGORIE DE BATIMENT VISEE]],2,2)="**"),IF('PR-tampon'!B282="","",IF('PR-tampon'!B282=0,"",IF(INDIRECT(NOM_FR_FACADE&amp;ADDRESS('PR-tampon'!$E282,COLUMN(REFERENCEMENT_FACADE[OBSERVATIONS SUR DOMAINE D''EMPLOI Sismique])))="","-",(INDIRECT(NOM_FR_FACADE&amp;ADDRESS('PR-tampon'!$E282,COLUMN(REFERENCEMENT_FACADE[OBSERVATIONS SUR DOMAINE D''EMPLOI Sismique]))))))),"")</f>
        <v/>
      </c>
      <c r="R316" s="2" t="str">
        <f ca="1">IF('PR-tampon'!B282="","",IF('PR-tampon'!B282=0,"",IF(INDIRECT(NOM_FR_FACADE&amp;ADDRESS('PR-tampon'!$E282,COLUMN(REFERENCEMENT_FACADE[REF ApL])))=0,"",INDIRECT(NOM_FR_FACADE&amp;ADDRESS('PR-tampon'!$E282,COLUMN(REFERENCEMENT_FACADE[REF ApL]))))))</f>
        <v/>
      </c>
      <c r="S316" s="187" t="str">
        <f ca="1">IF('PR-tampon'!B282="","",IF('PR-tampon'!B282=0,"",IF(INDIRECT(NOM_FR_FACADE&amp;ADDRESS('PR-tampon'!$E282,COLUMN(REFERENCEMENT_FACADE[Lien pour aller sur le site Evaluation CSTB])))=0,"",INDIRECT(NOM_FR_FACADE&amp;ADDRESS('PR-tampon'!$E282,COLUMN(REFERENCEMENT_FACADE[Lien pour aller sur le site Evaluation CSTB]))))))</f>
        <v/>
      </c>
    </row>
    <row r="317" spans="1:19" ht="120" customHeight="1" x14ac:dyDescent="0.3">
      <c r="A317" s="2" t="e">
        <f>IF('PR-tampon'!B283=0,"",IF(A316+1&gt;'MODULE DE RECHERCHE'!$F$36,"",A316+1))</f>
        <v>#VALUE!</v>
      </c>
      <c r="B317" s="10" t="str">
        <f ca="1">IF('PR-tampon'!E283="","",IF('PR-tampon'!E283=0,"",INDIRECT(NOM_FR_FACADE&amp;ADDRESS('PR-tampon'!$E283,COLUMN(REFERENCEMENT_FACADE[[#Headers],[DATE REFERENCEMENT]])))))</f>
        <v/>
      </c>
      <c r="C317" s="2" t="str">
        <f ca="1">IF('PR-tampon'!B283="","",IF('PR-tampon'!B283=0,"",INDIRECT(NOM_FR_FACADE&amp;ADDRESS('PR-tampon'!$E283,COLUMN(REFERENCEMENT_FACADE[[#Headers],[ASPECT]])))))</f>
        <v/>
      </c>
      <c r="D317" s="2" t="str">
        <f ca="1">IF('PR-tampon'!B283="","",IF('PR-tampon'!B283=0,"",INDIRECT(NOM_FR_FACADE&amp;ADDRESS('PR-tampon'!$E283,COLUMN(REFERENCEMENT_FACADE[[#Headers],[TYPE DE PROCEDE]])))))</f>
        <v/>
      </c>
      <c r="E317" s="2" t="str">
        <f ca="1">IF('PR-tampon'!B283="","",IF('PR-tampon'!B283=0,"",INDIRECT(NOM_FR_FACADE&amp;ADDRESS('PR-tampon'!$E283,COLUMN(REFERENCEMENT_FACADE[[#Headers],[NOM COMMERCIAL DU PROCEDE]])))))</f>
        <v/>
      </c>
      <c r="F317" s="2" t="str">
        <f ca="1">IF('PR-tampon'!B283="","",IF('PR-tampon'!B283=0,"",INDIRECT(NOM_FR_FACADE&amp;ADDRESS('PR-tampon'!$E283,COLUMN(REFERENCEMENT_FACADE[[#Headers],[FABRICANT]])))))</f>
        <v/>
      </c>
      <c r="G317" s="2" t="str">
        <f ca="1">IF('PR-tampon'!B283="","",IF('PR-tampon'!B283=0,"",INDIRECT(NOM_FR_FACADE&amp;ADDRESS('PR-tampon'!$E283,COLUMN(REFERENCEMENT_FACADE[[#Headers],[TYPE DE DOCUMENT DE REFERENCE]])))))</f>
        <v/>
      </c>
      <c r="H317" s="2" t="str">
        <f ca="1">IF('PR-tampon'!B283="","",IF('PR-tampon'!B283=0,"",INDIRECT(NOM_FR_FACADE&amp;ADDRESS('PR-tampon'!$E283,COLUMN(REFERENCEMENT_FACADE[[#Headers],[REF]])))))</f>
        <v/>
      </c>
      <c r="I317" s="10" t="str">
        <f ca="1">IF('PR-tampon'!B283="","",IF('PR-tampon'!B283=0,"",INDIRECT(NOM_FR_FACADE&amp;ADDRESS('PR-tampon'!$E283,COLUMN(REFERENCEMENT_FACADE[[#Headers],[AVIS LIMITE AU / VALIDITE]])))))</f>
        <v/>
      </c>
      <c r="J317" s="10" t="str">
        <f ca="1">IF('PR-tampon'!B283="","",IF('PR-tampon'!B283=0,"",INDIRECT(NOM_FR_FACADE&amp;ADDRESS('PR-tampon'!$E283,COLUMN(REFERENCEMENT_FACADE[[#Headers],[TC/TNC
dans le domaine d''emploi visé]])))))</f>
        <v/>
      </c>
      <c r="K317" s="2" t="str">
        <f ca="1">IF('PR-tampon'!B283="","",IF('PR-tampon'!B283=0,"",INDIRECT(NOM_FR_FACADE&amp;ADDRESS('PR-tampon'!$E283,COLUMN(REFERENCEMENT_FACADE[[#Headers],[Synthèse support visés]])))))</f>
        <v/>
      </c>
      <c r="L317" s="2" t="str">
        <f ca="1">IF('PR-tampon'!B283="","",IF('PR-tampon'!B283=0,"",INDIRECT(NOM_FR_FACADE&amp;ADDRESS('PR-tampon'!$E283,COLUMN(REFERENCEMENT_FACADE[[#Headers],[LIMITATION DE HAUTEUR DE FACADE3]])))))</f>
        <v/>
      </c>
      <c r="M317" s="265" t="str">
        <f ca="1">IF('PR-tampon'!B283="","",IF('PR-tampon'!B283=0,"",INDIRECT(NOM_FR_FACADE&amp;ADDRESS('PR-tampon'!$E283,COLUMN(REFERENCEMENT_FACADE[[#Headers],[LIMITATION DE HAUTEUR DE FACADE]])))))</f>
        <v/>
      </c>
      <c r="N317" s="236" t="str">
        <f ca="1">IF('PR-tampon'!B283="","",IF('PR-tampon'!B283=0,"",IF(INDIRECT(NOM_FR_FACADE&amp;ADDRESS('PR-tampon'!$E283,COLUMN(REFERENCEMENT_FACADE[Observation domaine d''emploi Hauteur])))=0,"-",INDIRECT(NOM_FR_FACADE&amp;ADDRESS('PR-tampon'!$E283,COLUMN(REFERENCEMENT_FACADE[Observation domaine d''emploi Hauteur]))))))</f>
        <v/>
      </c>
      <c r="O317" s="2" t="str">
        <f ca="1">IF('PR-tampon'!B283="","",IF('PR-tampon'!B283=0,"",INDIRECT(NOM_FR_FACADE&amp;ADDRESS('PR-tampon'!$E283,COLUMN(REFERENCEMENT_FACADE[[#Headers],[Colonne zone visée]])))))</f>
        <v/>
      </c>
      <c r="P317" s="2" t="str">
        <f ca="1">IF('PR-tampon'!B283="","",IF('PR-tampon'!B283=0,"",INDIRECT(NOM_FR_FACADE&amp;ADDRESS('PR-tampon'!$E283,COLUMN(REFERENCEMENT_FACADE[[#Headers],[Colonne catégorie visée]])))))</f>
        <v/>
      </c>
      <c r="Q317" s="236" t="str">
        <f ca="1">IF(OR(RECH_CATEGORIE=FALSE,MID(Tableau5[[#This Row],[ZONE DE SISMICITE MAXIMALE POUR LA CATEGORIE DE BATIMENT VISEE]],2,2)="**"),IF('PR-tampon'!B283="","",IF('PR-tampon'!B283=0,"",IF(INDIRECT(NOM_FR_FACADE&amp;ADDRESS('PR-tampon'!$E283,COLUMN(REFERENCEMENT_FACADE[OBSERVATIONS SUR DOMAINE D''EMPLOI Sismique])))="","-",(INDIRECT(NOM_FR_FACADE&amp;ADDRESS('PR-tampon'!$E283,COLUMN(REFERENCEMENT_FACADE[OBSERVATIONS SUR DOMAINE D''EMPLOI Sismique]))))))),"")</f>
        <v/>
      </c>
      <c r="R317" s="2" t="str">
        <f ca="1">IF('PR-tampon'!B283="","",IF('PR-tampon'!B283=0,"",IF(INDIRECT(NOM_FR_FACADE&amp;ADDRESS('PR-tampon'!$E283,COLUMN(REFERENCEMENT_FACADE[REF ApL])))=0,"",INDIRECT(NOM_FR_FACADE&amp;ADDRESS('PR-tampon'!$E283,COLUMN(REFERENCEMENT_FACADE[REF ApL]))))))</f>
        <v/>
      </c>
      <c r="S317" s="187" t="str">
        <f ca="1">IF('PR-tampon'!B283="","",IF('PR-tampon'!B283=0,"",IF(INDIRECT(NOM_FR_FACADE&amp;ADDRESS('PR-tampon'!$E283,COLUMN(REFERENCEMENT_FACADE[Lien pour aller sur le site Evaluation CSTB])))=0,"",INDIRECT(NOM_FR_FACADE&amp;ADDRESS('PR-tampon'!$E283,COLUMN(REFERENCEMENT_FACADE[Lien pour aller sur le site Evaluation CSTB]))))))</f>
        <v/>
      </c>
    </row>
    <row r="318" spans="1:19" ht="120" customHeight="1" x14ac:dyDescent="0.3">
      <c r="A318" s="2" t="e">
        <f>IF('PR-tampon'!B284=0,"",IF(A317+1&gt;'MODULE DE RECHERCHE'!$F$36,"",A317+1))</f>
        <v>#VALUE!</v>
      </c>
      <c r="B318" s="10" t="str">
        <f ca="1">IF('PR-tampon'!E284="","",IF('PR-tampon'!E284=0,"",INDIRECT(NOM_FR_FACADE&amp;ADDRESS('PR-tampon'!$E284,COLUMN(REFERENCEMENT_FACADE[[#Headers],[DATE REFERENCEMENT]])))))</f>
        <v/>
      </c>
      <c r="C318" s="2" t="str">
        <f ca="1">IF('PR-tampon'!B284="","",IF('PR-tampon'!B284=0,"",INDIRECT(NOM_FR_FACADE&amp;ADDRESS('PR-tampon'!$E284,COLUMN(REFERENCEMENT_FACADE[[#Headers],[ASPECT]])))))</f>
        <v/>
      </c>
      <c r="D318" s="2" t="str">
        <f ca="1">IF('PR-tampon'!B284="","",IF('PR-tampon'!B284=0,"",INDIRECT(NOM_FR_FACADE&amp;ADDRESS('PR-tampon'!$E284,COLUMN(REFERENCEMENT_FACADE[[#Headers],[TYPE DE PROCEDE]])))))</f>
        <v/>
      </c>
      <c r="E318" s="2" t="str">
        <f ca="1">IF('PR-tampon'!B284="","",IF('PR-tampon'!B284=0,"",INDIRECT(NOM_FR_FACADE&amp;ADDRESS('PR-tampon'!$E284,COLUMN(REFERENCEMENT_FACADE[[#Headers],[NOM COMMERCIAL DU PROCEDE]])))))</f>
        <v/>
      </c>
      <c r="F318" s="2" t="str">
        <f ca="1">IF('PR-tampon'!B284="","",IF('PR-tampon'!B284=0,"",INDIRECT(NOM_FR_FACADE&amp;ADDRESS('PR-tampon'!$E284,COLUMN(REFERENCEMENT_FACADE[[#Headers],[FABRICANT]])))))</f>
        <v/>
      </c>
      <c r="G318" s="2" t="str">
        <f ca="1">IF('PR-tampon'!B284="","",IF('PR-tampon'!B284=0,"",INDIRECT(NOM_FR_FACADE&amp;ADDRESS('PR-tampon'!$E284,COLUMN(REFERENCEMENT_FACADE[[#Headers],[TYPE DE DOCUMENT DE REFERENCE]])))))</f>
        <v/>
      </c>
      <c r="H318" s="2" t="str">
        <f ca="1">IF('PR-tampon'!B284="","",IF('PR-tampon'!B284=0,"",INDIRECT(NOM_FR_FACADE&amp;ADDRESS('PR-tampon'!$E284,COLUMN(REFERENCEMENT_FACADE[[#Headers],[REF]])))))</f>
        <v/>
      </c>
      <c r="I318" s="10" t="str">
        <f ca="1">IF('PR-tampon'!B284="","",IF('PR-tampon'!B284=0,"",INDIRECT(NOM_FR_FACADE&amp;ADDRESS('PR-tampon'!$E284,COLUMN(REFERENCEMENT_FACADE[[#Headers],[AVIS LIMITE AU / VALIDITE]])))))</f>
        <v/>
      </c>
      <c r="J318" s="10" t="str">
        <f ca="1">IF('PR-tampon'!B284="","",IF('PR-tampon'!B284=0,"",INDIRECT(NOM_FR_FACADE&amp;ADDRESS('PR-tampon'!$E284,COLUMN(REFERENCEMENT_FACADE[[#Headers],[TC/TNC
dans le domaine d''emploi visé]])))))</f>
        <v/>
      </c>
      <c r="K318" s="2" t="str">
        <f ca="1">IF('PR-tampon'!B284="","",IF('PR-tampon'!B284=0,"",INDIRECT(NOM_FR_FACADE&amp;ADDRESS('PR-tampon'!$E284,COLUMN(REFERENCEMENT_FACADE[[#Headers],[Synthèse support visés]])))))</f>
        <v/>
      </c>
      <c r="L318" s="2" t="str">
        <f ca="1">IF('PR-tampon'!B284="","",IF('PR-tampon'!B284=0,"",INDIRECT(NOM_FR_FACADE&amp;ADDRESS('PR-tampon'!$E284,COLUMN(REFERENCEMENT_FACADE[[#Headers],[LIMITATION DE HAUTEUR DE FACADE3]])))))</f>
        <v/>
      </c>
      <c r="M318" s="265" t="str">
        <f ca="1">IF('PR-tampon'!B284="","",IF('PR-tampon'!B284=0,"",INDIRECT(NOM_FR_FACADE&amp;ADDRESS('PR-tampon'!$E284,COLUMN(REFERENCEMENT_FACADE[[#Headers],[LIMITATION DE HAUTEUR DE FACADE]])))))</f>
        <v/>
      </c>
      <c r="N318" s="236" t="str">
        <f ca="1">IF('PR-tampon'!B284="","",IF('PR-tampon'!B284=0,"",IF(INDIRECT(NOM_FR_FACADE&amp;ADDRESS('PR-tampon'!$E284,COLUMN(REFERENCEMENT_FACADE[Observation domaine d''emploi Hauteur])))=0,"-",INDIRECT(NOM_FR_FACADE&amp;ADDRESS('PR-tampon'!$E284,COLUMN(REFERENCEMENT_FACADE[Observation domaine d''emploi Hauteur]))))))</f>
        <v/>
      </c>
      <c r="O318" s="2" t="str">
        <f ca="1">IF('PR-tampon'!B284="","",IF('PR-tampon'!B284=0,"",INDIRECT(NOM_FR_FACADE&amp;ADDRESS('PR-tampon'!$E284,COLUMN(REFERENCEMENT_FACADE[[#Headers],[Colonne zone visée]])))))</f>
        <v/>
      </c>
      <c r="P318" s="2" t="str">
        <f ca="1">IF('PR-tampon'!B284="","",IF('PR-tampon'!B284=0,"",INDIRECT(NOM_FR_FACADE&amp;ADDRESS('PR-tampon'!$E284,COLUMN(REFERENCEMENT_FACADE[[#Headers],[Colonne catégorie visée]])))))</f>
        <v/>
      </c>
      <c r="Q318" s="236" t="str">
        <f ca="1">IF(OR(RECH_CATEGORIE=FALSE,MID(Tableau5[[#This Row],[ZONE DE SISMICITE MAXIMALE POUR LA CATEGORIE DE BATIMENT VISEE]],2,2)="**"),IF('PR-tampon'!B284="","",IF('PR-tampon'!B284=0,"",IF(INDIRECT(NOM_FR_FACADE&amp;ADDRESS('PR-tampon'!$E284,COLUMN(REFERENCEMENT_FACADE[OBSERVATIONS SUR DOMAINE D''EMPLOI Sismique])))="","-",(INDIRECT(NOM_FR_FACADE&amp;ADDRESS('PR-tampon'!$E284,COLUMN(REFERENCEMENT_FACADE[OBSERVATIONS SUR DOMAINE D''EMPLOI Sismique]))))))),"")</f>
        <v/>
      </c>
      <c r="R318" s="2" t="str">
        <f ca="1">IF('PR-tampon'!B284="","",IF('PR-tampon'!B284=0,"",IF(INDIRECT(NOM_FR_FACADE&amp;ADDRESS('PR-tampon'!$E284,COLUMN(REFERENCEMENT_FACADE[REF ApL])))=0,"",INDIRECT(NOM_FR_FACADE&amp;ADDRESS('PR-tampon'!$E284,COLUMN(REFERENCEMENT_FACADE[REF ApL]))))))</f>
        <v/>
      </c>
      <c r="S318" s="187" t="str">
        <f ca="1">IF('PR-tampon'!B284="","",IF('PR-tampon'!B284=0,"",IF(INDIRECT(NOM_FR_FACADE&amp;ADDRESS('PR-tampon'!$E284,COLUMN(REFERENCEMENT_FACADE[Lien pour aller sur le site Evaluation CSTB])))=0,"",INDIRECT(NOM_FR_FACADE&amp;ADDRESS('PR-tampon'!$E284,COLUMN(REFERENCEMENT_FACADE[Lien pour aller sur le site Evaluation CSTB]))))))</f>
        <v/>
      </c>
    </row>
    <row r="319" spans="1:19" ht="120" customHeight="1" x14ac:dyDescent="0.3">
      <c r="A319" s="2" t="e">
        <f>IF('PR-tampon'!B285=0,"",IF(A318+1&gt;'MODULE DE RECHERCHE'!$F$36,"",A318+1))</f>
        <v>#VALUE!</v>
      </c>
      <c r="B319" s="10" t="str">
        <f ca="1">IF('PR-tampon'!E285="","",IF('PR-tampon'!E285=0,"",INDIRECT(NOM_FR_FACADE&amp;ADDRESS('PR-tampon'!$E285,COLUMN(REFERENCEMENT_FACADE[[#Headers],[DATE REFERENCEMENT]])))))</f>
        <v/>
      </c>
      <c r="C319" s="2" t="str">
        <f ca="1">IF('PR-tampon'!B285="","",IF('PR-tampon'!B285=0,"",INDIRECT(NOM_FR_FACADE&amp;ADDRESS('PR-tampon'!$E285,COLUMN(REFERENCEMENT_FACADE[[#Headers],[ASPECT]])))))</f>
        <v/>
      </c>
      <c r="D319" s="2" t="str">
        <f ca="1">IF('PR-tampon'!B285="","",IF('PR-tampon'!B285=0,"",INDIRECT(NOM_FR_FACADE&amp;ADDRESS('PR-tampon'!$E285,COLUMN(REFERENCEMENT_FACADE[[#Headers],[TYPE DE PROCEDE]])))))</f>
        <v/>
      </c>
      <c r="E319" s="2" t="str">
        <f ca="1">IF('PR-tampon'!B285="","",IF('PR-tampon'!B285=0,"",INDIRECT(NOM_FR_FACADE&amp;ADDRESS('PR-tampon'!$E285,COLUMN(REFERENCEMENT_FACADE[[#Headers],[NOM COMMERCIAL DU PROCEDE]])))))</f>
        <v/>
      </c>
      <c r="F319" s="2" t="str">
        <f ca="1">IF('PR-tampon'!B285="","",IF('PR-tampon'!B285=0,"",INDIRECT(NOM_FR_FACADE&amp;ADDRESS('PR-tampon'!$E285,COLUMN(REFERENCEMENT_FACADE[[#Headers],[FABRICANT]])))))</f>
        <v/>
      </c>
      <c r="G319" s="2" t="str">
        <f ca="1">IF('PR-tampon'!B285="","",IF('PR-tampon'!B285=0,"",INDIRECT(NOM_FR_FACADE&amp;ADDRESS('PR-tampon'!$E285,COLUMN(REFERENCEMENT_FACADE[[#Headers],[TYPE DE DOCUMENT DE REFERENCE]])))))</f>
        <v/>
      </c>
      <c r="H319" s="2" t="str">
        <f ca="1">IF('PR-tampon'!B285="","",IF('PR-tampon'!B285=0,"",INDIRECT(NOM_FR_FACADE&amp;ADDRESS('PR-tampon'!$E285,COLUMN(REFERENCEMENT_FACADE[[#Headers],[REF]])))))</f>
        <v/>
      </c>
      <c r="I319" s="10" t="str">
        <f ca="1">IF('PR-tampon'!B285="","",IF('PR-tampon'!B285=0,"",INDIRECT(NOM_FR_FACADE&amp;ADDRESS('PR-tampon'!$E285,COLUMN(REFERENCEMENT_FACADE[[#Headers],[AVIS LIMITE AU / VALIDITE]])))))</f>
        <v/>
      </c>
      <c r="J319" s="10" t="str">
        <f ca="1">IF('PR-tampon'!B285="","",IF('PR-tampon'!B285=0,"",INDIRECT(NOM_FR_FACADE&amp;ADDRESS('PR-tampon'!$E285,COLUMN(REFERENCEMENT_FACADE[[#Headers],[TC/TNC
dans le domaine d''emploi visé]])))))</f>
        <v/>
      </c>
      <c r="K319" s="2" t="str">
        <f ca="1">IF('PR-tampon'!B285="","",IF('PR-tampon'!B285=0,"",INDIRECT(NOM_FR_FACADE&amp;ADDRESS('PR-tampon'!$E285,COLUMN(REFERENCEMENT_FACADE[[#Headers],[Synthèse support visés]])))))</f>
        <v/>
      </c>
      <c r="L319" s="2" t="str">
        <f ca="1">IF('PR-tampon'!B285="","",IF('PR-tampon'!B285=0,"",INDIRECT(NOM_FR_FACADE&amp;ADDRESS('PR-tampon'!$E285,COLUMN(REFERENCEMENT_FACADE[[#Headers],[LIMITATION DE HAUTEUR DE FACADE3]])))))</f>
        <v/>
      </c>
      <c r="M319" s="265" t="str">
        <f ca="1">IF('PR-tampon'!B285="","",IF('PR-tampon'!B285=0,"",INDIRECT(NOM_FR_FACADE&amp;ADDRESS('PR-tampon'!$E285,COLUMN(REFERENCEMENT_FACADE[[#Headers],[LIMITATION DE HAUTEUR DE FACADE]])))))</f>
        <v/>
      </c>
      <c r="N319" s="236" t="str">
        <f ca="1">IF('PR-tampon'!B285="","",IF('PR-tampon'!B285=0,"",IF(INDIRECT(NOM_FR_FACADE&amp;ADDRESS('PR-tampon'!$E285,COLUMN(REFERENCEMENT_FACADE[Observation domaine d''emploi Hauteur])))=0,"-",INDIRECT(NOM_FR_FACADE&amp;ADDRESS('PR-tampon'!$E285,COLUMN(REFERENCEMENT_FACADE[Observation domaine d''emploi Hauteur]))))))</f>
        <v/>
      </c>
      <c r="O319" s="2" t="str">
        <f ca="1">IF('PR-tampon'!B285="","",IF('PR-tampon'!B285=0,"",INDIRECT(NOM_FR_FACADE&amp;ADDRESS('PR-tampon'!$E285,COLUMN(REFERENCEMENT_FACADE[[#Headers],[Colonne zone visée]])))))</f>
        <v/>
      </c>
      <c r="P319" s="2" t="str">
        <f ca="1">IF('PR-tampon'!B285="","",IF('PR-tampon'!B285=0,"",INDIRECT(NOM_FR_FACADE&amp;ADDRESS('PR-tampon'!$E285,COLUMN(REFERENCEMENT_FACADE[[#Headers],[Colonne catégorie visée]])))))</f>
        <v/>
      </c>
      <c r="Q319" s="236" t="str">
        <f ca="1">IF(OR(RECH_CATEGORIE=FALSE,MID(Tableau5[[#This Row],[ZONE DE SISMICITE MAXIMALE POUR LA CATEGORIE DE BATIMENT VISEE]],2,2)="**"),IF('PR-tampon'!B285="","",IF('PR-tampon'!B285=0,"",IF(INDIRECT(NOM_FR_FACADE&amp;ADDRESS('PR-tampon'!$E285,COLUMN(REFERENCEMENT_FACADE[OBSERVATIONS SUR DOMAINE D''EMPLOI Sismique])))="","-",(INDIRECT(NOM_FR_FACADE&amp;ADDRESS('PR-tampon'!$E285,COLUMN(REFERENCEMENT_FACADE[OBSERVATIONS SUR DOMAINE D''EMPLOI Sismique]))))))),"")</f>
        <v/>
      </c>
      <c r="R319" s="2" t="str">
        <f ca="1">IF('PR-tampon'!B285="","",IF('PR-tampon'!B285=0,"",IF(INDIRECT(NOM_FR_FACADE&amp;ADDRESS('PR-tampon'!$E285,COLUMN(REFERENCEMENT_FACADE[REF ApL])))=0,"",INDIRECT(NOM_FR_FACADE&amp;ADDRESS('PR-tampon'!$E285,COLUMN(REFERENCEMENT_FACADE[REF ApL]))))))</f>
        <v/>
      </c>
      <c r="S319" s="187" t="str">
        <f ca="1">IF('PR-tampon'!B285="","",IF('PR-tampon'!B285=0,"",IF(INDIRECT(NOM_FR_FACADE&amp;ADDRESS('PR-tampon'!$E285,COLUMN(REFERENCEMENT_FACADE[Lien pour aller sur le site Evaluation CSTB])))=0,"",INDIRECT(NOM_FR_FACADE&amp;ADDRESS('PR-tampon'!$E285,COLUMN(REFERENCEMENT_FACADE[Lien pour aller sur le site Evaluation CSTB]))))))</f>
        <v/>
      </c>
    </row>
    <row r="320" spans="1:19" ht="120" customHeight="1" x14ac:dyDescent="0.3">
      <c r="A320" s="2" t="e">
        <f>IF('PR-tampon'!B286=0,"",IF(A319+1&gt;'MODULE DE RECHERCHE'!$F$36,"",A319+1))</f>
        <v>#VALUE!</v>
      </c>
      <c r="B320" s="10" t="str">
        <f ca="1">IF('PR-tampon'!E286="","",IF('PR-tampon'!E286=0,"",INDIRECT(NOM_FR_FACADE&amp;ADDRESS('PR-tampon'!$E286,COLUMN(REFERENCEMENT_FACADE[[#Headers],[DATE REFERENCEMENT]])))))</f>
        <v/>
      </c>
      <c r="C320" s="2" t="str">
        <f ca="1">IF('PR-tampon'!B286="","",IF('PR-tampon'!B286=0,"",INDIRECT(NOM_FR_FACADE&amp;ADDRESS('PR-tampon'!$E286,COLUMN(REFERENCEMENT_FACADE[[#Headers],[ASPECT]])))))</f>
        <v/>
      </c>
      <c r="D320" s="2" t="str">
        <f ca="1">IF('PR-tampon'!B286="","",IF('PR-tampon'!B286=0,"",INDIRECT(NOM_FR_FACADE&amp;ADDRESS('PR-tampon'!$E286,COLUMN(REFERENCEMENT_FACADE[[#Headers],[TYPE DE PROCEDE]])))))</f>
        <v/>
      </c>
      <c r="E320" s="2" t="str">
        <f ca="1">IF('PR-tampon'!B286="","",IF('PR-tampon'!B286=0,"",INDIRECT(NOM_FR_FACADE&amp;ADDRESS('PR-tampon'!$E286,COLUMN(REFERENCEMENT_FACADE[[#Headers],[NOM COMMERCIAL DU PROCEDE]])))))</f>
        <v/>
      </c>
      <c r="F320" s="2" t="str">
        <f ca="1">IF('PR-tampon'!B286="","",IF('PR-tampon'!B286=0,"",INDIRECT(NOM_FR_FACADE&amp;ADDRESS('PR-tampon'!$E286,COLUMN(REFERENCEMENT_FACADE[[#Headers],[FABRICANT]])))))</f>
        <v/>
      </c>
      <c r="G320" s="2" t="str">
        <f ca="1">IF('PR-tampon'!B286="","",IF('PR-tampon'!B286=0,"",INDIRECT(NOM_FR_FACADE&amp;ADDRESS('PR-tampon'!$E286,COLUMN(REFERENCEMENT_FACADE[[#Headers],[TYPE DE DOCUMENT DE REFERENCE]])))))</f>
        <v/>
      </c>
      <c r="H320" s="2" t="str">
        <f ca="1">IF('PR-tampon'!B286="","",IF('PR-tampon'!B286=0,"",INDIRECT(NOM_FR_FACADE&amp;ADDRESS('PR-tampon'!$E286,COLUMN(REFERENCEMENT_FACADE[[#Headers],[REF]])))))</f>
        <v/>
      </c>
      <c r="I320" s="10" t="str">
        <f ca="1">IF('PR-tampon'!B286="","",IF('PR-tampon'!B286=0,"",INDIRECT(NOM_FR_FACADE&amp;ADDRESS('PR-tampon'!$E286,COLUMN(REFERENCEMENT_FACADE[[#Headers],[AVIS LIMITE AU / VALIDITE]])))))</f>
        <v/>
      </c>
      <c r="J320" s="10" t="str">
        <f ca="1">IF('PR-tampon'!B286="","",IF('PR-tampon'!B286=0,"",INDIRECT(NOM_FR_FACADE&amp;ADDRESS('PR-tampon'!$E286,COLUMN(REFERENCEMENT_FACADE[[#Headers],[TC/TNC
dans le domaine d''emploi visé]])))))</f>
        <v/>
      </c>
      <c r="K320" s="2" t="str">
        <f ca="1">IF('PR-tampon'!B286="","",IF('PR-tampon'!B286=0,"",INDIRECT(NOM_FR_FACADE&amp;ADDRESS('PR-tampon'!$E286,COLUMN(REFERENCEMENT_FACADE[[#Headers],[Synthèse support visés]])))))</f>
        <v/>
      </c>
      <c r="L320" s="2" t="str">
        <f ca="1">IF('PR-tampon'!B286="","",IF('PR-tampon'!B286=0,"",INDIRECT(NOM_FR_FACADE&amp;ADDRESS('PR-tampon'!$E286,COLUMN(REFERENCEMENT_FACADE[[#Headers],[LIMITATION DE HAUTEUR DE FACADE3]])))))</f>
        <v/>
      </c>
      <c r="M320" s="265" t="str">
        <f ca="1">IF('PR-tampon'!B286="","",IF('PR-tampon'!B286=0,"",INDIRECT(NOM_FR_FACADE&amp;ADDRESS('PR-tampon'!$E286,COLUMN(REFERENCEMENT_FACADE[[#Headers],[LIMITATION DE HAUTEUR DE FACADE]])))))</f>
        <v/>
      </c>
      <c r="N320" s="236" t="str">
        <f ca="1">IF('PR-tampon'!B286="","",IF('PR-tampon'!B286=0,"",IF(INDIRECT(NOM_FR_FACADE&amp;ADDRESS('PR-tampon'!$E286,COLUMN(REFERENCEMENT_FACADE[Observation domaine d''emploi Hauteur])))=0,"-",INDIRECT(NOM_FR_FACADE&amp;ADDRESS('PR-tampon'!$E286,COLUMN(REFERENCEMENT_FACADE[Observation domaine d''emploi Hauteur]))))))</f>
        <v/>
      </c>
      <c r="O320" s="2" t="str">
        <f ca="1">IF('PR-tampon'!B286="","",IF('PR-tampon'!B286=0,"",INDIRECT(NOM_FR_FACADE&amp;ADDRESS('PR-tampon'!$E286,COLUMN(REFERENCEMENT_FACADE[[#Headers],[Colonne zone visée]])))))</f>
        <v/>
      </c>
      <c r="P320" s="2" t="str">
        <f ca="1">IF('PR-tampon'!B286="","",IF('PR-tampon'!B286=0,"",INDIRECT(NOM_FR_FACADE&amp;ADDRESS('PR-tampon'!$E286,COLUMN(REFERENCEMENT_FACADE[[#Headers],[Colonne catégorie visée]])))))</f>
        <v/>
      </c>
      <c r="Q320" s="236" t="str">
        <f ca="1">IF(OR(RECH_CATEGORIE=FALSE,MID(Tableau5[[#This Row],[ZONE DE SISMICITE MAXIMALE POUR LA CATEGORIE DE BATIMENT VISEE]],2,2)="**"),IF('PR-tampon'!B286="","",IF('PR-tampon'!B286=0,"",IF(INDIRECT(NOM_FR_FACADE&amp;ADDRESS('PR-tampon'!$E286,COLUMN(REFERENCEMENT_FACADE[OBSERVATIONS SUR DOMAINE D''EMPLOI Sismique])))="","-",(INDIRECT(NOM_FR_FACADE&amp;ADDRESS('PR-tampon'!$E286,COLUMN(REFERENCEMENT_FACADE[OBSERVATIONS SUR DOMAINE D''EMPLOI Sismique]))))))),"")</f>
        <v/>
      </c>
      <c r="R320" s="2" t="str">
        <f ca="1">IF('PR-tampon'!B286="","",IF('PR-tampon'!B286=0,"",IF(INDIRECT(NOM_FR_FACADE&amp;ADDRESS('PR-tampon'!$E286,COLUMN(REFERENCEMENT_FACADE[REF ApL])))=0,"",INDIRECT(NOM_FR_FACADE&amp;ADDRESS('PR-tampon'!$E286,COLUMN(REFERENCEMENT_FACADE[REF ApL]))))))</f>
        <v/>
      </c>
      <c r="S320" s="187" t="str">
        <f ca="1">IF('PR-tampon'!B286="","",IF('PR-tampon'!B286=0,"",IF(INDIRECT(NOM_FR_FACADE&amp;ADDRESS('PR-tampon'!$E286,COLUMN(REFERENCEMENT_FACADE[Lien pour aller sur le site Evaluation CSTB])))=0,"",INDIRECT(NOM_FR_FACADE&amp;ADDRESS('PR-tampon'!$E286,COLUMN(REFERENCEMENT_FACADE[Lien pour aller sur le site Evaluation CSTB]))))))</f>
        <v/>
      </c>
    </row>
    <row r="321" spans="1:19" ht="120" customHeight="1" x14ac:dyDescent="0.3">
      <c r="A321" s="2" t="e">
        <f>IF('PR-tampon'!B287=0,"",IF(A320+1&gt;'MODULE DE RECHERCHE'!$F$36,"",A320+1))</f>
        <v>#VALUE!</v>
      </c>
      <c r="B321" s="10" t="str">
        <f ca="1">IF('PR-tampon'!E287="","",IF('PR-tampon'!E287=0,"",INDIRECT(NOM_FR_FACADE&amp;ADDRESS('PR-tampon'!$E287,COLUMN(REFERENCEMENT_FACADE[[#Headers],[DATE REFERENCEMENT]])))))</f>
        <v/>
      </c>
      <c r="C321" s="2" t="str">
        <f ca="1">IF('PR-tampon'!B287="","",IF('PR-tampon'!B287=0,"",INDIRECT(NOM_FR_FACADE&amp;ADDRESS('PR-tampon'!$E287,COLUMN(REFERENCEMENT_FACADE[[#Headers],[ASPECT]])))))</f>
        <v/>
      </c>
      <c r="D321" s="2" t="str">
        <f ca="1">IF('PR-tampon'!B287="","",IF('PR-tampon'!B287=0,"",INDIRECT(NOM_FR_FACADE&amp;ADDRESS('PR-tampon'!$E287,COLUMN(REFERENCEMENT_FACADE[[#Headers],[TYPE DE PROCEDE]])))))</f>
        <v/>
      </c>
      <c r="E321" s="2" t="str">
        <f ca="1">IF('PR-tampon'!B287="","",IF('PR-tampon'!B287=0,"",INDIRECT(NOM_FR_FACADE&amp;ADDRESS('PR-tampon'!$E287,COLUMN(REFERENCEMENT_FACADE[[#Headers],[NOM COMMERCIAL DU PROCEDE]])))))</f>
        <v/>
      </c>
      <c r="F321" s="2" t="str">
        <f ca="1">IF('PR-tampon'!B287="","",IF('PR-tampon'!B287=0,"",INDIRECT(NOM_FR_FACADE&amp;ADDRESS('PR-tampon'!$E287,COLUMN(REFERENCEMENT_FACADE[[#Headers],[FABRICANT]])))))</f>
        <v/>
      </c>
      <c r="G321" s="2" t="str">
        <f ca="1">IF('PR-tampon'!B287="","",IF('PR-tampon'!B287=0,"",INDIRECT(NOM_FR_FACADE&amp;ADDRESS('PR-tampon'!$E287,COLUMN(REFERENCEMENT_FACADE[[#Headers],[TYPE DE DOCUMENT DE REFERENCE]])))))</f>
        <v/>
      </c>
      <c r="H321" s="2" t="str">
        <f ca="1">IF('PR-tampon'!B287="","",IF('PR-tampon'!B287=0,"",INDIRECT(NOM_FR_FACADE&amp;ADDRESS('PR-tampon'!$E287,COLUMN(REFERENCEMENT_FACADE[[#Headers],[REF]])))))</f>
        <v/>
      </c>
      <c r="I321" s="10" t="str">
        <f ca="1">IF('PR-tampon'!B287="","",IF('PR-tampon'!B287=0,"",INDIRECT(NOM_FR_FACADE&amp;ADDRESS('PR-tampon'!$E287,COLUMN(REFERENCEMENT_FACADE[[#Headers],[AVIS LIMITE AU / VALIDITE]])))))</f>
        <v/>
      </c>
      <c r="J321" s="10" t="str">
        <f ca="1">IF('PR-tampon'!B287="","",IF('PR-tampon'!B287=0,"",INDIRECT(NOM_FR_FACADE&amp;ADDRESS('PR-tampon'!$E287,COLUMN(REFERENCEMENT_FACADE[[#Headers],[TC/TNC
dans le domaine d''emploi visé]])))))</f>
        <v/>
      </c>
      <c r="K321" s="2" t="str">
        <f ca="1">IF('PR-tampon'!B287="","",IF('PR-tampon'!B287=0,"",INDIRECT(NOM_FR_FACADE&amp;ADDRESS('PR-tampon'!$E287,COLUMN(REFERENCEMENT_FACADE[[#Headers],[Synthèse support visés]])))))</f>
        <v/>
      </c>
      <c r="L321" s="2" t="str">
        <f ca="1">IF('PR-tampon'!B287="","",IF('PR-tampon'!B287=0,"",INDIRECT(NOM_FR_FACADE&amp;ADDRESS('PR-tampon'!$E287,COLUMN(REFERENCEMENT_FACADE[[#Headers],[LIMITATION DE HAUTEUR DE FACADE3]])))))</f>
        <v/>
      </c>
      <c r="M321" s="265" t="str">
        <f ca="1">IF('PR-tampon'!B287="","",IF('PR-tampon'!B287=0,"",INDIRECT(NOM_FR_FACADE&amp;ADDRESS('PR-tampon'!$E287,COLUMN(REFERENCEMENT_FACADE[[#Headers],[LIMITATION DE HAUTEUR DE FACADE]])))))</f>
        <v/>
      </c>
      <c r="N321" s="236" t="str">
        <f ca="1">IF('PR-tampon'!B287="","",IF('PR-tampon'!B287=0,"",IF(INDIRECT(NOM_FR_FACADE&amp;ADDRESS('PR-tampon'!$E287,COLUMN(REFERENCEMENT_FACADE[Observation domaine d''emploi Hauteur])))=0,"-",INDIRECT(NOM_FR_FACADE&amp;ADDRESS('PR-tampon'!$E287,COLUMN(REFERENCEMENT_FACADE[Observation domaine d''emploi Hauteur]))))))</f>
        <v/>
      </c>
      <c r="O321" s="2" t="str">
        <f ca="1">IF('PR-tampon'!B287="","",IF('PR-tampon'!B287=0,"",INDIRECT(NOM_FR_FACADE&amp;ADDRESS('PR-tampon'!$E287,COLUMN(REFERENCEMENT_FACADE[[#Headers],[Colonne zone visée]])))))</f>
        <v/>
      </c>
      <c r="P321" s="2" t="str">
        <f ca="1">IF('PR-tampon'!B287="","",IF('PR-tampon'!B287=0,"",INDIRECT(NOM_FR_FACADE&amp;ADDRESS('PR-tampon'!$E287,COLUMN(REFERENCEMENT_FACADE[[#Headers],[Colonne catégorie visée]])))))</f>
        <v/>
      </c>
      <c r="Q321" s="236" t="str">
        <f ca="1">IF(OR(RECH_CATEGORIE=FALSE,MID(Tableau5[[#This Row],[ZONE DE SISMICITE MAXIMALE POUR LA CATEGORIE DE BATIMENT VISEE]],2,2)="**"),IF('PR-tampon'!B287="","",IF('PR-tampon'!B287=0,"",IF(INDIRECT(NOM_FR_FACADE&amp;ADDRESS('PR-tampon'!$E287,COLUMN(REFERENCEMENT_FACADE[OBSERVATIONS SUR DOMAINE D''EMPLOI Sismique])))="","-",(INDIRECT(NOM_FR_FACADE&amp;ADDRESS('PR-tampon'!$E287,COLUMN(REFERENCEMENT_FACADE[OBSERVATIONS SUR DOMAINE D''EMPLOI Sismique]))))))),"")</f>
        <v/>
      </c>
      <c r="R321" s="2" t="str">
        <f ca="1">IF('PR-tampon'!B287="","",IF('PR-tampon'!B287=0,"",IF(INDIRECT(NOM_FR_FACADE&amp;ADDRESS('PR-tampon'!$E287,COLUMN(REFERENCEMENT_FACADE[REF ApL])))=0,"",INDIRECT(NOM_FR_FACADE&amp;ADDRESS('PR-tampon'!$E287,COLUMN(REFERENCEMENT_FACADE[REF ApL]))))))</f>
        <v/>
      </c>
      <c r="S321" s="187" t="str">
        <f ca="1">IF('PR-tampon'!B287="","",IF('PR-tampon'!B287=0,"",IF(INDIRECT(NOM_FR_FACADE&amp;ADDRESS('PR-tampon'!$E287,COLUMN(REFERENCEMENT_FACADE[Lien pour aller sur le site Evaluation CSTB])))=0,"",INDIRECT(NOM_FR_FACADE&amp;ADDRESS('PR-tampon'!$E287,COLUMN(REFERENCEMENT_FACADE[Lien pour aller sur le site Evaluation CSTB]))))))</f>
        <v/>
      </c>
    </row>
    <row r="322" spans="1:19" ht="120" customHeight="1" x14ac:dyDescent="0.3">
      <c r="A322" s="2" t="e">
        <f>IF('PR-tampon'!B288=0,"",IF(A321+1&gt;'MODULE DE RECHERCHE'!$F$36,"",A321+1))</f>
        <v>#VALUE!</v>
      </c>
      <c r="B322" s="10" t="str">
        <f ca="1">IF('PR-tampon'!E288="","",IF('PR-tampon'!E288=0,"",INDIRECT(NOM_FR_FACADE&amp;ADDRESS('PR-tampon'!$E288,COLUMN(REFERENCEMENT_FACADE[[#Headers],[DATE REFERENCEMENT]])))))</f>
        <v/>
      </c>
      <c r="C322" s="2" t="str">
        <f ca="1">IF('PR-tampon'!B288="","",IF('PR-tampon'!B288=0,"",INDIRECT(NOM_FR_FACADE&amp;ADDRESS('PR-tampon'!$E288,COLUMN(REFERENCEMENT_FACADE[[#Headers],[ASPECT]])))))</f>
        <v/>
      </c>
      <c r="D322" s="2" t="str">
        <f ca="1">IF('PR-tampon'!B288="","",IF('PR-tampon'!B288=0,"",INDIRECT(NOM_FR_FACADE&amp;ADDRESS('PR-tampon'!$E288,COLUMN(REFERENCEMENT_FACADE[[#Headers],[TYPE DE PROCEDE]])))))</f>
        <v/>
      </c>
      <c r="E322" s="2" t="str">
        <f ca="1">IF('PR-tampon'!B288="","",IF('PR-tampon'!B288=0,"",INDIRECT(NOM_FR_FACADE&amp;ADDRESS('PR-tampon'!$E288,COLUMN(REFERENCEMENT_FACADE[[#Headers],[NOM COMMERCIAL DU PROCEDE]])))))</f>
        <v/>
      </c>
      <c r="F322" s="2" t="str">
        <f ca="1">IF('PR-tampon'!B288="","",IF('PR-tampon'!B288=0,"",INDIRECT(NOM_FR_FACADE&amp;ADDRESS('PR-tampon'!$E288,COLUMN(REFERENCEMENT_FACADE[[#Headers],[FABRICANT]])))))</f>
        <v/>
      </c>
      <c r="G322" s="2" t="str">
        <f ca="1">IF('PR-tampon'!B288="","",IF('PR-tampon'!B288=0,"",INDIRECT(NOM_FR_FACADE&amp;ADDRESS('PR-tampon'!$E288,COLUMN(REFERENCEMENT_FACADE[[#Headers],[TYPE DE DOCUMENT DE REFERENCE]])))))</f>
        <v/>
      </c>
      <c r="H322" s="2" t="str">
        <f ca="1">IF('PR-tampon'!B288="","",IF('PR-tampon'!B288=0,"",INDIRECT(NOM_FR_FACADE&amp;ADDRESS('PR-tampon'!$E288,COLUMN(REFERENCEMENT_FACADE[[#Headers],[REF]])))))</f>
        <v/>
      </c>
      <c r="I322" s="10" t="str">
        <f ca="1">IF('PR-tampon'!B288="","",IF('PR-tampon'!B288=0,"",INDIRECT(NOM_FR_FACADE&amp;ADDRESS('PR-tampon'!$E288,COLUMN(REFERENCEMENT_FACADE[[#Headers],[AVIS LIMITE AU / VALIDITE]])))))</f>
        <v/>
      </c>
      <c r="J322" s="10" t="str">
        <f ca="1">IF('PR-tampon'!B288="","",IF('PR-tampon'!B288=0,"",INDIRECT(NOM_FR_FACADE&amp;ADDRESS('PR-tampon'!$E288,COLUMN(REFERENCEMENT_FACADE[[#Headers],[TC/TNC
dans le domaine d''emploi visé]])))))</f>
        <v/>
      </c>
      <c r="K322" s="2" t="str">
        <f ca="1">IF('PR-tampon'!B288="","",IF('PR-tampon'!B288=0,"",INDIRECT(NOM_FR_FACADE&amp;ADDRESS('PR-tampon'!$E288,COLUMN(REFERENCEMENT_FACADE[[#Headers],[Synthèse support visés]])))))</f>
        <v/>
      </c>
      <c r="L322" s="2" t="str">
        <f ca="1">IF('PR-tampon'!B288="","",IF('PR-tampon'!B288=0,"",INDIRECT(NOM_FR_FACADE&amp;ADDRESS('PR-tampon'!$E288,COLUMN(REFERENCEMENT_FACADE[[#Headers],[LIMITATION DE HAUTEUR DE FACADE3]])))))</f>
        <v/>
      </c>
      <c r="M322" s="265" t="str">
        <f ca="1">IF('PR-tampon'!B288="","",IF('PR-tampon'!B288=0,"",INDIRECT(NOM_FR_FACADE&amp;ADDRESS('PR-tampon'!$E288,COLUMN(REFERENCEMENT_FACADE[[#Headers],[LIMITATION DE HAUTEUR DE FACADE]])))))</f>
        <v/>
      </c>
      <c r="N322" s="236" t="str">
        <f ca="1">IF('PR-tampon'!B288="","",IF('PR-tampon'!B288=0,"",IF(INDIRECT(NOM_FR_FACADE&amp;ADDRESS('PR-tampon'!$E288,COLUMN(REFERENCEMENT_FACADE[Observation domaine d''emploi Hauteur])))=0,"-",INDIRECT(NOM_FR_FACADE&amp;ADDRESS('PR-tampon'!$E288,COLUMN(REFERENCEMENT_FACADE[Observation domaine d''emploi Hauteur]))))))</f>
        <v/>
      </c>
      <c r="O322" s="2" t="str">
        <f ca="1">IF('PR-tampon'!B288="","",IF('PR-tampon'!B288=0,"",INDIRECT(NOM_FR_FACADE&amp;ADDRESS('PR-tampon'!$E288,COLUMN(REFERENCEMENT_FACADE[[#Headers],[Colonne zone visée]])))))</f>
        <v/>
      </c>
      <c r="P322" s="2" t="str">
        <f ca="1">IF('PR-tampon'!B288="","",IF('PR-tampon'!B288=0,"",INDIRECT(NOM_FR_FACADE&amp;ADDRESS('PR-tampon'!$E288,COLUMN(REFERENCEMENT_FACADE[[#Headers],[Colonne catégorie visée]])))))</f>
        <v/>
      </c>
      <c r="Q322" s="236" t="str">
        <f ca="1">IF(OR(RECH_CATEGORIE=FALSE,MID(Tableau5[[#This Row],[ZONE DE SISMICITE MAXIMALE POUR LA CATEGORIE DE BATIMENT VISEE]],2,2)="**"),IF('PR-tampon'!B288="","",IF('PR-tampon'!B288=0,"",IF(INDIRECT(NOM_FR_FACADE&amp;ADDRESS('PR-tampon'!$E288,COLUMN(REFERENCEMENT_FACADE[OBSERVATIONS SUR DOMAINE D''EMPLOI Sismique])))="","-",(INDIRECT(NOM_FR_FACADE&amp;ADDRESS('PR-tampon'!$E288,COLUMN(REFERENCEMENT_FACADE[OBSERVATIONS SUR DOMAINE D''EMPLOI Sismique]))))))),"")</f>
        <v/>
      </c>
      <c r="R322" s="2" t="str">
        <f ca="1">IF('PR-tampon'!B288="","",IF('PR-tampon'!B288=0,"",IF(INDIRECT(NOM_FR_FACADE&amp;ADDRESS('PR-tampon'!$E288,COLUMN(REFERENCEMENT_FACADE[REF ApL])))=0,"",INDIRECT(NOM_FR_FACADE&amp;ADDRESS('PR-tampon'!$E288,COLUMN(REFERENCEMENT_FACADE[REF ApL]))))))</f>
        <v/>
      </c>
      <c r="S322" s="187" t="str">
        <f ca="1">IF('PR-tampon'!B288="","",IF('PR-tampon'!B288=0,"",IF(INDIRECT(NOM_FR_FACADE&amp;ADDRESS('PR-tampon'!$E288,COLUMN(REFERENCEMENT_FACADE[Lien pour aller sur le site Evaluation CSTB])))=0,"",INDIRECT(NOM_FR_FACADE&amp;ADDRESS('PR-tampon'!$E288,COLUMN(REFERENCEMENT_FACADE[Lien pour aller sur le site Evaluation CSTB]))))))</f>
        <v/>
      </c>
    </row>
    <row r="323" spans="1:19" ht="120" customHeight="1" x14ac:dyDescent="0.3">
      <c r="A323" s="2" t="e">
        <f>IF('PR-tampon'!B289=0,"",IF(A322+1&gt;'MODULE DE RECHERCHE'!$F$36,"",A322+1))</f>
        <v>#VALUE!</v>
      </c>
      <c r="B323" s="10" t="str">
        <f ca="1">IF('PR-tampon'!E289="","",IF('PR-tampon'!E289=0,"",INDIRECT(NOM_FR_FACADE&amp;ADDRESS('PR-tampon'!$E289,COLUMN(REFERENCEMENT_FACADE[[#Headers],[DATE REFERENCEMENT]])))))</f>
        <v/>
      </c>
      <c r="C323" s="2" t="str">
        <f ca="1">IF('PR-tampon'!B289="","",IF('PR-tampon'!B289=0,"",INDIRECT(NOM_FR_FACADE&amp;ADDRESS('PR-tampon'!$E289,COLUMN(REFERENCEMENT_FACADE[[#Headers],[ASPECT]])))))</f>
        <v/>
      </c>
      <c r="D323" s="2" t="str">
        <f ca="1">IF('PR-tampon'!B289="","",IF('PR-tampon'!B289=0,"",INDIRECT(NOM_FR_FACADE&amp;ADDRESS('PR-tampon'!$E289,COLUMN(REFERENCEMENT_FACADE[[#Headers],[TYPE DE PROCEDE]])))))</f>
        <v/>
      </c>
      <c r="E323" s="2" t="str">
        <f ca="1">IF('PR-tampon'!B289="","",IF('PR-tampon'!B289=0,"",INDIRECT(NOM_FR_FACADE&amp;ADDRESS('PR-tampon'!$E289,COLUMN(REFERENCEMENT_FACADE[[#Headers],[NOM COMMERCIAL DU PROCEDE]])))))</f>
        <v/>
      </c>
      <c r="F323" s="2" t="str">
        <f ca="1">IF('PR-tampon'!B289="","",IF('PR-tampon'!B289=0,"",INDIRECT(NOM_FR_FACADE&amp;ADDRESS('PR-tampon'!$E289,COLUMN(REFERENCEMENT_FACADE[[#Headers],[FABRICANT]])))))</f>
        <v/>
      </c>
      <c r="G323" s="2" t="str">
        <f ca="1">IF('PR-tampon'!B289="","",IF('PR-tampon'!B289=0,"",INDIRECT(NOM_FR_FACADE&amp;ADDRESS('PR-tampon'!$E289,COLUMN(REFERENCEMENT_FACADE[[#Headers],[TYPE DE DOCUMENT DE REFERENCE]])))))</f>
        <v/>
      </c>
      <c r="H323" s="2" t="str">
        <f ca="1">IF('PR-tampon'!B289="","",IF('PR-tampon'!B289=0,"",INDIRECT(NOM_FR_FACADE&amp;ADDRESS('PR-tampon'!$E289,COLUMN(REFERENCEMENT_FACADE[[#Headers],[REF]])))))</f>
        <v/>
      </c>
      <c r="I323" s="10" t="str">
        <f ca="1">IF('PR-tampon'!B289="","",IF('PR-tampon'!B289=0,"",INDIRECT(NOM_FR_FACADE&amp;ADDRESS('PR-tampon'!$E289,COLUMN(REFERENCEMENT_FACADE[[#Headers],[AVIS LIMITE AU / VALIDITE]])))))</f>
        <v/>
      </c>
      <c r="J323" s="10" t="str">
        <f ca="1">IF('PR-tampon'!B289="","",IF('PR-tampon'!B289=0,"",INDIRECT(NOM_FR_FACADE&amp;ADDRESS('PR-tampon'!$E289,COLUMN(REFERENCEMENT_FACADE[[#Headers],[TC/TNC
dans le domaine d''emploi visé]])))))</f>
        <v/>
      </c>
      <c r="K323" s="2" t="str">
        <f ca="1">IF('PR-tampon'!B289="","",IF('PR-tampon'!B289=0,"",INDIRECT(NOM_FR_FACADE&amp;ADDRESS('PR-tampon'!$E289,COLUMN(REFERENCEMENT_FACADE[[#Headers],[Synthèse support visés]])))))</f>
        <v/>
      </c>
      <c r="L323" s="2" t="str">
        <f ca="1">IF('PR-tampon'!B289="","",IF('PR-tampon'!B289=0,"",INDIRECT(NOM_FR_FACADE&amp;ADDRESS('PR-tampon'!$E289,COLUMN(REFERENCEMENT_FACADE[[#Headers],[LIMITATION DE HAUTEUR DE FACADE3]])))))</f>
        <v/>
      </c>
      <c r="M323" s="265" t="str">
        <f ca="1">IF('PR-tampon'!B289="","",IF('PR-tampon'!B289=0,"",INDIRECT(NOM_FR_FACADE&amp;ADDRESS('PR-tampon'!$E289,COLUMN(REFERENCEMENT_FACADE[[#Headers],[LIMITATION DE HAUTEUR DE FACADE]])))))</f>
        <v/>
      </c>
      <c r="N323" s="236" t="str">
        <f ca="1">IF('PR-tampon'!B289="","",IF('PR-tampon'!B289=0,"",IF(INDIRECT(NOM_FR_FACADE&amp;ADDRESS('PR-tampon'!$E289,COLUMN(REFERENCEMENT_FACADE[Observation domaine d''emploi Hauteur])))=0,"-",INDIRECT(NOM_FR_FACADE&amp;ADDRESS('PR-tampon'!$E289,COLUMN(REFERENCEMENT_FACADE[Observation domaine d''emploi Hauteur]))))))</f>
        <v/>
      </c>
      <c r="O323" s="2" t="str">
        <f ca="1">IF('PR-tampon'!B289="","",IF('PR-tampon'!B289=0,"",INDIRECT(NOM_FR_FACADE&amp;ADDRESS('PR-tampon'!$E289,COLUMN(REFERENCEMENT_FACADE[[#Headers],[Colonne zone visée]])))))</f>
        <v/>
      </c>
      <c r="P323" s="2" t="str">
        <f ca="1">IF('PR-tampon'!B289="","",IF('PR-tampon'!B289=0,"",INDIRECT(NOM_FR_FACADE&amp;ADDRESS('PR-tampon'!$E289,COLUMN(REFERENCEMENT_FACADE[[#Headers],[Colonne catégorie visée]])))))</f>
        <v/>
      </c>
      <c r="Q323" s="236" t="str">
        <f ca="1">IF(OR(RECH_CATEGORIE=FALSE,MID(Tableau5[[#This Row],[ZONE DE SISMICITE MAXIMALE POUR LA CATEGORIE DE BATIMENT VISEE]],2,2)="**"),IF('PR-tampon'!B289="","",IF('PR-tampon'!B289=0,"",IF(INDIRECT(NOM_FR_FACADE&amp;ADDRESS('PR-tampon'!$E289,COLUMN(REFERENCEMENT_FACADE[OBSERVATIONS SUR DOMAINE D''EMPLOI Sismique])))="","-",(INDIRECT(NOM_FR_FACADE&amp;ADDRESS('PR-tampon'!$E289,COLUMN(REFERENCEMENT_FACADE[OBSERVATIONS SUR DOMAINE D''EMPLOI Sismique]))))))),"")</f>
        <v/>
      </c>
      <c r="R323" s="2" t="str">
        <f ca="1">IF('PR-tampon'!B289="","",IF('PR-tampon'!B289=0,"",IF(INDIRECT(NOM_FR_FACADE&amp;ADDRESS('PR-tampon'!$E289,COLUMN(REFERENCEMENT_FACADE[REF ApL])))=0,"",INDIRECT(NOM_FR_FACADE&amp;ADDRESS('PR-tampon'!$E289,COLUMN(REFERENCEMENT_FACADE[REF ApL]))))))</f>
        <v/>
      </c>
      <c r="S323" s="187" t="str">
        <f ca="1">IF('PR-tampon'!B289="","",IF('PR-tampon'!B289=0,"",IF(INDIRECT(NOM_FR_FACADE&amp;ADDRESS('PR-tampon'!$E289,COLUMN(REFERENCEMENT_FACADE[Lien pour aller sur le site Evaluation CSTB])))=0,"",INDIRECT(NOM_FR_FACADE&amp;ADDRESS('PR-tampon'!$E289,COLUMN(REFERENCEMENT_FACADE[Lien pour aller sur le site Evaluation CSTB]))))))</f>
        <v/>
      </c>
    </row>
    <row r="324" spans="1:19" ht="120" customHeight="1" x14ac:dyDescent="0.3">
      <c r="A324" s="2" t="e">
        <f>IF('PR-tampon'!B290=0,"",IF(A323+1&gt;'MODULE DE RECHERCHE'!$F$36,"",A323+1))</f>
        <v>#VALUE!</v>
      </c>
      <c r="B324" s="10" t="str">
        <f ca="1">IF('PR-tampon'!E290="","",IF('PR-tampon'!E290=0,"",INDIRECT(NOM_FR_FACADE&amp;ADDRESS('PR-tampon'!$E290,COLUMN(REFERENCEMENT_FACADE[[#Headers],[DATE REFERENCEMENT]])))))</f>
        <v/>
      </c>
      <c r="C324" s="2" t="str">
        <f ca="1">IF('PR-tampon'!B290="","",IF('PR-tampon'!B290=0,"",INDIRECT(NOM_FR_FACADE&amp;ADDRESS('PR-tampon'!$E290,COLUMN(REFERENCEMENT_FACADE[[#Headers],[ASPECT]])))))</f>
        <v/>
      </c>
      <c r="D324" s="2" t="str">
        <f ca="1">IF('PR-tampon'!B290="","",IF('PR-tampon'!B290=0,"",INDIRECT(NOM_FR_FACADE&amp;ADDRESS('PR-tampon'!$E290,COLUMN(REFERENCEMENT_FACADE[[#Headers],[TYPE DE PROCEDE]])))))</f>
        <v/>
      </c>
      <c r="E324" s="2" t="str">
        <f ca="1">IF('PR-tampon'!B290="","",IF('PR-tampon'!B290=0,"",INDIRECT(NOM_FR_FACADE&amp;ADDRESS('PR-tampon'!$E290,COLUMN(REFERENCEMENT_FACADE[[#Headers],[NOM COMMERCIAL DU PROCEDE]])))))</f>
        <v/>
      </c>
      <c r="F324" s="2" t="str">
        <f ca="1">IF('PR-tampon'!B290="","",IF('PR-tampon'!B290=0,"",INDIRECT(NOM_FR_FACADE&amp;ADDRESS('PR-tampon'!$E290,COLUMN(REFERENCEMENT_FACADE[[#Headers],[FABRICANT]])))))</f>
        <v/>
      </c>
      <c r="G324" s="2" t="str">
        <f ca="1">IF('PR-tampon'!B290="","",IF('PR-tampon'!B290=0,"",INDIRECT(NOM_FR_FACADE&amp;ADDRESS('PR-tampon'!$E290,COLUMN(REFERENCEMENT_FACADE[[#Headers],[TYPE DE DOCUMENT DE REFERENCE]])))))</f>
        <v/>
      </c>
      <c r="H324" s="2" t="str">
        <f ca="1">IF('PR-tampon'!B290="","",IF('PR-tampon'!B290=0,"",INDIRECT(NOM_FR_FACADE&amp;ADDRESS('PR-tampon'!$E290,COLUMN(REFERENCEMENT_FACADE[[#Headers],[REF]])))))</f>
        <v/>
      </c>
      <c r="I324" s="10" t="str">
        <f ca="1">IF('PR-tampon'!B290="","",IF('PR-tampon'!B290=0,"",INDIRECT(NOM_FR_FACADE&amp;ADDRESS('PR-tampon'!$E290,COLUMN(REFERENCEMENT_FACADE[[#Headers],[AVIS LIMITE AU / VALIDITE]])))))</f>
        <v/>
      </c>
      <c r="J324" s="10" t="str">
        <f ca="1">IF('PR-tampon'!B290="","",IF('PR-tampon'!B290=0,"",INDIRECT(NOM_FR_FACADE&amp;ADDRESS('PR-tampon'!$E290,COLUMN(REFERENCEMENT_FACADE[[#Headers],[TC/TNC
dans le domaine d''emploi visé]])))))</f>
        <v/>
      </c>
      <c r="K324" s="2" t="str">
        <f ca="1">IF('PR-tampon'!B290="","",IF('PR-tampon'!B290=0,"",INDIRECT(NOM_FR_FACADE&amp;ADDRESS('PR-tampon'!$E290,COLUMN(REFERENCEMENT_FACADE[[#Headers],[Synthèse support visés]])))))</f>
        <v/>
      </c>
      <c r="L324" s="2" t="str">
        <f ca="1">IF('PR-tampon'!B290="","",IF('PR-tampon'!B290=0,"",INDIRECT(NOM_FR_FACADE&amp;ADDRESS('PR-tampon'!$E290,COLUMN(REFERENCEMENT_FACADE[[#Headers],[LIMITATION DE HAUTEUR DE FACADE3]])))))</f>
        <v/>
      </c>
      <c r="M324" s="265" t="str">
        <f ca="1">IF('PR-tampon'!B290="","",IF('PR-tampon'!B290=0,"",INDIRECT(NOM_FR_FACADE&amp;ADDRESS('PR-tampon'!$E290,COLUMN(REFERENCEMENT_FACADE[[#Headers],[LIMITATION DE HAUTEUR DE FACADE]])))))</f>
        <v/>
      </c>
      <c r="N324" s="236" t="str">
        <f ca="1">IF('PR-tampon'!B290="","",IF('PR-tampon'!B290=0,"",IF(INDIRECT(NOM_FR_FACADE&amp;ADDRESS('PR-tampon'!$E290,COLUMN(REFERENCEMENT_FACADE[Observation domaine d''emploi Hauteur])))=0,"-",INDIRECT(NOM_FR_FACADE&amp;ADDRESS('PR-tampon'!$E290,COLUMN(REFERENCEMENT_FACADE[Observation domaine d''emploi Hauteur]))))))</f>
        <v/>
      </c>
      <c r="O324" s="2" t="str">
        <f ca="1">IF('PR-tampon'!B290="","",IF('PR-tampon'!B290=0,"",INDIRECT(NOM_FR_FACADE&amp;ADDRESS('PR-tampon'!$E290,COLUMN(REFERENCEMENT_FACADE[[#Headers],[Colonne zone visée]])))))</f>
        <v/>
      </c>
      <c r="P324" s="2" t="str">
        <f ca="1">IF('PR-tampon'!B290="","",IF('PR-tampon'!B290=0,"",INDIRECT(NOM_FR_FACADE&amp;ADDRESS('PR-tampon'!$E290,COLUMN(REFERENCEMENT_FACADE[[#Headers],[Colonne catégorie visée]])))))</f>
        <v/>
      </c>
      <c r="Q324" s="236" t="str">
        <f ca="1">IF(OR(RECH_CATEGORIE=FALSE,MID(Tableau5[[#This Row],[ZONE DE SISMICITE MAXIMALE POUR LA CATEGORIE DE BATIMENT VISEE]],2,2)="**"),IF('PR-tampon'!B290="","",IF('PR-tampon'!B290=0,"",IF(INDIRECT(NOM_FR_FACADE&amp;ADDRESS('PR-tampon'!$E290,COLUMN(REFERENCEMENT_FACADE[OBSERVATIONS SUR DOMAINE D''EMPLOI Sismique])))="","-",(INDIRECT(NOM_FR_FACADE&amp;ADDRESS('PR-tampon'!$E290,COLUMN(REFERENCEMENT_FACADE[OBSERVATIONS SUR DOMAINE D''EMPLOI Sismique]))))))),"")</f>
        <v/>
      </c>
      <c r="R324" s="2" t="str">
        <f ca="1">IF('PR-tampon'!B290="","",IF('PR-tampon'!B290=0,"",IF(INDIRECT(NOM_FR_FACADE&amp;ADDRESS('PR-tampon'!$E290,COLUMN(REFERENCEMENT_FACADE[REF ApL])))=0,"",INDIRECT(NOM_FR_FACADE&amp;ADDRESS('PR-tampon'!$E290,COLUMN(REFERENCEMENT_FACADE[REF ApL]))))))</f>
        <v/>
      </c>
      <c r="S324" s="187" t="str">
        <f ca="1">IF('PR-tampon'!B290="","",IF('PR-tampon'!B290=0,"",IF(INDIRECT(NOM_FR_FACADE&amp;ADDRESS('PR-tampon'!$E290,COLUMN(REFERENCEMENT_FACADE[Lien pour aller sur le site Evaluation CSTB])))=0,"",INDIRECT(NOM_FR_FACADE&amp;ADDRESS('PR-tampon'!$E290,COLUMN(REFERENCEMENT_FACADE[Lien pour aller sur le site Evaluation CSTB]))))))</f>
        <v/>
      </c>
    </row>
    <row r="325" spans="1:19" ht="120" customHeight="1" x14ac:dyDescent="0.3">
      <c r="A325" s="2" t="e">
        <f>IF('PR-tampon'!B291=0,"",IF(A324+1&gt;'MODULE DE RECHERCHE'!$F$36,"",A324+1))</f>
        <v>#VALUE!</v>
      </c>
      <c r="B325" s="10" t="str">
        <f ca="1">IF('PR-tampon'!E291="","",IF('PR-tampon'!E291=0,"",INDIRECT(NOM_FR_FACADE&amp;ADDRESS('PR-tampon'!$E291,COLUMN(REFERENCEMENT_FACADE[[#Headers],[DATE REFERENCEMENT]])))))</f>
        <v/>
      </c>
      <c r="C325" s="2" t="str">
        <f ca="1">IF('PR-tampon'!B291="","",IF('PR-tampon'!B291=0,"",INDIRECT(NOM_FR_FACADE&amp;ADDRESS('PR-tampon'!$E291,COLUMN(REFERENCEMENT_FACADE[[#Headers],[ASPECT]])))))</f>
        <v/>
      </c>
      <c r="D325" s="2" t="str">
        <f ca="1">IF('PR-tampon'!B291="","",IF('PR-tampon'!B291=0,"",INDIRECT(NOM_FR_FACADE&amp;ADDRESS('PR-tampon'!$E291,COLUMN(REFERENCEMENT_FACADE[[#Headers],[TYPE DE PROCEDE]])))))</f>
        <v/>
      </c>
      <c r="E325" s="2" t="str">
        <f ca="1">IF('PR-tampon'!B291="","",IF('PR-tampon'!B291=0,"",INDIRECT(NOM_FR_FACADE&amp;ADDRESS('PR-tampon'!$E291,COLUMN(REFERENCEMENT_FACADE[[#Headers],[NOM COMMERCIAL DU PROCEDE]])))))</f>
        <v/>
      </c>
      <c r="F325" s="2" t="str">
        <f ca="1">IF('PR-tampon'!B291="","",IF('PR-tampon'!B291=0,"",INDIRECT(NOM_FR_FACADE&amp;ADDRESS('PR-tampon'!$E291,COLUMN(REFERENCEMENT_FACADE[[#Headers],[FABRICANT]])))))</f>
        <v/>
      </c>
      <c r="G325" s="2" t="str">
        <f ca="1">IF('PR-tampon'!B291="","",IF('PR-tampon'!B291=0,"",INDIRECT(NOM_FR_FACADE&amp;ADDRESS('PR-tampon'!$E291,COLUMN(REFERENCEMENT_FACADE[[#Headers],[TYPE DE DOCUMENT DE REFERENCE]])))))</f>
        <v/>
      </c>
      <c r="H325" s="2" t="str">
        <f ca="1">IF('PR-tampon'!B291="","",IF('PR-tampon'!B291=0,"",INDIRECT(NOM_FR_FACADE&amp;ADDRESS('PR-tampon'!$E291,COLUMN(REFERENCEMENT_FACADE[[#Headers],[REF]])))))</f>
        <v/>
      </c>
      <c r="I325" s="10" t="str">
        <f ca="1">IF('PR-tampon'!B291="","",IF('PR-tampon'!B291=0,"",INDIRECT(NOM_FR_FACADE&amp;ADDRESS('PR-tampon'!$E291,COLUMN(REFERENCEMENT_FACADE[[#Headers],[AVIS LIMITE AU / VALIDITE]])))))</f>
        <v/>
      </c>
      <c r="J325" s="10" t="str">
        <f ca="1">IF('PR-tampon'!B291="","",IF('PR-tampon'!B291=0,"",INDIRECT(NOM_FR_FACADE&amp;ADDRESS('PR-tampon'!$E291,COLUMN(REFERENCEMENT_FACADE[[#Headers],[TC/TNC
dans le domaine d''emploi visé]])))))</f>
        <v/>
      </c>
      <c r="K325" s="2" t="str">
        <f ca="1">IF('PR-tampon'!B291="","",IF('PR-tampon'!B291=0,"",INDIRECT(NOM_FR_FACADE&amp;ADDRESS('PR-tampon'!$E291,COLUMN(REFERENCEMENT_FACADE[[#Headers],[Synthèse support visés]])))))</f>
        <v/>
      </c>
      <c r="L325" s="2" t="str">
        <f ca="1">IF('PR-tampon'!B291="","",IF('PR-tampon'!B291=0,"",INDIRECT(NOM_FR_FACADE&amp;ADDRESS('PR-tampon'!$E291,COLUMN(REFERENCEMENT_FACADE[[#Headers],[LIMITATION DE HAUTEUR DE FACADE3]])))))</f>
        <v/>
      </c>
      <c r="M325" s="265" t="str">
        <f ca="1">IF('PR-tampon'!B291="","",IF('PR-tampon'!B291=0,"",INDIRECT(NOM_FR_FACADE&amp;ADDRESS('PR-tampon'!$E291,COLUMN(REFERENCEMENT_FACADE[[#Headers],[LIMITATION DE HAUTEUR DE FACADE]])))))</f>
        <v/>
      </c>
      <c r="N325" s="236" t="str">
        <f ca="1">IF('PR-tampon'!B291="","",IF('PR-tampon'!B291=0,"",IF(INDIRECT(NOM_FR_FACADE&amp;ADDRESS('PR-tampon'!$E291,COLUMN(REFERENCEMENT_FACADE[Observation domaine d''emploi Hauteur])))=0,"-",INDIRECT(NOM_FR_FACADE&amp;ADDRESS('PR-tampon'!$E291,COLUMN(REFERENCEMENT_FACADE[Observation domaine d''emploi Hauteur]))))))</f>
        <v/>
      </c>
      <c r="O325" s="2" t="str">
        <f ca="1">IF('PR-tampon'!B291="","",IF('PR-tampon'!B291=0,"",INDIRECT(NOM_FR_FACADE&amp;ADDRESS('PR-tampon'!$E291,COLUMN(REFERENCEMENT_FACADE[[#Headers],[Colonne zone visée]])))))</f>
        <v/>
      </c>
      <c r="P325" s="2" t="str">
        <f ca="1">IF('PR-tampon'!B291="","",IF('PR-tampon'!B291=0,"",INDIRECT(NOM_FR_FACADE&amp;ADDRESS('PR-tampon'!$E291,COLUMN(REFERENCEMENT_FACADE[[#Headers],[Colonne catégorie visée]])))))</f>
        <v/>
      </c>
      <c r="Q325" s="236" t="str">
        <f ca="1">IF(OR(RECH_CATEGORIE=FALSE,MID(Tableau5[[#This Row],[ZONE DE SISMICITE MAXIMALE POUR LA CATEGORIE DE BATIMENT VISEE]],2,2)="**"),IF('PR-tampon'!B291="","",IF('PR-tampon'!B291=0,"",IF(INDIRECT(NOM_FR_FACADE&amp;ADDRESS('PR-tampon'!$E291,COLUMN(REFERENCEMENT_FACADE[OBSERVATIONS SUR DOMAINE D''EMPLOI Sismique])))="","-",(INDIRECT(NOM_FR_FACADE&amp;ADDRESS('PR-tampon'!$E291,COLUMN(REFERENCEMENT_FACADE[OBSERVATIONS SUR DOMAINE D''EMPLOI Sismique]))))))),"")</f>
        <v/>
      </c>
      <c r="R325" s="2" t="str">
        <f ca="1">IF('PR-tampon'!B291="","",IF('PR-tampon'!B291=0,"",IF(INDIRECT(NOM_FR_FACADE&amp;ADDRESS('PR-tampon'!$E291,COLUMN(REFERENCEMENT_FACADE[REF ApL])))=0,"",INDIRECT(NOM_FR_FACADE&amp;ADDRESS('PR-tampon'!$E291,COLUMN(REFERENCEMENT_FACADE[REF ApL]))))))</f>
        <v/>
      </c>
      <c r="S325" s="187" t="str">
        <f ca="1">IF('PR-tampon'!B291="","",IF('PR-tampon'!B291=0,"",IF(INDIRECT(NOM_FR_FACADE&amp;ADDRESS('PR-tampon'!$E291,COLUMN(REFERENCEMENT_FACADE[Lien pour aller sur le site Evaluation CSTB])))=0,"",INDIRECT(NOM_FR_FACADE&amp;ADDRESS('PR-tampon'!$E291,COLUMN(REFERENCEMENT_FACADE[Lien pour aller sur le site Evaluation CSTB]))))))</f>
        <v/>
      </c>
    </row>
    <row r="326" spans="1:19" ht="120" customHeight="1" x14ac:dyDescent="0.3">
      <c r="A326" s="2" t="e">
        <f>IF('PR-tampon'!B292=0,"",IF(A325+1&gt;'MODULE DE RECHERCHE'!$F$36,"",A325+1))</f>
        <v>#VALUE!</v>
      </c>
      <c r="B326" s="10" t="str">
        <f ca="1">IF('PR-tampon'!E292="","",IF('PR-tampon'!E292=0,"",INDIRECT(NOM_FR_FACADE&amp;ADDRESS('PR-tampon'!$E292,COLUMN(REFERENCEMENT_FACADE[[#Headers],[DATE REFERENCEMENT]])))))</f>
        <v/>
      </c>
      <c r="C326" s="2" t="str">
        <f ca="1">IF('PR-tampon'!B292="","",IF('PR-tampon'!B292=0,"",INDIRECT(NOM_FR_FACADE&amp;ADDRESS('PR-tampon'!$E292,COLUMN(REFERENCEMENT_FACADE[[#Headers],[ASPECT]])))))</f>
        <v/>
      </c>
      <c r="D326" s="2" t="str">
        <f ca="1">IF('PR-tampon'!B292="","",IF('PR-tampon'!B292=0,"",INDIRECT(NOM_FR_FACADE&amp;ADDRESS('PR-tampon'!$E292,COLUMN(REFERENCEMENT_FACADE[[#Headers],[TYPE DE PROCEDE]])))))</f>
        <v/>
      </c>
      <c r="E326" s="2" t="str">
        <f ca="1">IF('PR-tampon'!B292="","",IF('PR-tampon'!B292=0,"",INDIRECT(NOM_FR_FACADE&amp;ADDRESS('PR-tampon'!$E292,COLUMN(REFERENCEMENT_FACADE[[#Headers],[NOM COMMERCIAL DU PROCEDE]])))))</f>
        <v/>
      </c>
      <c r="F326" s="2" t="str">
        <f ca="1">IF('PR-tampon'!B292="","",IF('PR-tampon'!B292=0,"",INDIRECT(NOM_FR_FACADE&amp;ADDRESS('PR-tampon'!$E292,COLUMN(REFERENCEMENT_FACADE[[#Headers],[FABRICANT]])))))</f>
        <v/>
      </c>
      <c r="G326" s="2" t="str">
        <f ca="1">IF('PR-tampon'!B292="","",IF('PR-tampon'!B292=0,"",INDIRECT(NOM_FR_FACADE&amp;ADDRESS('PR-tampon'!$E292,COLUMN(REFERENCEMENT_FACADE[[#Headers],[TYPE DE DOCUMENT DE REFERENCE]])))))</f>
        <v/>
      </c>
      <c r="H326" s="2" t="str">
        <f ca="1">IF('PR-tampon'!B292="","",IF('PR-tampon'!B292=0,"",INDIRECT(NOM_FR_FACADE&amp;ADDRESS('PR-tampon'!$E292,COLUMN(REFERENCEMENT_FACADE[[#Headers],[REF]])))))</f>
        <v/>
      </c>
      <c r="I326" s="10" t="str">
        <f ca="1">IF('PR-tampon'!B292="","",IF('PR-tampon'!B292=0,"",INDIRECT(NOM_FR_FACADE&amp;ADDRESS('PR-tampon'!$E292,COLUMN(REFERENCEMENT_FACADE[[#Headers],[AVIS LIMITE AU / VALIDITE]])))))</f>
        <v/>
      </c>
      <c r="J326" s="10" t="str">
        <f ca="1">IF('PR-tampon'!B292="","",IF('PR-tampon'!B292=0,"",INDIRECT(NOM_FR_FACADE&amp;ADDRESS('PR-tampon'!$E292,COLUMN(REFERENCEMENT_FACADE[[#Headers],[TC/TNC
dans le domaine d''emploi visé]])))))</f>
        <v/>
      </c>
      <c r="K326" s="2" t="str">
        <f ca="1">IF('PR-tampon'!B292="","",IF('PR-tampon'!B292=0,"",INDIRECT(NOM_FR_FACADE&amp;ADDRESS('PR-tampon'!$E292,COLUMN(REFERENCEMENT_FACADE[[#Headers],[Synthèse support visés]])))))</f>
        <v/>
      </c>
      <c r="L326" s="2" t="str">
        <f ca="1">IF('PR-tampon'!B292="","",IF('PR-tampon'!B292=0,"",INDIRECT(NOM_FR_FACADE&amp;ADDRESS('PR-tampon'!$E292,COLUMN(REFERENCEMENT_FACADE[[#Headers],[LIMITATION DE HAUTEUR DE FACADE3]])))))</f>
        <v/>
      </c>
      <c r="M326" s="265" t="str">
        <f ca="1">IF('PR-tampon'!B292="","",IF('PR-tampon'!B292=0,"",INDIRECT(NOM_FR_FACADE&amp;ADDRESS('PR-tampon'!$E292,COLUMN(REFERENCEMENT_FACADE[[#Headers],[LIMITATION DE HAUTEUR DE FACADE]])))))</f>
        <v/>
      </c>
      <c r="N326" s="236" t="str">
        <f ca="1">IF('PR-tampon'!B292="","",IF('PR-tampon'!B292=0,"",IF(INDIRECT(NOM_FR_FACADE&amp;ADDRESS('PR-tampon'!$E292,COLUMN(REFERENCEMENT_FACADE[Observation domaine d''emploi Hauteur])))=0,"-",INDIRECT(NOM_FR_FACADE&amp;ADDRESS('PR-tampon'!$E292,COLUMN(REFERENCEMENT_FACADE[Observation domaine d''emploi Hauteur]))))))</f>
        <v/>
      </c>
      <c r="O326" s="2" t="str">
        <f ca="1">IF('PR-tampon'!B292="","",IF('PR-tampon'!B292=0,"",INDIRECT(NOM_FR_FACADE&amp;ADDRESS('PR-tampon'!$E292,COLUMN(REFERENCEMENT_FACADE[[#Headers],[Colonne zone visée]])))))</f>
        <v/>
      </c>
      <c r="P326" s="2" t="str">
        <f ca="1">IF('PR-tampon'!B292="","",IF('PR-tampon'!B292=0,"",INDIRECT(NOM_FR_FACADE&amp;ADDRESS('PR-tampon'!$E292,COLUMN(REFERENCEMENT_FACADE[[#Headers],[Colonne catégorie visée]])))))</f>
        <v/>
      </c>
      <c r="Q326" s="236" t="str">
        <f ca="1">IF(OR(RECH_CATEGORIE=FALSE,MID(Tableau5[[#This Row],[ZONE DE SISMICITE MAXIMALE POUR LA CATEGORIE DE BATIMENT VISEE]],2,2)="**"),IF('PR-tampon'!B292="","",IF('PR-tampon'!B292=0,"",IF(INDIRECT(NOM_FR_FACADE&amp;ADDRESS('PR-tampon'!$E292,COLUMN(REFERENCEMENT_FACADE[OBSERVATIONS SUR DOMAINE D''EMPLOI Sismique])))="","-",(INDIRECT(NOM_FR_FACADE&amp;ADDRESS('PR-tampon'!$E292,COLUMN(REFERENCEMENT_FACADE[OBSERVATIONS SUR DOMAINE D''EMPLOI Sismique]))))))),"")</f>
        <v/>
      </c>
      <c r="R326" s="2" t="str">
        <f ca="1">IF('PR-tampon'!B292="","",IF('PR-tampon'!B292=0,"",IF(INDIRECT(NOM_FR_FACADE&amp;ADDRESS('PR-tampon'!$E292,COLUMN(REFERENCEMENT_FACADE[REF ApL])))=0,"",INDIRECT(NOM_FR_FACADE&amp;ADDRESS('PR-tampon'!$E292,COLUMN(REFERENCEMENT_FACADE[REF ApL]))))))</f>
        <v/>
      </c>
      <c r="S326" s="187" t="str">
        <f ca="1">IF('PR-tampon'!B292="","",IF('PR-tampon'!B292=0,"",IF(INDIRECT(NOM_FR_FACADE&amp;ADDRESS('PR-tampon'!$E292,COLUMN(REFERENCEMENT_FACADE[Lien pour aller sur le site Evaluation CSTB])))=0,"",INDIRECT(NOM_FR_FACADE&amp;ADDRESS('PR-tampon'!$E292,COLUMN(REFERENCEMENT_FACADE[Lien pour aller sur le site Evaluation CSTB]))))))</f>
        <v/>
      </c>
    </row>
    <row r="327" spans="1:19" ht="120" customHeight="1" x14ac:dyDescent="0.3">
      <c r="A327" s="2" t="e">
        <f>IF('PR-tampon'!B293=0,"",IF(A326+1&gt;'MODULE DE RECHERCHE'!$F$36,"",A326+1))</f>
        <v>#VALUE!</v>
      </c>
      <c r="B327" s="10" t="str">
        <f ca="1">IF('PR-tampon'!E293="","",IF('PR-tampon'!E293=0,"",INDIRECT(NOM_FR_FACADE&amp;ADDRESS('PR-tampon'!$E293,COLUMN(REFERENCEMENT_FACADE[[#Headers],[DATE REFERENCEMENT]])))))</f>
        <v/>
      </c>
      <c r="C327" s="2" t="str">
        <f ca="1">IF('PR-tampon'!B293="","",IF('PR-tampon'!B293=0,"",INDIRECT(NOM_FR_FACADE&amp;ADDRESS('PR-tampon'!$E293,COLUMN(REFERENCEMENT_FACADE[[#Headers],[ASPECT]])))))</f>
        <v/>
      </c>
      <c r="D327" s="2" t="str">
        <f ca="1">IF('PR-tampon'!B293="","",IF('PR-tampon'!B293=0,"",INDIRECT(NOM_FR_FACADE&amp;ADDRESS('PR-tampon'!$E293,COLUMN(REFERENCEMENT_FACADE[[#Headers],[TYPE DE PROCEDE]])))))</f>
        <v/>
      </c>
      <c r="E327" s="2" t="str">
        <f ca="1">IF('PR-tampon'!B293="","",IF('PR-tampon'!B293=0,"",INDIRECT(NOM_FR_FACADE&amp;ADDRESS('PR-tampon'!$E293,COLUMN(REFERENCEMENT_FACADE[[#Headers],[NOM COMMERCIAL DU PROCEDE]])))))</f>
        <v/>
      </c>
      <c r="F327" s="2" t="str">
        <f ca="1">IF('PR-tampon'!B293="","",IF('PR-tampon'!B293=0,"",INDIRECT(NOM_FR_FACADE&amp;ADDRESS('PR-tampon'!$E293,COLUMN(REFERENCEMENT_FACADE[[#Headers],[FABRICANT]])))))</f>
        <v/>
      </c>
      <c r="G327" s="2" t="str">
        <f ca="1">IF('PR-tampon'!B293="","",IF('PR-tampon'!B293=0,"",INDIRECT(NOM_FR_FACADE&amp;ADDRESS('PR-tampon'!$E293,COLUMN(REFERENCEMENT_FACADE[[#Headers],[TYPE DE DOCUMENT DE REFERENCE]])))))</f>
        <v/>
      </c>
      <c r="H327" s="2" t="str">
        <f ca="1">IF('PR-tampon'!B293="","",IF('PR-tampon'!B293=0,"",INDIRECT(NOM_FR_FACADE&amp;ADDRESS('PR-tampon'!$E293,COLUMN(REFERENCEMENT_FACADE[[#Headers],[REF]])))))</f>
        <v/>
      </c>
      <c r="I327" s="10" t="str">
        <f ca="1">IF('PR-tampon'!B293="","",IF('PR-tampon'!B293=0,"",INDIRECT(NOM_FR_FACADE&amp;ADDRESS('PR-tampon'!$E293,COLUMN(REFERENCEMENT_FACADE[[#Headers],[AVIS LIMITE AU / VALIDITE]])))))</f>
        <v/>
      </c>
      <c r="J327" s="10" t="str">
        <f ca="1">IF('PR-tampon'!B293="","",IF('PR-tampon'!B293=0,"",INDIRECT(NOM_FR_FACADE&amp;ADDRESS('PR-tampon'!$E293,COLUMN(REFERENCEMENT_FACADE[[#Headers],[TC/TNC
dans le domaine d''emploi visé]])))))</f>
        <v/>
      </c>
      <c r="K327" s="2" t="str">
        <f ca="1">IF('PR-tampon'!B293="","",IF('PR-tampon'!B293=0,"",INDIRECT(NOM_FR_FACADE&amp;ADDRESS('PR-tampon'!$E293,COLUMN(REFERENCEMENT_FACADE[[#Headers],[Synthèse support visés]])))))</f>
        <v/>
      </c>
      <c r="L327" s="2" t="str">
        <f ca="1">IF('PR-tampon'!B293="","",IF('PR-tampon'!B293=0,"",INDIRECT(NOM_FR_FACADE&amp;ADDRESS('PR-tampon'!$E293,COLUMN(REFERENCEMENT_FACADE[[#Headers],[LIMITATION DE HAUTEUR DE FACADE3]])))))</f>
        <v/>
      </c>
      <c r="M327" s="265" t="str">
        <f ca="1">IF('PR-tampon'!B293="","",IF('PR-tampon'!B293=0,"",INDIRECT(NOM_FR_FACADE&amp;ADDRESS('PR-tampon'!$E293,COLUMN(REFERENCEMENT_FACADE[[#Headers],[LIMITATION DE HAUTEUR DE FACADE]])))))</f>
        <v/>
      </c>
      <c r="N327" s="236" t="str">
        <f ca="1">IF('PR-tampon'!B293="","",IF('PR-tampon'!B293=0,"",IF(INDIRECT(NOM_FR_FACADE&amp;ADDRESS('PR-tampon'!$E293,COLUMN(REFERENCEMENT_FACADE[Observation domaine d''emploi Hauteur])))=0,"-",INDIRECT(NOM_FR_FACADE&amp;ADDRESS('PR-tampon'!$E293,COLUMN(REFERENCEMENT_FACADE[Observation domaine d''emploi Hauteur]))))))</f>
        <v/>
      </c>
      <c r="O327" s="2" t="str">
        <f ca="1">IF('PR-tampon'!B293="","",IF('PR-tampon'!B293=0,"",INDIRECT(NOM_FR_FACADE&amp;ADDRESS('PR-tampon'!$E293,COLUMN(REFERENCEMENT_FACADE[[#Headers],[Colonne zone visée]])))))</f>
        <v/>
      </c>
      <c r="P327" s="2" t="str">
        <f ca="1">IF('PR-tampon'!B293="","",IF('PR-tampon'!B293=0,"",INDIRECT(NOM_FR_FACADE&amp;ADDRESS('PR-tampon'!$E293,COLUMN(REFERENCEMENT_FACADE[[#Headers],[Colonne catégorie visée]])))))</f>
        <v/>
      </c>
      <c r="Q327" s="236" t="str">
        <f ca="1">IF(OR(RECH_CATEGORIE=FALSE,MID(Tableau5[[#This Row],[ZONE DE SISMICITE MAXIMALE POUR LA CATEGORIE DE BATIMENT VISEE]],2,2)="**"),IF('PR-tampon'!B293="","",IF('PR-tampon'!B293=0,"",IF(INDIRECT(NOM_FR_FACADE&amp;ADDRESS('PR-tampon'!$E293,COLUMN(REFERENCEMENT_FACADE[OBSERVATIONS SUR DOMAINE D''EMPLOI Sismique])))="","-",(INDIRECT(NOM_FR_FACADE&amp;ADDRESS('PR-tampon'!$E293,COLUMN(REFERENCEMENT_FACADE[OBSERVATIONS SUR DOMAINE D''EMPLOI Sismique]))))))),"")</f>
        <v/>
      </c>
      <c r="R327" s="2" t="str">
        <f ca="1">IF('PR-tampon'!B293="","",IF('PR-tampon'!B293=0,"",IF(INDIRECT(NOM_FR_FACADE&amp;ADDRESS('PR-tampon'!$E293,COLUMN(REFERENCEMENT_FACADE[REF ApL])))=0,"",INDIRECT(NOM_FR_FACADE&amp;ADDRESS('PR-tampon'!$E293,COLUMN(REFERENCEMENT_FACADE[REF ApL]))))))</f>
        <v/>
      </c>
      <c r="S327" s="187" t="str">
        <f ca="1">IF('PR-tampon'!B293="","",IF('PR-tampon'!B293=0,"",IF(INDIRECT(NOM_FR_FACADE&amp;ADDRESS('PR-tampon'!$E293,COLUMN(REFERENCEMENT_FACADE[Lien pour aller sur le site Evaluation CSTB])))=0,"",INDIRECT(NOM_FR_FACADE&amp;ADDRESS('PR-tampon'!$E293,COLUMN(REFERENCEMENT_FACADE[Lien pour aller sur le site Evaluation CSTB]))))))</f>
        <v/>
      </c>
    </row>
    <row r="328" spans="1:19" ht="120" customHeight="1" x14ac:dyDescent="0.3">
      <c r="A328" s="2" t="e">
        <f>IF('PR-tampon'!B294=0,"",IF(A327+1&gt;'MODULE DE RECHERCHE'!$F$36,"",A327+1))</f>
        <v>#VALUE!</v>
      </c>
      <c r="B328" s="10" t="str">
        <f ca="1">IF('PR-tampon'!E294="","",IF('PR-tampon'!E294=0,"",INDIRECT(NOM_FR_FACADE&amp;ADDRESS('PR-tampon'!$E294,COLUMN(REFERENCEMENT_FACADE[[#Headers],[DATE REFERENCEMENT]])))))</f>
        <v/>
      </c>
      <c r="C328" s="2" t="str">
        <f ca="1">IF('PR-tampon'!B294="","",IF('PR-tampon'!B294=0,"",INDIRECT(NOM_FR_FACADE&amp;ADDRESS('PR-tampon'!$E294,COLUMN(REFERENCEMENT_FACADE[[#Headers],[ASPECT]])))))</f>
        <v/>
      </c>
      <c r="D328" s="2" t="str">
        <f ca="1">IF('PR-tampon'!B294="","",IF('PR-tampon'!B294=0,"",INDIRECT(NOM_FR_FACADE&amp;ADDRESS('PR-tampon'!$E294,COLUMN(REFERENCEMENT_FACADE[[#Headers],[TYPE DE PROCEDE]])))))</f>
        <v/>
      </c>
      <c r="E328" s="2" t="str">
        <f ca="1">IF('PR-tampon'!B294="","",IF('PR-tampon'!B294=0,"",INDIRECT(NOM_FR_FACADE&amp;ADDRESS('PR-tampon'!$E294,COLUMN(REFERENCEMENT_FACADE[[#Headers],[NOM COMMERCIAL DU PROCEDE]])))))</f>
        <v/>
      </c>
      <c r="F328" s="2" t="str">
        <f ca="1">IF('PR-tampon'!B294="","",IF('PR-tampon'!B294=0,"",INDIRECT(NOM_FR_FACADE&amp;ADDRESS('PR-tampon'!$E294,COLUMN(REFERENCEMENT_FACADE[[#Headers],[FABRICANT]])))))</f>
        <v/>
      </c>
      <c r="G328" s="2" t="str">
        <f ca="1">IF('PR-tampon'!B294="","",IF('PR-tampon'!B294=0,"",INDIRECT(NOM_FR_FACADE&amp;ADDRESS('PR-tampon'!$E294,COLUMN(REFERENCEMENT_FACADE[[#Headers],[TYPE DE DOCUMENT DE REFERENCE]])))))</f>
        <v/>
      </c>
      <c r="H328" s="2" t="str">
        <f ca="1">IF('PR-tampon'!B294="","",IF('PR-tampon'!B294=0,"",INDIRECT(NOM_FR_FACADE&amp;ADDRESS('PR-tampon'!$E294,COLUMN(REFERENCEMENT_FACADE[[#Headers],[REF]])))))</f>
        <v/>
      </c>
      <c r="I328" s="10" t="str">
        <f ca="1">IF('PR-tampon'!B294="","",IF('PR-tampon'!B294=0,"",INDIRECT(NOM_FR_FACADE&amp;ADDRESS('PR-tampon'!$E294,COLUMN(REFERENCEMENT_FACADE[[#Headers],[AVIS LIMITE AU / VALIDITE]])))))</f>
        <v/>
      </c>
      <c r="J328" s="10" t="str">
        <f ca="1">IF('PR-tampon'!B294="","",IF('PR-tampon'!B294=0,"",INDIRECT(NOM_FR_FACADE&amp;ADDRESS('PR-tampon'!$E294,COLUMN(REFERENCEMENT_FACADE[[#Headers],[TC/TNC
dans le domaine d''emploi visé]])))))</f>
        <v/>
      </c>
      <c r="K328" s="2" t="str">
        <f ca="1">IF('PR-tampon'!B294="","",IF('PR-tampon'!B294=0,"",INDIRECT(NOM_FR_FACADE&amp;ADDRESS('PR-tampon'!$E294,COLUMN(REFERENCEMENT_FACADE[[#Headers],[Synthèse support visés]])))))</f>
        <v/>
      </c>
      <c r="L328" s="2" t="str">
        <f ca="1">IF('PR-tampon'!B294="","",IF('PR-tampon'!B294=0,"",INDIRECT(NOM_FR_FACADE&amp;ADDRESS('PR-tampon'!$E294,COLUMN(REFERENCEMENT_FACADE[[#Headers],[LIMITATION DE HAUTEUR DE FACADE3]])))))</f>
        <v/>
      </c>
      <c r="M328" s="265" t="str">
        <f ca="1">IF('PR-tampon'!B294="","",IF('PR-tampon'!B294=0,"",INDIRECT(NOM_FR_FACADE&amp;ADDRESS('PR-tampon'!$E294,COLUMN(REFERENCEMENT_FACADE[[#Headers],[LIMITATION DE HAUTEUR DE FACADE]])))))</f>
        <v/>
      </c>
      <c r="N328" s="236" t="str">
        <f ca="1">IF('PR-tampon'!B294="","",IF('PR-tampon'!B294=0,"",IF(INDIRECT(NOM_FR_FACADE&amp;ADDRESS('PR-tampon'!$E294,COLUMN(REFERENCEMENT_FACADE[Observation domaine d''emploi Hauteur])))=0,"-",INDIRECT(NOM_FR_FACADE&amp;ADDRESS('PR-tampon'!$E294,COLUMN(REFERENCEMENT_FACADE[Observation domaine d''emploi Hauteur]))))))</f>
        <v/>
      </c>
      <c r="O328" s="2" t="str">
        <f ca="1">IF('PR-tampon'!B294="","",IF('PR-tampon'!B294=0,"",INDIRECT(NOM_FR_FACADE&amp;ADDRESS('PR-tampon'!$E294,COLUMN(REFERENCEMENT_FACADE[[#Headers],[Colonne zone visée]])))))</f>
        <v/>
      </c>
      <c r="P328" s="2" t="str">
        <f ca="1">IF('PR-tampon'!B294="","",IF('PR-tampon'!B294=0,"",INDIRECT(NOM_FR_FACADE&amp;ADDRESS('PR-tampon'!$E294,COLUMN(REFERENCEMENT_FACADE[[#Headers],[Colonne catégorie visée]])))))</f>
        <v/>
      </c>
      <c r="Q328" s="236" t="str">
        <f ca="1">IF(OR(RECH_CATEGORIE=FALSE,MID(Tableau5[[#This Row],[ZONE DE SISMICITE MAXIMALE POUR LA CATEGORIE DE BATIMENT VISEE]],2,2)="**"),IF('PR-tampon'!B294="","",IF('PR-tampon'!B294=0,"",IF(INDIRECT(NOM_FR_FACADE&amp;ADDRESS('PR-tampon'!$E294,COLUMN(REFERENCEMENT_FACADE[OBSERVATIONS SUR DOMAINE D''EMPLOI Sismique])))="","-",(INDIRECT(NOM_FR_FACADE&amp;ADDRESS('PR-tampon'!$E294,COLUMN(REFERENCEMENT_FACADE[OBSERVATIONS SUR DOMAINE D''EMPLOI Sismique]))))))),"")</f>
        <v/>
      </c>
      <c r="R328" s="2" t="str">
        <f ca="1">IF('PR-tampon'!B294="","",IF('PR-tampon'!B294=0,"",IF(INDIRECT(NOM_FR_FACADE&amp;ADDRESS('PR-tampon'!$E294,COLUMN(REFERENCEMENT_FACADE[REF ApL])))=0,"",INDIRECT(NOM_FR_FACADE&amp;ADDRESS('PR-tampon'!$E294,COLUMN(REFERENCEMENT_FACADE[REF ApL]))))))</f>
        <v/>
      </c>
      <c r="S328" s="187" t="str">
        <f ca="1">IF('PR-tampon'!B294="","",IF('PR-tampon'!B294=0,"",IF(INDIRECT(NOM_FR_FACADE&amp;ADDRESS('PR-tampon'!$E294,COLUMN(REFERENCEMENT_FACADE[Lien pour aller sur le site Evaluation CSTB])))=0,"",INDIRECT(NOM_FR_FACADE&amp;ADDRESS('PR-tampon'!$E294,COLUMN(REFERENCEMENT_FACADE[Lien pour aller sur le site Evaluation CSTB]))))))</f>
        <v/>
      </c>
    </row>
    <row r="329" spans="1:19" ht="120" customHeight="1" x14ac:dyDescent="0.3">
      <c r="A329" s="2" t="e">
        <f>IF('PR-tampon'!B295=0,"",IF(A328+1&gt;'MODULE DE RECHERCHE'!$F$36,"",A328+1))</f>
        <v>#VALUE!</v>
      </c>
      <c r="B329" s="10" t="str">
        <f ca="1">IF('PR-tampon'!E295="","",IF('PR-tampon'!E295=0,"",INDIRECT(NOM_FR_FACADE&amp;ADDRESS('PR-tampon'!$E295,COLUMN(REFERENCEMENT_FACADE[[#Headers],[DATE REFERENCEMENT]])))))</f>
        <v/>
      </c>
      <c r="C329" s="2" t="str">
        <f ca="1">IF('PR-tampon'!B295="","",IF('PR-tampon'!B295=0,"",INDIRECT(NOM_FR_FACADE&amp;ADDRESS('PR-tampon'!$E295,COLUMN(REFERENCEMENT_FACADE[[#Headers],[ASPECT]])))))</f>
        <v/>
      </c>
      <c r="D329" s="2" t="str">
        <f ca="1">IF('PR-tampon'!B295="","",IF('PR-tampon'!B295=0,"",INDIRECT(NOM_FR_FACADE&amp;ADDRESS('PR-tampon'!$E295,COLUMN(REFERENCEMENT_FACADE[[#Headers],[TYPE DE PROCEDE]])))))</f>
        <v/>
      </c>
      <c r="E329" s="2" t="str">
        <f ca="1">IF('PR-tampon'!B295="","",IF('PR-tampon'!B295=0,"",INDIRECT(NOM_FR_FACADE&amp;ADDRESS('PR-tampon'!$E295,COLUMN(REFERENCEMENT_FACADE[[#Headers],[NOM COMMERCIAL DU PROCEDE]])))))</f>
        <v/>
      </c>
      <c r="F329" s="2" t="str">
        <f ca="1">IF('PR-tampon'!B295="","",IF('PR-tampon'!B295=0,"",INDIRECT(NOM_FR_FACADE&amp;ADDRESS('PR-tampon'!$E295,COLUMN(REFERENCEMENT_FACADE[[#Headers],[FABRICANT]])))))</f>
        <v/>
      </c>
      <c r="G329" s="2" t="str">
        <f ca="1">IF('PR-tampon'!B295="","",IF('PR-tampon'!B295=0,"",INDIRECT(NOM_FR_FACADE&amp;ADDRESS('PR-tampon'!$E295,COLUMN(REFERENCEMENT_FACADE[[#Headers],[TYPE DE DOCUMENT DE REFERENCE]])))))</f>
        <v/>
      </c>
      <c r="H329" s="2" t="str">
        <f ca="1">IF('PR-tampon'!B295="","",IF('PR-tampon'!B295=0,"",INDIRECT(NOM_FR_FACADE&amp;ADDRESS('PR-tampon'!$E295,COLUMN(REFERENCEMENT_FACADE[[#Headers],[REF]])))))</f>
        <v/>
      </c>
      <c r="I329" s="10" t="str">
        <f ca="1">IF('PR-tampon'!B295="","",IF('PR-tampon'!B295=0,"",INDIRECT(NOM_FR_FACADE&amp;ADDRESS('PR-tampon'!$E295,COLUMN(REFERENCEMENT_FACADE[[#Headers],[AVIS LIMITE AU / VALIDITE]])))))</f>
        <v/>
      </c>
      <c r="J329" s="10" t="str">
        <f ca="1">IF('PR-tampon'!B295="","",IF('PR-tampon'!B295=0,"",INDIRECT(NOM_FR_FACADE&amp;ADDRESS('PR-tampon'!$E295,COLUMN(REFERENCEMENT_FACADE[[#Headers],[TC/TNC
dans le domaine d''emploi visé]])))))</f>
        <v/>
      </c>
      <c r="K329" s="2" t="str">
        <f ca="1">IF('PR-tampon'!B295="","",IF('PR-tampon'!B295=0,"",INDIRECT(NOM_FR_FACADE&amp;ADDRESS('PR-tampon'!$E295,COLUMN(REFERENCEMENT_FACADE[[#Headers],[Synthèse support visés]])))))</f>
        <v/>
      </c>
      <c r="L329" s="2" t="str">
        <f ca="1">IF('PR-tampon'!B295="","",IF('PR-tampon'!B295=0,"",INDIRECT(NOM_FR_FACADE&amp;ADDRESS('PR-tampon'!$E295,COLUMN(REFERENCEMENT_FACADE[[#Headers],[LIMITATION DE HAUTEUR DE FACADE3]])))))</f>
        <v/>
      </c>
      <c r="M329" s="265" t="str">
        <f ca="1">IF('PR-tampon'!B295="","",IF('PR-tampon'!B295=0,"",INDIRECT(NOM_FR_FACADE&amp;ADDRESS('PR-tampon'!$E295,COLUMN(REFERENCEMENT_FACADE[[#Headers],[LIMITATION DE HAUTEUR DE FACADE]])))))</f>
        <v/>
      </c>
      <c r="N329" s="236" t="str">
        <f ca="1">IF('PR-tampon'!B295="","",IF('PR-tampon'!B295=0,"",IF(INDIRECT(NOM_FR_FACADE&amp;ADDRESS('PR-tampon'!$E295,COLUMN(REFERENCEMENT_FACADE[Observation domaine d''emploi Hauteur])))=0,"-",INDIRECT(NOM_FR_FACADE&amp;ADDRESS('PR-tampon'!$E295,COLUMN(REFERENCEMENT_FACADE[Observation domaine d''emploi Hauteur]))))))</f>
        <v/>
      </c>
      <c r="O329" s="2" t="str">
        <f ca="1">IF('PR-tampon'!B295="","",IF('PR-tampon'!B295=0,"",INDIRECT(NOM_FR_FACADE&amp;ADDRESS('PR-tampon'!$E295,COLUMN(REFERENCEMENT_FACADE[[#Headers],[Colonne zone visée]])))))</f>
        <v/>
      </c>
      <c r="P329" s="2" t="str">
        <f ca="1">IF('PR-tampon'!B295="","",IF('PR-tampon'!B295=0,"",INDIRECT(NOM_FR_FACADE&amp;ADDRESS('PR-tampon'!$E295,COLUMN(REFERENCEMENT_FACADE[[#Headers],[Colonne catégorie visée]])))))</f>
        <v/>
      </c>
      <c r="Q329" s="236" t="str">
        <f ca="1">IF(OR(RECH_CATEGORIE=FALSE,MID(Tableau5[[#This Row],[ZONE DE SISMICITE MAXIMALE POUR LA CATEGORIE DE BATIMENT VISEE]],2,2)="**"),IF('PR-tampon'!B295="","",IF('PR-tampon'!B295=0,"",IF(INDIRECT(NOM_FR_FACADE&amp;ADDRESS('PR-tampon'!$E295,COLUMN(REFERENCEMENT_FACADE[OBSERVATIONS SUR DOMAINE D''EMPLOI Sismique])))="","-",(INDIRECT(NOM_FR_FACADE&amp;ADDRESS('PR-tampon'!$E295,COLUMN(REFERENCEMENT_FACADE[OBSERVATIONS SUR DOMAINE D''EMPLOI Sismique]))))))),"")</f>
        <v/>
      </c>
      <c r="R329" s="2" t="str">
        <f ca="1">IF('PR-tampon'!B295="","",IF('PR-tampon'!B295=0,"",IF(INDIRECT(NOM_FR_FACADE&amp;ADDRESS('PR-tampon'!$E295,COLUMN(REFERENCEMENT_FACADE[REF ApL])))=0,"",INDIRECT(NOM_FR_FACADE&amp;ADDRESS('PR-tampon'!$E295,COLUMN(REFERENCEMENT_FACADE[REF ApL]))))))</f>
        <v/>
      </c>
      <c r="S329" s="187" t="str">
        <f ca="1">IF('PR-tampon'!B295="","",IF('PR-tampon'!B295=0,"",IF(INDIRECT(NOM_FR_FACADE&amp;ADDRESS('PR-tampon'!$E295,COLUMN(REFERENCEMENT_FACADE[Lien pour aller sur le site Evaluation CSTB])))=0,"",INDIRECT(NOM_FR_FACADE&amp;ADDRESS('PR-tampon'!$E295,COLUMN(REFERENCEMENT_FACADE[Lien pour aller sur le site Evaluation CSTB]))))))</f>
        <v/>
      </c>
    </row>
    <row r="330" spans="1:19" ht="120" customHeight="1" x14ac:dyDescent="0.3">
      <c r="A330" s="2" t="e">
        <f>IF('PR-tampon'!B296=0,"",IF(A329+1&gt;'MODULE DE RECHERCHE'!$F$36,"",A329+1))</f>
        <v>#VALUE!</v>
      </c>
      <c r="B330" s="10" t="str">
        <f ca="1">IF('PR-tampon'!E296="","",IF('PR-tampon'!E296=0,"",INDIRECT(NOM_FR_FACADE&amp;ADDRESS('PR-tampon'!$E296,COLUMN(REFERENCEMENT_FACADE[[#Headers],[DATE REFERENCEMENT]])))))</f>
        <v/>
      </c>
      <c r="C330" s="2" t="str">
        <f ca="1">IF('PR-tampon'!B296="","",IF('PR-tampon'!B296=0,"",INDIRECT(NOM_FR_FACADE&amp;ADDRESS('PR-tampon'!$E296,COLUMN(REFERENCEMENT_FACADE[[#Headers],[ASPECT]])))))</f>
        <v/>
      </c>
      <c r="D330" s="2" t="str">
        <f ca="1">IF('PR-tampon'!B296="","",IF('PR-tampon'!B296=0,"",INDIRECT(NOM_FR_FACADE&amp;ADDRESS('PR-tampon'!$E296,COLUMN(REFERENCEMENT_FACADE[[#Headers],[TYPE DE PROCEDE]])))))</f>
        <v/>
      </c>
      <c r="E330" s="2" t="str">
        <f ca="1">IF('PR-tampon'!B296="","",IF('PR-tampon'!B296=0,"",INDIRECT(NOM_FR_FACADE&amp;ADDRESS('PR-tampon'!$E296,COLUMN(REFERENCEMENT_FACADE[[#Headers],[NOM COMMERCIAL DU PROCEDE]])))))</f>
        <v/>
      </c>
      <c r="F330" s="2" t="str">
        <f ca="1">IF('PR-tampon'!B296="","",IF('PR-tampon'!B296=0,"",INDIRECT(NOM_FR_FACADE&amp;ADDRESS('PR-tampon'!$E296,COLUMN(REFERENCEMENT_FACADE[[#Headers],[FABRICANT]])))))</f>
        <v/>
      </c>
      <c r="G330" s="2" t="str">
        <f ca="1">IF('PR-tampon'!B296="","",IF('PR-tampon'!B296=0,"",INDIRECT(NOM_FR_FACADE&amp;ADDRESS('PR-tampon'!$E296,COLUMN(REFERENCEMENT_FACADE[[#Headers],[TYPE DE DOCUMENT DE REFERENCE]])))))</f>
        <v/>
      </c>
      <c r="H330" s="2" t="str">
        <f ca="1">IF('PR-tampon'!B296="","",IF('PR-tampon'!B296=0,"",INDIRECT(NOM_FR_FACADE&amp;ADDRESS('PR-tampon'!$E296,COLUMN(REFERENCEMENT_FACADE[[#Headers],[REF]])))))</f>
        <v/>
      </c>
      <c r="I330" s="10" t="str">
        <f ca="1">IF('PR-tampon'!B296="","",IF('PR-tampon'!B296=0,"",INDIRECT(NOM_FR_FACADE&amp;ADDRESS('PR-tampon'!$E296,COLUMN(REFERENCEMENT_FACADE[[#Headers],[AVIS LIMITE AU / VALIDITE]])))))</f>
        <v/>
      </c>
      <c r="J330" s="10" t="str">
        <f ca="1">IF('PR-tampon'!B296="","",IF('PR-tampon'!B296=0,"",INDIRECT(NOM_FR_FACADE&amp;ADDRESS('PR-tampon'!$E296,COLUMN(REFERENCEMENT_FACADE[[#Headers],[TC/TNC
dans le domaine d''emploi visé]])))))</f>
        <v/>
      </c>
      <c r="K330" s="2" t="str">
        <f ca="1">IF('PR-tampon'!B296="","",IF('PR-tampon'!B296=0,"",INDIRECT(NOM_FR_FACADE&amp;ADDRESS('PR-tampon'!$E296,COLUMN(REFERENCEMENT_FACADE[[#Headers],[Synthèse support visés]])))))</f>
        <v/>
      </c>
      <c r="L330" s="2" t="str">
        <f ca="1">IF('PR-tampon'!B296="","",IF('PR-tampon'!B296=0,"",INDIRECT(NOM_FR_FACADE&amp;ADDRESS('PR-tampon'!$E296,COLUMN(REFERENCEMENT_FACADE[[#Headers],[LIMITATION DE HAUTEUR DE FACADE3]])))))</f>
        <v/>
      </c>
      <c r="M330" s="265" t="str">
        <f ca="1">IF('PR-tampon'!B296="","",IF('PR-tampon'!B296=0,"",INDIRECT(NOM_FR_FACADE&amp;ADDRESS('PR-tampon'!$E296,COLUMN(REFERENCEMENT_FACADE[[#Headers],[LIMITATION DE HAUTEUR DE FACADE]])))))</f>
        <v/>
      </c>
      <c r="N330" s="236" t="str">
        <f ca="1">IF('PR-tampon'!B296="","",IF('PR-tampon'!B296=0,"",IF(INDIRECT(NOM_FR_FACADE&amp;ADDRESS('PR-tampon'!$E296,COLUMN(REFERENCEMENT_FACADE[Observation domaine d''emploi Hauteur])))=0,"-",INDIRECT(NOM_FR_FACADE&amp;ADDRESS('PR-tampon'!$E296,COLUMN(REFERENCEMENT_FACADE[Observation domaine d''emploi Hauteur]))))))</f>
        <v/>
      </c>
      <c r="O330" s="2" t="str">
        <f ca="1">IF('PR-tampon'!B296="","",IF('PR-tampon'!B296=0,"",INDIRECT(NOM_FR_FACADE&amp;ADDRESS('PR-tampon'!$E296,COLUMN(REFERENCEMENT_FACADE[[#Headers],[Colonne zone visée]])))))</f>
        <v/>
      </c>
      <c r="P330" s="2" t="str">
        <f ca="1">IF('PR-tampon'!B296="","",IF('PR-tampon'!B296=0,"",INDIRECT(NOM_FR_FACADE&amp;ADDRESS('PR-tampon'!$E296,COLUMN(REFERENCEMENT_FACADE[[#Headers],[Colonne catégorie visée]])))))</f>
        <v/>
      </c>
      <c r="Q330" s="236" t="str">
        <f ca="1">IF(OR(RECH_CATEGORIE=FALSE,MID(Tableau5[[#This Row],[ZONE DE SISMICITE MAXIMALE POUR LA CATEGORIE DE BATIMENT VISEE]],2,2)="**"),IF('PR-tampon'!B296="","",IF('PR-tampon'!B296=0,"",IF(INDIRECT(NOM_FR_FACADE&amp;ADDRESS('PR-tampon'!$E296,COLUMN(REFERENCEMENT_FACADE[OBSERVATIONS SUR DOMAINE D''EMPLOI Sismique])))="","-",(INDIRECT(NOM_FR_FACADE&amp;ADDRESS('PR-tampon'!$E296,COLUMN(REFERENCEMENT_FACADE[OBSERVATIONS SUR DOMAINE D''EMPLOI Sismique]))))))),"")</f>
        <v/>
      </c>
      <c r="R330" s="2" t="str">
        <f ca="1">IF('PR-tampon'!B296="","",IF('PR-tampon'!B296=0,"",IF(INDIRECT(NOM_FR_FACADE&amp;ADDRESS('PR-tampon'!$E296,COLUMN(REFERENCEMENT_FACADE[REF ApL])))=0,"",INDIRECT(NOM_FR_FACADE&amp;ADDRESS('PR-tampon'!$E296,COLUMN(REFERENCEMENT_FACADE[REF ApL]))))))</f>
        <v/>
      </c>
      <c r="S330" s="187" t="str">
        <f ca="1">IF('PR-tampon'!B296="","",IF('PR-tampon'!B296=0,"",IF(INDIRECT(NOM_FR_FACADE&amp;ADDRESS('PR-tampon'!$E296,COLUMN(REFERENCEMENT_FACADE[Lien pour aller sur le site Evaluation CSTB])))=0,"",INDIRECT(NOM_FR_FACADE&amp;ADDRESS('PR-tampon'!$E296,COLUMN(REFERENCEMENT_FACADE[Lien pour aller sur le site Evaluation CSTB]))))))</f>
        <v/>
      </c>
    </row>
    <row r="331" spans="1:19" ht="120" customHeight="1" x14ac:dyDescent="0.3">
      <c r="A331" s="2" t="e">
        <f>IF('PR-tampon'!B297=0,"",IF(A330+1&gt;'MODULE DE RECHERCHE'!$F$36,"",A330+1))</f>
        <v>#VALUE!</v>
      </c>
      <c r="B331" s="10" t="str">
        <f ca="1">IF('PR-tampon'!E297="","",IF('PR-tampon'!E297=0,"",INDIRECT(NOM_FR_FACADE&amp;ADDRESS('PR-tampon'!$E297,COLUMN(REFERENCEMENT_FACADE[[#Headers],[DATE REFERENCEMENT]])))))</f>
        <v/>
      </c>
      <c r="C331" s="2" t="str">
        <f ca="1">IF('PR-tampon'!B297="","",IF('PR-tampon'!B297=0,"",INDIRECT(NOM_FR_FACADE&amp;ADDRESS('PR-tampon'!$E297,COLUMN(REFERENCEMENT_FACADE[[#Headers],[ASPECT]])))))</f>
        <v/>
      </c>
      <c r="D331" s="2" t="str">
        <f ca="1">IF('PR-tampon'!B297="","",IF('PR-tampon'!B297=0,"",INDIRECT(NOM_FR_FACADE&amp;ADDRESS('PR-tampon'!$E297,COLUMN(REFERENCEMENT_FACADE[[#Headers],[TYPE DE PROCEDE]])))))</f>
        <v/>
      </c>
      <c r="E331" s="2" t="str">
        <f ca="1">IF('PR-tampon'!B297="","",IF('PR-tampon'!B297=0,"",INDIRECT(NOM_FR_FACADE&amp;ADDRESS('PR-tampon'!$E297,COLUMN(REFERENCEMENT_FACADE[[#Headers],[NOM COMMERCIAL DU PROCEDE]])))))</f>
        <v/>
      </c>
      <c r="F331" s="2" t="str">
        <f ca="1">IF('PR-tampon'!B297="","",IF('PR-tampon'!B297=0,"",INDIRECT(NOM_FR_FACADE&amp;ADDRESS('PR-tampon'!$E297,COLUMN(REFERENCEMENT_FACADE[[#Headers],[FABRICANT]])))))</f>
        <v/>
      </c>
      <c r="G331" s="2" t="str">
        <f ca="1">IF('PR-tampon'!B297="","",IF('PR-tampon'!B297=0,"",INDIRECT(NOM_FR_FACADE&amp;ADDRESS('PR-tampon'!$E297,COLUMN(REFERENCEMENT_FACADE[[#Headers],[TYPE DE DOCUMENT DE REFERENCE]])))))</f>
        <v/>
      </c>
      <c r="H331" s="2" t="str">
        <f ca="1">IF('PR-tampon'!B297="","",IF('PR-tampon'!B297=0,"",INDIRECT(NOM_FR_FACADE&amp;ADDRESS('PR-tampon'!$E297,COLUMN(REFERENCEMENT_FACADE[[#Headers],[REF]])))))</f>
        <v/>
      </c>
      <c r="I331" s="10" t="str">
        <f ca="1">IF('PR-tampon'!B297="","",IF('PR-tampon'!B297=0,"",INDIRECT(NOM_FR_FACADE&amp;ADDRESS('PR-tampon'!$E297,COLUMN(REFERENCEMENT_FACADE[[#Headers],[AVIS LIMITE AU / VALIDITE]])))))</f>
        <v/>
      </c>
      <c r="J331" s="10" t="str">
        <f ca="1">IF('PR-tampon'!B297="","",IF('PR-tampon'!B297=0,"",INDIRECT(NOM_FR_FACADE&amp;ADDRESS('PR-tampon'!$E297,COLUMN(REFERENCEMENT_FACADE[[#Headers],[TC/TNC
dans le domaine d''emploi visé]])))))</f>
        <v/>
      </c>
      <c r="K331" s="2" t="str">
        <f ca="1">IF('PR-tampon'!B297="","",IF('PR-tampon'!B297=0,"",INDIRECT(NOM_FR_FACADE&amp;ADDRESS('PR-tampon'!$E297,COLUMN(REFERENCEMENT_FACADE[[#Headers],[Synthèse support visés]])))))</f>
        <v/>
      </c>
      <c r="L331" s="2" t="str">
        <f ca="1">IF('PR-tampon'!B297="","",IF('PR-tampon'!B297=0,"",INDIRECT(NOM_FR_FACADE&amp;ADDRESS('PR-tampon'!$E297,COLUMN(REFERENCEMENT_FACADE[[#Headers],[LIMITATION DE HAUTEUR DE FACADE3]])))))</f>
        <v/>
      </c>
      <c r="M331" s="265" t="str">
        <f ca="1">IF('PR-tampon'!B297="","",IF('PR-tampon'!B297=0,"",INDIRECT(NOM_FR_FACADE&amp;ADDRESS('PR-tampon'!$E297,COLUMN(REFERENCEMENT_FACADE[[#Headers],[LIMITATION DE HAUTEUR DE FACADE]])))))</f>
        <v/>
      </c>
      <c r="N331" s="236" t="str">
        <f ca="1">IF('PR-tampon'!B297="","",IF('PR-tampon'!B297=0,"",IF(INDIRECT(NOM_FR_FACADE&amp;ADDRESS('PR-tampon'!$E297,COLUMN(REFERENCEMENT_FACADE[Observation domaine d''emploi Hauteur])))=0,"-",INDIRECT(NOM_FR_FACADE&amp;ADDRESS('PR-tampon'!$E297,COLUMN(REFERENCEMENT_FACADE[Observation domaine d''emploi Hauteur]))))))</f>
        <v/>
      </c>
      <c r="O331" s="2" t="str">
        <f ca="1">IF('PR-tampon'!B297="","",IF('PR-tampon'!B297=0,"",INDIRECT(NOM_FR_FACADE&amp;ADDRESS('PR-tampon'!$E297,COLUMN(REFERENCEMENT_FACADE[[#Headers],[Colonne zone visée]])))))</f>
        <v/>
      </c>
      <c r="P331" s="2" t="str">
        <f ca="1">IF('PR-tampon'!B297="","",IF('PR-tampon'!B297=0,"",INDIRECT(NOM_FR_FACADE&amp;ADDRESS('PR-tampon'!$E297,COLUMN(REFERENCEMENT_FACADE[[#Headers],[Colonne catégorie visée]])))))</f>
        <v/>
      </c>
      <c r="Q331" s="236" t="str">
        <f ca="1">IF(OR(RECH_CATEGORIE=FALSE,MID(Tableau5[[#This Row],[ZONE DE SISMICITE MAXIMALE POUR LA CATEGORIE DE BATIMENT VISEE]],2,2)="**"),IF('PR-tampon'!B297="","",IF('PR-tampon'!B297=0,"",IF(INDIRECT(NOM_FR_FACADE&amp;ADDRESS('PR-tampon'!$E297,COLUMN(REFERENCEMENT_FACADE[OBSERVATIONS SUR DOMAINE D''EMPLOI Sismique])))="","-",(INDIRECT(NOM_FR_FACADE&amp;ADDRESS('PR-tampon'!$E297,COLUMN(REFERENCEMENT_FACADE[OBSERVATIONS SUR DOMAINE D''EMPLOI Sismique]))))))),"")</f>
        <v/>
      </c>
      <c r="R331" s="2" t="str">
        <f ca="1">IF('PR-tampon'!B297="","",IF('PR-tampon'!B297=0,"",IF(INDIRECT(NOM_FR_FACADE&amp;ADDRESS('PR-tampon'!$E297,COLUMN(REFERENCEMENT_FACADE[REF ApL])))=0,"",INDIRECT(NOM_FR_FACADE&amp;ADDRESS('PR-tampon'!$E297,COLUMN(REFERENCEMENT_FACADE[REF ApL]))))))</f>
        <v/>
      </c>
      <c r="S331" s="187" t="str">
        <f ca="1">IF('PR-tampon'!B297="","",IF('PR-tampon'!B297=0,"",IF(INDIRECT(NOM_FR_FACADE&amp;ADDRESS('PR-tampon'!$E297,COLUMN(REFERENCEMENT_FACADE[Lien pour aller sur le site Evaluation CSTB])))=0,"",INDIRECT(NOM_FR_FACADE&amp;ADDRESS('PR-tampon'!$E297,COLUMN(REFERENCEMENT_FACADE[Lien pour aller sur le site Evaluation CSTB]))))))</f>
        <v/>
      </c>
    </row>
    <row r="332" spans="1:19" ht="120" customHeight="1" x14ac:dyDescent="0.3">
      <c r="A332" s="2" t="e">
        <f>IF('PR-tampon'!B298=0,"",IF(A331+1&gt;'MODULE DE RECHERCHE'!$F$36,"",A331+1))</f>
        <v>#VALUE!</v>
      </c>
      <c r="B332" s="10" t="str">
        <f ca="1">IF('PR-tampon'!E298="","",IF('PR-tampon'!E298=0,"",INDIRECT(NOM_FR_FACADE&amp;ADDRESS('PR-tampon'!$E298,COLUMN(REFERENCEMENT_FACADE[[#Headers],[DATE REFERENCEMENT]])))))</f>
        <v/>
      </c>
      <c r="C332" s="2" t="str">
        <f ca="1">IF('PR-tampon'!B298="","",IF('PR-tampon'!B298=0,"",INDIRECT(NOM_FR_FACADE&amp;ADDRESS('PR-tampon'!$E298,COLUMN(REFERENCEMENT_FACADE[[#Headers],[ASPECT]])))))</f>
        <v/>
      </c>
      <c r="D332" s="2" t="str">
        <f ca="1">IF('PR-tampon'!B298="","",IF('PR-tampon'!B298=0,"",INDIRECT(NOM_FR_FACADE&amp;ADDRESS('PR-tampon'!$E298,COLUMN(REFERENCEMENT_FACADE[[#Headers],[TYPE DE PROCEDE]])))))</f>
        <v/>
      </c>
      <c r="E332" s="2" t="str">
        <f ca="1">IF('PR-tampon'!B298="","",IF('PR-tampon'!B298=0,"",INDIRECT(NOM_FR_FACADE&amp;ADDRESS('PR-tampon'!$E298,COLUMN(REFERENCEMENT_FACADE[[#Headers],[NOM COMMERCIAL DU PROCEDE]])))))</f>
        <v/>
      </c>
      <c r="F332" s="2" t="str">
        <f ca="1">IF('PR-tampon'!B298="","",IF('PR-tampon'!B298=0,"",INDIRECT(NOM_FR_FACADE&amp;ADDRESS('PR-tampon'!$E298,COLUMN(REFERENCEMENT_FACADE[[#Headers],[FABRICANT]])))))</f>
        <v/>
      </c>
      <c r="G332" s="2" t="str">
        <f ca="1">IF('PR-tampon'!B298="","",IF('PR-tampon'!B298=0,"",INDIRECT(NOM_FR_FACADE&amp;ADDRESS('PR-tampon'!$E298,COLUMN(REFERENCEMENT_FACADE[[#Headers],[TYPE DE DOCUMENT DE REFERENCE]])))))</f>
        <v/>
      </c>
      <c r="H332" s="2" t="str">
        <f ca="1">IF('PR-tampon'!B298="","",IF('PR-tampon'!B298=0,"",INDIRECT(NOM_FR_FACADE&amp;ADDRESS('PR-tampon'!$E298,COLUMN(REFERENCEMENT_FACADE[[#Headers],[REF]])))))</f>
        <v/>
      </c>
      <c r="I332" s="10" t="str">
        <f ca="1">IF('PR-tampon'!B298="","",IF('PR-tampon'!B298=0,"",INDIRECT(NOM_FR_FACADE&amp;ADDRESS('PR-tampon'!$E298,COLUMN(REFERENCEMENT_FACADE[[#Headers],[AVIS LIMITE AU / VALIDITE]])))))</f>
        <v/>
      </c>
      <c r="J332" s="10" t="str">
        <f ca="1">IF('PR-tampon'!B298="","",IF('PR-tampon'!B298=0,"",INDIRECT(NOM_FR_FACADE&amp;ADDRESS('PR-tampon'!$E298,COLUMN(REFERENCEMENT_FACADE[[#Headers],[TC/TNC
dans le domaine d''emploi visé]])))))</f>
        <v/>
      </c>
      <c r="K332" s="2" t="str">
        <f ca="1">IF('PR-tampon'!B298="","",IF('PR-tampon'!B298=0,"",INDIRECT(NOM_FR_FACADE&amp;ADDRESS('PR-tampon'!$E298,COLUMN(REFERENCEMENT_FACADE[[#Headers],[Synthèse support visés]])))))</f>
        <v/>
      </c>
      <c r="L332" s="2" t="str">
        <f ca="1">IF('PR-tampon'!B298="","",IF('PR-tampon'!B298=0,"",INDIRECT(NOM_FR_FACADE&amp;ADDRESS('PR-tampon'!$E298,COLUMN(REFERENCEMENT_FACADE[[#Headers],[LIMITATION DE HAUTEUR DE FACADE3]])))))</f>
        <v/>
      </c>
      <c r="M332" s="265" t="str">
        <f ca="1">IF('PR-tampon'!B298="","",IF('PR-tampon'!B298=0,"",INDIRECT(NOM_FR_FACADE&amp;ADDRESS('PR-tampon'!$E298,COLUMN(REFERENCEMENT_FACADE[[#Headers],[LIMITATION DE HAUTEUR DE FACADE]])))))</f>
        <v/>
      </c>
      <c r="N332" s="236" t="str">
        <f ca="1">IF('PR-tampon'!B298="","",IF('PR-tampon'!B298=0,"",IF(INDIRECT(NOM_FR_FACADE&amp;ADDRESS('PR-tampon'!$E298,COLUMN(REFERENCEMENT_FACADE[Observation domaine d''emploi Hauteur])))=0,"-",INDIRECT(NOM_FR_FACADE&amp;ADDRESS('PR-tampon'!$E298,COLUMN(REFERENCEMENT_FACADE[Observation domaine d''emploi Hauteur]))))))</f>
        <v/>
      </c>
      <c r="O332" s="2" t="str">
        <f ca="1">IF('PR-tampon'!B298="","",IF('PR-tampon'!B298=0,"",INDIRECT(NOM_FR_FACADE&amp;ADDRESS('PR-tampon'!$E298,COLUMN(REFERENCEMENT_FACADE[[#Headers],[Colonne zone visée]])))))</f>
        <v/>
      </c>
      <c r="P332" s="2" t="str">
        <f ca="1">IF('PR-tampon'!B298="","",IF('PR-tampon'!B298=0,"",INDIRECT(NOM_FR_FACADE&amp;ADDRESS('PR-tampon'!$E298,COLUMN(REFERENCEMENT_FACADE[[#Headers],[Colonne catégorie visée]])))))</f>
        <v/>
      </c>
      <c r="Q332" s="236" t="str">
        <f ca="1">IF(OR(RECH_CATEGORIE=FALSE,MID(Tableau5[[#This Row],[ZONE DE SISMICITE MAXIMALE POUR LA CATEGORIE DE BATIMENT VISEE]],2,2)="**"),IF('PR-tampon'!B298="","",IF('PR-tampon'!B298=0,"",IF(INDIRECT(NOM_FR_FACADE&amp;ADDRESS('PR-tampon'!$E298,COLUMN(REFERENCEMENT_FACADE[OBSERVATIONS SUR DOMAINE D''EMPLOI Sismique])))="","-",(INDIRECT(NOM_FR_FACADE&amp;ADDRESS('PR-tampon'!$E298,COLUMN(REFERENCEMENT_FACADE[OBSERVATIONS SUR DOMAINE D''EMPLOI Sismique]))))))),"")</f>
        <v/>
      </c>
      <c r="R332" s="2" t="str">
        <f ca="1">IF('PR-tampon'!B298="","",IF('PR-tampon'!B298=0,"",IF(INDIRECT(NOM_FR_FACADE&amp;ADDRESS('PR-tampon'!$E298,COLUMN(REFERENCEMENT_FACADE[REF ApL])))=0,"",INDIRECT(NOM_FR_FACADE&amp;ADDRESS('PR-tampon'!$E298,COLUMN(REFERENCEMENT_FACADE[REF ApL]))))))</f>
        <v/>
      </c>
      <c r="S332" s="187" t="str">
        <f ca="1">IF('PR-tampon'!B298="","",IF('PR-tampon'!B298=0,"",IF(INDIRECT(NOM_FR_FACADE&amp;ADDRESS('PR-tampon'!$E298,COLUMN(REFERENCEMENT_FACADE[Lien pour aller sur le site Evaluation CSTB])))=0,"",INDIRECT(NOM_FR_FACADE&amp;ADDRESS('PR-tampon'!$E298,COLUMN(REFERENCEMENT_FACADE[Lien pour aller sur le site Evaluation CSTB]))))))</f>
        <v/>
      </c>
    </row>
    <row r="333" spans="1:19" ht="120" customHeight="1" x14ac:dyDescent="0.3">
      <c r="A333" s="2" t="e">
        <f>IF('PR-tampon'!B299=0,"",IF(A332+1&gt;'MODULE DE RECHERCHE'!$F$36,"",A332+1))</f>
        <v>#VALUE!</v>
      </c>
      <c r="B333" s="10" t="str">
        <f ca="1">IF('PR-tampon'!E299="","",IF('PR-tampon'!E299=0,"",INDIRECT(NOM_FR_FACADE&amp;ADDRESS('PR-tampon'!$E299,COLUMN(REFERENCEMENT_FACADE[[#Headers],[DATE REFERENCEMENT]])))))</f>
        <v/>
      </c>
      <c r="C333" s="2" t="str">
        <f ca="1">IF('PR-tampon'!B299="","",IF('PR-tampon'!B299=0,"",INDIRECT(NOM_FR_FACADE&amp;ADDRESS('PR-tampon'!$E299,COLUMN(REFERENCEMENT_FACADE[[#Headers],[ASPECT]])))))</f>
        <v/>
      </c>
      <c r="D333" s="2" t="str">
        <f ca="1">IF('PR-tampon'!B299="","",IF('PR-tampon'!B299=0,"",INDIRECT(NOM_FR_FACADE&amp;ADDRESS('PR-tampon'!$E299,COLUMN(REFERENCEMENT_FACADE[[#Headers],[TYPE DE PROCEDE]])))))</f>
        <v/>
      </c>
      <c r="E333" s="2" t="str">
        <f ca="1">IF('PR-tampon'!B299="","",IF('PR-tampon'!B299=0,"",INDIRECT(NOM_FR_FACADE&amp;ADDRESS('PR-tampon'!$E299,COLUMN(REFERENCEMENT_FACADE[[#Headers],[NOM COMMERCIAL DU PROCEDE]])))))</f>
        <v/>
      </c>
      <c r="F333" s="2" t="str">
        <f ca="1">IF('PR-tampon'!B299="","",IF('PR-tampon'!B299=0,"",INDIRECT(NOM_FR_FACADE&amp;ADDRESS('PR-tampon'!$E299,COLUMN(REFERENCEMENT_FACADE[[#Headers],[FABRICANT]])))))</f>
        <v/>
      </c>
      <c r="G333" s="2" t="str">
        <f ca="1">IF('PR-tampon'!B299="","",IF('PR-tampon'!B299=0,"",INDIRECT(NOM_FR_FACADE&amp;ADDRESS('PR-tampon'!$E299,COLUMN(REFERENCEMENT_FACADE[[#Headers],[TYPE DE DOCUMENT DE REFERENCE]])))))</f>
        <v/>
      </c>
      <c r="H333" s="2" t="str">
        <f ca="1">IF('PR-tampon'!B299="","",IF('PR-tampon'!B299=0,"",INDIRECT(NOM_FR_FACADE&amp;ADDRESS('PR-tampon'!$E299,COLUMN(REFERENCEMENT_FACADE[[#Headers],[REF]])))))</f>
        <v/>
      </c>
      <c r="I333" s="10" t="str">
        <f ca="1">IF('PR-tampon'!B299="","",IF('PR-tampon'!B299=0,"",INDIRECT(NOM_FR_FACADE&amp;ADDRESS('PR-tampon'!$E299,COLUMN(REFERENCEMENT_FACADE[[#Headers],[AVIS LIMITE AU / VALIDITE]])))))</f>
        <v/>
      </c>
      <c r="J333" s="10" t="str">
        <f ca="1">IF('PR-tampon'!B299="","",IF('PR-tampon'!B299=0,"",INDIRECT(NOM_FR_FACADE&amp;ADDRESS('PR-tampon'!$E299,COLUMN(REFERENCEMENT_FACADE[[#Headers],[TC/TNC
dans le domaine d''emploi visé]])))))</f>
        <v/>
      </c>
      <c r="K333" s="2" t="str">
        <f ca="1">IF('PR-tampon'!B299="","",IF('PR-tampon'!B299=0,"",INDIRECT(NOM_FR_FACADE&amp;ADDRESS('PR-tampon'!$E299,COLUMN(REFERENCEMENT_FACADE[[#Headers],[Synthèse support visés]])))))</f>
        <v/>
      </c>
      <c r="L333" s="2" t="str">
        <f ca="1">IF('PR-tampon'!B299="","",IF('PR-tampon'!B299=0,"",INDIRECT(NOM_FR_FACADE&amp;ADDRESS('PR-tampon'!$E299,COLUMN(REFERENCEMENT_FACADE[[#Headers],[LIMITATION DE HAUTEUR DE FACADE3]])))))</f>
        <v/>
      </c>
      <c r="M333" s="265" t="str">
        <f ca="1">IF('PR-tampon'!B299="","",IF('PR-tampon'!B299=0,"",INDIRECT(NOM_FR_FACADE&amp;ADDRESS('PR-tampon'!$E299,COLUMN(REFERENCEMENT_FACADE[[#Headers],[LIMITATION DE HAUTEUR DE FACADE]])))))</f>
        <v/>
      </c>
      <c r="N333" s="236" t="str">
        <f ca="1">IF('PR-tampon'!B299="","",IF('PR-tampon'!B299=0,"",IF(INDIRECT(NOM_FR_FACADE&amp;ADDRESS('PR-tampon'!$E299,COLUMN(REFERENCEMENT_FACADE[Observation domaine d''emploi Hauteur])))=0,"-",INDIRECT(NOM_FR_FACADE&amp;ADDRESS('PR-tampon'!$E299,COLUMN(REFERENCEMENT_FACADE[Observation domaine d''emploi Hauteur]))))))</f>
        <v/>
      </c>
      <c r="O333" s="2" t="str">
        <f ca="1">IF('PR-tampon'!B299="","",IF('PR-tampon'!B299=0,"",INDIRECT(NOM_FR_FACADE&amp;ADDRESS('PR-tampon'!$E299,COLUMN(REFERENCEMENT_FACADE[[#Headers],[Colonne zone visée]])))))</f>
        <v/>
      </c>
      <c r="P333" s="2" t="str">
        <f ca="1">IF('PR-tampon'!B299="","",IF('PR-tampon'!B299=0,"",INDIRECT(NOM_FR_FACADE&amp;ADDRESS('PR-tampon'!$E299,COLUMN(REFERENCEMENT_FACADE[[#Headers],[Colonne catégorie visée]])))))</f>
        <v/>
      </c>
      <c r="Q333" s="236" t="str">
        <f ca="1">IF(OR(RECH_CATEGORIE=FALSE,MID(Tableau5[[#This Row],[ZONE DE SISMICITE MAXIMALE POUR LA CATEGORIE DE BATIMENT VISEE]],2,2)="**"),IF('PR-tampon'!B299="","",IF('PR-tampon'!B299=0,"",IF(INDIRECT(NOM_FR_FACADE&amp;ADDRESS('PR-tampon'!$E299,COLUMN(REFERENCEMENT_FACADE[OBSERVATIONS SUR DOMAINE D''EMPLOI Sismique])))="","-",(INDIRECT(NOM_FR_FACADE&amp;ADDRESS('PR-tampon'!$E299,COLUMN(REFERENCEMENT_FACADE[OBSERVATIONS SUR DOMAINE D''EMPLOI Sismique]))))))),"")</f>
        <v/>
      </c>
      <c r="R333" s="2" t="str">
        <f ca="1">IF('PR-tampon'!B299="","",IF('PR-tampon'!B299=0,"",IF(INDIRECT(NOM_FR_FACADE&amp;ADDRESS('PR-tampon'!$E299,COLUMN(REFERENCEMENT_FACADE[REF ApL])))=0,"",INDIRECT(NOM_FR_FACADE&amp;ADDRESS('PR-tampon'!$E299,COLUMN(REFERENCEMENT_FACADE[REF ApL]))))))</f>
        <v/>
      </c>
      <c r="S333" s="187" t="str">
        <f ca="1">IF('PR-tampon'!B299="","",IF('PR-tampon'!B299=0,"",IF(INDIRECT(NOM_FR_FACADE&amp;ADDRESS('PR-tampon'!$E299,COLUMN(REFERENCEMENT_FACADE[Lien pour aller sur le site Evaluation CSTB])))=0,"",INDIRECT(NOM_FR_FACADE&amp;ADDRESS('PR-tampon'!$E299,COLUMN(REFERENCEMENT_FACADE[Lien pour aller sur le site Evaluation CSTB]))))))</f>
        <v/>
      </c>
    </row>
    <row r="334" spans="1:19" ht="120" customHeight="1" x14ac:dyDescent="0.3">
      <c r="A334" s="2" t="e">
        <f>IF('PR-tampon'!B300=0,"",IF(A333+1&gt;'MODULE DE RECHERCHE'!$F$36,"",A333+1))</f>
        <v>#VALUE!</v>
      </c>
      <c r="B334" s="10" t="str">
        <f ca="1">IF('PR-tampon'!E300="","",IF('PR-tampon'!E300=0,"",INDIRECT(NOM_FR_FACADE&amp;ADDRESS('PR-tampon'!$E300,COLUMN(REFERENCEMENT_FACADE[[#Headers],[DATE REFERENCEMENT]])))))</f>
        <v/>
      </c>
      <c r="C334" s="2" t="str">
        <f ca="1">IF('PR-tampon'!B300="","",IF('PR-tampon'!B300=0,"",INDIRECT(NOM_FR_FACADE&amp;ADDRESS('PR-tampon'!$E300,COLUMN(REFERENCEMENT_FACADE[[#Headers],[ASPECT]])))))</f>
        <v/>
      </c>
      <c r="D334" s="2" t="str">
        <f ca="1">IF('PR-tampon'!B300="","",IF('PR-tampon'!B300=0,"",INDIRECT(NOM_FR_FACADE&amp;ADDRESS('PR-tampon'!$E300,COLUMN(REFERENCEMENT_FACADE[[#Headers],[TYPE DE PROCEDE]])))))</f>
        <v/>
      </c>
      <c r="E334" s="2" t="str">
        <f ca="1">IF('PR-tampon'!B300="","",IF('PR-tampon'!B300=0,"",INDIRECT(NOM_FR_FACADE&amp;ADDRESS('PR-tampon'!$E300,COLUMN(REFERENCEMENT_FACADE[[#Headers],[NOM COMMERCIAL DU PROCEDE]])))))</f>
        <v/>
      </c>
      <c r="F334" s="2" t="str">
        <f ca="1">IF('PR-tampon'!B300="","",IF('PR-tampon'!B300=0,"",INDIRECT(NOM_FR_FACADE&amp;ADDRESS('PR-tampon'!$E300,COLUMN(REFERENCEMENT_FACADE[[#Headers],[FABRICANT]])))))</f>
        <v/>
      </c>
      <c r="G334" s="2" t="str">
        <f ca="1">IF('PR-tampon'!B300="","",IF('PR-tampon'!B300=0,"",INDIRECT(NOM_FR_FACADE&amp;ADDRESS('PR-tampon'!$E300,COLUMN(REFERENCEMENT_FACADE[[#Headers],[TYPE DE DOCUMENT DE REFERENCE]])))))</f>
        <v/>
      </c>
      <c r="H334" s="2" t="str">
        <f ca="1">IF('PR-tampon'!B300="","",IF('PR-tampon'!B300=0,"",INDIRECT(NOM_FR_FACADE&amp;ADDRESS('PR-tampon'!$E300,COLUMN(REFERENCEMENT_FACADE[[#Headers],[REF]])))))</f>
        <v/>
      </c>
      <c r="I334" s="10" t="str">
        <f ca="1">IF('PR-tampon'!B300="","",IF('PR-tampon'!B300=0,"",INDIRECT(NOM_FR_FACADE&amp;ADDRESS('PR-tampon'!$E300,COLUMN(REFERENCEMENT_FACADE[[#Headers],[AVIS LIMITE AU / VALIDITE]])))))</f>
        <v/>
      </c>
      <c r="J334" s="10" t="str">
        <f ca="1">IF('PR-tampon'!B300="","",IF('PR-tampon'!B300=0,"",INDIRECT(NOM_FR_FACADE&amp;ADDRESS('PR-tampon'!$E300,COLUMN(REFERENCEMENT_FACADE[[#Headers],[TC/TNC
dans le domaine d''emploi visé]])))))</f>
        <v/>
      </c>
      <c r="K334" s="2" t="str">
        <f ca="1">IF('PR-tampon'!B300="","",IF('PR-tampon'!B300=0,"",INDIRECT(NOM_FR_FACADE&amp;ADDRESS('PR-tampon'!$E300,COLUMN(REFERENCEMENT_FACADE[[#Headers],[Synthèse support visés]])))))</f>
        <v/>
      </c>
      <c r="L334" s="2" t="str">
        <f ca="1">IF('PR-tampon'!B300="","",IF('PR-tampon'!B300=0,"",INDIRECT(NOM_FR_FACADE&amp;ADDRESS('PR-tampon'!$E300,COLUMN(REFERENCEMENT_FACADE[[#Headers],[LIMITATION DE HAUTEUR DE FACADE3]])))))</f>
        <v/>
      </c>
      <c r="M334" s="265" t="str">
        <f ca="1">IF('PR-tampon'!B300="","",IF('PR-tampon'!B300=0,"",INDIRECT(NOM_FR_FACADE&amp;ADDRESS('PR-tampon'!$E300,COLUMN(REFERENCEMENT_FACADE[[#Headers],[LIMITATION DE HAUTEUR DE FACADE]])))))</f>
        <v/>
      </c>
      <c r="N334" s="236" t="str">
        <f ca="1">IF('PR-tampon'!B300="","",IF('PR-tampon'!B300=0,"",IF(INDIRECT(NOM_FR_FACADE&amp;ADDRESS('PR-tampon'!$E300,COLUMN(REFERENCEMENT_FACADE[Observation domaine d''emploi Hauteur])))=0,"-",INDIRECT(NOM_FR_FACADE&amp;ADDRESS('PR-tampon'!$E300,COLUMN(REFERENCEMENT_FACADE[Observation domaine d''emploi Hauteur]))))))</f>
        <v/>
      </c>
      <c r="O334" s="2" t="str">
        <f ca="1">IF('PR-tampon'!B300="","",IF('PR-tampon'!B300=0,"",INDIRECT(NOM_FR_FACADE&amp;ADDRESS('PR-tampon'!$E300,COLUMN(REFERENCEMENT_FACADE[[#Headers],[Colonne zone visée]])))))</f>
        <v/>
      </c>
      <c r="P334" s="2" t="str">
        <f ca="1">IF('PR-tampon'!B300="","",IF('PR-tampon'!B300=0,"",INDIRECT(NOM_FR_FACADE&amp;ADDRESS('PR-tampon'!$E300,COLUMN(REFERENCEMENT_FACADE[[#Headers],[Colonne catégorie visée]])))))</f>
        <v/>
      </c>
      <c r="Q334" s="236" t="str">
        <f ca="1">IF(OR(RECH_CATEGORIE=FALSE,MID(Tableau5[[#This Row],[ZONE DE SISMICITE MAXIMALE POUR LA CATEGORIE DE BATIMENT VISEE]],2,2)="**"),IF('PR-tampon'!B300="","",IF('PR-tampon'!B300=0,"",IF(INDIRECT(NOM_FR_FACADE&amp;ADDRESS('PR-tampon'!$E300,COLUMN(REFERENCEMENT_FACADE[OBSERVATIONS SUR DOMAINE D''EMPLOI Sismique])))="","-",(INDIRECT(NOM_FR_FACADE&amp;ADDRESS('PR-tampon'!$E300,COLUMN(REFERENCEMENT_FACADE[OBSERVATIONS SUR DOMAINE D''EMPLOI Sismique]))))))),"")</f>
        <v/>
      </c>
      <c r="R334" s="2" t="str">
        <f ca="1">IF('PR-tampon'!B300="","",IF('PR-tampon'!B300=0,"",IF(INDIRECT(NOM_FR_FACADE&amp;ADDRESS('PR-tampon'!$E300,COLUMN(REFERENCEMENT_FACADE[REF ApL])))=0,"",INDIRECT(NOM_FR_FACADE&amp;ADDRESS('PR-tampon'!$E300,COLUMN(REFERENCEMENT_FACADE[REF ApL]))))))</f>
        <v/>
      </c>
      <c r="S334" s="187" t="str">
        <f ca="1">IF('PR-tampon'!B300="","",IF('PR-tampon'!B300=0,"",IF(INDIRECT(NOM_FR_FACADE&amp;ADDRESS('PR-tampon'!$E300,COLUMN(REFERENCEMENT_FACADE[Lien pour aller sur le site Evaluation CSTB])))=0,"",INDIRECT(NOM_FR_FACADE&amp;ADDRESS('PR-tampon'!$E300,COLUMN(REFERENCEMENT_FACADE[Lien pour aller sur le site Evaluation CSTB]))))))</f>
        <v/>
      </c>
    </row>
    <row r="335" spans="1:19" ht="120" customHeight="1" x14ac:dyDescent="0.3">
      <c r="A335" s="2" t="e">
        <f>IF('PR-tampon'!B301=0,"",IF(A334+1&gt;'MODULE DE RECHERCHE'!$F$36,"",A334+1))</f>
        <v>#VALUE!</v>
      </c>
      <c r="B335" s="10" t="str">
        <f ca="1">IF('PR-tampon'!E301="","",IF('PR-tampon'!E301=0,"",INDIRECT(NOM_FR_FACADE&amp;ADDRESS('PR-tampon'!$E301,COLUMN(REFERENCEMENT_FACADE[[#Headers],[DATE REFERENCEMENT]])))))</f>
        <v/>
      </c>
      <c r="C335" s="2" t="str">
        <f ca="1">IF('PR-tampon'!B301="","",IF('PR-tampon'!B301=0,"",INDIRECT(NOM_FR_FACADE&amp;ADDRESS('PR-tampon'!$E301,COLUMN(REFERENCEMENT_FACADE[[#Headers],[ASPECT]])))))</f>
        <v/>
      </c>
      <c r="D335" s="2" t="str">
        <f ca="1">IF('PR-tampon'!B301="","",IF('PR-tampon'!B301=0,"",INDIRECT(NOM_FR_FACADE&amp;ADDRESS('PR-tampon'!$E301,COLUMN(REFERENCEMENT_FACADE[[#Headers],[TYPE DE PROCEDE]])))))</f>
        <v/>
      </c>
      <c r="E335" s="2" t="str">
        <f ca="1">IF('PR-tampon'!B301="","",IF('PR-tampon'!B301=0,"",INDIRECT(NOM_FR_FACADE&amp;ADDRESS('PR-tampon'!$E301,COLUMN(REFERENCEMENT_FACADE[[#Headers],[NOM COMMERCIAL DU PROCEDE]])))))</f>
        <v/>
      </c>
      <c r="F335" s="2" t="str">
        <f ca="1">IF('PR-tampon'!B301="","",IF('PR-tampon'!B301=0,"",INDIRECT(NOM_FR_FACADE&amp;ADDRESS('PR-tampon'!$E301,COLUMN(REFERENCEMENT_FACADE[[#Headers],[FABRICANT]])))))</f>
        <v/>
      </c>
      <c r="G335" s="2" t="str">
        <f ca="1">IF('PR-tampon'!B301="","",IF('PR-tampon'!B301=0,"",INDIRECT(NOM_FR_FACADE&amp;ADDRESS('PR-tampon'!$E301,COLUMN(REFERENCEMENT_FACADE[[#Headers],[TYPE DE DOCUMENT DE REFERENCE]])))))</f>
        <v/>
      </c>
      <c r="H335" s="2" t="str">
        <f ca="1">IF('PR-tampon'!B301="","",IF('PR-tampon'!B301=0,"",INDIRECT(NOM_FR_FACADE&amp;ADDRESS('PR-tampon'!$E301,COLUMN(REFERENCEMENT_FACADE[[#Headers],[REF]])))))</f>
        <v/>
      </c>
      <c r="I335" s="10" t="str">
        <f ca="1">IF('PR-tampon'!B301="","",IF('PR-tampon'!B301=0,"",INDIRECT(NOM_FR_FACADE&amp;ADDRESS('PR-tampon'!$E301,COLUMN(REFERENCEMENT_FACADE[[#Headers],[AVIS LIMITE AU / VALIDITE]])))))</f>
        <v/>
      </c>
      <c r="J335" s="10" t="str">
        <f ca="1">IF('PR-tampon'!B301="","",IF('PR-tampon'!B301=0,"",INDIRECT(NOM_FR_FACADE&amp;ADDRESS('PR-tampon'!$E301,COLUMN(REFERENCEMENT_FACADE[[#Headers],[TC/TNC
dans le domaine d''emploi visé]])))))</f>
        <v/>
      </c>
      <c r="K335" s="2" t="str">
        <f ca="1">IF('PR-tampon'!B301="","",IF('PR-tampon'!B301=0,"",INDIRECT(NOM_FR_FACADE&amp;ADDRESS('PR-tampon'!$E301,COLUMN(REFERENCEMENT_FACADE[[#Headers],[Synthèse support visés]])))))</f>
        <v/>
      </c>
      <c r="L335" s="2" t="str">
        <f ca="1">IF('PR-tampon'!B301="","",IF('PR-tampon'!B301=0,"",INDIRECT(NOM_FR_FACADE&amp;ADDRESS('PR-tampon'!$E301,COLUMN(REFERENCEMENT_FACADE[[#Headers],[LIMITATION DE HAUTEUR DE FACADE3]])))))</f>
        <v/>
      </c>
      <c r="M335" s="265" t="str">
        <f ca="1">IF('PR-tampon'!B301="","",IF('PR-tampon'!B301=0,"",INDIRECT(NOM_FR_FACADE&amp;ADDRESS('PR-tampon'!$E301,COLUMN(REFERENCEMENT_FACADE[[#Headers],[LIMITATION DE HAUTEUR DE FACADE]])))))</f>
        <v/>
      </c>
      <c r="N335" s="236" t="str">
        <f ca="1">IF('PR-tampon'!B301="","",IF('PR-tampon'!B301=0,"",IF(INDIRECT(NOM_FR_FACADE&amp;ADDRESS('PR-tampon'!$E301,COLUMN(REFERENCEMENT_FACADE[Observation domaine d''emploi Hauteur])))=0,"-",INDIRECT(NOM_FR_FACADE&amp;ADDRESS('PR-tampon'!$E301,COLUMN(REFERENCEMENT_FACADE[Observation domaine d''emploi Hauteur]))))))</f>
        <v/>
      </c>
      <c r="O335" s="2" t="str">
        <f ca="1">IF('PR-tampon'!B301="","",IF('PR-tampon'!B301=0,"",INDIRECT(NOM_FR_FACADE&amp;ADDRESS('PR-tampon'!$E301,COLUMN(REFERENCEMENT_FACADE[[#Headers],[Colonne zone visée]])))))</f>
        <v/>
      </c>
      <c r="P335" s="2" t="str">
        <f ca="1">IF('PR-tampon'!B301="","",IF('PR-tampon'!B301=0,"",INDIRECT(NOM_FR_FACADE&amp;ADDRESS('PR-tampon'!$E301,COLUMN(REFERENCEMENT_FACADE[[#Headers],[Colonne catégorie visée]])))))</f>
        <v/>
      </c>
      <c r="Q335" s="236" t="str">
        <f ca="1">IF(OR(RECH_CATEGORIE=FALSE,MID(Tableau5[[#This Row],[ZONE DE SISMICITE MAXIMALE POUR LA CATEGORIE DE BATIMENT VISEE]],2,2)="**"),IF('PR-tampon'!B301="","",IF('PR-tampon'!B301=0,"",IF(INDIRECT(NOM_FR_FACADE&amp;ADDRESS('PR-tampon'!$E301,COLUMN(REFERENCEMENT_FACADE[OBSERVATIONS SUR DOMAINE D''EMPLOI Sismique])))="","-",(INDIRECT(NOM_FR_FACADE&amp;ADDRESS('PR-tampon'!$E301,COLUMN(REFERENCEMENT_FACADE[OBSERVATIONS SUR DOMAINE D''EMPLOI Sismique]))))))),"")</f>
        <v/>
      </c>
      <c r="R335" s="2" t="str">
        <f ca="1">IF('PR-tampon'!B301="","",IF('PR-tampon'!B301=0,"",IF(INDIRECT(NOM_FR_FACADE&amp;ADDRESS('PR-tampon'!$E301,COLUMN(REFERENCEMENT_FACADE[REF ApL])))=0,"",INDIRECT(NOM_FR_FACADE&amp;ADDRESS('PR-tampon'!$E301,COLUMN(REFERENCEMENT_FACADE[REF ApL]))))))</f>
        <v/>
      </c>
      <c r="S335" s="187" t="str">
        <f ca="1">IF('PR-tampon'!B301="","",IF('PR-tampon'!B301=0,"",IF(INDIRECT(NOM_FR_FACADE&amp;ADDRESS('PR-tampon'!$E301,COLUMN(REFERENCEMENT_FACADE[Lien pour aller sur le site Evaluation CSTB])))=0,"",INDIRECT(NOM_FR_FACADE&amp;ADDRESS('PR-tampon'!$E301,COLUMN(REFERENCEMENT_FACADE[Lien pour aller sur le site Evaluation CSTB]))))))</f>
        <v/>
      </c>
    </row>
    <row r="336" spans="1:19" ht="120" customHeight="1" x14ac:dyDescent="0.3">
      <c r="A336" s="2" t="e">
        <f>IF('PR-tampon'!B302=0,"",IF(A335+1&gt;'MODULE DE RECHERCHE'!$F$36,"",A335+1))</f>
        <v>#VALUE!</v>
      </c>
      <c r="B336" s="10" t="str">
        <f ca="1">IF('PR-tampon'!E302="","",IF('PR-tampon'!E302=0,"",INDIRECT(NOM_FR_FACADE&amp;ADDRESS('PR-tampon'!$E302,COLUMN(REFERENCEMENT_FACADE[[#Headers],[DATE REFERENCEMENT]])))))</f>
        <v/>
      </c>
      <c r="C336" s="2" t="str">
        <f ca="1">IF('PR-tampon'!B302="","",IF('PR-tampon'!B302=0,"",INDIRECT(NOM_FR_FACADE&amp;ADDRESS('PR-tampon'!$E302,COLUMN(REFERENCEMENT_FACADE[[#Headers],[ASPECT]])))))</f>
        <v/>
      </c>
      <c r="D336" s="2" t="str">
        <f ca="1">IF('PR-tampon'!B302="","",IF('PR-tampon'!B302=0,"",INDIRECT(NOM_FR_FACADE&amp;ADDRESS('PR-tampon'!$E302,COLUMN(REFERENCEMENT_FACADE[[#Headers],[TYPE DE PROCEDE]])))))</f>
        <v/>
      </c>
      <c r="E336" s="2" t="str">
        <f ca="1">IF('PR-tampon'!B302="","",IF('PR-tampon'!B302=0,"",INDIRECT(NOM_FR_FACADE&amp;ADDRESS('PR-tampon'!$E302,COLUMN(REFERENCEMENT_FACADE[[#Headers],[NOM COMMERCIAL DU PROCEDE]])))))</f>
        <v/>
      </c>
      <c r="F336" s="2" t="str">
        <f ca="1">IF('PR-tampon'!B302="","",IF('PR-tampon'!B302=0,"",INDIRECT(NOM_FR_FACADE&amp;ADDRESS('PR-tampon'!$E302,COLUMN(REFERENCEMENT_FACADE[[#Headers],[FABRICANT]])))))</f>
        <v/>
      </c>
      <c r="G336" s="2" t="str">
        <f ca="1">IF('PR-tampon'!B302="","",IF('PR-tampon'!B302=0,"",INDIRECT(NOM_FR_FACADE&amp;ADDRESS('PR-tampon'!$E302,COLUMN(REFERENCEMENT_FACADE[[#Headers],[TYPE DE DOCUMENT DE REFERENCE]])))))</f>
        <v/>
      </c>
      <c r="H336" s="2" t="str">
        <f ca="1">IF('PR-tampon'!B302="","",IF('PR-tampon'!B302=0,"",INDIRECT(NOM_FR_FACADE&amp;ADDRESS('PR-tampon'!$E302,COLUMN(REFERENCEMENT_FACADE[[#Headers],[REF]])))))</f>
        <v/>
      </c>
      <c r="I336" s="10" t="str">
        <f ca="1">IF('PR-tampon'!B302="","",IF('PR-tampon'!B302=0,"",INDIRECT(NOM_FR_FACADE&amp;ADDRESS('PR-tampon'!$E302,COLUMN(REFERENCEMENT_FACADE[[#Headers],[AVIS LIMITE AU / VALIDITE]])))))</f>
        <v/>
      </c>
      <c r="J336" s="10" t="str">
        <f ca="1">IF('PR-tampon'!B302="","",IF('PR-tampon'!B302=0,"",INDIRECT(NOM_FR_FACADE&amp;ADDRESS('PR-tampon'!$E302,COLUMN(REFERENCEMENT_FACADE[[#Headers],[TC/TNC
dans le domaine d''emploi visé]])))))</f>
        <v/>
      </c>
      <c r="K336" s="2" t="str">
        <f ca="1">IF('PR-tampon'!B302="","",IF('PR-tampon'!B302=0,"",INDIRECT(NOM_FR_FACADE&amp;ADDRESS('PR-tampon'!$E302,COLUMN(REFERENCEMENT_FACADE[[#Headers],[Synthèse support visés]])))))</f>
        <v/>
      </c>
      <c r="L336" s="2" t="str">
        <f ca="1">IF('PR-tampon'!B302="","",IF('PR-tampon'!B302=0,"",INDIRECT(NOM_FR_FACADE&amp;ADDRESS('PR-tampon'!$E302,COLUMN(REFERENCEMENT_FACADE[[#Headers],[LIMITATION DE HAUTEUR DE FACADE3]])))))</f>
        <v/>
      </c>
      <c r="M336" s="265" t="str">
        <f ca="1">IF('PR-tampon'!B302="","",IF('PR-tampon'!B302=0,"",INDIRECT(NOM_FR_FACADE&amp;ADDRESS('PR-tampon'!$E302,COLUMN(REFERENCEMENT_FACADE[[#Headers],[LIMITATION DE HAUTEUR DE FACADE]])))))</f>
        <v/>
      </c>
      <c r="N336" s="236" t="str">
        <f ca="1">IF('PR-tampon'!B302="","",IF('PR-tampon'!B302=0,"",IF(INDIRECT(NOM_FR_FACADE&amp;ADDRESS('PR-tampon'!$E302,COLUMN(REFERENCEMENT_FACADE[Observation domaine d''emploi Hauteur])))=0,"-",INDIRECT(NOM_FR_FACADE&amp;ADDRESS('PR-tampon'!$E302,COLUMN(REFERENCEMENT_FACADE[Observation domaine d''emploi Hauteur]))))))</f>
        <v/>
      </c>
      <c r="O336" s="2" t="str">
        <f ca="1">IF('PR-tampon'!B302="","",IF('PR-tampon'!B302=0,"",INDIRECT(NOM_FR_FACADE&amp;ADDRESS('PR-tampon'!$E302,COLUMN(REFERENCEMENT_FACADE[[#Headers],[Colonne zone visée]])))))</f>
        <v/>
      </c>
      <c r="P336" s="2" t="str">
        <f ca="1">IF('PR-tampon'!B302="","",IF('PR-tampon'!B302=0,"",INDIRECT(NOM_FR_FACADE&amp;ADDRESS('PR-tampon'!$E302,COLUMN(REFERENCEMENT_FACADE[[#Headers],[Colonne catégorie visée]])))))</f>
        <v/>
      </c>
      <c r="Q336" s="236" t="str">
        <f ca="1">IF(OR(RECH_CATEGORIE=FALSE,MID(Tableau5[[#This Row],[ZONE DE SISMICITE MAXIMALE POUR LA CATEGORIE DE BATIMENT VISEE]],2,2)="**"),IF('PR-tampon'!B302="","",IF('PR-tampon'!B302=0,"",IF(INDIRECT(NOM_FR_FACADE&amp;ADDRESS('PR-tampon'!$E302,COLUMN(REFERENCEMENT_FACADE[OBSERVATIONS SUR DOMAINE D''EMPLOI Sismique])))="","-",(INDIRECT(NOM_FR_FACADE&amp;ADDRESS('PR-tampon'!$E302,COLUMN(REFERENCEMENT_FACADE[OBSERVATIONS SUR DOMAINE D''EMPLOI Sismique]))))))),"")</f>
        <v/>
      </c>
      <c r="R336" s="2" t="str">
        <f ca="1">IF('PR-tampon'!B302="","",IF('PR-tampon'!B302=0,"",IF(INDIRECT(NOM_FR_FACADE&amp;ADDRESS('PR-tampon'!$E302,COLUMN(REFERENCEMENT_FACADE[REF ApL])))=0,"",INDIRECT(NOM_FR_FACADE&amp;ADDRESS('PR-tampon'!$E302,COLUMN(REFERENCEMENT_FACADE[REF ApL]))))))</f>
        <v/>
      </c>
      <c r="S336" s="187" t="str">
        <f ca="1">IF('PR-tampon'!B302="","",IF('PR-tampon'!B302=0,"",IF(INDIRECT(NOM_FR_FACADE&amp;ADDRESS('PR-tampon'!$E302,COLUMN(REFERENCEMENT_FACADE[Lien pour aller sur le site Evaluation CSTB])))=0,"",INDIRECT(NOM_FR_FACADE&amp;ADDRESS('PR-tampon'!$E302,COLUMN(REFERENCEMENT_FACADE[Lien pour aller sur le site Evaluation CSTB]))))))</f>
        <v/>
      </c>
    </row>
    <row r="337" spans="1:19" ht="120" customHeight="1" x14ac:dyDescent="0.3">
      <c r="A337" s="2" t="e">
        <f>IF('PR-tampon'!B303=0,"",IF(A336+1&gt;'MODULE DE RECHERCHE'!$F$36,"",A336+1))</f>
        <v>#VALUE!</v>
      </c>
      <c r="B337" s="10" t="str">
        <f ca="1">IF('PR-tampon'!E303="","",IF('PR-tampon'!E303=0,"",INDIRECT(NOM_FR_FACADE&amp;ADDRESS('PR-tampon'!$E303,COLUMN(REFERENCEMENT_FACADE[[#Headers],[DATE REFERENCEMENT]])))))</f>
        <v/>
      </c>
      <c r="C337" s="2" t="str">
        <f ca="1">IF('PR-tampon'!B303="","",IF('PR-tampon'!B303=0,"",INDIRECT(NOM_FR_FACADE&amp;ADDRESS('PR-tampon'!$E303,COLUMN(REFERENCEMENT_FACADE[[#Headers],[ASPECT]])))))</f>
        <v/>
      </c>
      <c r="D337" s="2" t="str">
        <f ca="1">IF('PR-tampon'!B303="","",IF('PR-tampon'!B303=0,"",INDIRECT(NOM_FR_FACADE&amp;ADDRESS('PR-tampon'!$E303,COLUMN(REFERENCEMENT_FACADE[[#Headers],[TYPE DE PROCEDE]])))))</f>
        <v/>
      </c>
      <c r="E337" s="2" t="str">
        <f ca="1">IF('PR-tampon'!B303="","",IF('PR-tampon'!B303=0,"",INDIRECT(NOM_FR_FACADE&amp;ADDRESS('PR-tampon'!$E303,COLUMN(REFERENCEMENT_FACADE[[#Headers],[NOM COMMERCIAL DU PROCEDE]])))))</f>
        <v/>
      </c>
      <c r="F337" s="2" t="str">
        <f ca="1">IF('PR-tampon'!B303="","",IF('PR-tampon'!B303=0,"",INDIRECT(NOM_FR_FACADE&amp;ADDRESS('PR-tampon'!$E303,COLUMN(REFERENCEMENT_FACADE[[#Headers],[FABRICANT]])))))</f>
        <v/>
      </c>
      <c r="G337" s="2" t="str">
        <f ca="1">IF('PR-tampon'!B303="","",IF('PR-tampon'!B303=0,"",INDIRECT(NOM_FR_FACADE&amp;ADDRESS('PR-tampon'!$E303,COLUMN(REFERENCEMENT_FACADE[[#Headers],[TYPE DE DOCUMENT DE REFERENCE]])))))</f>
        <v/>
      </c>
      <c r="H337" s="2" t="str">
        <f ca="1">IF('PR-tampon'!B303="","",IF('PR-tampon'!B303=0,"",INDIRECT(NOM_FR_FACADE&amp;ADDRESS('PR-tampon'!$E303,COLUMN(REFERENCEMENT_FACADE[[#Headers],[REF]])))))</f>
        <v/>
      </c>
      <c r="I337" s="10" t="str">
        <f ca="1">IF('PR-tampon'!B303="","",IF('PR-tampon'!B303=0,"",INDIRECT(NOM_FR_FACADE&amp;ADDRESS('PR-tampon'!$E303,COLUMN(REFERENCEMENT_FACADE[[#Headers],[AVIS LIMITE AU / VALIDITE]])))))</f>
        <v/>
      </c>
      <c r="J337" s="10" t="str">
        <f ca="1">IF('PR-tampon'!B303="","",IF('PR-tampon'!B303=0,"",INDIRECT(NOM_FR_FACADE&amp;ADDRESS('PR-tampon'!$E303,COLUMN(REFERENCEMENT_FACADE[[#Headers],[TC/TNC
dans le domaine d''emploi visé]])))))</f>
        <v/>
      </c>
      <c r="K337" s="2" t="str">
        <f ca="1">IF('PR-tampon'!B303="","",IF('PR-tampon'!B303=0,"",INDIRECT(NOM_FR_FACADE&amp;ADDRESS('PR-tampon'!$E303,COLUMN(REFERENCEMENT_FACADE[[#Headers],[Synthèse support visés]])))))</f>
        <v/>
      </c>
      <c r="L337" s="2" t="str">
        <f ca="1">IF('PR-tampon'!B303="","",IF('PR-tampon'!B303=0,"",INDIRECT(NOM_FR_FACADE&amp;ADDRESS('PR-tampon'!$E303,COLUMN(REFERENCEMENT_FACADE[[#Headers],[LIMITATION DE HAUTEUR DE FACADE3]])))))</f>
        <v/>
      </c>
      <c r="M337" s="265" t="str">
        <f ca="1">IF('PR-tampon'!B303="","",IF('PR-tampon'!B303=0,"",INDIRECT(NOM_FR_FACADE&amp;ADDRESS('PR-tampon'!$E303,COLUMN(REFERENCEMENT_FACADE[[#Headers],[LIMITATION DE HAUTEUR DE FACADE]])))))</f>
        <v/>
      </c>
      <c r="N337" s="236" t="str">
        <f ca="1">IF('PR-tampon'!B303="","",IF('PR-tampon'!B303=0,"",IF(INDIRECT(NOM_FR_FACADE&amp;ADDRESS('PR-tampon'!$E303,COLUMN(REFERENCEMENT_FACADE[Observation domaine d''emploi Hauteur])))=0,"-",INDIRECT(NOM_FR_FACADE&amp;ADDRESS('PR-tampon'!$E303,COLUMN(REFERENCEMENT_FACADE[Observation domaine d''emploi Hauteur]))))))</f>
        <v/>
      </c>
      <c r="O337" s="2" t="str">
        <f ca="1">IF('PR-tampon'!B303="","",IF('PR-tampon'!B303=0,"",INDIRECT(NOM_FR_FACADE&amp;ADDRESS('PR-tampon'!$E303,COLUMN(REFERENCEMENT_FACADE[[#Headers],[Colonne zone visée]])))))</f>
        <v/>
      </c>
      <c r="P337" s="2" t="str">
        <f ca="1">IF('PR-tampon'!B303="","",IF('PR-tampon'!B303=0,"",INDIRECT(NOM_FR_FACADE&amp;ADDRESS('PR-tampon'!$E303,COLUMN(REFERENCEMENT_FACADE[[#Headers],[Colonne catégorie visée]])))))</f>
        <v/>
      </c>
      <c r="Q337" s="236" t="str">
        <f ca="1">IF(OR(RECH_CATEGORIE=FALSE,MID(Tableau5[[#This Row],[ZONE DE SISMICITE MAXIMALE POUR LA CATEGORIE DE BATIMENT VISEE]],2,2)="**"),IF('PR-tampon'!B303="","",IF('PR-tampon'!B303=0,"",IF(INDIRECT(NOM_FR_FACADE&amp;ADDRESS('PR-tampon'!$E303,COLUMN(REFERENCEMENT_FACADE[OBSERVATIONS SUR DOMAINE D''EMPLOI Sismique])))="","-",(INDIRECT(NOM_FR_FACADE&amp;ADDRESS('PR-tampon'!$E303,COLUMN(REFERENCEMENT_FACADE[OBSERVATIONS SUR DOMAINE D''EMPLOI Sismique]))))))),"")</f>
        <v/>
      </c>
      <c r="R337" s="2" t="str">
        <f ca="1">IF('PR-tampon'!B303="","",IF('PR-tampon'!B303=0,"",IF(INDIRECT(NOM_FR_FACADE&amp;ADDRESS('PR-tampon'!$E303,COLUMN(REFERENCEMENT_FACADE[REF ApL])))=0,"",INDIRECT(NOM_FR_FACADE&amp;ADDRESS('PR-tampon'!$E303,COLUMN(REFERENCEMENT_FACADE[REF ApL]))))))</f>
        <v/>
      </c>
      <c r="S337" s="187" t="str">
        <f ca="1">IF('PR-tampon'!B303="","",IF('PR-tampon'!B303=0,"",IF(INDIRECT(NOM_FR_FACADE&amp;ADDRESS('PR-tampon'!$E303,COLUMN(REFERENCEMENT_FACADE[Lien pour aller sur le site Evaluation CSTB])))=0,"",INDIRECT(NOM_FR_FACADE&amp;ADDRESS('PR-tampon'!$E303,COLUMN(REFERENCEMENT_FACADE[Lien pour aller sur le site Evaluation CSTB]))))))</f>
        <v/>
      </c>
    </row>
    <row r="338" spans="1:19" ht="120" customHeight="1" x14ac:dyDescent="0.3">
      <c r="A338" s="2" t="e">
        <f>IF('PR-tampon'!B304=0,"",IF(A337+1&gt;'MODULE DE RECHERCHE'!$F$36,"",A337+1))</f>
        <v>#VALUE!</v>
      </c>
      <c r="B338" s="10" t="str">
        <f ca="1">IF('PR-tampon'!E304="","",IF('PR-tampon'!E304=0,"",INDIRECT(NOM_FR_FACADE&amp;ADDRESS('PR-tampon'!$E304,COLUMN(REFERENCEMENT_FACADE[[#Headers],[DATE REFERENCEMENT]])))))</f>
        <v/>
      </c>
      <c r="C338" s="2" t="str">
        <f ca="1">IF('PR-tampon'!B304="","",IF('PR-tampon'!B304=0,"",INDIRECT(NOM_FR_FACADE&amp;ADDRESS('PR-tampon'!$E304,COLUMN(REFERENCEMENT_FACADE[[#Headers],[ASPECT]])))))</f>
        <v/>
      </c>
      <c r="D338" s="2" t="str">
        <f ca="1">IF('PR-tampon'!B304="","",IF('PR-tampon'!B304=0,"",INDIRECT(NOM_FR_FACADE&amp;ADDRESS('PR-tampon'!$E304,COLUMN(REFERENCEMENT_FACADE[[#Headers],[TYPE DE PROCEDE]])))))</f>
        <v/>
      </c>
      <c r="E338" s="2" t="str">
        <f ca="1">IF('PR-tampon'!B304="","",IF('PR-tampon'!B304=0,"",INDIRECT(NOM_FR_FACADE&amp;ADDRESS('PR-tampon'!$E304,COLUMN(REFERENCEMENT_FACADE[[#Headers],[NOM COMMERCIAL DU PROCEDE]])))))</f>
        <v/>
      </c>
      <c r="F338" s="2" t="str">
        <f ca="1">IF('PR-tampon'!B304="","",IF('PR-tampon'!B304=0,"",INDIRECT(NOM_FR_FACADE&amp;ADDRESS('PR-tampon'!$E304,COLUMN(REFERENCEMENT_FACADE[[#Headers],[FABRICANT]])))))</f>
        <v/>
      </c>
      <c r="G338" s="2" t="str">
        <f ca="1">IF('PR-tampon'!B304="","",IF('PR-tampon'!B304=0,"",INDIRECT(NOM_FR_FACADE&amp;ADDRESS('PR-tampon'!$E304,COLUMN(REFERENCEMENT_FACADE[[#Headers],[TYPE DE DOCUMENT DE REFERENCE]])))))</f>
        <v/>
      </c>
      <c r="H338" s="2" t="str">
        <f ca="1">IF('PR-tampon'!B304="","",IF('PR-tampon'!B304=0,"",INDIRECT(NOM_FR_FACADE&amp;ADDRESS('PR-tampon'!$E304,COLUMN(REFERENCEMENT_FACADE[[#Headers],[REF]])))))</f>
        <v/>
      </c>
      <c r="I338" s="10" t="str">
        <f ca="1">IF('PR-tampon'!B304="","",IF('PR-tampon'!B304=0,"",INDIRECT(NOM_FR_FACADE&amp;ADDRESS('PR-tampon'!$E304,COLUMN(REFERENCEMENT_FACADE[[#Headers],[AVIS LIMITE AU / VALIDITE]])))))</f>
        <v/>
      </c>
      <c r="J338" s="10" t="str">
        <f ca="1">IF('PR-tampon'!B304="","",IF('PR-tampon'!B304=0,"",INDIRECT(NOM_FR_FACADE&amp;ADDRESS('PR-tampon'!$E304,COLUMN(REFERENCEMENT_FACADE[[#Headers],[TC/TNC
dans le domaine d''emploi visé]])))))</f>
        <v/>
      </c>
      <c r="K338" s="2" t="str">
        <f ca="1">IF('PR-tampon'!B304="","",IF('PR-tampon'!B304=0,"",INDIRECT(NOM_FR_FACADE&amp;ADDRESS('PR-tampon'!$E304,COLUMN(REFERENCEMENT_FACADE[[#Headers],[Synthèse support visés]])))))</f>
        <v/>
      </c>
      <c r="L338" s="2" t="str">
        <f ca="1">IF('PR-tampon'!B304="","",IF('PR-tampon'!B304=0,"",INDIRECT(NOM_FR_FACADE&amp;ADDRESS('PR-tampon'!$E304,COLUMN(REFERENCEMENT_FACADE[[#Headers],[LIMITATION DE HAUTEUR DE FACADE3]])))))</f>
        <v/>
      </c>
      <c r="M338" s="265" t="str">
        <f ca="1">IF('PR-tampon'!B304="","",IF('PR-tampon'!B304=0,"",INDIRECT(NOM_FR_FACADE&amp;ADDRESS('PR-tampon'!$E304,COLUMN(REFERENCEMENT_FACADE[[#Headers],[LIMITATION DE HAUTEUR DE FACADE]])))))</f>
        <v/>
      </c>
      <c r="N338" s="236" t="str">
        <f ca="1">IF('PR-tampon'!B304="","",IF('PR-tampon'!B304=0,"",IF(INDIRECT(NOM_FR_FACADE&amp;ADDRESS('PR-tampon'!$E304,COLUMN(REFERENCEMENT_FACADE[Observation domaine d''emploi Hauteur])))=0,"-",INDIRECT(NOM_FR_FACADE&amp;ADDRESS('PR-tampon'!$E304,COLUMN(REFERENCEMENT_FACADE[Observation domaine d''emploi Hauteur]))))))</f>
        <v/>
      </c>
      <c r="O338" s="2" t="str">
        <f ca="1">IF('PR-tampon'!B304="","",IF('PR-tampon'!B304=0,"",INDIRECT(NOM_FR_FACADE&amp;ADDRESS('PR-tampon'!$E304,COLUMN(REFERENCEMENT_FACADE[[#Headers],[Colonne zone visée]])))))</f>
        <v/>
      </c>
      <c r="P338" s="2" t="str">
        <f ca="1">IF('PR-tampon'!B304="","",IF('PR-tampon'!B304=0,"",INDIRECT(NOM_FR_FACADE&amp;ADDRESS('PR-tampon'!$E304,COLUMN(REFERENCEMENT_FACADE[[#Headers],[Colonne catégorie visée]])))))</f>
        <v/>
      </c>
      <c r="Q338" s="236" t="str">
        <f ca="1">IF(OR(RECH_CATEGORIE=FALSE,MID(Tableau5[[#This Row],[ZONE DE SISMICITE MAXIMALE POUR LA CATEGORIE DE BATIMENT VISEE]],2,2)="**"),IF('PR-tampon'!B304="","",IF('PR-tampon'!B304=0,"",IF(INDIRECT(NOM_FR_FACADE&amp;ADDRESS('PR-tampon'!$E304,COLUMN(REFERENCEMENT_FACADE[OBSERVATIONS SUR DOMAINE D''EMPLOI Sismique])))="","-",(INDIRECT(NOM_FR_FACADE&amp;ADDRESS('PR-tampon'!$E304,COLUMN(REFERENCEMENT_FACADE[OBSERVATIONS SUR DOMAINE D''EMPLOI Sismique]))))))),"")</f>
        <v/>
      </c>
      <c r="R338" s="2" t="str">
        <f ca="1">IF('PR-tampon'!B304="","",IF('PR-tampon'!B304=0,"",IF(INDIRECT(NOM_FR_FACADE&amp;ADDRESS('PR-tampon'!$E304,COLUMN(REFERENCEMENT_FACADE[REF ApL])))=0,"",INDIRECT(NOM_FR_FACADE&amp;ADDRESS('PR-tampon'!$E304,COLUMN(REFERENCEMENT_FACADE[REF ApL]))))))</f>
        <v/>
      </c>
      <c r="S338" s="187" t="str">
        <f ca="1">IF('PR-tampon'!B304="","",IF('PR-tampon'!B304=0,"",IF(INDIRECT(NOM_FR_FACADE&amp;ADDRESS('PR-tampon'!$E304,COLUMN(REFERENCEMENT_FACADE[Lien pour aller sur le site Evaluation CSTB])))=0,"",INDIRECT(NOM_FR_FACADE&amp;ADDRESS('PR-tampon'!$E304,COLUMN(REFERENCEMENT_FACADE[Lien pour aller sur le site Evaluation CSTB]))))))</f>
        <v/>
      </c>
    </row>
    <row r="339" spans="1:19" ht="120" customHeight="1" x14ac:dyDescent="0.3">
      <c r="A339" s="2" t="e">
        <f>IF('PR-tampon'!B305=0,"",IF(A338+1&gt;'MODULE DE RECHERCHE'!$F$36,"",A338+1))</f>
        <v>#VALUE!</v>
      </c>
      <c r="B339" s="10" t="str">
        <f ca="1">IF('PR-tampon'!E305="","",IF('PR-tampon'!E305=0,"",INDIRECT(NOM_FR_FACADE&amp;ADDRESS('PR-tampon'!$E305,COLUMN(REFERENCEMENT_FACADE[[#Headers],[DATE REFERENCEMENT]])))))</f>
        <v/>
      </c>
      <c r="C339" s="2" t="str">
        <f ca="1">IF('PR-tampon'!B305="","",IF('PR-tampon'!B305=0,"",INDIRECT(NOM_FR_FACADE&amp;ADDRESS('PR-tampon'!$E305,COLUMN(REFERENCEMENT_FACADE[[#Headers],[ASPECT]])))))</f>
        <v/>
      </c>
      <c r="D339" s="2" t="str">
        <f ca="1">IF('PR-tampon'!B305="","",IF('PR-tampon'!B305=0,"",INDIRECT(NOM_FR_FACADE&amp;ADDRESS('PR-tampon'!$E305,COLUMN(REFERENCEMENT_FACADE[[#Headers],[TYPE DE PROCEDE]])))))</f>
        <v/>
      </c>
      <c r="E339" s="2" t="str">
        <f ca="1">IF('PR-tampon'!B305="","",IF('PR-tampon'!B305=0,"",INDIRECT(NOM_FR_FACADE&amp;ADDRESS('PR-tampon'!$E305,COLUMN(REFERENCEMENT_FACADE[[#Headers],[NOM COMMERCIAL DU PROCEDE]])))))</f>
        <v/>
      </c>
      <c r="F339" s="2" t="str">
        <f ca="1">IF('PR-tampon'!B305="","",IF('PR-tampon'!B305=0,"",INDIRECT(NOM_FR_FACADE&amp;ADDRESS('PR-tampon'!$E305,COLUMN(REFERENCEMENT_FACADE[[#Headers],[FABRICANT]])))))</f>
        <v/>
      </c>
      <c r="G339" s="2" t="str">
        <f ca="1">IF('PR-tampon'!B305="","",IF('PR-tampon'!B305=0,"",INDIRECT(NOM_FR_FACADE&amp;ADDRESS('PR-tampon'!$E305,COLUMN(REFERENCEMENT_FACADE[[#Headers],[TYPE DE DOCUMENT DE REFERENCE]])))))</f>
        <v/>
      </c>
      <c r="H339" s="2" t="str">
        <f ca="1">IF('PR-tampon'!B305="","",IF('PR-tampon'!B305=0,"",INDIRECT(NOM_FR_FACADE&amp;ADDRESS('PR-tampon'!$E305,COLUMN(REFERENCEMENT_FACADE[[#Headers],[REF]])))))</f>
        <v/>
      </c>
      <c r="I339" s="10" t="str">
        <f ca="1">IF('PR-tampon'!B305="","",IF('PR-tampon'!B305=0,"",INDIRECT(NOM_FR_FACADE&amp;ADDRESS('PR-tampon'!$E305,COLUMN(REFERENCEMENT_FACADE[[#Headers],[AVIS LIMITE AU / VALIDITE]])))))</f>
        <v/>
      </c>
      <c r="J339" s="10" t="str">
        <f ca="1">IF('PR-tampon'!B305="","",IF('PR-tampon'!B305=0,"",INDIRECT(NOM_FR_FACADE&amp;ADDRESS('PR-tampon'!$E305,COLUMN(REFERENCEMENT_FACADE[[#Headers],[TC/TNC
dans le domaine d''emploi visé]])))))</f>
        <v/>
      </c>
      <c r="K339" s="2" t="str">
        <f ca="1">IF('PR-tampon'!B305="","",IF('PR-tampon'!B305=0,"",INDIRECT(NOM_FR_FACADE&amp;ADDRESS('PR-tampon'!$E305,COLUMN(REFERENCEMENT_FACADE[[#Headers],[Synthèse support visés]])))))</f>
        <v/>
      </c>
      <c r="L339" s="2" t="str">
        <f ca="1">IF('PR-tampon'!B305="","",IF('PR-tampon'!B305=0,"",INDIRECT(NOM_FR_FACADE&amp;ADDRESS('PR-tampon'!$E305,COLUMN(REFERENCEMENT_FACADE[[#Headers],[LIMITATION DE HAUTEUR DE FACADE3]])))))</f>
        <v/>
      </c>
      <c r="M339" s="265" t="str">
        <f ca="1">IF('PR-tampon'!B305="","",IF('PR-tampon'!B305=0,"",INDIRECT(NOM_FR_FACADE&amp;ADDRESS('PR-tampon'!$E305,COLUMN(REFERENCEMENT_FACADE[[#Headers],[LIMITATION DE HAUTEUR DE FACADE]])))))</f>
        <v/>
      </c>
      <c r="N339" s="236" t="str">
        <f ca="1">IF('PR-tampon'!B305="","",IF('PR-tampon'!B305=0,"",IF(INDIRECT(NOM_FR_FACADE&amp;ADDRESS('PR-tampon'!$E305,COLUMN(REFERENCEMENT_FACADE[Observation domaine d''emploi Hauteur])))=0,"-",INDIRECT(NOM_FR_FACADE&amp;ADDRESS('PR-tampon'!$E305,COLUMN(REFERENCEMENT_FACADE[Observation domaine d''emploi Hauteur]))))))</f>
        <v/>
      </c>
      <c r="O339" s="2" t="str">
        <f ca="1">IF('PR-tampon'!B305="","",IF('PR-tampon'!B305=0,"",INDIRECT(NOM_FR_FACADE&amp;ADDRESS('PR-tampon'!$E305,COLUMN(REFERENCEMENT_FACADE[[#Headers],[Colonne zone visée]])))))</f>
        <v/>
      </c>
      <c r="P339" s="2" t="str">
        <f ca="1">IF('PR-tampon'!B305="","",IF('PR-tampon'!B305=0,"",INDIRECT(NOM_FR_FACADE&amp;ADDRESS('PR-tampon'!$E305,COLUMN(REFERENCEMENT_FACADE[[#Headers],[Colonne catégorie visée]])))))</f>
        <v/>
      </c>
      <c r="Q339" s="236" t="str">
        <f ca="1">IF(OR(RECH_CATEGORIE=FALSE,MID(Tableau5[[#This Row],[ZONE DE SISMICITE MAXIMALE POUR LA CATEGORIE DE BATIMENT VISEE]],2,2)="**"),IF('PR-tampon'!B305="","",IF('PR-tampon'!B305=0,"",IF(INDIRECT(NOM_FR_FACADE&amp;ADDRESS('PR-tampon'!$E305,COLUMN(REFERENCEMENT_FACADE[OBSERVATIONS SUR DOMAINE D''EMPLOI Sismique])))="","-",(INDIRECT(NOM_FR_FACADE&amp;ADDRESS('PR-tampon'!$E305,COLUMN(REFERENCEMENT_FACADE[OBSERVATIONS SUR DOMAINE D''EMPLOI Sismique]))))))),"")</f>
        <v/>
      </c>
      <c r="R339" s="2" t="str">
        <f ca="1">IF('PR-tampon'!B305="","",IF('PR-tampon'!B305=0,"",IF(INDIRECT(NOM_FR_FACADE&amp;ADDRESS('PR-tampon'!$E305,COLUMN(REFERENCEMENT_FACADE[REF ApL])))=0,"",INDIRECT(NOM_FR_FACADE&amp;ADDRESS('PR-tampon'!$E305,COLUMN(REFERENCEMENT_FACADE[REF ApL]))))))</f>
        <v/>
      </c>
      <c r="S339" s="187" t="str">
        <f ca="1">IF('PR-tampon'!B305="","",IF('PR-tampon'!B305=0,"",IF(INDIRECT(NOM_FR_FACADE&amp;ADDRESS('PR-tampon'!$E305,COLUMN(REFERENCEMENT_FACADE[Lien pour aller sur le site Evaluation CSTB])))=0,"",INDIRECT(NOM_FR_FACADE&amp;ADDRESS('PR-tampon'!$E305,COLUMN(REFERENCEMENT_FACADE[Lien pour aller sur le site Evaluation CSTB]))))))</f>
        <v/>
      </c>
    </row>
    <row r="340" spans="1:19" ht="120" customHeight="1" x14ac:dyDescent="0.3">
      <c r="A340" s="2" t="e">
        <f>IF('PR-tampon'!B306=0,"",IF(A339+1&gt;'MODULE DE RECHERCHE'!$F$36,"",A339+1))</f>
        <v>#VALUE!</v>
      </c>
      <c r="B340" s="10" t="str">
        <f ca="1">IF('PR-tampon'!E306="","",IF('PR-tampon'!E306=0,"",INDIRECT(NOM_FR_FACADE&amp;ADDRESS('PR-tampon'!$E306,COLUMN(REFERENCEMENT_FACADE[[#Headers],[DATE REFERENCEMENT]])))))</f>
        <v/>
      </c>
      <c r="C340" s="2" t="str">
        <f ca="1">IF('PR-tampon'!B306="","",IF('PR-tampon'!B306=0,"",INDIRECT(NOM_FR_FACADE&amp;ADDRESS('PR-tampon'!$E306,COLUMN(REFERENCEMENT_FACADE[[#Headers],[ASPECT]])))))</f>
        <v/>
      </c>
      <c r="D340" s="2" t="str">
        <f ca="1">IF('PR-tampon'!B306="","",IF('PR-tampon'!B306=0,"",INDIRECT(NOM_FR_FACADE&amp;ADDRESS('PR-tampon'!$E306,COLUMN(REFERENCEMENT_FACADE[[#Headers],[TYPE DE PROCEDE]])))))</f>
        <v/>
      </c>
      <c r="E340" s="2" t="str">
        <f ca="1">IF('PR-tampon'!B306="","",IF('PR-tampon'!B306=0,"",INDIRECT(NOM_FR_FACADE&amp;ADDRESS('PR-tampon'!$E306,COLUMN(REFERENCEMENT_FACADE[[#Headers],[NOM COMMERCIAL DU PROCEDE]])))))</f>
        <v/>
      </c>
      <c r="F340" s="2" t="str">
        <f ca="1">IF('PR-tampon'!B306="","",IF('PR-tampon'!B306=0,"",INDIRECT(NOM_FR_FACADE&amp;ADDRESS('PR-tampon'!$E306,COLUMN(REFERENCEMENT_FACADE[[#Headers],[FABRICANT]])))))</f>
        <v/>
      </c>
      <c r="G340" s="2" t="str">
        <f ca="1">IF('PR-tampon'!B306="","",IF('PR-tampon'!B306=0,"",INDIRECT(NOM_FR_FACADE&amp;ADDRESS('PR-tampon'!$E306,COLUMN(REFERENCEMENT_FACADE[[#Headers],[TYPE DE DOCUMENT DE REFERENCE]])))))</f>
        <v/>
      </c>
      <c r="H340" s="2" t="str">
        <f ca="1">IF('PR-tampon'!B306="","",IF('PR-tampon'!B306=0,"",INDIRECT(NOM_FR_FACADE&amp;ADDRESS('PR-tampon'!$E306,COLUMN(REFERENCEMENT_FACADE[[#Headers],[REF]])))))</f>
        <v/>
      </c>
      <c r="I340" s="10" t="str">
        <f ca="1">IF('PR-tampon'!B306="","",IF('PR-tampon'!B306=0,"",INDIRECT(NOM_FR_FACADE&amp;ADDRESS('PR-tampon'!$E306,COLUMN(REFERENCEMENT_FACADE[[#Headers],[AVIS LIMITE AU / VALIDITE]])))))</f>
        <v/>
      </c>
      <c r="J340" s="10" t="str">
        <f ca="1">IF('PR-tampon'!B306="","",IF('PR-tampon'!B306=0,"",INDIRECT(NOM_FR_FACADE&amp;ADDRESS('PR-tampon'!$E306,COLUMN(REFERENCEMENT_FACADE[[#Headers],[TC/TNC
dans le domaine d''emploi visé]])))))</f>
        <v/>
      </c>
      <c r="K340" s="2" t="str">
        <f ca="1">IF('PR-tampon'!B306="","",IF('PR-tampon'!B306=0,"",INDIRECT(NOM_FR_FACADE&amp;ADDRESS('PR-tampon'!$E306,COLUMN(REFERENCEMENT_FACADE[[#Headers],[Synthèse support visés]])))))</f>
        <v/>
      </c>
      <c r="L340" s="2" t="str">
        <f ca="1">IF('PR-tampon'!B306="","",IF('PR-tampon'!B306=0,"",INDIRECT(NOM_FR_FACADE&amp;ADDRESS('PR-tampon'!$E306,COLUMN(REFERENCEMENT_FACADE[[#Headers],[LIMITATION DE HAUTEUR DE FACADE3]])))))</f>
        <v/>
      </c>
      <c r="M340" s="265" t="str">
        <f ca="1">IF('PR-tampon'!B306="","",IF('PR-tampon'!B306=0,"",INDIRECT(NOM_FR_FACADE&amp;ADDRESS('PR-tampon'!$E306,COLUMN(REFERENCEMENT_FACADE[[#Headers],[LIMITATION DE HAUTEUR DE FACADE]])))))</f>
        <v/>
      </c>
      <c r="N340" s="236" t="str">
        <f ca="1">IF('PR-tampon'!B306="","",IF('PR-tampon'!B306=0,"",IF(INDIRECT(NOM_FR_FACADE&amp;ADDRESS('PR-tampon'!$E306,COLUMN(REFERENCEMENT_FACADE[Observation domaine d''emploi Hauteur])))=0,"-",INDIRECT(NOM_FR_FACADE&amp;ADDRESS('PR-tampon'!$E306,COLUMN(REFERENCEMENT_FACADE[Observation domaine d''emploi Hauteur]))))))</f>
        <v/>
      </c>
      <c r="O340" s="2" t="str">
        <f ca="1">IF('PR-tampon'!B306="","",IF('PR-tampon'!B306=0,"",INDIRECT(NOM_FR_FACADE&amp;ADDRESS('PR-tampon'!$E306,COLUMN(REFERENCEMENT_FACADE[[#Headers],[Colonne zone visée]])))))</f>
        <v/>
      </c>
      <c r="P340" s="2" t="str">
        <f ca="1">IF('PR-tampon'!B306="","",IF('PR-tampon'!B306=0,"",INDIRECT(NOM_FR_FACADE&amp;ADDRESS('PR-tampon'!$E306,COLUMN(REFERENCEMENT_FACADE[[#Headers],[Colonne catégorie visée]])))))</f>
        <v/>
      </c>
      <c r="Q340" s="236" t="str">
        <f ca="1">IF(OR(RECH_CATEGORIE=FALSE,MID(Tableau5[[#This Row],[ZONE DE SISMICITE MAXIMALE POUR LA CATEGORIE DE BATIMENT VISEE]],2,2)="**"),IF('PR-tampon'!B306="","",IF('PR-tampon'!B306=0,"",IF(INDIRECT(NOM_FR_FACADE&amp;ADDRESS('PR-tampon'!$E306,COLUMN(REFERENCEMENT_FACADE[OBSERVATIONS SUR DOMAINE D''EMPLOI Sismique])))="","-",(INDIRECT(NOM_FR_FACADE&amp;ADDRESS('PR-tampon'!$E306,COLUMN(REFERENCEMENT_FACADE[OBSERVATIONS SUR DOMAINE D''EMPLOI Sismique]))))))),"")</f>
        <v/>
      </c>
      <c r="R340" s="2" t="str">
        <f ca="1">IF('PR-tampon'!B306="","",IF('PR-tampon'!B306=0,"",IF(INDIRECT(NOM_FR_FACADE&amp;ADDRESS('PR-tampon'!$E306,COLUMN(REFERENCEMENT_FACADE[REF ApL])))=0,"",INDIRECT(NOM_FR_FACADE&amp;ADDRESS('PR-tampon'!$E306,COLUMN(REFERENCEMENT_FACADE[REF ApL]))))))</f>
        <v/>
      </c>
      <c r="S340" s="187" t="str">
        <f ca="1">IF('PR-tampon'!B306="","",IF('PR-tampon'!B306=0,"",IF(INDIRECT(NOM_FR_FACADE&amp;ADDRESS('PR-tampon'!$E306,COLUMN(REFERENCEMENT_FACADE[Lien pour aller sur le site Evaluation CSTB])))=0,"",INDIRECT(NOM_FR_FACADE&amp;ADDRESS('PR-tampon'!$E306,COLUMN(REFERENCEMENT_FACADE[Lien pour aller sur le site Evaluation CSTB]))))))</f>
        <v/>
      </c>
    </row>
    <row r="341" spans="1:19" ht="120" customHeight="1" x14ac:dyDescent="0.3">
      <c r="A341" s="2" t="e">
        <f>IF('PR-tampon'!B307=0,"",IF(A340+1&gt;'MODULE DE RECHERCHE'!$F$36,"",A340+1))</f>
        <v>#VALUE!</v>
      </c>
      <c r="B341" s="10" t="str">
        <f ca="1">IF('PR-tampon'!E307="","",IF('PR-tampon'!E307=0,"",INDIRECT(NOM_FR_FACADE&amp;ADDRESS('PR-tampon'!$E307,COLUMN(REFERENCEMENT_FACADE[[#Headers],[DATE REFERENCEMENT]])))))</f>
        <v/>
      </c>
      <c r="C341" s="2" t="str">
        <f ca="1">IF('PR-tampon'!B307="","",IF('PR-tampon'!B307=0,"",INDIRECT(NOM_FR_FACADE&amp;ADDRESS('PR-tampon'!$E307,COLUMN(REFERENCEMENT_FACADE[[#Headers],[ASPECT]])))))</f>
        <v/>
      </c>
      <c r="D341" s="2" t="str">
        <f ca="1">IF('PR-tampon'!B307="","",IF('PR-tampon'!B307=0,"",INDIRECT(NOM_FR_FACADE&amp;ADDRESS('PR-tampon'!$E307,COLUMN(REFERENCEMENT_FACADE[[#Headers],[TYPE DE PROCEDE]])))))</f>
        <v/>
      </c>
      <c r="E341" s="2" t="str">
        <f ca="1">IF('PR-tampon'!B307="","",IF('PR-tampon'!B307=0,"",INDIRECT(NOM_FR_FACADE&amp;ADDRESS('PR-tampon'!$E307,COLUMN(REFERENCEMENT_FACADE[[#Headers],[NOM COMMERCIAL DU PROCEDE]])))))</f>
        <v/>
      </c>
      <c r="F341" s="2" t="str">
        <f ca="1">IF('PR-tampon'!B307="","",IF('PR-tampon'!B307=0,"",INDIRECT(NOM_FR_FACADE&amp;ADDRESS('PR-tampon'!$E307,COLUMN(REFERENCEMENT_FACADE[[#Headers],[FABRICANT]])))))</f>
        <v/>
      </c>
      <c r="G341" s="2" t="str">
        <f ca="1">IF('PR-tampon'!B307="","",IF('PR-tampon'!B307=0,"",INDIRECT(NOM_FR_FACADE&amp;ADDRESS('PR-tampon'!$E307,COLUMN(REFERENCEMENT_FACADE[[#Headers],[TYPE DE DOCUMENT DE REFERENCE]])))))</f>
        <v/>
      </c>
      <c r="H341" s="2" t="str">
        <f ca="1">IF('PR-tampon'!B307="","",IF('PR-tampon'!B307=0,"",INDIRECT(NOM_FR_FACADE&amp;ADDRESS('PR-tampon'!$E307,COLUMN(REFERENCEMENT_FACADE[[#Headers],[REF]])))))</f>
        <v/>
      </c>
      <c r="I341" s="10" t="str">
        <f ca="1">IF('PR-tampon'!B307="","",IF('PR-tampon'!B307=0,"",INDIRECT(NOM_FR_FACADE&amp;ADDRESS('PR-tampon'!$E307,COLUMN(REFERENCEMENT_FACADE[[#Headers],[AVIS LIMITE AU / VALIDITE]])))))</f>
        <v/>
      </c>
      <c r="J341" s="10" t="str">
        <f ca="1">IF('PR-tampon'!B307="","",IF('PR-tampon'!B307=0,"",INDIRECT(NOM_FR_FACADE&amp;ADDRESS('PR-tampon'!$E307,COLUMN(REFERENCEMENT_FACADE[[#Headers],[TC/TNC
dans le domaine d''emploi visé]])))))</f>
        <v/>
      </c>
      <c r="K341" s="2" t="str">
        <f ca="1">IF('PR-tampon'!B307="","",IF('PR-tampon'!B307=0,"",INDIRECT(NOM_FR_FACADE&amp;ADDRESS('PR-tampon'!$E307,COLUMN(REFERENCEMENT_FACADE[[#Headers],[Synthèse support visés]])))))</f>
        <v/>
      </c>
      <c r="L341" s="2" t="str">
        <f ca="1">IF('PR-tampon'!B307="","",IF('PR-tampon'!B307=0,"",INDIRECT(NOM_FR_FACADE&amp;ADDRESS('PR-tampon'!$E307,COLUMN(REFERENCEMENT_FACADE[[#Headers],[LIMITATION DE HAUTEUR DE FACADE3]])))))</f>
        <v/>
      </c>
      <c r="M341" s="265" t="str">
        <f ca="1">IF('PR-tampon'!B307="","",IF('PR-tampon'!B307=0,"",INDIRECT(NOM_FR_FACADE&amp;ADDRESS('PR-tampon'!$E307,COLUMN(REFERENCEMENT_FACADE[[#Headers],[LIMITATION DE HAUTEUR DE FACADE]])))))</f>
        <v/>
      </c>
      <c r="N341" s="236" t="str">
        <f ca="1">IF('PR-tampon'!B307="","",IF('PR-tampon'!B307=0,"",IF(INDIRECT(NOM_FR_FACADE&amp;ADDRESS('PR-tampon'!$E307,COLUMN(REFERENCEMENT_FACADE[Observation domaine d''emploi Hauteur])))=0,"-",INDIRECT(NOM_FR_FACADE&amp;ADDRESS('PR-tampon'!$E307,COLUMN(REFERENCEMENT_FACADE[Observation domaine d''emploi Hauteur]))))))</f>
        <v/>
      </c>
      <c r="O341" s="2" t="str">
        <f ca="1">IF('PR-tampon'!B307="","",IF('PR-tampon'!B307=0,"",INDIRECT(NOM_FR_FACADE&amp;ADDRESS('PR-tampon'!$E307,COLUMN(REFERENCEMENT_FACADE[[#Headers],[Colonne zone visée]])))))</f>
        <v/>
      </c>
      <c r="P341" s="2" t="str">
        <f ca="1">IF('PR-tampon'!B307="","",IF('PR-tampon'!B307=0,"",INDIRECT(NOM_FR_FACADE&amp;ADDRESS('PR-tampon'!$E307,COLUMN(REFERENCEMENT_FACADE[[#Headers],[Colonne catégorie visée]])))))</f>
        <v/>
      </c>
      <c r="Q341" s="236" t="str">
        <f ca="1">IF(OR(RECH_CATEGORIE=FALSE,MID(Tableau5[[#This Row],[ZONE DE SISMICITE MAXIMALE POUR LA CATEGORIE DE BATIMENT VISEE]],2,2)="**"),IF('PR-tampon'!B307="","",IF('PR-tampon'!B307=0,"",IF(INDIRECT(NOM_FR_FACADE&amp;ADDRESS('PR-tampon'!$E307,COLUMN(REFERENCEMENT_FACADE[OBSERVATIONS SUR DOMAINE D''EMPLOI Sismique])))="","-",(INDIRECT(NOM_FR_FACADE&amp;ADDRESS('PR-tampon'!$E307,COLUMN(REFERENCEMENT_FACADE[OBSERVATIONS SUR DOMAINE D''EMPLOI Sismique]))))))),"")</f>
        <v/>
      </c>
      <c r="R341" s="2" t="str">
        <f ca="1">IF('PR-tampon'!B307="","",IF('PR-tampon'!B307=0,"",IF(INDIRECT(NOM_FR_FACADE&amp;ADDRESS('PR-tampon'!$E307,COLUMN(REFERENCEMENT_FACADE[REF ApL])))=0,"",INDIRECT(NOM_FR_FACADE&amp;ADDRESS('PR-tampon'!$E307,COLUMN(REFERENCEMENT_FACADE[REF ApL]))))))</f>
        <v/>
      </c>
      <c r="S341" s="187" t="str">
        <f ca="1">IF('PR-tampon'!B307="","",IF('PR-tampon'!B307=0,"",IF(INDIRECT(NOM_FR_FACADE&amp;ADDRESS('PR-tampon'!$E307,COLUMN(REFERENCEMENT_FACADE[Lien pour aller sur le site Evaluation CSTB])))=0,"",INDIRECT(NOM_FR_FACADE&amp;ADDRESS('PR-tampon'!$E307,COLUMN(REFERENCEMENT_FACADE[Lien pour aller sur le site Evaluation CSTB]))))))</f>
        <v/>
      </c>
    </row>
    <row r="342" spans="1:19" ht="120" customHeight="1" x14ac:dyDescent="0.3">
      <c r="A342" s="2" t="e">
        <f>IF('PR-tampon'!B308=0,"",IF(A341+1&gt;'MODULE DE RECHERCHE'!$F$36,"",A341+1))</f>
        <v>#VALUE!</v>
      </c>
      <c r="B342" s="10" t="str">
        <f ca="1">IF('PR-tampon'!E308="","",IF('PR-tampon'!E308=0,"",INDIRECT(NOM_FR_FACADE&amp;ADDRESS('PR-tampon'!$E308,COLUMN(REFERENCEMENT_FACADE[[#Headers],[DATE REFERENCEMENT]])))))</f>
        <v/>
      </c>
      <c r="C342" s="2" t="str">
        <f ca="1">IF('PR-tampon'!B308="","",IF('PR-tampon'!B308=0,"",INDIRECT(NOM_FR_FACADE&amp;ADDRESS('PR-tampon'!$E308,COLUMN(REFERENCEMENT_FACADE[[#Headers],[ASPECT]])))))</f>
        <v/>
      </c>
      <c r="D342" s="2" t="str">
        <f ca="1">IF('PR-tampon'!B308="","",IF('PR-tampon'!B308=0,"",INDIRECT(NOM_FR_FACADE&amp;ADDRESS('PR-tampon'!$E308,COLUMN(REFERENCEMENT_FACADE[[#Headers],[TYPE DE PROCEDE]])))))</f>
        <v/>
      </c>
      <c r="E342" s="2" t="str">
        <f ca="1">IF('PR-tampon'!B308="","",IF('PR-tampon'!B308=0,"",INDIRECT(NOM_FR_FACADE&amp;ADDRESS('PR-tampon'!$E308,COLUMN(REFERENCEMENT_FACADE[[#Headers],[NOM COMMERCIAL DU PROCEDE]])))))</f>
        <v/>
      </c>
      <c r="F342" s="2" t="str">
        <f ca="1">IF('PR-tampon'!B308="","",IF('PR-tampon'!B308=0,"",INDIRECT(NOM_FR_FACADE&amp;ADDRESS('PR-tampon'!$E308,COLUMN(REFERENCEMENT_FACADE[[#Headers],[FABRICANT]])))))</f>
        <v/>
      </c>
      <c r="G342" s="2" t="str">
        <f ca="1">IF('PR-tampon'!B308="","",IF('PR-tampon'!B308=0,"",INDIRECT(NOM_FR_FACADE&amp;ADDRESS('PR-tampon'!$E308,COLUMN(REFERENCEMENT_FACADE[[#Headers],[TYPE DE DOCUMENT DE REFERENCE]])))))</f>
        <v/>
      </c>
      <c r="H342" s="2" t="str">
        <f ca="1">IF('PR-tampon'!B308="","",IF('PR-tampon'!B308=0,"",INDIRECT(NOM_FR_FACADE&amp;ADDRESS('PR-tampon'!$E308,COLUMN(REFERENCEMENT_FACADE[[#Headers],[REF]])))))</f>
        <v/>
      </c>
      <c r="I342" s="10" t="str">
        <f ca="1">IF('PR-tampon'!B308="","",IF('PR-tampon'!B308=0,"",INDIRECT(NOM_FR_FACADE&amp;ADDRESS('PR-tampon'!$E308,COLUMN(REFERENCEMENT_FACADE[[#Headers],[AVIS LIMITE AU / VALIDITE]])))))</f>
        <v/>
      </c>
      <c r="J342" s="10" t="str">
        <f ca="1">IF('PR-tampon'!B308="","",IF('PR-tampon'!B308=0,"",INDIRECT(NOM_FR_FACADE&amp;ADDRESS('PR-tampon'!$E308,COLUMN(REFERENCEMENT_FACADE[[#Headers],[TC/TNC
dans le domaine d''emploi visé]])))))</f>
        <v/>
      </c>
      <c r="K342" s="2" t="str">
        <f ca="1">IF('PR-tampon'!B308="","",IF('PR-tampon'!B308=0,"",INDIRECT(NOM_FR_FACADE&amp;ADDRESS('PR-tampon'!$E308,COLUMN(REFERENCEMENT_FACADE[[#Headers],[Synthèse support visés]])))))</f>
        <v/>
      </c>
      <c r="L342" s="2" t="str">
        <f ca="1">IF('PR-tampon'!B308="","",IF('PR-tampon'!B308=0,"",INDIRECT(NOM_FR_FACADE&amp;ADDRESS('PR-tampon'!$E308,COLUMN(REFERENCEMENT_FACADE[[#Headers],[LIMITATION DE HAUTEUR DE FACADE3]])))))</f>
        <v/>
      </c>
      <c r="M342" s="265" t="str">
        <f ca="1">IF('PR-tampon'!B308="","",IF('PR-tampon'!B308=0,"",INDIRECT(NOM_FR_FACADE&amp;ADDRESS('PR-tampon'!$E308,COLUMN(REFERENCEMENT_FACADE[[#Headers],[LIMITATION DE HAUTEUR DE FACADE]])))))</f>
        <v/>
      </c>
      <c r="N342" s="236" t="str">
        <f ca="1">IF('PR-tampon'!B308="","",IF('PR-tampon'!B308=0,"",IF(INDIRECT(NOM_FR_FACADE&amp;ADDRESS('PR-tampon'!$E308,COLUMN(REFERENCEMENT_FACADE[Observation domaine d''emploi Hauteur])))=0,"-",INDIRECT(NOM_FR_FACADE&amp;ADDRESS('PR-tampon'!$E308,COLUMN(REFERENCEMENT_FACADE[Observation domaine d''emploi Hauteur]))))))</f>
        <v/>
      </c>
      <c r="O342" s="2" t="str">
        <f ca="1">IF('PR-tampon'!B308="","",IF('PR-tampon'!B308=0,"",INDIRECT(NOM_FR_FACADE&amp;ADDRESS('PR-tampon'!$E308,COLUMN(REFERENCEMENT_FACADE[[#Headers],[Colonne zone visée]])))))</f>
        <v/>
      </c>
      <c r="P342" s="2" t="str">
        <f ca="1">IF('PR-tampon'!B308="","",IF('PR-tampon'!B308=0,"",INDIRECT(NOM_FR_FACADE&amp;ADDRESS('PR-tampon'!$E308,COLUMN(REFERENCEMENT_FACADE[[#Headers],[Colonne catégorie visée]])))))</f>
        <v/>
      </c>
      <c r="Q342" s="236" t="str">
        <f ca="1">IF(OR(RECH_CATEGORIE=FALSE,MID(Tableau5[[#This Row],[ZONE DE SISMICITE MAXIMALE POUR LA CATEGORIE DE BATIMENT VISEE]],2,2)="**"),IF('PR-tampon'!B308="","",IF('PR-tampon'!B308=0,"",IF(INDIRECT(NOM_FR_FACADE&amp;ADDRESS('PR-tampon'!$E308,COLUMN(REFERENCEMENT_FACADE[OBSERVATIONS SUR DOMAINE D''EMPLOI Sismique])))="","-",(INDIRECT(NOM_FR_FACADE&amp;ADDRESS('PR-tampon'!$E308,COLUMN(REFERENCEMENT_FACADE[OBSERVATIONS SUR DOMAINE D''EMPLOI Sismique]))))))),"")</f>
        <v/>
      </c>
      <c r="R342" s="2" t="str">
        <f ca="1">IF('PR-tampon'!B308="","",IF('PR-tampon'!B308=0,"",IF(INDIRECT(NOM_FR_FACADE&amp;ADDRESS('PR-tampon'!$E308,COLUMN(REFERENCEMENT_FACADE[REF ApL])))=0,"",INDIRECT(NOM_FR_FACADE&amp;ADDRESS('PR-tampon'!$E308,COLUMN(REFERENCEMENT_FACADE[REF ApL]))))))</f>
        <v/>
      </c>
      <c r="S342" s="187" t="str">
        <f ca="1">IF('PR-tampon'!B308="","",IF('PR-tampon'!B308=0,"",IF(INDIRECT(NOM_FR_FACADE&amp;ADDRESS('PR-tampon'!$E308,COLUMN(REFERENCEMENT_FACADE[Lien pour aller sur le site Evaluation CSTB])))=0,"",INDIRECT(NOM_FR_FACADE&amp;ADDRESS('PR-tampon'!$E308,COLUMN(REFERENCEMENT_FACADE[Lien pour aller sur le site Evaluation CSTB]))))))</f>
        <v/>
      </c>
    </row>
    <row r="343" spans="1:19" ht="120" customHeight="1" x14ac:dyDescent="0.3">
      <c r="A343" s="2" t="e">
        <f>IF('PR-tampon'!B309=0,"",IF(A342+1&gt;'MODULE DE RECHERCHE'!$F$36,"",A342+1))</f>
        <v>#VALUE!</v>
      </c>
      <c r="B343" s="10" t="str">
        <f ca="1">IF('PR-tampon'!E309="","",IF('PR-tampon'!E309=0,"",INDIRECT(NOM_FR_FACADE&amp;ADDRESS('PR-tampon'!$E309,COLUMN(REFERENCEMENT_FACADE[[#Headers],[DATE REFERENCEMENT]])))))</f>
        <v/>
      </c>
      <c r="C343" s="2" t="str">
        <f ca="1">IF('PR-tampon'!B309="","",IF('PR-tampon'!B309=0,"",INDIRECT(NOM_FR_FACADE&amp;ADDRESS('PR-tampon'!$E309,COLUMN(REFERENCEMENT_FACADE[[#Headers],[ASPECT]])))))</f>
        <v/>
      </c>
      <c r="D343" s="2" t="str">
        <f ca="1">IF('PR-tampon'!B309="","",IF('PR-tampon'!B309=0,"",INDIRECT(NOM_FR_FACADE&amp;ADDRESS('PR-tampon'!$E309,COLUMN(REFERENCEMENT_FACADE[[#Headers],[TYPE DE PROCEDE]])))))</f>
        <v/>
      </c>
      <c r="E343" s="2" t="str">
        <f ca="1">IF('PR-tampon'!B309="","",IF('PR-tampon'!B309=0,"",INDIRECT(NOM_FR_FACADE&amp;ADDRESS('PR-tampon'!$E309,COLUMN(REFERENCEMENT_FACADE[[#Headers],[NOM COMMERCIAL DU PROCEDE]])))))</f>
        <v/>
      </c>
      <c r="F343" s="2" t="str">
        <f ca="1">IF('PR-tampon'!B309="","",IF('PR-tampon'!B309=0,"",INDIRECT(NOM_FR_FACADE&amp;ADDRESS('PR-tampon'!$E309,COLUMN(REFERENCEMENT_FACADE[[#Headers],[FABRICANT]])))))</f>
        <v/>
      </c>
      <c r="G343" s="2" t="str">
        <f ca="1">IF('PR-tampon'!B309="","",IF('PR-tampon'!B309=0,"",INDIRECT(NOM_FR_FACADE&amp;ADDRESS('PR-tampon'!$E309,COLUMN(REFERENCEMENT_FACADE[[#Headers],[TYPE DE DOCUMENT DE REFERENCE]])))))</f>
        <v/>
      </c>
      <c r="H343" s="2" t="str">
        <f ca="1">IF('PR-tampon'!B309="","",IF('PR-tampon'!B309=0,"",INDIRECT(NOM_FR_FACADE&amp;ADDRESS('PR-tampon'!$E309,COLUMN(REFERENCEMENT_FACADE[[#Headers],[REF]])))))</f>
        <v/>
      </c>
      <c r="I343" s="10" t="str">
        <f ca="1">IF('PR-tampon'!B309="","",IF('PR-tampon'!B309=0,"",INDIRECT(NOM_FR_FACADE&amp;ADDRESS('PR-tampon'!$E309,COLUMN(REFERENCEMENT_FACADE[[#Headers],[AVIS LIMITE AU / VALIDITE]])))))</f>
        <v/>
      </c>
      <c r="J343" s="10" t="str">
        <f ca="1">IF('PR-tampon'!B309="","",IF('PR-tampon'!B309=0,"",INDIRECT(NOM_FR_FACADE&amp;ADDRESS('PR-tampon'!$E309,COLUMN(REFERENCEMENT_FACADE[[#Headers],[TC/TNC
dans le domaine d''emploi visé]])))))</f>
        <v/>
      </c>
      <c r="K343" s="2" t="str">
        <f ca="1">IF('PR-tampon'!B309="","",IF('PR-tampon'!B309=0,"",INDIRECT(NOM_FR_FACADE&amp;ADDRESS('PR-tampon'!$E309,COLUMN(REFERENCEMENT_FACADE[[#Headers],[Synthèse support visés]])))))</f>
        <v/>
      </c>
      <c r="L343" s="2" t="str">
        <f ca="1">IF('PR-tampon'!B309="","",IF('PR-tampon'!B309=0,"",INDIRECT(NOM_FR_FACADE&amp;ADDRESS('PR-tampon'!$E309,COLUMN(REFERENCEMENT_FACADE[[#Headers],[LIMITATION DE HAUTEUR DE FACADE3]])))))</f>
        <v/>
      </c>
      <c r="M343" s="265" t="str">
        <f ca="1">IF('PR-tampon'!B309="","",IF('PR-tampon'!B309=0,"",INDIRECT(NOM_FR_FACADE&amp;ADDRESS('PR-tampon'!$E309,COLUMN(REFERENCEMENT_FACADE[[#Headers],[LIMITATION DE HAUTEUR DE FACADE]])))))</f>
        <v/>
      </c>
      <c r="N343" s="236" t="str">
        <f ca="1">IF('PR-tampon'!B309="","",IF('PR-tampon'!B309=0,"",IF(INDIRECT(NOM_FR_FACADE&amp;ADDRESS('PR-tampon'!$E309,COLUMN(REFERENCEMENT_FACADE[Observation domaine d''emploi Hauteur])))=0,"-",INDIRECT(NOM_FR_FACADE&amp;ADDRESS('PR-tampon'!$E309,COLUMN(REFERENCEMENT_FACADE[Observation domaine d''emploi Hauteur]))))))</f>
        <v/>
      </c>
      <c r="O343" s="2" t="str">
        <f ca="1">IF('PR-tampon'!B309="","",IF('PR-tampon'!B309=0,"",INDIRECT(NOM_FR_FACADE&amp;ADDRESS('PR-tampon'!$E309,COLUMN(REFERENCEMENT_FACADE[[#Headers],[Colonne zone visée]])))))</f>
        <v/>
      </c>
      <c r="P343" s="2" t="str">
        <f ca="1">IF('PR-tampon'!B309="","",IF('PR-tampon'!B309=0,"",INDIRECT(NOM_FR_FACADE&amp;ADDRESS('PR-tampon'!$E309,COLUMN(REFERENCEMENT_FACADE[[#Headers],[Colonne catégorie visée]])))))</f>
        <v/>
      </c>
      <c r="Q343" s="236" t="str">
        <f ca="1">IF(OR(RECH_CATEGORIE=FALSE,MID(Tableau5[[#This Row],[ZONE DE SISMICITE MAXIMALE POUR LA CATEGORIE DE BATIMENT VISEE]],2,2)="**"),IF('PR-tampon'!B309="","",IF('PR-tampon'!B309=0,"",IF(INDIRECT(NOM_FR_FACADE&amp;ADDRESS('PR-tampon'!$E309,COLUMN(REFERENCEMENT_FACADE[OBSERVATIONS SUR DOMAINE D''EMPLOI Sismique])))="","-",(INDIRECT(NOM_FR_FACADE&amp;ADDRESS('PR-tampon'!$E309,COLUMN(REFERENCEMENT_FACADE[OBSERVATIONS SUR DOMAINE D''EMPLOI Sismique]))))))),"")</f>
        <v/>
      </c>
      <c r="R343" s="2" t="str">
        <f ca="1">IF('PR-tampon'!B309="","",IF('PR-tampon'!B309=0,"",IF(INDIRECT(NOM_FR_FACADE&amp;ADDRESS('PR-tampon'!$E309,COLUMN(REFERENCEMENT_FACADE[REF ApL])))=0,"",INDIRECT(NOM_FR_FACADE&amp;ADDRESS('PR-tampon'!$E309,COLUMN(REFERENCEMENT_FACADE[REF ApL]))))))</f>
        <v/>
      </c>
      <c r="S343" s="187" t="str">
        <f ca="1">IF('PR-tampon'!B309="","",IF('PR-tampon'!B309=0,"",IF(INDIRECT(NOM_FR_FACADE&amp;ADDRESS('PR-tampon'!$E309,COLUMN(REFERENCEMENT_FACADE[Lien pour aller sur le site Evaluation CSTB])))=0,"",INDIRECT(NOM_FR_FACADE&amp;ADDRESS('PR-tampon'!$E309,COLUMN(REFERENCEMENT_FACADE[Lien pour aller sur le site Evaluation CSTB]))))))</f>
        <v/>
      </c>
    </row>
    <row r="344" spans="1:19" ht="120" customHeight="1" x14ac:dyDescent="0.3">
      <c r="A344" s="2" t="e">
        <f>IF('PR-tampon'!B310=0,"",IF(A343+1&gt;'MODULE DE RECHERCHE'!$F$36,"",A343+1))</f>
        <v>#VALUE!</v>
      </c>
      <c r="B344" s="10" t="str">
        <f ca="1">IF('PR-tampon'!E310="","",IF('PR-tampon'!E310=0,"",INDIRECT(NOM_FR_FACADE&amp;ADDRESS('PR-tampon'!$E310,COLUMN(REFERENCEMENT_FACADE[[#Headers],[DATE REFERENCEMENT]])))))</f>
        <v/>
      </c>
      <c r="C344" s="2" t="str">
        <f ca="1">IF('PR-tampon'!B310="","",IF('PR-tampon'!B310=0,"",INDIRECT(NOM_FR_FACADE&amp;ADDRESS('PR-tampon'!$E310,COLUMN(REFERENCEMENT_FACADE[[#Headers],[ASPECT]])))))</f>
        <v/>
      </c>
      <c r="D344" s="2" t="str">
        <f ca="1">IF('PR-tampon'!B310="","",IF('PR-tampon'!B310=0,"",INDIRECT(NOM_FR_FACADE&amp;ADDRESS('PR-tampon'!$E310,COLUMN(REFERENCEMENT_FACADE[[#Headers],[TYPE DE PROCEDE]])))))</f>
        <v/>
      </c>
      <c r="E344" s="2" t="str">
        <f ca="1">IF('PR-tampon'!B310="","",IF('PR-tampon'!B310=0,"",INDIRECT(NOM_FR_FACADE&amp;ADDRESS('PR-tampon'!$E310,COLUMN(REFERENCEMENT_FACADE[[#Headers],[NOM COMMERCIAL DU PROCEDE]])))))</f>
        <v/>
      </c>
      <c r="F344" s="2" t="str">
        <f ca="1">IF('PR-tampon'!B310="","",IF('PR-tampon'!B310=0,"",INDIRECT(NOM_FR_FACADE&amp;ADDRESS('PR-tampon'!$E310,COLUMN(REFERENCEMENT_FACADE[[#Headers],[FABRICANT]])))))</f>
        <v/>
      </c>
      <c r="G344" s="2" t="str">
        <f ca="1">IF('PR-tampon'!B310="","",IF('PR-tampon'!B310=0,"",INDIRECT(NOM_FR_FACADE&amp;ADDRESS('PR-tampon'!$E310,COLUMN(REFERENCEMENT_FACADE[[#Headers],[TYPE DE DOCUMENT DE REFERENCE]])))))</f>
        <v/>
      </c>
      <c r="H344" s="2" t="str">
        <f ca="1">IF('PR-tampon'!B310="","",IF('PR-tampon'!B310=0,"",INDIRECT(NOM_FR_FACADE&amp;ADDRESS('PR-tampon'!$E310,COLUMN(REFERENCEMENT_FACADE[[#Headers],[REF]])))))</f>
        <v/>
      </c>
      <c r="I344" s="10" t="str">
        <f ca="1">IF('PR-tampon'!B310="","",IF('PR-tampon'!B310=0,"",INDIRECT(NOM_FR_FACADE&amp;ADDRESS('PR-tampon'!$E310,COLUMN(REFERENCEMENT_FACADE[[#Headers],[AVIS LIMITE AU / VALIDITE]])))))</f>
        <v/>
      </c>
      <c r="J344" s="10" t="str">
        <f ca="1">IF('PR-tampon'!B310="","",IF('PR-tampon'!B310=0,"",INDIRECT(NOM_FR_FACADE&amp;ADDRESS('PR-tampon'!$E310,COLUMN(REFERENCEMENT_FACADE[[#Headers],[TC/TNC
dans le domaine d''emploi visé]])))))</f>
        <v/>
      </c>
      <c r="K344" s="2" t="str">
        <f ca="1">IF('PR-tampon'!B310="","",IF('PR-tampon'!B310=0,"",INDIRECT(NOM_FR_FACADE&amp;ADDRESS('PR-tampon'!$E310,COLUMN(REFERENCEMENT_FACADE[[#Headers],[Synthèse support visés]])))))</f>
        <v/>
      </c>
      <c r="L344" s="2" t="str">
        <f ca="1">IF('PR-tampon'!B310="","",IF('PR-tampon'!B310=0,"",INDIRECT(NOM_FR_FACADE&amp;ADDRESS('PR-tampon'!$E310,COLUMN(REFERENCEMENT_FACADE[[#Headers],[LIMITATION DE HAUTEUR DE FACADE3]])))))</f>
        <v/>
      </c>
      <c r="M344" s="265" t="str">
        <f ca="1">IF('PR-tampon'!B310="","",IF('PR-tampon'!B310=0,"",INDIRECT(NOM_FR_FACADE&amp;ADDRESS('PR-tampon'!$E310,COLUMN(REFERENCEMENT_FACADE[[#Headers],[LIMITATION DE HAUTEUR DE FACADE]])))))</f>
        <v/>
      </c>
      <c r="N344" s="236" t="str">
        <f ca="1">IF('PR-tampon'!B310="","",IF('PR-tampon'!B310=0,"",IF(INDIRECT(NOM_FR_FACADE&amp;ADDRESS('PR-tampon'!$E310,COLUMN(REFERENCEMENT_FACADE[Observation domaine d''emploi Hauteur])))=0,"-",INDIRECT(NOM_FR_FACADE&amp;ADDRESS('PR-tampon'!$E310,COLUMN(REFERENCEMENT_FACADE[Observation domaine d''emploi Hauteur]))))))</f>
        <v/>
      </c>
      <c r="O344" s="2" t="str">
        <f ca="1">IF('PR-tampon'!B310="","",IF('PR-tampon'!B310=0,"",INDIRECT(NOM_FR_FACADE&amp;ADDRESS('PR-tampon'!$E310,COLUMN(REFERENCEMENT_FACADE[[#Headers],[Colonne zone visée]])))))</f>
        <v/>
      </c>
      <c r="P344" s="2" t="str">
        <f ca="1">IF('PR-tampon'!B310="","",IF('PR-tampon'!B310=0,"",INDIRECT(NOM_FR_FACADE&amp;ADDRESS('PR-tampon'!$E310,COLUMN(REFERENCEMENT_FACADE[[#Headers],[Colonne catégorie visée]])))))</f>
        <v/>
      </c>
      <c r="Q344" s="236" t="str">
        <f ca="1">IF(OR(RECH_CATEGORIE=FALSE,MID(Tableau5[[#This Row],[ZONE DE SISMICITE MAXIMALE POUR LA CATEGORIE DE BATIMENT VISEE]],2,2)="**"),IF('PR-tampon'!B310="","",IF('PR-tampon'!B310=0,"",IF(INDIRECT(NOM_FR_FACADE&amp;ADDRESS('PR-tampon'!$E310,COLUMN(REFERENCEMENT_FACADE[OBSERVATIONS SUR DOMAINE D''EMPLOI Sismique])))="","-",(INDIRECT(NOM_FR_FACADE&amp;ADDRESS('PR-tampon'!$E310,COLUMN(REFERENCEMENT_FACADE[OBSERVATIONS SUR DOMAINE D''EMPLOI Sismique]))))))),"")</f>
        <v/>
      </c>
      <c r="R344" s="2" t="str">
        <f ca="1">IF('PR-tampon'!B310="","",IF('PR-tampon'!B310=0,"",IF(INDIRECT(NOM_FR_FACADE&amp;ADDRESS('PR-tampon'!$E310,COLUMN(REFERENCEMENT_FACADE[REF ApL])))=0,"",INDIRECT(NOM_FR_FACADE&amp;ADDRESS('PR-tampon'!$E310,COLUMN(REFERENCEMENT_FACADE[REF ApL]))))))</f>
        <v/>
      </c>
      <c r="S344" s="187" t="str">
        <f ca="1">IF('PR-tampon'!B310="","",IF('PR-tampon'!B310=0,"",IF(INDIRECT(NOM_FR_FACADE&amp;ADDRESS('PR-tampon'!$E310,COLUMN(REFERENCEMENT_FACADE[Lien pour aller sur le site Evaluation CSTB])))=0,"",INDIRECT(NOM_FR_FACADE&amp;ADDRESS('PR-tampon'!$E310,COLUMN(REFERENCEMENT_FACADE[Lien pour aller sur le site Evaluation CSTB]))))))</f>
        <v/>
      </c>
    </row>
    <row r="345" spans="1:19" ht="120" customHeight="1" x14ac:dyDescent="0.3">
      <c r="A345" s="2" t="e">
        <f>IF('PR-tampon'!B311=0,"",IF(A344+1&gt;'MODULE DE RECHERCHE'!$F$36,"",A344+1))</f>
        <v>#VALUE!</v>
      </c>
      <c r="B345" s="10" t="str">
        <f ca="1">IF('PR-tampon'!E311="","",IF('PR-tampon'!E311=0,"",INDIRECT(NOM_FR_FACADE&amp;ADDRESS('PR-tampon'!$E311,COLUMN(REFERENCEMENT_FACADE[[#Headers],[DATE REFERENCEMENT]])))))</f>
        <v/>
      </c>
      <c r="C345" s="2" t="str">
        <f ca="1">IF('PR-tampon'!B311="","",IF('PR-tampon'!B311=0,"",INDIRECT(NOM_FR_FACADE&amp;ADDRESS('PR-tampon'!$E311,COLUMN(REFERENCEMENT_FACADE[[#Headers],[ASPECT]])))))</f>
        <v/>
      </c>
      <c r="D345" s="2" t="str">
        <f ca="1">IF('PR-tampon'!B311="","",IF('PR-tampon'!B311=0,"",INDIRECT(NOM_FR_FACADE&amp;ADDRESS('PR-tampon'!$E311,COLUMN(REFERENCEMENT_FACADE[[#Headers],[TYPE DE PROCEDE]])))))</f>
        <v/>
      </c>
      <c r="E345" s="2" t="str">
        <f ca="1">IF('PR-tampon'!B311="","",IF('PR-tampon'!B311=0,"",INDIRECT(NOM_FR_FACADE&amp;ADDRESS('PR-tampon'!$E311,COLUMN(REFERENCEMENT_FACADE[[#Headers],[NOM COMMERCIAL DU PROCEDE]])))))</f>
        <v/>
      </c>
      <c r="F345" s="2" t="str">
        <f ca="1">IF('PR-tampon'!B311="","",IF('PR-tampon'!B311=0,"",INDIRECT(NOM_FR_FACADE&amp;ADDRESS('PR-tampon'!$E311,COLUMN(REFERENCEMENT_FACADE[[#Headers],[FABRICANT]])))))</f>
        <v/>
      </c>
      <c r="G345" s="2" t="str">
        <f ca="1">IF('PR-tampon'!B311="","",IF('PR-tampon'!B311=0,"",INDIRECT(NOM_FR_FACADE&amp;ADDRESS('PR-tampon'!$E311,COLUMN(REFERENCEMENT_FACADE[[#Headers],[TYPE DE DOCUMENT DE REFERENCE]])))))</f>
        <v/>
      </c>
      <c r="H345" s="2" t="str">
        <f ca="1">IF('PR-tampon'!B311="","",IF('PR-tampon'!B311=0,"",INDIRECT(NOM_FR_FACADE&amp;ADDRESS('PR-tampon'!$E311,COLUMN(REFERENCEMENT_FACADE[[#Headers],[REF]])))))</f>
        <v/>
      </c>
      <c r="I345" s="10" t="str">
        <f ca="1">IF('PR-tampon'!B311="","",IF('PR-tampon'!B311=0,"",INDIRECT(NOM_FR_FACADE&amp;ADDRESS('PR-tampon'!$E311,COLUMN(REFERENCEMENT_FACADE[[#Headers],[AVIS LIMITE AU / VALIDITE]])))))</f>
        <v/>
      </c>
      <c r="J345" s="10" t="str">
        <f ca="1">IF('PR-tampon'!B311="","",IF('PR-tampon'!B311=0,"",INDIRECT(NOM_FR_FACADE&amp;ADDRESS('PR-tampon'!$E311,COLUMN(REFERENCEMENT_FACADE[[#Headers],[TC/TNC
dans le domaine d''emploi visé]])))))</f>
        <v/>
      </c>
      <c r="K345" s="2" t="str">
        <f ca="1">IF('PR-tampon'!B311="","",IF('PR-tampon'!B311=0,"",INDIRECT(NOM_FR_FACADE&amp;ADDRESS('PR-tampon'!$E311,COLUMN(REFERENCEMENT_FACADE[[#Headers],[Synthèse support visés]])))))</f>
        <v/>
      </c>
      <c r="L345" s="2" t="str">
        <f ca="1">IF('PR-tampon'!B311="","",IF('PR-tampon'!B311=0,"",INDIRECT(NOM_FR_FACADE&amp;ADDRESS('PR-tampon'!$E311,COLUMN(REFERENCEMENT_FACADE[[#Headers],[LIMITATION DE HAUTEUR DE FACADE3]])))))</f>
        <v/>
      </c>
      <c r="M345" s="265" t="str">
        <f ca="1">IF('PR-tampon'!B311="","",IF('PR-tampon'!B311=0,"",INDIRECT(NOM_FR_FACADE&amp;ADDRESS('PR-tampon'!$E311,COLUMN(REFERENCEMENT_FACADE[[#Headers],[LIMITATION DE HAUTEUR DE FACADE]])))))</f>
        <v/>
      </c>
      <c r="N345" s="236" t="str">
        <f ca="1">IF('PR-tampon'!B311="","",IF('PR-tampon'!B311=0,"",IF(INDIRECT(NOM_FR_FACADE&amp;ADDRESS('PR-tampon'!$E311,COLUMN(REFERENCEMENT_FACADE[Observation domaine d''emploi Hauteur])))=0,"-",INDIRECT(NOM_FR_FACADE&amp;ADDRESS('PR-tampon'!$E311,COLUMN(REFERENCEMENT_FACADE[Observation domaine d''emploi Hauteur]))))))</f>
        <v/>
      </c>
      <c r="O345" s="2" t="str">
        <f ca="1">IF('PR-tampon'!B311="","",IF('PR-tampon'!B311=0,"",INDIRECT(NOM_FR_FACADE&amp;ADDRESS('PR-tampon'!$E311,COLUMN(REFERENCEMENT_FACADE[[#Headers],[Colonne zone visée]])))))</f>
        <v/>
      </c>
      <c r="P345" s="2" t="str">
        <f ca="1">IF('PR-tampon'!B311="","",IF('PR-tampon'!B311=0,"",INDIRECT(NOM_FR_FACADE&amp;ADDRESS('PR-tampon'!$E311,COLUMN(REFERENCEMENT_FACADE[[#Headers],[Colonne catégorie visée]])))))</f>
        <v/>
      </c>
      <c r="Q345" s="236" t="str">
        <f ca="1">IF(OR(RECH_CATEGORIE=FALSE,MID(Tableau5[[#This Row],[ZONE DE SISMICITE MAXIMALE POUR LA CATEGORIE DE BATIMENT VISEE]],2,2)="**"),IF('PR-tampon'!B311="","",IF('PR-tampon'!B311=0,"",IF(INDIRECT(NOM_FR_FACADE&amp;ADDRESS('PR-tampon'!$E311,COLUMN(REFERENCEMENT_FACADE[OBSERVATIONS SUR DOMAINE D''EMPLOI Sismique])))="","-",(INDIRECT(NOM_FR_FACADE&amp;ADDRESS('PR-tampon'!$E311,COLUMN(REFERENCEMENT_FACADE[OBSERVATIONS SUR DOMAINE D''EMPLOI Sismique]))))))),"")</f>
        <v/>
      </c>
      <c r="R345" s="2" t="str">
        <f ca="1">IF('PR-tampon'!B311="","",IF('PR-tampon'!B311=0,"",IF(INDIRECT(NOM_FR_FACADE&amp;ADDRESS('PR-tampon'!$E311,COLUMN(REFERENCEMENT_FACADE[REF ApL])))=0,"",INDIRECT(NOM_FR_FACADE&amp;ADDRESS('PR-tampon'!$E311,COLUMN(REFERENCEMENT_FACADE[REF ApL]))))))</f>
        <v/>
      </c>
      <c r="S345" s="187" t="str">
        <f ca="1">IF('PR-tampon'!B311="","",IF('PR-tampon'!B311=0,"",IF(INDIRECT(NOM_FR_FACADE&amp;ADDRESS('PR-tampon'!$E311,COLUMN(REFERENCEMENT_FACADE[Lien pour aller sur le site Evaluation CSTB])))=0,"",INDIRECT(NOM_FR_FACADE&amp;ADDRESS('PR-tampon'!$E311,COLUMN(REFERENCEMENT_FACADE[Lien pour aller sur le site Evaluation CSTB]))))))</f>
        <v/>
      </c>
    </row>
    <row r="346" spans="1:19" ht="120" customHeight="1" x14ac:dyDescent="0.3">
      <c r="A346" s="2" t="e">
        <f>IF('PR-tampon'!B312=0,"",IF(A345+1&gt;'MODULE DE RECHERCHE'!$F$36,"",A345+1))</f>
        <v>#VALUE!</v>
      </c>
      <c r="B346" s="10" t="str">
        <f ca="1">IF('PR-tampon'!E312="","",IF('PR-tampon'!E312=0,"",INDIRECT(NOM_FR_FACADE&amp;ADDRESS('PR-tampon'!$E312,COLUMN(REFERENCEMENT_FACADE[[#Headers],[DATE REFERENCEMENT]])))))</f>
        <v/>
      </c>
      <c r="C346" s="2" t="str">
        <f ca="1">IF('PR-tampon'!B312="","",IF('PR-tampon'!B312=0,"",INDIRECT(NOM_FR_FACADE&amp;ADDRESS('PR-tampon'!$E312,COLUMN(REFERENCEMENT_FACADE[[#Headers],[ASPECT]])))))</f>
        <v/>
      </c>
      <c r="D346" s="2" t="str">
        <f ca="1">IF('PR-tampon'!B312="","",IF('PR-tampon'!B312=0,"",INDIRECT(NOM_FR_FACADE&amp;ADDRESS('PR-tampon'!$E312,COLUMN(REFERENCEMENT_FACADE[[#Headers],[TYPE DE PROCEDE]])))))</f>
        <v/>
      </c>
      <c r="E346" s="2" t="str">
        <f ca="1">IF('PR-tampon'!B312="","",IF('PR-tampon'!B312=0,"",INDIRECT(NOM_FR_FACADE&amp;ADDRESS('PR-tampon'!$E312,COLUMN(REFERENCEMENT_FACADE[[#Headers],[NOM COMMERCIAL DU PROCEDE]])))))</f>
        <v/>
      </c>
      <c r="F346" s="2" t="str">
        <f ca="1">IF('PR-tampon'!B312="","",IF('PR-tampon'!B312=0,"",INDIRECT(NOM_FR_FACADE&amp;ADDRESS('PR-tampon'!$E312,COLUMN(REFERENCEMENT_FACADE[[#Headers],[FABRICANT]])))))</f>
        <v/>
      </c>
      <c r="G346" s="2" t="str">
        <f ca="1">IF('PR-tampon'!B312="","",IF('PR-tampon'!B312=0,"",INDIRECT(NOM_FR_FACADE&amp;ADDRESS('PR-tampon'!$E312,COLUMN(REFERENCEMENT_FACADE[[#Headers],[TYPE DE DOCUMENT DE REFERENCE]])))))</f>
        <v/>
      </c>
      <c r="H346" s="2" t="str">
        <f ca="1">IF('PR-tampon'!B312="","",IF('PR-tampon'!B312=0,"",INDIRECT(NOM_FR_FACADE&amp;ADDRESS('PR-tampon'!$E312,COLUMN(REFERENCEMENT_FACADE[[#Headers],[REF]])))))</f>
        <v/>
      </c>
      <c r="I346" s="10" t="str">
        <f ca="1">IF('PR-tampon'!B312="","",IF('PR-tampon'!B312=0,"",INDIRECT(NOM_FR_FACADE&amp;ADDRESS('PR-tampon'!$E312,COLUMN(REFERENCEMENT_FACADE[[#Headers],[AVIS LIMITE AU / VALIDITE]])))))</f>
        <v/>
      </c>
      <c r="J346" s="10" t="str">
        <f ca="1">IF('PR-tampon'!B312="","",IF('PR-tampon'!B312=0,"",INDIRECT(NOM_FR_FACADE&amp;ADDRESS('PR-tampon'!$E312,COLUMN(REFERENCEMENT_FACADE[[#Headers],[TC/TNC
dans le domaine d''emploi visé]])))))</f>
        <v/>
      </c>
      <c r="K346" s="2" t="str">
        <f ca="1">IF('PR-tampon'!B312="","",IF('PR-tampon'!B312=0,"",INDIRECT(NOM_FR_FACADE&amp;ADDRESS('PR-tampon'!$E312,COLUMN(REFERENCEMENT_FACADE[[#Headers],[Synthèse support visés]])))))</f>
        <v/>
      </c>
      <c r="L346" s="2" t="str">
        <f ca="1">IF('PR-tampon'!B312="","",IF('PR-tampon'!B312=0,"",INDIRECT(NOM_FR_FACADE&amp;ADDRESS('PR-tampon'!$E312,COLUMN(REFERENCEMENT_FACADE[[#Headers],[LIMITATION DE HAUTEUR DE FACADE3]])))))</f>
        <v/>
      </c>
      <c r="M346" s="265" t="str">
        <f ca="1">IF('PR-tampon'!B312="","",IF('PR-tampon'!B312=0,"",INDIRECT(NOM_FR_FACADE&amp;ADDRESS('PR-tampon'!$E312,COLUMN(REFERENCEMENT_FACADE[[#Headers],[LIMITATION DE HAUTEUR DE FACADE]])))))</f>
        <v/>
      </c>
      <c r="N346" s="236" t="str">
        <f ca="1">IF('PR-tampon'!B312="","",IF('PR-tampon'!B312=0,"",IF(INDIRECT(NOM_FR_FACADE&amp;ADDRESS('PR-tampon'!$E312,COLUMN(REFERENCEMENT_FACADE[Observation domaine d''emploi Hauteur])))=0,"-",INDIRECT(NOM_FR_FACADE&amp;ADDRESS('PR-tampon'!$E312,COLUMN(REFERENCEMENT_FACADE[Observation domaine d''emploi Hauteur]))))))</f>
        <v/>
      </c>
      <c r="O346" s="2" t="str">
        <f ca="1">IF('PR-tampon'!B312="","",IF('PR-tampon'!B312=0,"",INDIRECT(NOM_FR_FACADE&amp;ADDRESS('PR-tampon'!$E312,COLUMN(REFERENCEMENT_FACADE[[#Headers],[Colonne zone visée]])))))</f>
        <v/>
      </c>
      <c r="P346" s="2" t="str">
        <f ca="1">IF('PR-tampon'!B312="","",IF('PR-tampon'!B312=0,"",INDIRECT(NOM_FR_FACADE&amp;ADDRESS('PR-tampon'!$E312,COLUMN(REFERENCEMENT_FACADE[[#Headers],[Colonne catégorie visée]])))))</f>
        <v/>
      </c>
      <c r="Q346" s="236" t="str">
        <f ca="1">IF(OR(RECH_CATEGORIE=FALSE,MID(Tableau5[[#This Row],[ZONE DE SISMICITE MAXIMALE POUR LA CATEGORIE DE BATIMENT VISEE]],2,2)="**"),IF('PR-tampon'!B312="","",IF('PR-tampon'!B312=0,"",IF(INDIRECT(NOM_FR_FACADE&amp;ADDRESS('PR-tampon'!$E312,COLUMN(REFERENCEMENT_FACADE[OBSERVATIONS SUR DOMAINE D''EMPLOI Sismique])))="","-",(INDIRECT(NOM_FR_FACADE&amp;ADDRESS('PR-tampon'!$E312,COLUMN(REFERENCEMENT_FACADE[OBSERVATIONS SUR DOMAINE D''EMPLOI Sismique]))))))),"")</f>
        <v/>
      </c>
      <c r="R346" s="2" t="str">
        <f ca="1">IF('PR-tampon'!B312="","",IF('PR-tampon'!B312=0,"",IF(INDIRECT(NOM_FR_FACADE&amp;ADDRESS('PR-tampon'!$E312,COLUMN(REFERENCEMENT_FACADE[REF ApL])))=0,"",INDIRECT(NOM_FR_FACADE&amp;ADDRESS('PR-tampon'!$E312,COLUMN(REFERENCEMENT_FACADE[REF ApL]))))))</f>
        <v/>
      </c>
      <c r="S346" s="187" t="str">
        <f ca="1">IF('PR-tampon'!B312="","",IF('PR-tampon'!B312=0,"",IF(INDIRECT(NOM_FR_FACADE&amp;ADDRESS('PR-tampon'!$E312,COLUMN(REFERENCEMENT_FACADE[Lien pour aller sur le site Evaluation CSTB])))=0,"",INDIRECT(NOM_FR_FACADE&amp;ADDRESS('PR-tampon'!$E312,COLUMN(REFERENCEMENT_FACADE[Lien pour aller sur le site Evaluation CSTB]))))))</f>
        <v/>
      </c>
    </row>
    <row r="347" spans="1:19" ht="120" customHeight="1" x14ac:dyDescent="0.3">
      <c r="A347" s="2" t="e">
        <f>IF('PR-tampon'!B313=0,"",IF(A346+1&gt;'MODULE DE RECHERCHE'!$F$36,"",A346+1))</f>
        <v>#VALUE!</v>
      </c>
      <c r="B347" s="10" t="str">
        <f ca="1">IF('PR-tampon'!E313="","",IF('PR-tampon'!E313=0,"",INDIRECT(NOM_FR_FACADE&amp;ADDRESS('PR-tampon'!$E313,COLUMN(REFERENCEMENT_FACADE[[#Headers],[DATE REFERENCEMENT]])))))</f>
        <v/>
      </c>
      <c r="C347" s="2" t="str">
        <f ca="1">IF('PR-tampon'!B313="","",IF('PR-tampon'!B313=0,"",INDIRECT(NOM_FR_FACADE&amp;ADDRESS('PR-tampon'!$E313,COLUMN(REFERENCEMENT_FACADE[[#Headers],[ASPECT]])))))</f>
        <v/>
      </c>
      <c r="D347" s="2" t="str">
        <f ca="1">IF('PR-tampon'!B313="","",IF('PR-tampon'!B313=0,"",INDIRECT(NOM_FR_FACADE&amp;ADDRESS('PR-tampon'!$E313,COLUMN(REFERENCEMENT_FACADE[[#Headers],[TYPE DE PROCEDE]])))))</f>
        <v/>
      </c>
      <c r="E347" s="2" t="str">
        <f ca="1">IF('PR-tampon'!B313="","",IF('PR-tampon'!B313=0,"",INDIRECT(NOM_FR_FACADE&amp;ADDRESS('PR-tampon'!$E313,COLUMN(REFERENCEMENT_FACADE[[#Headers],[NOM COMMERCIAL DU PROCEDE]])))))</f>
        <v/>
      </c>
      <c r="F347" s="2" t="str">
        <f ca="1">IF('PR-tampon'!B313="","",IF('PR-tampon'!B313=0,"",INDIRECT(NOM_FR_FACADE&amp;ADDRESS('PR-tampon'!$E313,COLUMN(REFERENCEMENT_FACADE[[#Headers],[FABRICANT]])))))</f>
        <v/>
      </c>
      <c r="G347" s="2" t="str">
        <f ca="1">IF('PR-tampon'!B313="","",IF('PR-tampon'!B313=0,"",INDIRECT(NOM_FR_FACADE&amp;ADDRESS('PR-tampon'!$E313,COLUMN(REFERENCEMENT_FACADE[[#Headers],[TYPE DE DOCUMENT DE REFERENCE]])))))</f>
        <v/>
      </c>
      <c r="H347" s="2" t="str">
        <f ca="1">IF('PR-tampon'!B313="","",IF('PR-tampon'!B313=0,"",INDIRECT(NOM_FR_FACADE&amp;ADDRESS('PR-tampon'!$E313,COLUMN(REFERENCEMENT_FACADE[[#Headers],[REF]])))))</f>
        <v/>
      </c>
      <c r="I347" s="10" t="str">
        <f ca="1">IF('PR-tampon'!B313="","",IF('PR-tampon'!B313=0,"",INDIRECT(NOM_FR_FACADE&amp;ADDRESS('PR-tampon'!$E313,COLUMN(REFERENCEMENT_FACADE[[#Headers],[AVIS LIMITE AU / VALIDITE]])))))</f>
        <v/>
      </c>
      <c r="J347" s="10" t="str">
        <f ca="1">IF('PR-tampon'!B313="","",IF('PR-tampon'!B313=0,"",INDIRECT(NOM_FR_FACADE&amp;ADDRESS('PR-tampon'!$E313,COLUMN(REFERENCEMENT_FACADE[[#Headers],[TC/TNC
dans le domaine d''emploi visé]])))))</f>
        <v/>
      </c>
      <c r="K347" s="2" t="str">
        <f ca="1">IF('PR-tampon'!B313="","",IF('PR-tampon'!B313=0,"",INDIRECT(NOM_FR_FACADE&amp;ADDRESS('PR-tampon'!$E313,COLUMN(REFERENCEMENT_FACADE[[#Headers],[Synthèse support visés]])))))</f>
        <v/>
      </c>
      <c r="L347" s="2" t="str">
        <f ca="1">IF('PR-tampon'!B313="","",IF('PR-tampon'!B313=0,"",INDIRECT(NOM_FR_FACADE&amp;ADDRESS('PR-tampon'!$E313,COLUMN(REFERENCEMENT_FACADE[[#Headers],[LIMITATION DE HAUTEUR DE FACADE3]])))))</f>
        <v/>
      </c>
      <c r="M347" s="265" t="str">
        <f ca="1">IF('PR-tampon'!B313="","",IF('PR-tampon'!B313=0,"",INDIRECT(NOM_FR_FACADE&amp;ADDRESS('PR-tampon'!$E313,COLUMN(REFERENCEMENT_FACADE[[#Headers],[LIMITATION DE HAUTEUR DE FACADE]])))))</f>
        <v/>
      </c>
      <c r="N347" s="236" t="str">
        <f ca="1">IF('PR-tampon'!B313="","",IF('PR-tampon'!B313=0,"",IF(INDIRECT(NOM_FR_FACADE&amp;ADDRESS('PR-tampon'!$E313,COLUMN(REFERENCEMENT_FACADE[Observation domaine d''emploi Hauteur])))=0,"-",INDIRECT(NOM_FR_FACADE&amp;ADDRESS('PR-tampon'!$E313,COLUMN(REFERENCEMENT_FACADE[Observation domaine d''emploi Hauteur]))))))</f>
        <v/>
      </c>
      <c r="O347" s="2" t="str">
        <f ca="1">IF('PR-tampon'!B313="","",IF('PR-tampon'!B313=0,"",INDIRECT(NOM_FR_FACADE&amp;ADDRESS('PR-tampon'!$E313,COLUMN(REFERENCEMENT_FACADE[[#Headers],[Colonne zone visée]])))))</f>
        <v/>
      </c>
      <c r="P347" s="2" t="str">
        <f ca="1">IF('PR-tampon'!B313="","",IF('PR-tampon'!B313=0,"",INDIRECT(NOM_FR_FACADE&amp;ADDRESS('PR-tampon'!$E313,COLUMN(REFERENCEMENT_FACADE[[#Headers],[Colonne catégorie visée]])))))</f>
        <v/>
      </c>
      <c r="Q347" s="236" t="str">
        <f ca="1">IF(OR(RECH_CATEGORIE=FALSE,MID(Tableau5[[#This Row],[ZONE DE SISMICITE MAXIMALE POUR LA CATEGORIE DE BATIMENT VISEE]],2,2)="**"),IF('PR-tampon'!B313="","",IF('PR-tampon'!B313=0,"",IF(INDIRECT(NOM_FR_FACADE&amp;ADDRESS('PR-tampon'!$E313,COLUMN(REFERENCEMENT_FACADE[OBSERVATIONS SUR DOMAINE D''EMPLOI Sismique])))="","-",(INDIRECT(NOM_FR_FACADE&amp;ADDRESS('PR-tampon'!$E313,COLUMN(REFERENCEMENT_FACADE[OBSERVATIONS SUR DOMAINE D''EMPLOI Sismique]))))))),"")</f>
        <v/>
      </c>
      <c r="R347" s="2" t="str">
        <f ca="1">IF('PR-tampon'!B313="","",IF('PR-tampon'!B313=0,"",IF(INDIRECT(NOM_FR_FACADE&amp;ADDRESS('PR-tampon'!$E313,COLUMN(REFERENCEMENT_FACADE[REF ApL])))=0,"",INDIRECT(NOM_FR_FACADE&amp;ADDRESS('PR-tampon'!$E313,COLUMN(REFERENCEMENT_FACADE[REF ApL]))))))</f>
        <v/>
      </c>
      <c r="S347" s="187" t="str">
        <f ca="1">IF('PR-tampon'!B313="","",IF('PR-tampon'!B313=0,"",IF(INDIRECT(NOM_FR_FACADE&amp;ADDRESS('PR-tampon'!$E313,COLUMN(REFERENCEMENT_FACADE[Lien pour aller sur le site Evaluation CSTB])))=0,"",INDIRECT(NOM_FR_FACADE&amp;ADDRESS('PR-tampon'!$E313,COLUMN(REFERENCEMENT_FACADE[Lien pour aller sur le site Evaluation CSTB]))))))</f>
        <v/>
      </c>
    </row>
    <row r="348" spans="1:19" ht="120" customHeight="1" x14ac:dyDescent="0.3">
      <c r="A348" s="2" t="e">
        <f>IF('PR-tampon'!B314=0,"",IF(A347+1&gt;'MODULE DE RECHERCHE'!$F$36,"",A347+1))</f>
        <v>#VALUE!</v>
      </c>
      <c r="B348" s="10" t="str">
        <f ca="1">IF('PR-tampon'!E314="","",IF('PR-tampon'!E314=0,"",INDIRECT(NOM_FR_FACADE&amp;ADDRESS('PR-tampon'!$E314,COLUMN(REFERENCEMENT_FACADE[[#Headers],[DATE REFERENCEMENT]])))))</f>
        <v/>
      </c>
      <c r="C348" s="2" t="str">
        <f ca="1">IF('PR-tampon'!B314="","",IF('PR-tampon'!B314=0,"",INDIRECT(NOM_FR_FACADE&amp;ADDRESS('PR-tampon'!$E314,COLUMN(REFERENCEMENT_FACADE[[#Headers],[ASPECT]])))))</f>
        <v/>
      </c>
      <c r="D348" s="2" t="str">
        <f ca="1">IF('PR-tampon'!B314="","",IF('PR-tampon'!B314=0,"",INDIRECT(NOM_FR_FACADE&amp;ADDRESS('PR-tampon'!$E314,COLUMN(REFERENCEMENT_FACADE[[#Headers],[TYPE DE PROCEDE]])))))</f>
        <v/>
      </c>
      <c r="E348" s="2" t="str">
        <f ca="1">IF('PR-tampon'!B314="","",IF('PR-tampon'!B314=0,"",INDIRECT(NOM_FR_FACADE&amp;ADDRESS('PR-tampon'!$E314,COLUMN(REFERENCEMENT_FACADE[[#Headers],[NOM COMMERCIAL DU PROCEDE]])))))</f>
        <v/>
      </c>
      <c r="F348" s="2" t="str">
        <f ca="1">IF('PR-tampon'!B314="","",IF('PR-tampon'!B314=0,"",INDIRECT(NOM_FR_FACADE&amp;ADDRESS('PR-tampon'!$E314,COLUMN(REFERENCEMENT_FACADE[[#Headers],[FABRICANT]])))))</f>
        <v/>
      </c>
      <c r="G348" s="2" t="str">
        <f ca="1">IF('PR-tampon'!B314="","",IF('PR-tampon'!B314=0,"",INDIRECT(NOM_FR_FACADE&amp;ADDRESS('PR-tampon'!$E314,COLUMN(REFERENCEMENT_FACADE[[#Headers],[TYPE DE DOCUMENT DE REFERENCE]])))))</f>
        <v/>
      </c>
      <c r="H348" s="2" t="str">
        <f ca="1">IF('PR-tampon'!B314="","",IF('PR-tampon'!B314=0,"",INDIRECT(NOM_FR_FACADE&amp;ADDRESS('PR-tampon'!$E314,COLUMN(REFERENCEMENT_FACADE[[#Headers],[REF]])))))</f>
        <v/>
      </c>
      <c r="I348" s="10" t="str">
        <f ca="1">IF('PR-tampon'!B314="","",IF('PR-tampon'!B314=0,"",INDIRECT(NOM_FR_FACADE&amp;ADDRESS('PR-tampon'!$E314,COLUMN(REFERENCEMENT_FACADE[[#Headers],[AVIS LIMITE AU / VALIDITE]])))))</f>
        <v/>
      </c>
      <c r="J348" s="10" t="str">
        <f ca="1">IF('PR-tampon'!B314="","",IF('PR-tampon'!B314=0,"",INDIRECT(NOM_FR_FACADE&amp;ADDRESS('PR-tampon'!$E314,COLUMN(REFERENCEMENT_FACADE[[#Headers],[TC/TNC
dans le domaine d''emploi visé]])))))</f>
        <v/>
      </c>
      <c r="K348" s="2" t="str">
        <f ca="1">IF('PR-tampon'!B314="","",IF('PR-tampon'!B314=0,"",INDIRECT(NOM_FR_FACADE&amp;ADDRESS('PR-tampon'!$E314,COLUMN(REFERENCEMENT_FACADE[[#Headers],[Synthèse support visés]])))))</f>
        <v/>
      </c>
      <c r="L348" s="2" t="str">
        <f ca="1">IF('PR-tampon'!B314="","",IF('PR-tampon'!B314=0,"",INDIRECT(NOM_FR_FACADE&amp;ADDRESS('PR-tampon'!$E314,COLUMN(REFERENCEMENT_FACADE[[#Headers],[LIMITATION DE HAUTEUR DE FACADE3]])))))</f>
        <v/>
      </c>
      <c r="M348" s="265" t="str">
        <f ca="1">IF('PR-tampon'!B314="","",IF('PR-tampon'!B314=0,"",INDIRECT(NOM_FR_FACADE&amp;ADDRESS('PR-tampon'!$E314,COLUMN(REFERENCEMENT_FACADE[[#Headers],[LIMITATION DE HAUTEUR DE FACADE]])))))</f>
        <v/>
      </c>
      <c r="N348" s="236" t="str">
        <f ca="1">IF('PR-tampon'!B314="","",IF('PR-tampon'!B314=0,"",IF(INDIRECT(NOM_FR_FACADE&amp;ADDRESS('PR-tampon'!$E314,COLUMN(REFERENCEMENT_FACADE[Observation domaine d''emploi Hauteur])))=0,"-",INDIRECT(NOM_FR_FACADE&amp;ADDRESS('PR-tampon'!$E314,COLUMN(REFERENCEMENT_FACADE[Observation domaine d''emploi Hauteur]))))))</f>
        <v/>
      </c>
      <c r="O348" s="2" t="str">
        <f ca="1">IF('PR-tampon'!B314="","",IF('PR-tampon'!B314=0,"",INDIRECT(NOM_FR_FACADE&amp;ADDRESS('PR-tampon'!$E314,COLUMN(REFERENCEMENT_FACADE[[#Headers],[Colonne zone visée]])))))</f>
        <v/>
      </c>
      <c r="P348" s="2" t="str">
        <f ca="1">IF('PR-tampon'!B314="","",IF('PR-tampon'!B314=0,"",INDIRECT(NOM_FR_FACADE&amp;ADDRESS('PR-tampon'!$E314,COLUMN(REFERENCEMENT_FACADE[[#Headers],[Colonne catégorie visée]])))))</f>
        <v/>
      </c>
      <c r="Q348" s="236" t="str">
        <f ca="1">IF(OR(RECH_CATEGORIE=FALSE,MID(Tableau5[[#This Row],[ZONE DE SISMICITE MAXIMALE POUR LA CATEGORIE DE BATIMENT VISEE]],2,2)="**"),IF('PR-tampon'!B314="","",IF('PR-tampon'!B314=0,"",IF(INDIRECT(NOM_FR_FACADE&amp;ADDRESS('PR-tampon'!$E314,COLUMN(REFERENCEMENT_FACADE[OBSERVATIONS SUR DOMAINE D''EMPLOI Sismique])))="","-",(INDIRECT(NOM_FR_FACADE&amp;ADDRESS('PR-tampon'!$E314,COLUMN(REFERENCEMENT_FACADE[OBSERVATIONS SUR DOMAINE D''EMPLOI Sismique]))))))),"")</f>
        <v/>
      </c>
      <c r="R348" s="2" t="str">
        <f ca="1">IF('PR-tampon'!B314="","",IF('PR-tampon'!B314=0,"",IF(INDIRECT(NOM_FR_FACADE&amp;ADDRESS('PR-tampon'!$E314,COLUMN(REFERENCEMENT_FACADE[REF ApL])))=0,"",INDIRECT(NOM_FR_FACADE&amp;ADDRESS('PR-tampon'!$E314,COLUMN(REFERENCEMENT_FACADE[REF ApL]))))))</f>
        <v/>
      </c>
      <c r="S348" s="187" t="str">
        <f ca="1">IF('PR-tampon'!B314="","",IF('PR-tampon'!B314=0,"",IF(INDIRECT(NOM_FR_FACADE&amp;ADDRESS('PR-tampon'!$E314,COLUMN(REFERENCEMENT_FACADE[Lien pour aller sur le site Evaluation CSTB])))=0,"",INDIRECT(NOM_FR_FACADE&amp;ADDRESS('PR-tampon'!$E314,COLUMN(REFERENCEMENT_FACADE[Lien pour aller sur le site Evaluation CSTB]))))))</f>
        <v/>
      </c>
    </row>
    <row r="349" spans="1:19" ht="120" customHeight="1" x14ac:dyDescent="0.3">
      <c r="A349" s="2" t="e">
        <f>IF('PR-tampon'!B315=0,"",IF(A348+1&gt;'MODULE DE RECHERCHE'!$F$36,"",A348+1))</f>
        <v>#VALUE!</v>
      </c>
      <c r="B349" s="10" t="str">
        <f ca="1">IF('PR-tampon'!E315="","",IF('PR-tampon'!E315=0,"",INDIRECT(NOM_FR_FACADE&amp;ADDRESS('PR-tampon'!$E315,COLUMN(REFERENCEMENT_FACADE[[#Headers],[DATE REFERENCEMENT]])))))</f>
        <v/>
      </c>
      <c r="C349" s="2" t="str">
        <f ca="1">IF('PR-tampon'!B315="","",IF('PR-tampon'!B315=0,"",INDIRECT(NOM_FR_FACADE&amp;ADDRESS('PR-tampon'!$E315,COLUMN(REFERENCEMENT_FACADE[[#Headers],[ASPECT]])))))</f>
        <v/>
      </c>
      <c r="D349" s="2" t="str">
        <f ca="1">IF('PR-tampon'!B315="","",IF('PR-tampon'!B315=0,"",INDIRECT(NOM_FR_FACADE&amp;ADDRESS('PR-tampon'!$E315,COLUMN(REFERENCEMENT_FACADE[[#Headers],[TYPE DE PROCEDE]])))))</f>
        <v/>
      </c>
      <c r="E349" s="2" t="str">
        <f ca="1">IF('PR-tampon'!B315="","",IF('PR-tampon'!B315=0,"",INDIRECT(NOM_FR_FACADE&amp;ADDRESS('PR-tampon'!$E315,COLUMN(REFERENCEMENT_FACADE[[#Headers],[NOM COMMERCIAL DU PROCEDE]])))))</f>
        <v/>
      </c>
      <c r="F349" s="2" t="str">
        <f ca="1">IF('PR-tampon'!B315="","",IF('PR-tampon'!B315=0,"",INDIRECT(NOM_FR_FACADE&amp;ADDRESS('PR-tampon'!$E315,COLUMN(REFERENCEMENT_FACADE[[#Headers],[FABRICANT]])))))</f>
        <v/>
      </c>
      <c r="G349" s="2" t="str">
        <f ca="1">IF('PR-tampon'!B315="","",IF('PR-tampon'!B315=0,"",INDIRECT(NOM_FR_FACADE&amp;ADDRESS('PR-tampon'!$E315,COLUMN(REFERENCEMENT_FACADE[[#Headers],[TYPE DE DOCUMENT DE REFERENCE]])))))</f>
        <v/>
      </c>
      <c r="H349" s="2" t="str">
        <f ca="1">IF('PR-tampon'!B315="","",IF('PR-tampon'!B315=0,"",INDIRECT(NOM_FR_FACADE&amp;ADDRESS('PR-tampon'!$E315,COLUMN(REFERENCEMENT_FACADE[[#Headers],[REF]])))))</f>
        <v/>
      </c>
      <c r="I349" s="10" t="str">
        <f ca="1">IF('PR-tampon'!B315="","",IF('PR-tampon'!B315=0,"",INDIRECT(NOM_FR_FACADE&amp;ADDRESS('PR-tampon'!$E315,COLUMN(REFERENCEMENT_FACADE[[#Headers],[AVIS LIMITE AU / VALIDITE]])))))</f>
        <v/>
      </c>
      <c r="J349" s="10" t="str">
        <f ca="1">IF('PR-tampon'!B315="","",IF('PR-tampon'!B315=0,"",INDIRECT(NOM_FR_FACADE&amp;ADDRESS('PR-tampon'!$E315,COLUMN(REFERENCEMENT_FACADE[[#Headers],[TC/TNC
dans le domaine d''emploi visé]])))))</f>
        <v/>
      </c>
      <c r="K349" s="2" t="str">
        <f ca="1">IF('PR-tampon'!B315="","",IF('PR-tampon'!B315=0,"",INDIRECT(NOM_FR_FACADE&amp;ADDRESS('PR-tampon'!$E315,COLUMN(REFERENCEMENT_FACADE[[#Headers],[Synthèse support visés]])))))</f>
        <v/>
      </c>
      <c r="L349" s="2" t="str">
        <f ca="1">IF('PR-tampon'!B315="","",IF('PR-tampon'!B315=0,"",INDIRECT(NOM_FR_FACADE&amp;ADDRESS('PR-tampon'!$E315,COLUMN(REFERENCEMENT_FACADE[[#Headers],[LIMITATION DE HAUTEUR DE FACADE3]])))))</f>
        <v/>
      </c>
      <c r="M349" s="265" t="str">
        <f ca="1">IF('PR-tampon'!B315="","",IF('PR-tampon'!B315=0,"",INDIRECT(NOM_FR_FACADE&amp;ADDRESS('PR-tampon'!$E315,COLUMN(REFERENCEMENT_FACADE[[#Headers],[LIMITATION DE HAUTEUR DE FACADE]])))))</f>
        <v/>
      </c>
      <c r="N349" s="236" t="str">
        <f ca="1">IF('PR-tampon'!B315="","",IF('PR-tampon'!B315=0,"",IF(INDIRECT(NOM_FR_FACADE&amp;ADDRESS('PR-tampon'!$E315,COLUMN(REFERENCEMENT_FACADE[Observation domaine d''emploi Hauteur])))=0,"-",INDIRECT(NOM_FR_FACADE&amp;ADDRESS('PR-tampon'!$E315,COLUMN(REFERENCEMENT_FACADE[Observation domaine d''emploi Hauteur]))))))</f>
        <v/>
      </c>
      <c r="O349" s="2" t="str">
        <f ca="1">IF('PR-tampon'!B315="","",IF('PR-tampon'!B315=0,"",INDIRECT(NOM_FR_FACADE&amp;ADDRESS('PR-tampon'!$E315,COLUMN(REFERENCEMENT_FACADE[[#Headers],[Colonne zone visée]])))))</f>
        <v/>
      </c>
      <c r="P349" s="2" t="str">
        <f ca="1">IF('PR-tampon'!B315="","",IF('PR-tampon'!B315=0,"",INDIRECT(NOM_FR_FACADE&amp;ADDRESS('PR-tampon'!$E315,COLUMN(REFERENCEMENT_FACADE[[#Headers],[Colonne catégorie visée]])))))</f>
        <v/>
      </c>
      <c r="Q349" s="236" t="str">
        <f ca="1">IF(OR(RECH_CATEGORIE=FALSE,MID(Tableau5[[#This Row],[ZONE DE SISMICITE MAXIMALE POUR LA CATEGORIE DE BATIMENT VISEE]],2,2)="**"),IF('PR-tampon'!B315="","",IF('PR-tampon'!B315=0,"",IF(INDIRECT(NOM_FR_FACADE&amp;ADDRESS('PR-tampon'!$E315,COLUMN(REFERENCEMENT_FACADE[OBSERVATIONS SUR DOMAINE D''EMPLOI Sismique])))="","-",(INDIRECT(NOM_FR_FACADE&amp;ADDRESS('PR-tampon'!$E315,COLUMN(REFERENCEMENT_FACADE[OBSERVATIONS SUR DOMAINE D''EMPLOI Sismique]))))))),"")</f>
        <v/>
      </c>
      <c r="R349" s="2" t="str">
        <f ca="1">IF('PR-tampon'!B315="","",IF('PR-tampon'!B315=0,"",IF(INDIRECT(NOM_FR_FACADE&amp;ADDRESS('PR-tampon'!$E315,COLUMN(REFERENCEMENT_FACADE[REF ApL])))=0,"",INDIRECT(NOM_FR_FACADE&amp;ADDRESS('PR-tampon'!$E315,COLUMN(REFERENCEMENT_FACADE[REF ApL]))))))</f>
        <v/>
      </c>
      <c r="S349" s="187" t="str">
        <f ca="1">IF('PR-tampon'!B315="","",IF('PR-tampon'!B315=0,"",IF(INDIRECT(NOM_FR_FACADE&amp;ADDRESS('PR-tampon'!$E315,COLUMN(REFERENCEMENT_FACADE[Lien pour aller sur le site Evaluation CSTB])))=0,"",INDIRECT(NOM_FR_FACADE&amp;ADDRESS('PR-tampon'!$E315,COLUMN(REFERENCEMENT_FACADE[Lien pour aller sur le site Evaluation CSTB]))))))</f>
        <v/>
      </c>
    </row>
    <row r="350" spans="1:19" ht="120" customHeight="1" x14ac:dyDescent="0.3">
      <c r="A350" s="2" t="e">
        <f>IF('PR-tampon'!B316=0,"",IF(A349+1&gt;'MODULE DE RECHERCHE'!$F$36,"",A349+1))</f>
        <v>#VALUE!</v>
      </c>
      <c r="B350" s="10" t="str">
        <f ca="1">IF('PR-tampon'!E316="","",IF('PR-tampon'!E316=0,"",INDIRECT(NOM_FR_FACADE&amp;ADDRESS('PR-tampon'!$E316,COLUMN(REFERENCEMENT_FACADE[[#Headers],[DATE REFERENCEMENT]])))))</f>
        <v/>
      </c>
      <c r="C350" s="2" t="str">
        <f ca="1">IF('PR-tampon'!B316="","",IF('PR-tampon'!B316=0,"",INDIRECT(NOM_FR_FACADE&amp;ADDRESS('PR-tampon'!$E316,COLUMN(REFERENCEMENT_FACADE[[#Headers],[ASPECT]])))))</f>
        <v/>
      </c>
      <c r="D350" s="2" t="str">
        <f ca="1">IF('PR-tampon'!B316="","",IF('PR-tampon'!B316=0,"",INDIRECT(NOM_FR_FACADE&amp;ADDRESS('PR-tampon'!$E316,COLUMN(REFERENCEMENT_FACADE[[#Headers],[TYPE DE PROCEDE]])))))</f>
        <v/>
      </c>
      <c r="E350" s="2" t="str">
        <f ca="1">IF('PR-tampon'!B316="","",IF('PR-tampon'!B316=0,"",INDIRECT(NOM_FR_FACADE&amp;ADDRESS('PR-tampon'!$E316,COLUMN(REFERENCEMENT_FACADE[[#Headers],[NOM COMMERCIAL DU PROCEDE]])))))</f>
        <v/>
      </c>
      <c r="F350" s="2" t="str">
        <f ca="1">IF('PR-tampon'!B316="","",IF('PR-tampon'!B316=0,"",INDIRECT(NOM_FR_FACADE&amp;ADDRESS('PR-tampon'!$E316,COLUMN(REFERENCEMENT_FACADE[[#Headers],[FABRICANT]])))))</f>
        <v/>
      </c>
      <c r="G350" s="2" t="str">
        <f ca="1">IF('PR-tampon'!B316="","",IF('PR-tampon'!B316=0,"",INDIRECT(NOM_FR_FACADE&amp;ADDRESS('PR-tampon'!$E316,COLUMN(REFERENCEMENT_FACADE[[#Headers],[TYPE DE DOCUMENT DE REFERENCE]])))))</f>
        <v/>
      </c>
      <c r="H350" s="2" t="str">
        <f ca="1">IF('PR-tampon'!B316="","",IF('PR-tampon'!B316=0,"",INDIRECT(NOM_FR_FACADE&amp;ADDRESS('PR-tampon'!$E316,COLUMN(REFERENCEMENT_FACADE[[#Headers],[REF]])))))</f>
        <v/>
      </c>
      <c r="I350" s="10" t="str">
        <f ca="1">IF('PR-tampon'!B316="","",IF('PR-tampon'!B316=0,"",INDIRECT(NOM_FR_FACADE&amp;ADDRESS('PR-tampon'!$E316,COLUMN(REFERENCEMENT_FACADE[[#Headers],[AVIS LIMITE AU / VALIDITE]])))))</f>
        <v/>
      </c>
      <c r="J350" s="10" t="str">
        <f ca="1">IF('PR-tampon'!B316="","",IF('PR-tampon'!B316=0,"",INDIRECT(NOM_FR_FACADE&amp;ADDRESS('PR-tampon'!$E316,COLUMN(REFERENCEMENT_FACADE[[#Headers],[TC/TNC
dans le domaine d''emploi visé]])))))</f>
        <v/>
      </c>
      <c r="K350" s="2" t="str">
        <f ca="1">IF('PR-tampon'!B316="","",IF('PR-tampon'!B316=0,"",INDIRECT(NOM_FR_FACADE&amp;ADDRESS('PR-tampon'!$E316,COLUMN(REFERENCEMENT_FACADE[[#Headers],[Synthèse support visés]])))))</f>
        <v/>
      </c>
      <c r="L350" s="2" t="str">
        <f ca="1">IF('PR-tampon'!B316="","",IF('PR-tampon'!B316=0,"",INDIRECT(NOM_FR_FACADE&amp;ADDRESS('PR-tampon'!$E316,COLUMN(REFERENCEMENT_FACADE[[#Headers],[LIMITATION DE HAUTEUR DE FACADE3]])))))</f>
        <v/>
      </c>
      <c r="M350" s="265" t="str">
        <f ca="1">IF('PR-tampon'!B316="","",IF('PR-tampon'!B316=0,"",INDIRECT(NOM_FR_FACADE&amp;ADDRESS('PR-tampon'!$E316,COLUMN(REFERENCEMENT_FACADE[[#Headers],[LIMITATION DE HAUTEUR DE FACADE]])))))</f>
        <v/>
      </c>
      <c r="N350" s="236" t="str">
        <f ca="1">IF('PR-tampon'!B316="","",IF('PR-tampon'!B316=0,"",IF(INDIRECT(NOM_FR_FACADE&amp;ADDRESS('PR-tampon'!$E316,COLUMN(REFERENCEMENT_FACADE[Observation domaine d''emploi Hauteur])))=0,"-",INDIRECT(NOM_FR_FACADE&amp;ADDRESS('PR-tampon'!$E316,COLUMN(REFERENCEMENT_FACADE[Observation domaine d''emploi Hauteur]))))))</f>
        <v/>
      </c>
      <c r="O350" s="2" t="str">
        <f ca="1">IF('PR-tampon'!B316="","",IF('PR-tampon'!B316=0,"",INDIRECT(NOM_FR_FACADE&amp;ADDRESS('PR-tampon'!$E316,COLUMN(REFERENCEMENT_FACADE[[#Headers],[Colonne zone visée]])))))</f>
        <v/>
      </c>
      <c r="P350" s="2" t="str">
        <f ca="1">IF('PR-tampon'!B316="","",IF('PR-tampon'!B316=0,"",INDIRECT(NOM_FR_FACADE&amp;ADDRESS('PR-tampon'!$E316,COLUMN(REFERENCEMENT_FACADE[[#Headers],[Colonne catégorie visée]])))))</f>
        <v/>
      </c>
      <c r="Q350" s="236" t="str">
        <f ca="1">IF(OR(RECH_CATEGORIE=FALSE,MID(Tableau5[[#This Row],[ZONE DE SISMICITE MAXIMALE POUR LA CATEGORIE DE BATIMENT VISEE]],2,2)="**"),IF('PR-tampon'!B316="","",IF('PR-tampon'!B316=0,"",IF(INDIRECT(NOM_FR_FACADE&amp;ADDRESS('PR-tampon'!$E316,COLUMN(REFERENCEMENT_FACADE[OBSERVATIONS SUR DOMAINE D''EMPLOI Sismique])))="","-",(INDIRECT(NOM_FR_FACADE&amp;ADDRESS('PR-tampon'!$E316,COLUMN(REFERENCEMENT_FACADE[OBSERVATIONS SUR DOMAINE D''EMPLOI Sismique]))))))),"")</f>
        <v/>
      </c>
      <c r="R350" s="2" t="str">
        <f ca="1">IF('PR-tampon'!B316="","",IF('PR-tampon'!B316=0,"",IF(INDIRECT(NOM_FR_FACADE&amp;ADDRESS('PR-tampon'!$E316,COLUMN(REFERENCEMENT_FACADE[REF ApL])))=0,"",INDIRECT(NOM_FR_FACADE&amp;ADDRESS('PR-tampon'!$E316,COLUMN(REFERENCEMENT_FACADE[REF ApL]))))))</f>
        <v/>
      </c>
      <c r="S350" s="187" t="str">
        <f ca="1">IF('PR-tampon'!B316="","",IF('PR-tampon'!B316=0,"",IF(INDIRECT(NOM_FR_FACADE&amp;ADDRESS('PR-tampon'!$E316,COLUMN(REFERENCEMENT_FACADE[Lien pour aller sur le site Evaluation CSTB])))=0,"",INDIRECT(NOM_FR_FACADE&amp;ADDRESS('PR-tampon'!$E316,COLUMN(REFERENCEMENT_FACADE[Lien pour aller sur le site Evaluation CSTB]))))))</f>
        <v/>
      </c>
    </row>
    <row r="351" spans="1:19" ht="120" customHeight="1" x14ac:dyDescent="0.3">
      <c r="A351" s="2" t="e">
        <f>IF('PR-tampon'!B317=0,"",IF(A350+1&gt;'MODULE DE RECHERCHE'!$F$36,"",A350+1))</f>
        <v>#VALUE!</v>
      </c>
      <c r="B351" s="10" t="str">
        <f ca="1">IF('PR-tampon'!E317="","",IF('PR-tampon'!E317=0,"",INDIRECT(NOM_FR_FACADE&amp;ADDRESS('PR-tampon'!$E317,COLUMN(REFERENCEMENT_FACADE[[#Headers],[DATE REFERENCEMENT]])))))</f>
        <v/>
      </c>
      <c r="C351" s="2" t="str">
        <f ca="1">IF('PR-tampon'!B317="","",IF('PR-tampon'!B317=0,"",INDIRECT(NOM_FR_FACADE&amp;ADDRESS('PR-tampon'!$E317,COLUMN(REFERENCEMENT_FACADE[[#Headers],[ASPECT]])))))</f>
        <v/>
      </c>
      <c r="D351" s="2" t="str">
        <f ca="1">IF('PR-tampon'!B317="","",IF('PR-tampon'!B317=0,"",INDIRECT(NOM_FR_FACADE&amp;ADDRESS('PR-tampon'!$E317,COLUMN(REFERENCEMENT_FACADE[[#Headers],[TYPE DE PROCEDE]])))))</f>
        <v/>
      </c>
      <c r="E351" s="2" t="str">
        <f ca="1">IF('PR-tampon'!B317="","",IF('PR-tampon'!B317=0,"",INDIRECT(NOM_FR_FACADE&amp;ADDRESS('PR-tampon'!$E317,COLUMN(REFERENCEMENT_FACADE[[#Headers],[NOM COMMERCIAL DU PROCEDE]])))))</f>
        <v/>
      </c>
      <c r="F351" s="2" t="str">
        <f ca="1">IF('PR-tampon'!B317="","",IF('PR-tampon'!B317=0,"",INDIRECT(NOM_FR_FACADE&amp;ADDRESS('PR-tampon'!$E317,COLUMN(REFERENCEMENT_FACADE[[#Headers],[FABRICANT]])))))</f>
        <v/>
      </c>
      <c r="G351" s="2" t="str">
        <f ca="1">IF('PR-tampon'!B317="","",IF('PR-tampon'!B317=0,"",INDIRECT(NOM_FR_FACADE&amp;ADDRESS('PR-tampon'!$E317,COLUMN(REFERENCEMENT_FACADE[[#Headers],[TYPE DE DOCUMENT DE REFERENCE]])))))</f>
        <v/>
      </c>
      <c r="H351" s="2" t="str">
        <f ca="1">IF('PR-tampon'!B317="","",IF('PR-tampon'!B317=0,"",INDIRECT(NOM_FR_FACADE&amp;ADDRESS('PR-tampon'!$E317,COLUMN(REFERENCEMENT_FACADE[[#Headers],[REF]])))))</f>
        <v/>
      </c>
      <c r="I351" s="10" t="str">
        <f ca="1">IF('PR-tampon'!B317="","",IF('PR-tampon'!B317=0,"",INDIRECT(NOM_FR_FACADE&amp;ADDRESS('PR-tampon'!$E317,COLUMN(REFERENCEMENT_FACADE[[#Headers],[AVIS LIMITE AU / VALIDITE]])))))</f>
        <v/>
      </c>
      <c r="J351" s="10" t="str">
        <f ca="1">IF('PR-tampon'!B317="","",IF('PR-tampon'!B317=0,"",INDIRECT(NOM_FR_FACADE&amp;ADDRESS('PR-tampon'!$E317,COLUMN(REFERENCEMENT_FACADE[[#Headers],[TC/TNC
dans le domaine d''emploi visé]])))))</f>
        <v/>
      </c>
      <c r="K351" s="2" t="str">
        <f ca="1">IF('PR-tampon'!B317="","",IF('PR-tampon'!B317=0,"",INDIRECT(NOM_FR_FACADE&amp;ADDRESS('PR-tampon'!$E317,COLUMN(REFERENCEMENT_FACADE[[#Headers],[Synthèse support visés]])))))</f>
        <v/>
      </c>
      <c r="L351" s="2" t="str">
        <f ca="1">IF('PR-tampon'!B317="","",IF('PR-tampon'!B317=0,"",INDIRECT(NOM_FR_FACADE&amp;ADDRESS('PR-tampon'!$E317,COLUMN(REFERENCEMENT_FACADE[[#Headers],[LIMITATION DE HAUTEUR DE FACADE3]])))))</f>
        <v/>
      </c>
      <c r="M351" s="265" t="str">
        <f ca="1">IF('PR-tampon'!B317="","",IF('PR-tampon'!B317=0,"",INDIRECT(NOM_FR_FACADE&amp;ADDRESS('PR-tampon'!$E317,COLUMN(REFERENCEMENT_FACADE[[#Headers],[LIMITATION DE HAUTEUR DE FACADE]])))))</f>
        <v/>
      </c>
      <c r="N351" s="236" t="str">
        <f ca="1">IF('PR-tampon'!B317="","",IF('PR-tampon'!B317=0,"",IF(INDIRECT(NOM_FR_FACADE&amp;ADDRESS('PR-tampon'!$E317,COLUMN(REFERENCEMENT_FACADE[Observation domaine d''emploi Hauteur])))=0,"-",INDIRECT(NOM_FR_FACADE&amp;ADDRESS('PR-tampon'!$E317,COLUMN(REFERENCEMENT_FACADE[Observation domaine d''emploi Hauteur]))))))</f>
        <v/>
      </c>
      <c r="O351" s="2" t="str">
        <f ca="1">IF('PR-tampon'!B317="","",IF('PR-tampon'!B317=0,"",INDIRECT(NOM_FR_FACADE&amp;ADDRESS('PR-tampon'!$E317,COLUMN(REFERENCEMENT_FACADE[[#Headers],[Colonne zone visée]])))))</f>
        <v/>
      </c>
      <c r="P351" s="2" t="str">
        <f ca="1">IF('PR-tampon'!B317="","",IF('PR-tampon'!B317=0,"",INDIRECT(NOM_FR_FACADE&amp;ADDRESS('PR-tampon'!$E317,COLUMN(REFERENCEMENT_FACADE[[#Headers],[Colonne catégorie visée]])))))</f>
        <v/>
      </c>
      <c r="Q351" s="236" t="str">
        <f ca="1">IF(OR(RECH_CATEGORIE=FALSE,MID(Tableau5[[#This Row],[ZONE DE SISMICITE MAXIMALE POUR LA CATEGORIE DE BATIMENT VISEE]],2,2)="**"),IF('PR-tampon'!B317="","",IF('PR-tampon'!B317=0,"",IF(INDIRECT(NOM_FR_FACADE&amp;ADDRESS('PR-tampon'!$E317,COLUMN(REFERENCEMENT_FACADE[OBSERVATIONS SUR DOMAINE D''EMPLOI Sismique])))="","-",(INDIRECT(NOM_FR_FACADE&amp;ADDRESS('PR-tampon'!$E317,COLUMN(REFERENCEMENT_FACADE[OBSERVATIONS SUR DOMAINE D''EMPLOI Sismique]))))))),"")</f>
        <v/>
      </c>
      <c r="R351" s="2" t="str">
        <f ca="1">IF('PR-tampon'!B317="","",IF('PR-tampon'!B317=0,"",IF(INDIRECT(NOM_FR_FACADE&amp;ADDRESS('PR-tampon'!$E317,COLUMN(REFERENCEMENT_FACADE[REF ApL])))=0,"",INDIRECT(NOM_FR_FACADE&amp;ADDRESS('PR-tampon'!$E317,COLUMN(REFERENCEMENT_FACADE[REF ApL]))))))</f>
        <v/>
      </c>
      <c r="S351" s="187" t="str">
        <f ca="1">IF('PR-tampon'!B317="","",IF('PR-tampon'!B317=0,"",IF(INDIRECT(NOM_FR_FACADE&amp;ADDRESS('PR-tampon'!$E317,COLUMN(REFERENCEMENT_FACADE[Lien pour aller sur le site Evaluation CSTB])))=0,"",INDIRECT(NOM_FR_FACADE&amp;ADDRESS('PR-tampon'!$E317,COLUMN(REFERENCEMENT_FACADE[Lien pour aller sur le site Evaluation CSTB]))))))</f>
        <v/>
      </c>
    </row>
    <row r="352" spans="1:19" ht="120" customHeight="1" x14ac:dyDescent="0.3">
      <c r="A352" s="2" t="e">
        <f>IF('PR-tampon'!B318=0,"",IF(A351+1&gt;'MODULE DE RECHERCHE'!$F$36,"",A351+1))</f>
        <v>#VALUE!</v>
      </c>
      <c r="B352" s="10" t="str">
        <f ca="1">IF('PR-tampon'!E318="","",IF('PR-tampon'!E318=0,"",INDIRECT(NOM_FR_FACADE&amp;ADDRESS('PR-tampon'!$E318,COLUMN(REFERENCEMENT_FACADE[[#Headers],[DATE REFERENCEMENT]])))))</f>
        <v/>
      </c>
      <c r="C352" s="2" t="str">
        <f ca="1">IF('PR-tampon'!B318="","",IF('PR-tampon'!B318=0,"",INDIRECT(NOM_FR_FACADE&amp;ADDRESS('PR-tampon'!$E318,COLUMN(REFERENCEMENT_FACADE[[#Headers],[ASPECT]])))))</f>
        <v/>
      </c>
      <c r="D352" s="2" t="str">
        <f ca="1">IF('PR-tampon'!B318="","",IF('PR-tampon'!B318=0,"",INDIRECT(NOM_FR_FACADE&amp;ADDRESS('PR-tampon'!$E318,COLUMN(REFERENCEMENT_FACADE[[#Headers],[TYPE DE PROCEDE]])))))</f>
        <v/>
      </c>
      <c r="E352" s="2" t="str">
        <f ca="1">IF('PR-tampon'!B318="","",IF('PR-tampon'!B318=0,"",INDIRECT(NOM_FR_FACADE&amp;ADDRESS('PR-tampon'!$E318,COLUMN(REFERENCEMENT_FACADE[[#Headers],[NOM COMMERCIAL DU PROCEDE]])))))</f>
        <v/>
      </c>
      <c r="F352" s="2" t="str">
        <f ca="1">IF('PR-tampon'!B318="","",IF('PR-tampon'!B318=0,"",INDIRECT(NOM_FR_FACADE&amp;ADDRESS('PR-tampon'!$E318,COLUMN(REFERENCEMENT_FACADE[[#Headers],[FABRICANT]])))))</f>
        <v/>
      </c>
      <c r="G352" s="2" t="str">
        <f ca="1">IF('PR-tampon'!B318="","",IF('PR-tampon'!B318=0,"",INDIRECT(NOM_FR_FACADE&amp;ADDRESS('PR-tampon'!$E318,COLUMN(REFERENCEMENT_FACADE[[#Headers],[TYPE DE DOCUMENT DE REFERENCE]])))))</f>
        <v/>
      </c>
      <c r="H352" s="2" t="str">
        <f ca="1">IF('PR-tampon'!B318="","",IF('PR-tampon'!B318=0,"",INDIRECT(NOM_FR_FACADE&amp;ADDRESS('PR-tampon'!$E318,COLUMN(REFERENCEMENT_FACADE[[#Headers],[REF]])))))</f>
        <v/>
      </c>
      <c r="I352" s="10" t="str">
        <f ca="1">IF('PR-tampon'!B318="","",IF('PR-tampon'!B318=0,"",INDIRECT(NOM_FR_FACADE&amp;ADDRESS('PR-tampon'!$E318,COLUMN(REFERENCEMENT_FACADE[[#Headers],[AVIS LIMITE AU / VALIDITE]])))))</f>
        <v/>
      </c>
      <c r="J352" s="10" t="str">
        <f ca="1">IF('PR-tampon'!B318="","",IF('PR-tampon'!B318=0,"",INDIRECT(NOM_FR_FACADE&amp;ADDRESS('PR-tampon'!$E318,COLUMN(REFERENCEMENT_FACADE[[#Headers],[TC/TNC
dans le domaine d''emploi visé]])))))</f>
        <v/>
      </c>
      <c r="K352" s="2" t="str">
        <f ca="1">IF('PR-tampon'!B318="","",IF('PR-tampon'!B318=0,"",INDIRECT(NOM_FR_FACADE&amp;ADDRESS('PR-tampon'!$E318,COLUMN(REFERENCEMENT_FACADE[[#Headers],[Synthèse support visés]])))))</f>
        <v/>
      </c>
      <c r="L352" s="2" t="str">
        <f ca="1">IF('PR-tampon'!B318="","",IF('PR-tampon'!B318=0,"",INDIRECT(NOM_FR_FACADE&amp;ADDRESS('PR-tampon'!$E318,COLUMN(REFERENCEMENT_FACADE[[#Headers],[LIMITATION DE HAUTEUR DE FACADE3]])))))</f>
        <v/>
      </c>
      <c r="M352" s="265" t="str">
        <f ca="1">IF('PR-tampon'!B318="","",IF('PR-tampon'!B318=0,"",INDIRECT(NOM_FR_FACADE&amp;ADDRESS('PR-tampon'!$E318,COLUMN(REFERENCEMENT_FACADE[[#Headers],[LIMITATION DE HAUTEUR DE FACADE]])))))</f>
        <v/>
      </c>
      <c r="N352" s="236" t="str">
        <f ca="1">IF('PR-tampon'!B318="","",IF('PR-tampon'!B318=0,"",IF(INDIRECT(NOM_FR_FACADE&amp;ADDRESS('PR-tampon'!$E318,COLUMN(REFERENCEMENT_FACADE[Observation domaine d''emploi Hauteur])))=0,"-",INDIRECT(NOM_FR_FACADE&amp;ADDRESS('PR-tampon'!$E318,COLUMN(REFERENCEMENT_FACADE[Observation domaine d''emploi Hauteur]))))))</f>
        <v/>
      </c>
      <c r="O352" s="2" t="str">
        <f ca="1">IF('PR-tampon'!B318="","",IF('PR-tampon'!B318=0,"",INDIRECT(NOM_FR_FACADE&amp;ADDRESS('PR-tampon'!$E318,COLUMN(REFERENCEMENT_FACADE[[#Headers],[Colonne zone visée]])))))</f>
        <v/>
      </c>
      <c r="P352" s="2" t="str">
        <f ca="1">IF('PR-tampon'!B318="","",IF('PR-tampon'!B318=0,"",INDIRECT(NOM_FR_FACADE&amp;ADDRESS('PR-tampon'!$E318,COLUMN(REFERENCEMENT_FACADE[[#Headers],[Colonne catégorie visée]])))))</f>
        <v/>
      </c>
      <c r="Q352" s="236" t="str">
        <f ca="1">IF(OR(RECH_CATEGORIE=FALSE,MID(Tableau5[[#This Row],[ZONE DE SISMICITE MAXIMALE POUR LA CATEGORIE DE BATIMENT VISEE]],2,2)="**"),IF('PR-tampon'!B318="","",IF('PR-tampon'!B318=0,"",IF(INDIRECT(NOM_FR_FACADE&amp;ADDRESS('PR-tampon'!$E318,COLUMN(REFERENCEMENT_FACADE[OBSERVATIONS SUR DOMAINE D''EMPLOI Sismique])))="","-",(INDIRECT(NOM_FR_FACADE&amp;ADDRESS('PR-tampon'!$E318,COLUMN(REFERENCEMENT_FACADE[OBSERVATIONS SUR DOMAINE D''EMPLOI Sismique]))))))),"")</f>
        <v/>
      </c>
      <c r="R352" s="2" t="str">
        <f ca="1">IF('PR-tampon'!B318="","",IF('PR-tampon'!B318=0,"",IF(INDIRECT(NOM_FR_FACADE&amp;ADDRESS('PR-tampon'!$E318,COLUMN(REFERENCEMENT_FACADE[REF ApL])))=0,"",INDIRECT(NOM_FR_FACADE&amp;ADDRESS('PR-tampon'!$E318,COLUMN(REFERENCEMENT_FACADE[REF ApL]))))))</f>
        <v/>
      </c>
      <c r="S352" s="187" t="str">
        <f ca="1">IF('PR-tampon'!B318="","",IF('PR-tampon'!B318=0,"",IF(INDIRECT(NOM_FR_FACADE&amp;ADDRESS('PR-tampon'!$E318,COLUMN(REFERENCEMENT_FACADE[Lien pour aller sur le site Evaluation CSTB])))=0,"",INDIRECT(NOM_FR_FACADE&amp;ADDRESS('PR-tampon'!$E318,COLUMN(REFERENCEMENT_FACADE[Lien pour aller sur le site Evaluation CSTB]))))))</f>
        <v/>
      </c>
    </row>
    <row r="353" spans="1:19" ht="120" customHeight="1" x14ac:dyDescent="0.3">
      <c r="A353" s="2" t="e">
        <f>IF('PR-tampon'!B319=0,"",IF(A352+1&gt;'MODULE DE RECHERCHE'!$F$36,"",A352+1))</f>
        <v>#VALUE!</v>
      </c>
      <c r="B353" s="10" t="str">
        <f ca="1">IF('PR-tampon'!E319="","",IF('PR-tampon'!E319=0,"",INDIRECT(NOM_FR_FACADE&amp;ADDRESS('PR-tampon'!$E319,COLUMN(REFERENCEMENT_FACADE[[#Headers],[DATE REFERENCEMENT]])))))</f>
        <v/>
      </c>
      <c r="C353" s="2" t="str">
        <f ca="1">IF('PR-tampon'!B319="","",IF('PR-tampon'!B319=0,"",INDIRECT(NOM_FR_FACADE&amp;ADDRESS('PR-tampon'!$E319,COLUMN(REFERENCEMENT_FACADE[[#Headers],[ASPECT]])))))</f>
        <v/>
      </c>
      <c r="D353" s="2" t="str">
        <f ca="1">IF('PR-tampon'!B319="","",IF('PR-tampon'!B319=0,"",INDIRECT(NOM_FR_FACADE&amp;ADDRESS('PR-tampon'!$E319,COLUMN(REFERENCEMENT_FACADE[[#Headers],[TYPE DE PROCEDE]])))))</f>
        <v/>
      </c>
      <c r="E353" s="2" t="str">
        <f ca="1">IF('PR-tampon'!B319="","",IF('PR-tampon'!B319=0,"",INDIRECT(NOM_FR_FACADE&amp;ADDRESS('PR-tampon'!$E319,COLUMN(REFERENCEMENT_FACADE[[#Headers],[NOM COMMERCIAL DU PROCEDE]])))))</f>
        <v/>
      </c>
      <c r="F353" s="2" t="str">
        <f ca="1">IF('PR-tampon'!B319="","",IF('PR-tampon'!B319=0,"",INDIRECT(NOM_FR_FACADE&amp;ADDRESS('PR-tampon'!$E319,COLUMN(REFERENCEMENT_FACADE[[#Headers],[FABRICANT]])))))</f>
        <v/>
      </c>
      <c r="G353" s="2" t="str">
        <f ca="1">IF('PR-tampon'!B319="","",IF('PR-tampon'!B319=0,"",INDIRECT(NOM_FR_FACADE&amp;ADDRESS('PR-tampon'!$E319,COLUMN(REFERENCEMENT_FACADE[[#Headers],[TYPE DE DOCUMENT DE REFERENCE]])))))</f>
        <v/>
      </c>
      <c r="H353" s="2" t="str">
        <f ca="1">IF('PR-tampon'!B319="","",IF('PR-tampon'!B319=0,"",INDIRECT(NOM_FR_FACADE&amp;ADDRESS('PR-tampon'!$E319,COLUMN(REFERENCEMENT_FACADE[[#Headers],[REF]])))))</f>
        <v/>
      </c>
      <c r="I353" s="10" t="str">
        <f ca="1">IF('PR-tampon'!B319="","",IF('PR-tampon'!B319=0,"",INDIRECT(NOM_FR_FACADE&amp;ADDRESS('PR-tampon'!$E319,COLUMN(REFERENCEMENT_FACADE[[#Headers],[AVIS LIMITE AU / VALIDITE]])))))</f>
        <v/>
      </c>
      <c r="J353" s="10" t="str">
        <f ca="1">IF('PR-tampon'!B319="","",IF('PR-tampon'!B319=0,"",INDIRECT(NOM_FR_FACADE&amp;ADDRESS('PR-tampon'!$E319,COLUMN(REFERENCEMENT_FACADE[[#Headers],[TC/TNC
dans le domaine d''emploi visé]])))))</f>
        <v/>
      </c>
      <c r="K353" s="2" t="str">
        <f ca="1">IF('PR-tampon'!B319="","",IF('PR-tampon'!B319=0,"",INDIRECT(NOM_FR_FACADE&amp;ADDRESS('PR-tampon'!$E319,COLUMN(REFERENCEMENT_FACADE[[#Headers],[Synthèse support visés]])))))</f>
        <v/>
      </c>
      <c r="L353" s="2" t="str">
        <f ca="1">IF('PR-tampon'!B319="","",IF('PR-tampon'!B319=0,"",INDIRECT(NOM_FR_FACADE&amp;ADDRESS('PR-tampon'!$E319,COLUMN(REFERENCEMENT_FACADE[[#Headers],[LIMITATION DE HAUTEUR DE FACADE3]])))))</f>
        <v/>
      </c>
      <c r="M353" s="265" t="str">
        <f ca="1">IF('PR-tampon'!B319="","",IF('PR-tampon'!B319=0,"",INDIRECT(NOM_FR_FACADE&amp;ADDRESS('PR-tampon'!$E319,COLUMN(REFERENCEMENT_FACADE[[#Headers],[LIMITATION DE HAUTEUR DE FACADE]])))))</f>
        <v/>
      </c>
      <c r="N353" s="236" t="str">
        <f ca="1">IF('PR-tampon'!B319="","",IF('PR-tampon'!B319=0,"",IF(INDIRECT(NOM_FR_FACADE&amp;ADDRESS('PR-tampon'!$E319,COLUMN(REFERENCEMENT_FACADE[Observation domaine d''emploi Hauteur])))=0,"-",INDIRECT(NOM_FR_FACADE&amp;ADDRESS('PR-tampon'!$E319,COLUMN(REFERENCEMENT_FACADE[Observation domaine d''emploi Hauteur]))))))</f>
        <v/>
      </c>
      <c r="O353" s="2" t="str">
        <f ca="1">IF('PR-tampon'!B319="","",IF('PR-tampon'!B319=0,"",INDIRECT(NOM_FR_FACADE&amp;ADDRESS('PR-tampon'!$E319,COLUMN(REFERENCEMENT_FACADE[[#Headers],[Colonne zone visée]])))))</f>
        <v/>
      </c>
      <c r="P353" s="2" t="str">
        <f ca="1">IF('PR-tampon'!B319="","",IF('PR-tampon'!B319=0,"",INDIRECT(NOM_FR_FACADE&amp;ADDRESS('PR-tampon'!$E319,COLUMN(REFERENCEMENT_FACADE[[#Headers],[Colonne catégorie visée]])))))</f>
        <v/>
      </c>
      <c r="Q353" s="236" t="str">
        <f ca="1">IF(OR(RECH_CATEGORIE=FALSE,MID(Tableau5[[#This Row],[ZONE DE SISMICITE MAXIMALE POUR LA CATEGORIE DE BATIMENT VISEE]],2,2)="**"),IF('PR-tampon'!B319="","",IF('PR-tampon'!B319=0,"",IF(INDIRECT(NOM_FR_FACADE&amp;ADDRESS('PR-tampon'!$E319,COLUMN(REFERENCEMENT_FACADE[OBSERVATIONS SUR DOMAINE D''EMPLOI Sismique])))="","-",(INDIRECT(NOM_FR_FACADE&amp;ADDRESS('PR-tampon'!$E319,COLUMN(REFERENCEMENT_FACADE[OBSERVATIONS SUR DOMAINE D''EMPLOI Sismique]))))))),"")</f>
        <v/>
      </c>
      <c r="R353" s="2" t="str">
        <f ca="1">IF('PR-tampon'!B319="","",IF('PR-tampon'!B319=0,"",IF(INDIRECT(NOM_FR_FACADE&amp;ADDRESS('PR-tampon'!$E319,COLUMN(REFERENCEMENT_FACADE[REF ApL])))=0,"",INDIRECT(NOM_FR_FACADE&amp;ADDRESS('PR-tampon'!$E319,COLUMN(REFERENCEMENT_FACADE[REF ApL]))))))</f>
        <v/>
      </c>
      <c r="S353" s="187" t="str">
        <f ca="1">IF('PR-tampon'!B319="","",IF('PR-tampon'!B319=0,"",IF(INDIRECT(NOM_FR_FACADE&amp;ADDRESS('PR-tampon'!$E319,COLUMN(REFERENCEMENT_FACADE[Lien pour aller sur le site Evaluation CSTB])))=0,"",INDIRECT(NOM_FR_FACADE&amp;ADDRESS('PR-tampon'!$E319,COLUMN(REFERENCEMENT_FACADE[Lien pour aller sur le site Evaluation CSTB]))))))</f>
        <v/>
      </c>
    </row>
    <row r="354" spans="1:19" ht="120" customHeight="1" x14ac:dyDescent="0.3">
      <c r="A354" s="2" t="e">
        <f>IF('PR-tampon'!B320=0,"",IF(A353+1&gt;'MODULE DE RECHERCHE'!$F$36,"",A353+1))</f>
        <v>#VALUE!</v>
      </c>
      <c r="B354" s="10" t="str">
        <f ca="1">IF('PR-tampon'!E320="","",IF('PR-tampon'!E320=0,"",INDIRECT(NOM_FR_FACADE&amp;ADDRESS('PR-tampon'!$E320,COLUMN(REFERENCEMENT_FACADE[[#Headers],[DATE REFERENCEMENT]])))))</f>
        <v/>
      </c>
      <c r="C354" s="2" t="str">
        <f ca="1">IF('PR-tampon'!B320="","",IF('PR-tampon'!B320=0,"",INDIRECT(NOM_FR_FACADE&amp;ADDRESS('PR-tampon'!$E320,COLUMN(REFERENCEMENT_FACADE[[#Headers],[ASPECT]])))))</f>
        <v/>
      </c>
      <c r="D354" s="2" t="str">
        <f ca="1">IF('PR-tampon'!B320="","",IF('PR-tampon'!B320=0,"",INDIRECT(NOM_FR_FACADE&amp;ADDRESS('PR-tampon'!$E320,COLUMN(REFERENCEMENT_FACADE[[#Headers],[TYPE DE PROCEDE]])))))</f>
        <v/>
      </c>
      <c r="E354" s="2" t="str">
        <f ca="1">IF('PR-tampon'!B320="","",IF('PR-tampon'!B320=0,"",INDIRECT(NOM_FR_FACADE&amp;ADDRESS('PR-tampon'!$E320,COLUMN(REFERENCEMENT_FACADE[[#Headers],[NOM COMMERCIAL DU PROCEDE]])))))</f>
        <v/>
      </c>
      <c r="F354" s="2" t="str">
        <f ca="1">IF('PR-tampon'!B320="","",IF('PR-tampon'!B320=0,"",INDIRECT(NOM_FR_FACADE&amp;ADDRESS('PR-tampon'!$E320,COLUMN(REFERENCEMENT_FACADE[[#Headers],[FABRICANT]])))))</f>
        <v/>
      </c>
      <c r="G354" s="2" t="str">
        <f ca="1">IF('PR-tampon'!B320="","",IF('PR-tampon'!B320=0,"",INDIRECT(NOM_FR_FACADE&amp;ADDRESS('PR-tampon'!$E320,COLUMN(REFERENCEMENT_FACADE[[#Headers],[TYPE DE DOCUMENT DE REFERENCE]])))))</f>
        <v/>
      </c>
      <c r="H354" s="2" t="str">
        <f ca="1">IF('PR-tampon'!B320="","",IF('PR-tampon'!B320=0,"",INDIRECT(NOM_FR_FACADE&amp;ADDRESS('PR-tampon'!$E320,COLUMN(REFERENCEMENT_FACADE[[#Headers],[REF]])))))</f>
        <v/>
      </c>
      <c r="I354" s="10" t="str">
        <f ca="1">IF('PR-tampon'!B320="","",IF('PR-tampon'!B320=0,"",INDIRECT(NOM_FR_FACADE&amp;ADDRESS('PR-tampon'!$E320,COLUMN(REFERENCEMENT_FACADE[[#Headers],[AVIS LIMITE AU / VALIDITE]])))))</f>
        <v/>
      </c>
      <c r="J354" s="10" t="str">
        <f ca="1">IF('PR-tampon'!B320="","",IF('PR-tampon'!B320=0,"",INDIRECT(NOM_FR_FACADE&amp;ADDRESS('PR-tampon'!$E320,COLUMN(REFERENCEMENT_FACADE[[#Headers],[TC/TNC
dans le domaine d''emploi visé]])))))</f>
        <v/>
      </c>
      <c r="K354" s="2" t="str">
        <f ca="1">IF('PR-tampon'!B320="","",IF('PR-tampon'!B320=0,"",INDIRECT(NOM_FR_FACADE&amp;ADDRESS('PR-tampon'!$E320,COLUMN(REFERENCEMENT_FACADE[[#Headers],[Synthèse support visés]])))))</f>
        <v/>
      </c>
      <c r="L354" s="2" t="str">
        <f ca="1">IF('PR-tampon'!B320="","",IF('PR-tampon'!B320=0,"",INDIRECT(NOM_FR_FACADE&amp;ADDRESS('PR-tampon'!$E320,COLUMN(REFERENCEMENT_FACADE[[#Headers],[LIMITATION DE HAUTEUR DE FACADE3]])))))</f>
        <v/>
      </c>
      <c r="M354" s="265" t="str">
        <f ca="1">IF('PR-tampon'!B320="","",IF('PR-tampon'!B320=0,"",INDIRECT(NOM_FR_FACADE&amp;ADDRESS('PR-tampon'!$E320,COLUMN(REFERENCEMENT_FACADE[[#Headers],[LIMITATION DE HAUTEUR DE FACADE]])))))</f>
        <v/>
      </c>
      <c r="N354" s="236" t="str">
        <f ca="1">IF('PR-tampon'!B320="","",IF('PR-tampon'!B320=0,"",IF(INDIRECT(NOM_FR_FACADE&amp;ADDRESS('PR-tampon'!$E320,COLUMN(REFERENCEMENT_FACADE[Observation domaine d''emploi Hauteur])))=0,"-",INDIRECT(NOM_FR_FACADE&amp;ADDRESS('PR-tampon'!$E320,COLUMN(REFERENCEMENT_FACADE[Observation domaine d''emploi Hauteur]))))))</f>
        <v/>
      </c>
      <c r="O354" s="2" t="str">
        <f ca="1">IF('PR-tampon'!B320="","",IF('PR-tampon'!B320=0,"",INDIRECT(NOM_FR_FACADE&amp;ADDRESS('PR-tampon'!$E320,COLUMN(REFERENCEMENT_FACADE[[#Headers],[Colonne zone visée]])))))</f>
        <v/>
      </c>
      <c r="P354" s="2" t="str">
        <f ca="1">IF('PR-tampon'!B320="","",IF('PR-tampon'!B320=0,"",INDIRECT(NOM_FR_FACADE&amp;ADDRESS('PR-tampon'!$E320,COLUMN(REFERENCEMENT_FACADE[[#Headers],[Colonne catégorie visée]])))))</f>
        <v/>
      </c>
      <c r="Q354" s="236" t="str">
        <f ca="1">IF(OR(RECH_CATEGORIE=FALSE,MID(Tableau5[[#This Row],[ZONE DE SISMICITE MAXIMALE POUR LA CATEGORIE DE BATIMENT VISEE]],2,2)="**"),IF('PR-tampon'!B320="","",IF('PR-tampon'!B320=0,"",IF(INDIRECT(NOM_FR_FACADE&amp;ADDRESS('PR-tampon'!$E320,COLUMN(REFERENCEMENT_FACADE[OBSERVATIONS SUR DOMAINE D''EMPLOI Sismique])))="","-",(INDIRECT(NOM_FR_FACADE&amp;ADDRESS('PR-tampon'!$E320,COLUMN(REFERENCEMENT_FACADE[OBSERVATIONS SUR DOMAINE D''EMPLOI Sismique]))))))),"")</f>
        <v/>
      </c>
      <c r="R354" s="2" t="str">
        <f ca="1">IF('PR-tampon'!B320="","",IF('PR-tampon'!B320=0,"",IF(INDIRECT(NOM_FR_FACADE&amp;ADDRESS('PR-tampon'!$E320,COLUMN(REFERENCEMENT_FACADE[REF ApL])))=0,"",INDIRECT(NOM_FR_FACADE&amp;ADDRESS('PR-tampon'!$E320,COLUMN(REFERENCEMENT_FACADE[REF ApL]))))))</f>
        <v/>
      </c>
      <c r="S354" s="187" t="str">
        <f ca="1">IF('PR-tampon'!B320="","",IF('PR-tampon'!B320=0,"",IF(INDIRECT(NOM_FR_FACADE&amp;ADDRESS('PR-tampon'!$E320,COLUMN(REFERENCEMENT_FACADE[Lien pour aller sur le site Evaluation CSTB])))=0,"",INDIRECT(NOM_FR_FACADE&amp;ADDRESS('PR-tampon'!$E320,COLUMN(REFERENCEMENT_FACADE[Lien pour aller sur le site Evaluation CSTB]))))))</f>
        <v/>
      </c>
    </row>
    <row r="355" spans="1:19" ht="120" customHeight="1" x14ac:dyDescent="0.3">
      <c r="A355" s="2" t="e">
        <f>IF('PR-tampon'!B321=0,"",IF(A354+1&gt;'MODULE DE RECHERCHE'!$F$36,"",A354+1))</f>
        <v>#VALUE!</v>
      </c>
      <c r="B355" s="10" t="str">
        <f ca="1">IF('PR-tampon'!E321="","",IF('PR-tampon'!E321=0,"",INDIRECT(NOM_FR_FACADE&amp;ADDRESS('PR-tampon'!$E321,COLUMN(REFERENCEMENT_FACADE[[#Headers],[DATE REFERENCEMENT]])))))</f>
        <v/>
      </c>
      <c r="C355" s="2" t="str">
        <f ca="1">IF('PR-tampon'!B321="","",IF('PR-tampon'!B321=0,"",INDIRECT(NOM_FR_FACADE&amp;ADDRESS('PR-tampon'!$E321,COLUMN(REFERENCEMENT_FACADE[[#Headers],[ASPECT]])))))</f>
        <v/>
      </c>
      <c r="D355" s="2" t="str">
        <f ca="1">IF('PR-tampon'!B321="","",IF('PR-tampon'!B321=0,"",INDIRECT(NOM_FR_FACADE&amp;ADDRESS('PR-tampon'!$E321,COLUMN(REFERENCEMENT_FACADE[[#Headers],[TYPE DE PROCEDE]])))))</f>
        <v/>
      </c>
      <c r="E355" s="2" t="str">
        <f ca="1">IF('PR-tampon'!B321="","",IF('PR-tampon'!B321=0,"",INDIRECT(NOM_FR_FACADE&amp;ADDRESS('PR-tampon'!$E321,COLUMN(REFERENCEMENT_FACADE[[#Headers],[NOM COMMERCIAL DU PROCEDE]])))))</f>
        <v/>
      </c>
      <c r="F355" s="2" t="str">
        <f ca="1">IF('PR-tampon'!B321="","",IF('PR-tampon'!B321=0,"",INDIRECT(NOM_FR_FACADE&amp;ADDRESS('PR-tampon'!$E321,COLUMN(REFERENCEMENT_FACADE[[#Headers],[FABRICANT]])))))</f>
        <v/>
      </c>
      <c r="G355" s="2" t="str">
        <f ca="1">IF('PR-tampon'!B321="","",IF('PR-tampon'!B321=0,"",INDIRECT(NOM_FR_FACADE&amp;ADDRESS('PR-tampon'!$E321,COLUMN(REFERENCEMENT_FACADE[[#Headers],[TYPE DE DOCUMENT DE REFERENCE]])))))</f>
        <v/>
      </c>
      <c r="H355" s="2" t="str">
        <f ca="1">IF('PR-tampon'!B321="","",IF('PR-tampon'!B321=0,"",INDIRECT(NOM_FR_FACADE&amp;ADDRESS('PR-tampon'!$E321,COLUMN(REFERENCEMENT_FACADE[[#Headers],[REF]])))))</f>
        <v/>
      </c>
      <c r="I355" s="10" t="str">
        <f ca="1">IF('PR-tampon'!B321="","",IF('PR-tampon'!B321=0,"",INDIRECT(NOM_FR_FACADE&amp;ADDRESS('PR-tampon'!$E321,COLUMN(REFERENCEMENT_FACADE[[#Headers],[AVIS LIMITE AU / VALIDITE]])))))</f>
        <v/>
      </c>
      <c r="J355" s="10" t="str">
        <f ca="1">IF('PR-tampon'!B321="","",IF('PR-tampon'!B321=0,"",INDIRECT(NOM_FR_FACADE&amp;ADDRESS('PR-tampon'!$E321,COLUMN(REFERENCEMENT_FACADE[[#Headers],[TC/TNC
dans le domaine d''emploi visé]])))))</f>
        <v/>
      </c>
      <c r="K355" s="2" t="str">
        <f ca="1">IF('PR-tampon'!B321="","",IF('PR-tampon'!B321=0,"",INDIRECT(NOM_FR_FACADE&amp;ADDRESS('PR-tampon'!$E321,COLUMN(REFERENCEMENT_FACADE[[#Headers],[Synthèse support visés]])))))</f>
        <v/>
      </c>
      <c r="L355" s="2" t="str">
        <f ca="1">IF('PR-tampon'!B321="","",IF('PR-tampon'!B321=0,"",INDIRECT(NOM_FR_FACADE&amp;ADDRESS('PR-tampon'!$E321,COLUMN(REFERENCEMENT_FACADE[[#Headers],[LIMITATION DE HAUTEUR DE FACADE3]])))))</f>
        <v/>
      </c>
      <c r="M355" s="265" t="str">
        <f ca="1">IF('PR-tampon'!B321="","",IF('PR-tampon'!B321=0,"",INDIRECT(NOM_FR_FACADE&amp;ADDRESS('PR-tampon'!$E321,COLUMN(REFERENCEMENT_FACADE[[#Headers],[LIMITATION DE HAUTEUR DE FACADE]])))))</f>
        <v/>
      </c>
      <c r="N355" s="236" t="str">
        <f ca="1">IF('PR-tampon'!B321="","",IF('PR-tampon'!B321=0,"",IF(INDIRECT(NOM_FR_FACADE&amp;ADDRESS('PR-tampon'!$E321,COLUMN(REFERENCEMENT_FACADE[Observation domaine d''emploi Hauteur])))=0,"-",INDIRECT(NOM_FR_FACADE&amp;ADDRESS('PR-tampon'!$E321,COLUMN(REFERENCEMENT_FACADE[Observation domaine d''emploi Hauteur]))))))</f>
        <v/>
      </c>
      <c r="O355" s="2" t="str">
        <f ca="1">IF('PR-tampon'!B321="","",IF('PR-tampon'!B321=0,"",INDIRECT(NOM_FR_FACADE&amp;ADDRESS('PR-tampon'!$E321,COLUMN(REFERENCEMENT_FACADE[[#Headers],[Colonne zone visée]])))))</f>
        <v/>
      </c>
      <c r="P355" s="2" t="str">
        <f ca="1">IF('PR-tampon'!B321="","",IF('PR-tampon'!B321=0,"",INDIRECT(NOM_FR_FACADE&amp;ADDRESS('PR-tampon'!$E321,COLUMN(REFERENCEMENT_FACADE[[#Headers],[Colonne catégorie visée]])))))</f>
        <v/>
      </c>
      <c r="Q355" s="236" t="str">
        <f ca="1">IF(OR(RECH_CATEGORIE=FALSE,MID(Tableau5[[#This Row],[ZONE DE SISMICITE MAXIMALE POUR LA CATEGORIE DE BATIMENT VISEE]],2,2)="**"),IF('PR-tampon'!B321="","",IF('PR-tampon'!B321=0,"",IF(INDIRECT(NOM_FR_FACADE&amp;ADDRESS('PR-tampon'!$E321,COLUMN(REFERENCEMENT_FACADE[OBSERVATIONS SUR DOMAINE D''EMPLOI Sismique])))="","-",(INDIRECT(NOM_FR_FACADE&amp;ADDRESS('PR-tampon'!$E321,COLUMN(REFERENCEMENT_FACADE[OBSERVATIONS SUR DOMAINE D''EMPLOI Sismique]))))))),"")</f>
        <v/>
      </c>
      <c r="R355" s="2" t="str">
        <f ca="1">IF('PR-tampon'!B321="","",IF('PR-tampon'!B321=0,"",IF(INDIRECT(NOM_FR_FACADE&amp;ADDRESS('PR-tampon'!$E321,COLUMN(REFERENCEMENT_FACADE[REF ApL])))=0,"",INDIRECT(NOM_FR_FACADE&amp;ADDRESS('PR-tampon'!$E321,COLUMN(REFERENCEMENT_FACADE[REF ApL]))))))</f>
        <v/>
      </c>
      <c r="S355" s="187" t="str">
        <f ca="1">IF('PR-tampon'!B321="","",IF('PR-tampon'!B321=0,"",IF(INDIRECT(NOM_FR_FACADE&amp;ADDRESS('PR-tampon'!$E321,COLUMN(REFERENCEMENT_FACADE[Lien pour aller sur le site Evaluation CSTB])))=0,"",INDIRECT(NOM_FR_FACADE&amp;ADDRESS('PR-tampon'!$E321,COLUMN(REFERENCEMENT_FACADE[Lien pour aller sur le site Evaluation CSTB]))))))</f>
        <v/>
      </c>
    </row>
    <row r="356" spans="1:19" ht="120" customHeight="1" x14ac:dyDescent="0.3">
      <c r="A356" s="2" t="e">
        <f>IF('PR-tampon'!B322=0,"",IF(A355+1&gt;'MODULE DE RECHERCHE'!$F$36,"",A355+1))</f>
        <v>#VALUE!</v>
      </c>
      <c r="B356" s="10" t="str">
        <f ca="1">IF('PR-tampon'!E322="","",IF('PR-tampon'!E322=0,"",INDIRECT(NOM_FR_FACADE&amp;ADDRESS('PR-tampon'!$E322,COLUMN(REFERENCEMENT_FACADE[[#Headers],[DATE REFERENCEMENT]])))))</f>
        <v/>
      </c>
      <c r="C356" s="2" t="str">
        <f ca="1">IF('PR-tampon'!B322="","",IF('PR-tampon'!B322=0,"",INDIRECT(NOM_FR_FACADE&amp;ADDRESS('PR-tampon'!$E322,COLUMN(REFERENCEMENT_FACADE[[#Headers],[ASPECT]])))))</f>
        <v/>
      </c>
      <c r="D356" s="2" t="str">
        <f ca="1">IF('PR-tampon'!B322="","",IF('PR-tampon'!B322=0,"",INDIRECT(NOM_FR_FACADE&amp;ADDRESS('PR-tampon'!$E322,COLUMN(REFERENCEMENT_FACADE[[#Headers],[TYPE DE PROCEDE]])))))</f>
        <v/>
      </c>
      <c r="E356" s="2" t="str">
        <f ca="1">IF('PR-tampon'!B322="","",IF('PR-tampon'!B322=0,"",INDIRECT(NOM_FR_FACADE&amp;ADDRESS('PR-tampon'!$E322,COLUMN(REFERENCEMENT_FACADE[[#Headers],[NOM COMMERCIAL DU PROCEDE]])))))</f>
        <v/>
      </c>
      <c r="F356" s="2" t="str">
        <f ca="1">IF('PR-tampon'!B322="","",IF('PR-tampon'!B322=0,"",INDIRECT(NOM_FR_FACADE&amp;ADDRESS('PR-tampon'!$E322,COLUMN(REFERENCEMENT_FACADE[[#Headers],[FABRICANT]])))))</f>
        <v/>
      </c>
      <c r="G356" s="2" t="str">
        <f ca="1">IF('PR-tampon'!B322="","",IF('PR-tampon'!B322=0,"",INDIRECT(NOM_FR_FACADE&amp;ADDRESS('PR-tampon'!$E322,COLUMN(REFERENCEMENT_FACADE[[#Headers],[TYPE DE DOCUMENT DE REFERENCE]])))))</f>
        <v/>
      </c>
      <c r="H356" s="2" t="str">
        <f ca="1">IF('PR-tampon'!B322="","",IF('PR-tampon'!B322=0,"",INDIRECT(NOM_FR_FACADE&amp;ADDRESS('PR-tampon'!$E322,COLUMN(REFERENCEMENT_FACADE[[#Headers],[REF]])))))</f>
        <v/>
      </c>
      <c r="I356" s="10" t="str">
        <f ca="1">IF('PR-tampon'!B322="","",IF('PR-tampon'!B322=0,"",INDIRECT(NOM_FR_FACADE&amp;ADDRESS('PR-tampon'!$E322,COLUMN(REFERENCEMENT_FACADE[[#Headers],[AVIS LIMITE AU / VALIDITE]])))))</f>
        <v/>
      </c>
      <c r="J356" s="10" t="str">
        <f ca="1">IF('PR-tampon'!B322="","",IF('PR-tampon'!B322=0,"",INDIRECT(NOM_FR_FACADE&amp;ADDRESS('PR-tampon'!$E322,COLUMN(REFERENCEMENT_FACADE[[#Headers],[TC/TNC
dans le domaine d''emploi visé]])))))</f>
        <v/>
      </c>
      <c r="K356" s="2" t="str">
        <f ca="1">IF('PR-tampon'!B322="","",IF('PR-tampon'!B322=0,"",INDIRECT(NOM_FR_FACADE&amp;ADDRESS('PR-tampon'!$E322,COLUMN(REFERENCEMENT_FACADE[[#Headers],[Synthèse support visés]])))))</f>
        <v/>
      </c>
      <c r="L356" s="2" t="str">
        <f ca="1">IF('PR-tampon'!B322="","",IF('PR-tampon'!B322=0,"",INDIRECT(NOM_FR_FACADE&amp;ADDRESS('PR-tampon'!$E322,COLUMN(REFERENCEMENT_FACADE[[#Headers],[LIMITATION DE HAUTEUR DE FACADE3]])))))</f>
        <v/>
      </c>
      <c r="M356" s="265" t="str">
        <f ca="1">IF('PR-tampon'!B322="","",IF('PR-tampon'!B322=0,"",INDIRECT(NOM_FR_FACADE&amp;ADDRESS('PR-tampon'!$E322,COLUMN(REFERENCEMENT_FACADE[[#Headers],[LIMITATION DE HAUTEUR DE FACADE]])))))</f>
        <v/>
      </c>
      <c r="N356" s="236" t="str">
        <f ca="1">IF('PR-tampon'!B322="","",IF('PR-tampon'!B322=0,"",IF(INDIRECT(NOM_FR_FACADE&amp;ADDRESS('PR-tampon'!$E322,COLUMN(REFERENCEMENT_FACADE[Observation domaine d''emploi Hauteur])))=0,"-",INDIRECT(NOM_FR_FACADE&amp;ADDRESS('PR-tampon'!$E322,COLUMN(REFERENCEMENT_FACADE[Observation domaine d''emploi Hauteur]))))))</f>
        <v/>
      </c>
      <c r="O356" s="2" t="str">
        <f ca="1">IF('PR-tampon'!B322="","",IF('PR-tampon'!B322=0,"",INDIRECT(NOM_FR_FACADE&amp;ADDRESS('PR-tampon'!$E322,COLUMN(REFERENCEMENT_FACADE[[#Headers],[Colonne zone visée]])))))</f>
        <v/>
      </c>
      <c r="P356" s="2" t="str">
        <f ca="1">IF('PR-tampon'!B322="","",IF('PR-tampon'!B322=0,"",INDIRECT(NOM_FR_FACADE&amp;ADDRESS('PR-tampon'!$E322,COLUMN(REFERENCEMENT_FACADE[[#Headers],[Colonne catégorie visée]])))))</f>
        <v/>
      </c>
      <c r="Q356" s="236" t="str">
        <f ca="1">IF(OR(RECH_CATEGORIE=FALSE,MID(Tableau5[[#This Row],[ZONE DE SISMICITE MAXIMALE POUR LA CATEGORIE DE BATIMENT VISEE]],2,2)="**"),IF('PR-tampon'!B322="","",IF('PR-tampon'!B322=0,"",IF(INDIRECT(NOM_FR_FACADE&amp;ADDRESS('PR-tampon'!$E322,COLUMN(REFERENCEMENT_FACADE[OBSERVATIONS SUR DOMAINE D''EMPLOI Sismique])))="","-",(INDIRECT(NOM_FR_FACADE&amp;ADDRESS('PR-tampon'!$E322,COLUMN(REFERENCEMENT_FACADE[OBSERVATIONS SUR DOMAINE D''EMPLOI Sismique]))))))),"")</f>
        <v/>
      </c>
      <c r="R356" s="2" t="str">
        <f ca="1">IF('PR-tampon'!B322="","",IF('PR-tampon'!B322=0,"",IF(INDIRECT(NOM_FR_FACADE&amp;ADDRESS('PR-tampon'!$E322,COLUMN(REFERENCEMENT_FACADE[REF ApL])))=0,"",INDIRECT(NOM_FR_FACADE&amp;ADDRESS('PR-tampon'!$E322,COLUMN(REFERENCEMENT_FACADE[REF ApL]))))))</f>
        <v/>
      </c>
      <c r="S356" s="187" t="str">
        <f ca="1">IF('PR-tampon'!B322="","",IF('PR-tampon'!B322=0,"",IF(INDIRECT(NOM_FR_FACADE&amp;ADDRESS('PR-tampon'!$E322,COLUMN(REFERENCEMENT_FACADE[Lien pour aller sur le site Evaluation CSTB])))=0,"",INDIRECT(NOM_FR_FACADE&amp;ADDRESS('PR-tampon'!$E322,COLUMN(REFERENCEMENT_FACADE[Lien pour aller sur le site Evaluation CSTB]))))))</f>
        <v/>
      </c>
    </row>
    <row r="357" spans="1:19" ht="120" customHeight="1" x14ac:dyDescent="0.3">
      <c r="A357" s="2" t="e">
        <f>IF('PR-tampon'!B323=0,"",IF(A356+1&gt;'MODULE DE RECHERCHE'!$F$36,"",A356+1))</f>
        <v>#VALUE!</v>
      </c>
      <c r="B357" s="10" t="str">
        <f ca="1">IF('PR-tampon'!E323="","",IF('PR-tampon'!E323=0,"",INDIRECT(NOM_FR_FACADE&amp;ADDRESS('PR-tampon'!$E323,COLUMN(REFERENCEMENT_FACADE[[#Headers],[DATE REFERENCEMENT]])))))</f>
        <v/>
      </c>
      <c r="C357" s="2" t="str">
        <f ca="1">IF('PR-tampon'!B323="","",IF('PR-tampon'!B323=0,"",INDIRECT(NOM_FR_FACADE&amp;ADDRESS('PR-tampon'!$E323,COLUMN(REFERENCEMENT_FACADE[[#Headers],[ASPECT]])))))</f>
        <v/>
      </c>
      <c r="D357" s="2" t="str">
        <f ca="1">IF('PR-tampon'!B323="","",IF('PR-tampon'!B323=0,"",INDIRECT(NOM_FR_FACADE&amp;ADDRESS('PR-tampon'!$E323,COLUMN(REFERENCEMENT_FACADE[[#Headers],[TYPE DE PROCEDE]])))))</f>
        <v/>
      </c>
      <c r="E357" s="2" t="str">
        <f ca="1">IF('PR-tampon'!B323="","",IF('PR-tampon'!B323=0,"",INDIRECT(NOM_FR_FACADE&amp;ADDRESS('PR-tampon'!$E323,COLUMN(REFERENCEMENT_FACADE[[#Headers],[NOM COMMERCIAL DU PROCEDE]])))))</f>
        <v/>
      </c>
      <c r="F357" s="2" t="str">
        <f ca="1">IF('PR-tampon'!B323="","",IF('PR-tampon'!B323=0,"",INDIRECT(NOM_FR_FACADE&amp;ADDRESS('PR-tampon'!$E323,COLUMN(REFERENCEMENT_FACADE[[#Headers],[FABRICANT]])))))</f>
        <v/>
      </c>
      <c r="G357" s="2" t="str">
        <f ca="1">IF('PR-tampon'!B323="","",IF('PR-tampon'!B323=0,"",INDIRECT(NOM_FR_FACADE&amp;ADDRESS('PR-tampon'!$E323,COLUMN(REFERENCEMENT_FACADE[[#Headers],[TYPE DE DOCUMENT DE REFERENCE]])))))</f>
        <v/>
      </c>
      <c r="H357" s="2" t="str">
        <f ca="1">IF('PR-tampon'!B323="","",IF('PR-tampon'!B323=0,"",INDIRECT(NOM_FR_FACADE&amp;ADDRESS('PR-tampon'!$E323,COLUMN(REFERENCEMENT_FACADE[[#Headers],[REF]])))))</f>
        <v/>
      </c>
      <c r="I357" s="10" t="str">
        <f ca="1">IF('PR-tampon'!B323="","",IF('PR-tampon'!B323=0,"",INDIRECT(NOM_FR_FACADE&amp;ADDRESS('PR-tampon'!$E323,COLUMN(REFERENCEMENT_FACADE[[#Headers],[AVIS LIMITE AU / VALIDITE]])))))</f>
        <v/>
      </c>
      <c r="J357" s="10" t="str">
        <f ca="1">IF('PR-tampon'!B323="","",IF('PR-tampon'!B323=0,"",INDIRECT(NOM_FR_FACADE&amp;ADDRESS('PR-tampon'!$E323,COLUMN(REFERENCEMENT_FACADE[[#Headers],[TC/TNC
dans le domaine d''emploi visé]])))))</f>
        <v/>
      </c>
      <c r="K357" s="2" t="str">
        <f ca="1">IF('PR-tampon'!B323="","",IF('PR-tampon'!B323=0,"",INDIRECT(NOM_FR_FACADE&amp;ADDRESS('PR-tampon'!$E323,COLUMN(REFERENCEMENT_FACADE[[#Headers],[Synthèse support visés]])))))</f>
        <v/>
      </c>
      <c r="L357" s="2" t="str">
        <f ca="1">IF('PR-tampon'!B323="","",IF('PR-tampon'!B323=0,"",INDIRECT(NOM_FR_FACADE&amp;ADDRESS('PR-tampon'!$E323,COLUMN(REFERENCEMENT_FACADE[[#Headers],[LIMITATION DE HAUTEUR DE FACADE3]])))))</f>
        <v/>
      </c>
      <c r="M357" s="265" t="str">
        <f ca="1">IF('PR-tampon'!B323="","",IF('PR-tampon'!B323=0,"",INDIRECT(NOM_FR_FACADE&amp;ADDRESS('PR-tampon'!$E323,COLUMN(REFERENCEMENT_FACADE[[#Headers],[LIMITATION DE HAUTEUR DE FACADE]])))))</f>
        <v/>
      </c>
      <c r="N357" s="236" t="str">
        <f ca="1">IF('PR-tampon'!B323="","",IF('PR-tampon'!B323=0,"",IF(INDIRECT(NOM_FR_FACADE&amp;ADDRESS('PR-tampon'!$E323,COLUMN(REFERENCEMENT_FACADE[Observation domaine d''emploi Hauteur])))=0,"-",INDIRECT(NOM_FR_FACADE&amp;ADDRESS('PR-tampon'!$E323,COLUMN(REFERENCEMENT_FACADE[Observation domaine d''emploi Hauteur]))))))</f>
        <v/>
      </c>
      <c r="O357" s="2" t="str">
        <f ca="1">IF('PR-tampon'!B323="","",IF('PR-tampon'!B323=0,"",INDIRECT(NOM_FR_FACADE&amp;ADDRESS('PR-tampon'!$E323,COLUMN(REFERENCEMENT_FACADE[[#Headers],[Colonne zone visée]])))))</f>
        <v/>
      </c>
      <c r="P357" s="2" t="str">
        <f ca="1">IF('PR-tampon'!B323="","",IF('PR-tampon'!B323=0,"",INDIRECT(NOM_FR_FACADE&amp;ADDRESS('PR-tampon'!$E323,COLUMN(REFERENCEMENT_FACADE[[#Headers],[Colonne catégorie visée]])))))</f>
        <v/>
      </c>
      <c r="Q357" s="236" t="str">
        <f ca="1">IF(OR(RECH_CATEGORIE=FALSE,MID(Tableau5[[#This Row],[ZONE DE SISMICITE MAXIMALE POUR LA CATEGORIE DE BATIMENT VISEE]],2,2)="**"),IF('PR-tampon'!B323="","",IF('PR-tampon'!B323=0,"",IF(INDIRECT(NOM_FR_FACADE&amp;ADDRESS('PR-tampon'!$E323,COLUMN(REFERENCEMENT_FACADE[OBSERVATIONS SUR DOMAINE D''EMPLOI Sismique])))="","-",(INDIRECT(NOM_FR_FACADE&amp;ADDRESS('PR-tampon'!$E323,COLUMN(REFERENCEMENT_FACADE[OBSERVATIONS SUR DOMAINE D''EMPLOI Sismique]))))))),"")</f>
        <v/>
      </c>
      <c r="R357" s="2" t="str">
        <f ca="1">IF('PR-tampon'!B323="","",IF('PR-tampon'!B323=0,"",IF(INDIRECT(NOM_FR_FACADE&amp;ADDRESS('PR-tampon'!$E323,COLUMN(REFERENCEMENT_FACADE[REF ApL])))=0,"",INDIRECT(NOM_FR_FACADE&amp;ADDRESS('PR-tampon'!$E323,COLUMN(REFERENCEMENT_FACADE[REF ApL]))))))</f>
        <v/>
      </c>
      <c r="S357" s="187" t="str">
        <f ca="1">IF('PR-tampon'!B323="","",IF('PR-tampon'!B323=0,"",IF(INDIRECT(NOM_FR_FACADE&amp;ADDRESS('PR-tampon'!$E323,COLUMN(REFERENCEMENT_FACADE[Lien pour aller sur le site Evaluation CSTB])))=0,"",INDIRECT(NOM_FR_FACADE&amp;ADDRESS('PR-tampon'!$E323,COLUMN(REFERENCEMENT_FACADE[Lien pour aller sur le site Evaluation CSTB]))))))</f>
        <v/>
      </c>
    </row>
    <row r="358" spans="1:19" ht="120" customHeight="1" x14ac:dyDescent="0.3">
      <c r="A358" s="2" t="e">
        <f>IF('PR-tampon'!B324=0,"",IF(A357+1&gt;'MODULE DE RECHERCHE'!$F$36,"",A357+1))</f>
        <v>#VALUE!</v>
      </c>
      <c r="B358" s="10" t="str">
        <f ca="1">IF('PR-tampon'!E324="","",IF('PR-tampon'!E324=0,"",INDIRECT(NOM_FR_FACADE&amp;ADDRESS('PR-tampon'!$E324,COLUMN(REFERENCEMENT_FACADE[[#Headers],[DATE REFERENCEMENT]])))))</f>
        <v/>
      </c>
      <c r="C358" s="2" t="str">
        <f ca="1">IF('PR-tampon'!B324="","",IF('PR-tampon'!B324=0,"",INDIRECT(NOM_FR_FACADE&amp;ADDRESS('PR-tampon'!$E324,COLUMN(REFERENCEMENT_FACADE[[#Headers],[ASPECT]])))))</f>
        <v/>
      </c>
      <c r="D358" s="2" t="str">
        <f ca="1">IF('PR-tampon'!B324="","",IF('PR-tampon'!B324=0,"",INDIRECT(NOM_FR_FACADE&amp;ADDRESS('PR-tampon'!$E324,COLUMN(REFERENCEMENT_FACADE[[#Headers],[TYPE DE PROCEDE]])))))</f>
        <v/>
      </c>
      <c r="E358" s="2" t="str">
        <f ca="1">IF('PR-tampon'!B324="","",IF('PR-tampon'!B324=0,"",INDIRECT(NOM_FR_FACADE&amp;ADDRESS('PR-tampon'!$E324,COLUMN(REFERENCEMENT_FACADE[[#Headers],[NOM COMMERCIAL DU PROCEDE]])))))</f>
        <v/>
      </c>
      <c r="F358" s="2" t="str">
        <f ca="1">IF('PR-tampon'!B324="","",IF('PR-tampon'!B324=0,"",INDIRECT(NOM_FR_FACADE&amp;ADDRESS('PR-tampon'!$E324,COLUMN(REFERENCEMENT_FACADE[[#Headers],[FABRICANT]])))))</f>
        <v/>
      </c>
      <c r="G358" s="2" t="str">
        <f ca="1">IF('PR-tampon'!B324="","",IF('PR-tampon'!B324=0,"",INDIRECT(NOM_FR_FACADE&amp;ADDRESS('PR-tampon'!$E324,COLUMN(REFERENCEMENT_FACADE[[#Headers],[TYPE DE DOCUMENT DE REFERENCE]])))))</f>
        <v/>
      </c>
      <c r="H358" s="2" t="str">
        <f ca="1">IF('PR-tampon'!B324="","",IF('PR-tampon'!B324=0,"",INDIRECT(NOM_FR_FACADE&amp;ADDRESS('PR-tampon'!$E324,COLUMN(REFERENCEMENT_FACADE[[#Headers],[REF]])))))</f>
        <v/>
      </c>
      <c r="I358" s="10" t="str">
        <f ca="1">IF('PR-tampon'!B324="","",IF('PR-tampon'!B324=0,"",INDIRECT(NOM_FR_FACADE&amp;ADDRESS('PR-tampon'!$E324,COLUMN(REFERENCEMENT_FACADE[[#Headers],[AVIS LIMITE AU / VALIDITE]])))))</f>
        <v/>
      </c>
      <c r="J358" s="10" t="str">
        <f ca="1">IF('PR-tampon'!B324="","",IF('PR-tampon'!B324=0,"",INDIRECT(NOM_FR_FACADE&amp;ADDRESS('PR-tampon'!$E324,COLUMN(REFERENCEMENT_FACADE[[#Headers],[TC/TNC
dans le domaine d''emploi visé]])))))</f>
        <v/>
      </c>
      <c r="K358" s="2" t="str">
        <f ca="1">IF('PR-tampon'!B324="","",IF('PR-tampon'!B324=0,"",INDIRECT(NOM_FR_FACADE&amp;ADDRESS('PR-tampon'!$E324,COLUMN(REFERENCEMENT_FACADE[[#Headers],[Synthèse support visés]])))))</f>
        <v/>
      </c>
      <c r="L358" s="2" t="str">
        <f ca="1">IF('PR-tampon'!B324="","",IF('PR-tampon'!B324=0,"",INDIRECT(NOM_FR_FACADE&amp;ADDRESS('PR-tampon'!$E324,COLUMN(REFERENCEMENT_FACADE[[#Headers],[LIMITATION DE HAUTEUR DE FACADE3]])))))</f>
        <v/>
      </c>
      <c r="M358" s="265" t="str">
        <f ca="1">IF('PR-tampon'!B324="","",IF('PR-tampon'!B324=0,"",INDIRECT(NOM_FR_FACADE&amp;ADDRESS('PR-tampon'!$E324,COLUMN(REFERENCEMENT_FACADE[[#Headers],[LIMITATION DE HAUTEUR DE FACADE]])))))</f>
        <v/>
      </c>
      <c r="N358" s="236" t="str">
        <f ca="1">IF('PR-tampon'!B324="","",IF('PR-tampon'!B324=0,"",IF(INDIRECT(NOM_FR_FACADE&amp;ADDRESS('PR-tampon'!$E324,COLUMN(REFERENCEMENT_FACADE[Observation domaine d''emploi Hauteur])))=0,"-",INDIRECT(NOM_FR_FACADE&amp;ADDRESS('PR-tampon'!$E324,COLUMN(REFERENCEMENT_FACADE[Observation domaine d''emploi Hauteur]))))))</f>
        <v/>
      </c>
      <c r="O358" s="2" t="str">
        <f ca="1">IF('PR-tampon'!B324="","",IF('PR-tampon'!B324=0,"",INDIRECT(NOM_FR_FACADE&amp;ADDRESS('PR-tampon'!$E324,COLUMN(REFERENCEMENT_FACADE[[#Headers],[Colonne zone visée]])))))</f>
        <v/>
      </c>
      <c r="P358" s="2" t="str">
        <f ca="1">IF('PR-tampon'!B324="","",IF('PR-tampon'!B324=0,"",INDIRECT(NOM_FR_FACADE&amp;ADDRESS('PR-tampon'!$E324,COLUMN(REFERENCEMENT_FACADE[[#Headers],[Colonne catégorie visée]])))))</f>
        <v/>
      </c>
      <c r="Q358" s="236" t="str">
        <f ca="1">IF(OR(RECH_CATEGORIE=FALSE,MID(Tableau5[[#This Row],[ZONE DE SISMICITE MAXIMALE POUR LA CATEGORIE DE BATIMENT VISEE]],2,2)="**"),IF('PR-tampon'!B324="","",IF('PR-tampon'!B324=0,"",IF(INDIRECT(NOM_FR_FACADE&amp;ADDRESS('PR-tampon'!$E324,COLUMN(REFERENCEMENT_FACADE[OBSERVATIONS SUR DOMAINE D''EMPLOI Sismique])))="","-",(INDIRECT(NOM_FR_FACADE&amp;ADDRESS('PR-tampon'!$E324,COLUMN(REFERENCEMENT_FACADE[OBSERVATIONS SUR DOMAINE D''EMPLOI Sismique]))))))),"")</f>
        <v/>
      </c>
      <c r="R358" s="2" t="str">
        <f ca="1">IF('PR-tampon'!B324="","",IF('PR-tampon'!B324=0,"",IF(INDIRECT(NOM_FR_FACADE&amp;ADDRESS('PR-tampon'!$E324,COLUMN(REFERENCEMENT_FACADE[REF ApL])))=0,"",INDIRECT(NOM_FR_FACADE&amp;ADDRESS('PR-tampon'!$E324,COLUMN(REFERENCEMENT_FACADE[REF ApL]))))))</f>
        <v/>
      </c>
      <c r="S358" s="187" t="str">
        <f ca="1">IF('PR-tampon'!B324="","",IF('PR-tampon'!B324=0,"",IF(INDIRECT(NOM_FR_FACADE&amp;ADDRESS('PR-tampon'!$E324,COLUMN(REFERENCEMENT_FACADE[Lien pour aller sur le site Evaluation CSTB])))=0,"",INDIRECT(NOM_FR_FACADE&amp;ADDRESS('PR-tampon'!$E324,COLUMN(REFERENCEMENT_FACADE[Lien pour aller sur le site Evaluation CSTB]))))))</f>
        <v/>
      </c>
    </row>
    <row r="359" spans="1:19" ht="120" customHeight="1" x14ac:dyDescent="0.3">
      <c r="A359" s="2" t="e">
        <f>IF('PR-tampon'!B325=0,"",IF(A358+1&gt;'MODULE DE RECHERCHE'!$F$36,"",A358+1))</f>
        <v>#VALUE!</v>
      </c>
      <c r="B359" s="10" t="str">
        <f ca="1">IF('PR-tampon'!E325="","",IF('PR-tampon'!E325=0,"",INDIRECT(NOM_FR_FACADE&amp;ADDRESS('PR-tampon'!$E325,COLUMN(REFERENCEMENT_FACADE[[#Headers],[DATE REFERENCEMENT]])))))</f>
        <v/>
      </c>
      <c r="C359" s="2" t="str">
        <f ca="1">IF('PR-tampon'!B325="","",IF('PR-tampon'!B325=0,"",INDIRECT(NOM_FR_FACADE&amp;ADDRESS('PR-tampon'!$E325,COLUMN(REFERENCEMENT_FACADE[[#Headers],[ASPECT]])))))</f>
        <v/>
      </c>
      <c r="D359" s="2" t="str">
        <f ca="1">IF('PR-tampon'!B325="","",IF('PR-tampon'!B325=0,"",INDIRECT(NOM_FR_FACADE&amp;ADDRESS('PR-tampon'!$E325,COLUMN(REFERENCEMENT_FACADE[[#Headers],[TYPE DE PROCEDE]])))))</f>
        <v/>
      </c>
      <c r="E359" s="2" t="str">
        <f ca="1">IF('PR-tampon'!B325="","",IF('PR-tampon'!B325=0,"",INDIRECT(NOM_FR_FACADE&amp;ADDRESS('PR-tampon'!$E325,COLUMN(REFERENCEMENT_FACADE[[#Headers],[NOM COMMERCIAL DU PROCEDE]])))))</f>
        <v/>
      </c>
      <c r="F359" s="2" t="str">
        <f ca="1">IF('PR-tampon'!B325="","",IF('PR-tampon'!B325=0,"",INDIRECT(NOM_FR_FACADE&amp;ADDRESS('PR-tampon'!$E325,COLUMN(REFERENCEMENT_FACADE[[#Headers],[FABRICANT]])))))</f>
        <v/>
      </c>
      <c r="G359" s="2" t="str">
        <f ca="1">IF('PR-tampon'!B325="","",IF('PR-tampon'!B325=0,"",INDIRECT(NOM_FR_FACADE&amp;ADDRESS('PR-tampon'!$E325,COLUMN(REFERENCEMENT_FACADE[[#Headers],[TYPE DE DOCUMENT DE REFERENCE]])))))</f>
        <v/>
      </c>
      <c r="H359" s="2" t="str">
        <f ca="1">IF('PR-tampon'!B325="","",IF('PR-tampon'!B325=0,"",INDIRECT(NOM_FR_FACADE&amp;ADDRESS('PR-tampon'!$E325,COLUMN(REFERENCEMENT_FACADE[[#Headers],[REF]])))))</f>
        <v/>
      </c>
      <c r="I359" s="10" t="str">
        <f ca="1">IF('PR-tampon'!B325="","",IF('PR-tampon'!B325=0,"",INDIRECT(NOM_FR_FACADE&amp;ADDRESS('PR-tampon'!$E325,COLUMN(REFERENCEMENT_FACADE[[#Headers],[AVIS LIMITE AU / VALIDITE]])))))</f>
        <v/>
      </c>
      <c r="J359" s="10" t="str">
        <f ca="1">IF('PR-tampon'!B325="","",IF('PR-tampon'!B325=0,"",INDIRECT(NOM_FR_FACADE&amp;ADDRESS('PR-tampon'!$E325,COLUMN(REFERENCEMENT_FACADE[[#Headers],[TC/TNC
dans le domaine d''emploi visé]])))))</f>
        <v/>
      </c>
      <c r="K359" s="2" t="str">
        <f ca="1">IF('PR-tampon'!B325="","",IF('PR-tampon'!B325=0,"",INDIRECT(NOM_FR_FACADE&amp;ADDRESS('PR-tampon'!$E325,COLUMN(REFERENCEMENT_FACADE[[#Headers],[Synthèse support visés]])))))</f>
        <v/>
      </c>
      <c r="L359" s="2" t="str">
        <f ca="1">IF('PR-tampon'!B325="","",IF('PR-tampon'!B325=0,"",INDIRECT(NOM_FR_FACADE&amp;ADDRESS('PR-tampon'!$E325,COLUMN(REFERENCEMENT_FACADE[[#Headers],[LIMITATION DE HAUTEUR DE FACADE3]])))))</f>
        <v/>
      </c>
      <c r="M359" s="265" t="str">
        <f ca="1">IF('PR-tampon'!B325="","",IF('PR-tampon'!B325=0,"",INDIRECT(NOM_FR_FACADE&amp;ADDRESS('PR-tampon'!$E325,COLUMN(REFERENCEMENT_FACADE[[#Headers],[LIMITATION DE HAUTEUR DE FACADE]])))))</f>
        <v/>
      </c>
      <c r="N359" s="236" t="str">
        <f ca="1">IF('PR-tampon'!B325="","",IF('PR-tampon'!B325=0,"",IF(INDIRECT(NOM_FR_FACADE&amp;ADDRESS('PR-tampon'!$E325,COLUMN(REFERENCEMENT_FACADE[Observation domaine d''emploi Hauteur])))=0,"-",INDIRECT(NOM_FR_FACADE&amp;ADDRESS('PR-tampon'!$E325,COLUMN(REFERENCEMENT_FACADE[Observation domaine d''emploi Hauteur]))))))</f>
        <v/>
      </c>
      <c r="O359" s="2" t="str">
        <f ca="1">IF('PR-tampon'!B325="","",IF('PR-tampon'!B325=0,"",INDIRECT(NOM_FR_FACADE&amp;ADDRESS('PR-tampon'!$E325,COLUMN(REFERENCEMENT_FACADE[[#Headers],[Colonne zone visée]])))))</f>
        <v/>
      </c>
      <c r="P359" s="2" t="str">
        <f ca="1">IF('PR-tampon'!B325="","",IF('PR-tampon'!B325=0,"",INDIRECT(NOM_FR_FACADE&amp;ADDRESS('PR-tampon'!$E325,COLUMN(REFERENCEMENT_FACADE[[#Headers],[Colonne catégorie visée]])))))</f>
        <v/>
      </c>
      <c r="Q359" s="236" t="str">
        <f ca="1">IF(OR(RECH_CATEGORIE=FALSE,MID(Tableau5[[#This Row],[ZONE DE SISMICITE MAXIMALE POUR LA CATEGORIE DE BATIMENT VISEE]],2,2)="**"),IF('PR-tampon'!B325="","",IF('PR-tampon'!B325=0,"",IF(INDIRECT(NOM_FR_FACADE&amp;ADDRESS('PR-tampon'!$E325,COLUMN(REFERENCEMENT_FACADE[OBSERVATIONS SUR DOMAINE D''EMPLOI Sismique])))="","-",(INDIRECT(NOM_FR_FACADE&amp;ADDRESS('PR-tampon'!$E325,COLUMN(REFERENCEMENT_FACADE[OBSERVATIONS SUR DOMAINE D''EMPLOI Sismique]))))))),"")</f>
        <v/>
      </c>
      <c r="R359" s="2" t="str">
        <f ca="1">IF('PR-tampon'!B325="","",IF('PR-tampon'!B325=0,"",IF(INDIRECT(NOM_FR_FACADE&amp;ADDRESS('PR-tampon'!$E325,COLUMN(REFERENCEMENT_FACADE[REF ApL])))=0,"",INDIRECT(NOM_FR_FACADE&amp;ADDRESS('PR-tampon'!$E325,COLUMN(REFERENCEMENT_FACADE[REF ApL]))))))</f>
        <v/>
      </c>
      <c r="S359" s="187" t="str">
        <f ca="1">IF('PR-tampon'!B325="","",IF('PR-tampon'!B325=0,"",IF(INDIRECT(NOM_FR_FACADE&amp;ADDRESS('PR-tampon'!$E325,COLUMN(REFERENCEMENT_FACADE[Lien pour aller sur le site Evaluation CSTB])))=0,"",INDIRECT(NOM_FR_FACADE&amp;ADDRESS('PR-tampon'!$E325,COLUMN(REFERENCEMENT_FACADE[Lien pour aller sur le site Evaluation CSTB]))))))</f>
        <v/>
      </c>
    </row>
    <row r="360" spans="1:19" ht="120" customHeight="1" x14ac:dyDescent="0.3">
      <c r="A360" s="2" t="e">
        <f>IF('PR-tampon'!B326=0,"",IF(A359+1&gt;'MODULE DE RECHERCHE'!$F$36,"",A359+1))</f>
        <v>#VALUE!</v>
      </c>
      <c r="B360" s="10" t="str">
        <f ca="1">IF('PR-tampon'!E326="","",IF('PR-tampon'!E326=0,"",INDIRECT(NOM_FR_FACADE&amp;ADDRESS('PR-tampon'!$E326,COLUMN(REFERENCEMENT_FACADE[[#Headers],[DATE REFERENCEMENT]])))))</f>
        <v/>
      </c>
      <c r="C360" s="2" t="str">
        <f ca="1">IF('PR-tampon'!B326="","",IF('PR-tampon'!B326=0,"",INDIRECT(NOM_FR_FACADE&amp;ADDRESS('PR-tampon'!$E326,COLUMN(REFERENCEMENT_FACADE[[#Headers],[ASPECT]])))))</f>
        <v/>
      </c>
      <c r="D360" s="2" t="str">
        <f ca="1">IF('PR-tampon'!B326="","",IF('PR-tampon'!B326=0,"",INDIRECT(NOM_FR_FACADE&amp;ADDRESS('PR-tampon'!$E326,COLUMN(REFERENCEMENT_FACADE[[#Headers],[TYPE DE PROCEDE]])))))</f>
        <v/>
      </c>
      <c r="E360" s="2" t="str">
        <f ca="1">IF('PR-tampon'!B326="","",IF('PR-tampon'!B326=0,"",INDIRECT(NOM_FR_FACADE&amp;ADDRESS('PR-tampon'!$E326,COLUMN(REFERENCEMENT_FACADE[[#Headers],[NOM COMMERCIAL DU PROCEDE]])))))</f>
        <v/>
      </c>
      <c r="F360" s="2" t="str">
        <f ca="1">IF('PR-tampon'!B326="","",IF('PR-tampon'!B326=0,"",INDIRECT(NOM_FR_FACADE&amp;ADDRESS('PR-tampon'!$E326,COLUMN(REFERENCEMENT_FACADE[[#Headers],[FABRICANT]])))))</f>
        <v/>
      </c>
      <c r="G360" s="2" t="str">
        <f ca="1">IF('PR-tampon'!B326="","",IF('PR-tampon'!B326=0,"",INDIRECT(NOM_FR_FACADE&amp;ADDRESS('PR-tampon'!$E326,COLUMN(REFERENCEMENT_FACADE[[#Headers],[TYPE DE DOCUMENT DE REFERENCE]])))))</f>
        <v/>
      </c>
      <c r="H360" s="2" t="str">
        <f ca="1">IF('PR-tampon'!B326="","",IF('PR-tampon'!B326=0,"",INDIRECT(NOM_FR_FACADE&amp;ADDRESS('PR-tampon'!$E326,COLUMN(REFERENCEMENT_FACADE[[#Headers],[REF]])))))</f>
        <v/>
      </c>
      <c r="I360" s="10" t="str">
        <f ca="1">IF('PR-tampon'!B326="","",IF('PR-tampon'!B326=0,"",INDIRECT(NOM_FR_FACADE&amp;ADDRESS('PR-tampon'!$E326,COLUMN(REFERENCEMENT_FACADE[[#Headers],[AVIS LIMITE AU / VALIDITE]])))))</f>
        <v/>
      </c>
      <c r="J360" s="10" t="str">
        <f ca="1">IF('PR-tampon'!B326="","",IF('PR-tampon'!B326=0,"",INDIRECT(NOM_FR_FACADE&amp;ADDRESS('PR-tampon'!$E326,COLUMN(REFERENCEMENT_FACADE[[#Headers],[TC/TNC
dans le domaine d''emploi visé]])))))</f>
        <v/>
      </c>
      <c r="K360" s="2" t="str">
        <f ca="1">IF('PR-tampon'!B326="","",IF('PR-tampon'!B326=0,"",INDIRECT(NOM_FR_FACADE&amp;ADDRESS('PR-tampon'!$E326,COLUMN(REFERENCEMENT_FACADE[[#Headers],[Synthèse support visés]])))))</f>
        <v/>
      </c>
      <c r="L360" s="2" t="str">
        <f ca="1">IF('PR-tampon'!B326="","",IF('PR-tampon'!B326=0,"",INDIRECT(NOM_FR_FACADE&amp;ADDRESS('PR-tampon'!$E326,COLUMN(REFERENCEMENT_FACADE[[#Headers],[LIMITATION DE HAUTEUR DE FACADE3]])))))</f>
        <v/>
      </c>
      <c r="M360" s="265" t="str">
        <f ca="1">IF('PR-tampon'!B326="","",IF('PR-tampon'!B326=0,"",INDIRECT(NOM_FR_FACADE&amp;ADDRESS('PR-tampon'!$E326,COLUMN(REFERENCEMENT_FACADE[[#Headers],[LIMITATION DE HAUTEUR DE FACADE]])))))</f>
        <v/>
      </c>
      <c r="N360" s="236" t="str">
        <f ca="1">IF('PR-tampon'!B326="","",IF('PR-tampon'!B326=0,"",IF(INDIRECT(NOM_FR_FACADE&amp;ADDRESS('PR-tampon'!$E326,COLUMN(REFERENCEMENT_FACADE[Observation domaine d''emploi Hauteur])))=0,"-",INDIRECT(NOM_FR_FACADE&amp;ADDRESS('PR-tampon'!$E326,COLUMN(REFERENCEMENT_FACADE[Observation domaine d''emploi Hauteur]))))))</f>
        <v/>
      </c>
      <c r="O360" s="2" t="str">
        <f ca="1">IF('PR-tampon'!B326="","",IF('PR-tampon'!B326=0,"",INDIRECT(NOM_FR_FACADE&amp;ADDRESS('PR-tampon'!$E326,COLUMN(REFERENCEMENT_FACADE[[#Headers],[Colonne zone visée]])))))</f>
        <v/>
      </c>
      <c r="P360" s="2" t="str">
        <f ca="1">IF('PR-tampon'!B326="","",IF('PR-tampon'!B326=0,"",INDIRECT(NOM_FR_FACADE&amp;ADDRESS('PR-tampon'!$E326,COLUMN(REFERENCEMENT_FACADE[[#Headers],[Colonne catégorie visée]])))))</f>
        <v/>
      </c>
      <c r="Q360" s="236" t="str">
        <f ca="1">IF(OR(RECH_CATEGORIE=FALSE,MID(Tableau5[[#This Row],[ZONE DE SISMICITE MAXIMALE POUR LA CATEGORIE DE BATIMENT VISEE]],2,2)="**"),IF('PR-tampon'!B326="","",IF('PR-tampon'!B326=0,"",IF(INDIRECT(NOM_FR_FACADE&amp;ADDRESS('PR-tampon'!$E326,COLUMN(REFERENCEMENT_FACADE[OBSERVATIONS SUR DOMAINE D''EMPLOI Sismique])))="","-",(INDIRECT(NOM_FR_FACADE&amp;ADDRESS('PR-tampon'!$E326,COLUMN(REFERENCEMENT_FACADE[OBSERVATIONS SUR DOMAINE D''EMPLOI Sismique]))))))),"")</f>
        <v/>
      </c>
      <c r="R360" s="2" t="str">
        <f ca="1">IF('PR-tampon'!B326="","",IF('PR-tampon'!B326=0,"",IF(INDIRECT(NOM_FR_FACADE&amp;ADDRESS('PR-tampon'!$E326,COLUMN(REFERENCEMENT_FACADE[REF ApL])))=0,"",INDIRECT(NOM_FR_FACADE&amp;ADDRESS('PR-tampon'!$E326,COLUMN(REFERENCEMENT_FACADE[REF ApL]))))))</f>
        <v/>
      </c>
      <c r="S360" s="187" t="str">
        <f ca="1">IF('PR-tampon'!B326="","",IF('PR-tampon'!B326=0,"",IF(INDIRECT(NOM_FR_FACADE&amp;ADDRESS('PR-tampon'!$E326,COLUMN(REFERENCEMENT_FACADE[Lien pour aller sur le site Evaluation CSTB])))=0,"",INDIRECT(NOM_FR_FACADE&amp;ADDRESS('PR-tampon'!$E326,COLUMN(REFERENCEMENT_FACADE[Lien pour aller sur le site Evaluation CSTB]))))))</f>
        <v/>
      </c>
    </row>
    <row r="361" spans="1:19" ht="120" customHeight="1" x14ac:dyDescent="0.3">
      <c r="A361" s="2" t="e">
        <f>IF('PR-tampon'!B327=0,"",IF(A360+1&gt;'MODULE DE RECHERCHE'!$F$36,"",A360+1))</f>
        <v>#VALUE!</v>
      </c>
      <c r="B361" s="10" t="str">
        <f ca="1">IF('PR-tampon'!E327="","",IF('PR-tampon'!E327=0,"",INDIRECT(NOM_FR_FACADE&amp;ADDRESS('PR-tampon'!$E327,COLUMN(REFERENCEMENT_FACADE[[#Headers],[DATE REFERENCEMENT]])))))</f>
        <v/>
      </c>
      <c r="C361" s="2" t="str">
        <f ca="1">IF('PR-tampon'!B327="","",IF('PR-tampon'!B327=0,"",INDIRECT(NOM_FR_FACADE&amp;ADDRESS('PR-tampon'!$E327,COLUMN(REFERENCEMENT_FACADE[[#Headers],[ASPECT]])))))</f>
        <v/>
      </c>
      <c r="D361" s="2" t="str">
        <f ca="1">IF('PR-tampon'!B327="","",IF('PR-tampon'!B327=0,"",INDIRECT(NOM_FR_FACADE&amp;ADDRESS('PR-tampon'!$E327,COLUMN(REFERENCEMENT_FACADE[[#Headers],[TYPE DE PROCEDE]])))))</f>
        <v/>
      </c>
      <c r="E361" s="2" t="str">
        <f ca="1">IF('PR-tampon'!B327="","",IF('PR-tampon'!B327=0,"",INDIRECT(NOM_FR_FACADE&amp;ADDRESS('PR-tampon'!$E327,COLUMN(REFERENCEMENT_FACADE[[#Headers],[NOM COMMERCIAL DU PROCEDE]])))))</f>
        <v/>
      </c>
      <c r="F361" s="2" t="str">
        <f ca="1">IF('PR-tampon'!B327="","",IF('PR-tampon'!B327=0,"",INDIRECT(NOM_FR_FACADE&amp;ADDRESS('PR-tampon'!$E327,COLUMN(REFERENCEMENT_FACADE[[#Headers],[FABRICANT]])))))</f>
        <v/>
      </c>
      <c r="G361" s="2" t="str">
        <f ca="1">IF('PR-tampon'!B327="","",IF('PR-tampon'!B327=0,"",INDIRECT(NOM_FR_FACADE&amp;ADDRESS('PR-tampon'!$E327,COLUMN(REFERENCEMENT_FACADE[[#Headers],[TYPE DE DOCUMENT DE REFERENCE]])))))</f>
        <v/>
      </c>
      <c r="H361" s="2" t="str">
        <f ca="1">IF('PR-tampon'!B327="","",IF('PR-tampon'!B327=0,"",INDIRECT(NOM_FR_FACADE&amp;ADDRESS('PR-tampon'!$E327,COLUMN(REFERENCEMENT_FACADE[[#Headers],[REF]])))))</f>
        <v/>
      </c>
      <c r="I361" s="10" t="str">
        <f ca="1">IF('PR-tampon'!B327="","",IF('PR-tampon'!B327=0,"",INDIRECT(NOM_FR_FACADE&amp;ADDRESS('PR-tampon'!$E327,COLUMN(REFERENCEMENT_FACADE[[#Headers],[AVIS LIMITE AU / VALIDITE]])))))</f>
        <v/>
      </c>
      <c r="J361" s="10" t="str">
        <f ca="1">IF('PR-tampon'!B327="","",IF('PR-tampon'!B327=0,"",INDIRECT(NOM_FR_FACADE&amp;ADDRESS('PR-tampon'!$E327,COLUMN(REFERENCEMENT_FACADE[[#Headers],[TC/TNC
dans le domaine d''emploi visé]])))))</f>
        <v/>
      </c>
      <c r="K361" s="2" t="str">
        <f ca="1">IF('PR-tampon'!B327="","",IF('PR-tampon'!B327=0,"",INDIRECT(NOM_FR_FACADE&amp;ADDRESS('PR-tampon'!$E327,COLUMN(REFERENCEMENT_FACADE[[#Headers],[Synthèse support visés]])))))</f>
        <v/>
      </c>
      <c r="L361" s="2" t="str">
        <f ca="1">IF('PR-tampon'!B327="","",IF('PR-tampon'!B327=0,"",INDIRECT(NOM_FR_FACADE&amp;ADDRESS('PR-tampon'!$E327,COLUMN(REFERENCEMENT_FACADE[[#Headers],[LIMITATION DE HAUTEUR DE FACADE3]])))))</f>
        <v/>
      </c>
      <c r="M361" s="265" t="str">
        <f ca="1">IF('PR-tampon'!B327="","",IF('PR-tampon'!B327=0,"",INDIRECT(NOM_FR_FACADE&amp;ADDRESS('PR-tampon'!$E327,COLUMN(REFERENCEMENT_FACADE[[#Headers],[LIMITATION DE HAUTEUR DE FACADE]])))))</f>
        <v/>
      </c>
      <c r="N361" s="236" t="str">
        <f ca="1">IF('PR-tampon'!B327="","",IF('PR-tampon'!B327=0,"",IF(INDIRECT(NOM_FR_FACADE&amp;ADDRESS('PR-tampon'!$E327,COLUMN(REFERENCEMENT_FACADE[Observation domaine d''emploi Hauteur])))=0,"-",INDIRECT(NOM_FR_FACADE&amp;ADDRESS('PR-tampon'!$E327,COLUMN(REFERENCEMENT_FACADE[Observation domaine d''emploi Hauteur]))))))</f>
        <v/>
      </c>
      <c r="O361" s="2" t="str">
        <f ca="1">IF('PR-tampon'!B327="","",IF('PR-tampon'!B327=0,"",INDIRECT(NOM_FR_FACADE&amp;ADDRESS('PR-tampon'!$E327,COLUMN(REFERENCEMENT_FACADE[[#Headers],[Colonne zone visée]])))))</f>
        <v/>
      </c>
      <c r="P361" s="2" t="str">
        <f ca="1">IF('PR-tampon'!B327="","",IF('PR-tampon'!B327=0,"",INDIRECT(NOM_FR_FACADE&amp;ADDRESS('PR-tampon'!$E327,COLUMN(REFERENCEMENT_FACADE[[#Headers],[Colonne catégorie visée]])))))</f>
        <v/>
      </c>
      <c r="Q361" s="236" t="str">
        <f ca="1">IF(OR(RECH_CATEGORIE=FALSE,MID(Tableau5[[#This Row],[ZONE DE SISMICITE MAXIMALE POUR LA CATEGORIE DE BATIMENT VISEE]],2,2)="**"),IF('PR-tampon'!B327="","",IF('PR-tampon'!B327=0,"",IF(INDIRECT(NOM_FR_FACADE&amp;ADDRESS('PR-tampon'!$E327,COLUMN(REFERENCEMENT_FACADE[OBSERVATIONS SUR DOMAINE D''EMPLOI Sismique])))="","-",(INDIRECT(NOM_FR_FACADE&amp;ADDRESS('PR-tampon'!$E327,COLUMN(REFERENCEMENT_FACADE[OBSERVATIONS SUR DOMAINE D''EMPLOI Sismique]))))))),"")</f>
        <v/>
      </c>
      <c r="R361" s="2" t="str">
        <f ca="1">IF('PR-tampon'!B327="","",IF('PR-tampon'!B327=0,"",IF(INDIRECT(NOM_FR_FACADE&amp;ADDRESS('PR-tampon'!$E327,COLUMN(REFERENCEMENT_FACADE[REF ApL])))=0,"",INDIRECT(NOM_FR_FACADE&amp;ADDRESS('PR-tampon'!$E327,COLUMN(REFERENCEMENT_FACADE[REF ApL]))))))</f>
        <v/>
      </c>
      <c r="S361" s="187" t="str">
        <f ca="1">IF('PR-tampon'!B327="","",IF('PR-tampon'!B327=0,"",IF(INDIRECT(NOM_FR_FACADE&amp;ADDRESS('PR-tampon'!$E327,COLUMN(REFERENCEMENT_FACADE[Lien pour aller sur le site Evaluation CSTB])))=0,"",INDIRECT(NOM_FR_FACADE&amp;ADDRESS('PR-tampon'!$E327,COLUMN(REFERENCEMENT_FACADE[Lien pour aller sur le site Evaluation CSTB]))))))</f>
        <v/>
      </c>
    </row>
    <row r="362" spans="1:19" ht="120" customHeight="1" x14ac:dyDescent="0.3">
      <c r="A362" s="2" t="e">
        <f>IF('PR-tampon'!B328=0,"",IF(A361+1&gt;'MODULE DE RECHERCHE'!$F$36,"",A361+1))</f>
        <v>#VALUE!</v>
      </c>
      <c r="B362" s="10" t="str">
        <f ca="1">IF('PR-tampon'!E328="","",IF('PR-tampon'!E328=0,"",INDIRECT(NOM_FR_FACADE&amp;ADDRESS('PR-tampon'!$E328,COLUMN(REFERENCEMENT_FACADE[[#Headers],[DATE REFERENCEMENT]])))))</f>
        <v/>
      </c>
      <c r="C362" s="2" t="str">
        <f ca="1">IF('PR-tampon'!B328="","",IF('PR-tampon'!B328=0,"",INDIRECT(NOM_FR_FACADE&amp;ADDRESS('PR-tampon'!$E328,COLUMN(REFERENCEMENT_FACADE[[#Headers],[ASPECT]])))))</f>
        <v/>
      </c>
      <c r="D362" s="2" t="str">
        <f ca="1">IF('PR-tampon'!B328="","",IF('PR-tampon'!B328=0,"",INDIRECT(NOM_FR_FACADE&amp;ADDRESS('PR-tampon'!$E328,COLUMN(REFERENCEMENT_FACADE[[#Headers],[TYPE DE PROCEDE]])))))</f>
        <v/>
      </c>
      <c r="E362" s="2" t="str">
        <f ca="1">IF('PR-tampon'!B328="","",IF('PR-tampon'!B328=0,"",INDIRECT(NOM_FR_FACADE&amp;ADDRESS('PR-tampon'!$E328,COLUMN(REFERENCEMENT_FACADE[[#Headers],[NOM COMMERCIAL DU PROCEDE]])))))</f>
        <v/>
      </c>
      <c r="F362" s="2" t="str">
        <f ca="1">IF('PR-tampon'!B328="","",IF('PR-tampon'!B328=0,"",INDIRECT(NOM_FR_FACADE&amp;ADDRESS('PR-tampon'!$E328,COLUMN(REFERENCEMENT_FACADE[[#Headers],[FABRICANT]])))))</f>
        <v/>
      </c>
      <c r="G362" s="2" t="str">
        <f ca="1">IF('PR-tampon'!B328="","",IF('PR-tampon'!B328=0,"",INDIRECT(NOM_FR_FACADE&amp;ADDRESS('PR-tampon'!$E328,COLUMN(REFERENCEMENT_FACADE[[#Headers],[TYPE DE DOCUMENT DE REFERENCE]])))))</f>
        <v/>
      </c>
      <c r="H362" s="2" t="str">
        <f ca="1">IF('PR-tampon'!B328="","",IF('PR-tampon'!B328=0,"",INDIRECT(NOM_FR_FACADE&amp;ADDRESS('PR-tampon'!$E328,COLUMN(REFERENCEMENT_FACADE[[#Headers],[REF]])))))</f>
        <v/>
      </c>
      <c r="I362" s="10" t="str">
        <f ca="1">IF('PR-tampon'!B328="","",IF('PR-tampon'!B328=0,"",INDIRECT(NOM_FR_FACADE&amp;ADDRESS('PR-tampon'!$E328,COLUMN(REFERENCEMENT_FACADE[[#Headers],[AVIS LIMITE AU / VALIDITE]])))))</f>
        <v/>
      </c>
      <c r="J362" s="10" t="str">
        <f ca="1">IF('PR-tampon'!B328="","",IF('PR-tampon'!B328=0,"",INDIRECT(NOM_FR_FACADE&amp;ADDRESS('PR-tampon'!$E328,COLUMN(REFERENCEMENT_FACADE[[#Headers],[TC/TNC
dans le domaine d''emploi visé]])))))</f>
        <v/>
      </c>
      <c r="K362" s="2" t="str">
        <f ca="1">IF('PR-tampon'!B328="","",IF('PR-tampon'!B328=0,"",INDIRECT(NOM_FR_FACADE&amp;ADDRESS('PR-tampon'!$E328,COLUMN(REFERENCEMENT_FACADE[[#Headers],[Synthèse support visés]])))))</f>
        <v/>
      </c>
      <c r="L362" s="2" t="str">
        <f ca="1">IF('PR-tampon'!B328="","",IF('PR-tampon'!B328=0,"",INDIRECT(NOM_FR_FACADE&amp;ADDRESS('PR-tampon'!$E328,COLUMN(REFERENCEMENT_FACADE[[#Headers],[LIMITATION DE HAUTEUR DE FACADE3]])))))</f>
        <v/>
      </c>
      <c r="M362" s="265" t="str">
        <f ca="1">IF('PR-tampon'!B328="","",IF('PR-tampon'!B328=0,"",INDIRECT(NOM_FR_FACADE&amp;ADDRESS('PR-tampon'!$E328,COLUMN(REFERENCEMENT_FACADE[[#Headers],[LIMITATION DE HAUTEUR DE FACADE]])))))</f>
        <v/>
      </c>
      <c r="N362" s="236" t="str">
        <f ca="1">IF('PR-tampon'!B328="","",IF('PR-tampon'!B328=0,"",IF(INDIRECT(NOM_FR_FACADE&amp;ADDRESS('PR-tampon'!$E328,COLUMN(REFERENCEMENT_FACADE[Observation domaine d''emploi Hauteur])))=0,"-",INDIRECT(NOM_FR_FACADE&amp;ADDRESS('PR-tampon'!$E328,COLUMN(REFERENCEMENT_FACADE[Observation domaine d''emploi Hauteur]))))))</f>
        <v/>
      </c>
      <c r="O362" s="2" t="str">
        <f ca="1">IF('PR-tampon'!B328="","",IF('PR-tampon'!B328=0,"",INDIRECT(NOM_FR_FACADE&amp;ADDRESS('PR-tampon'!$E328,COLUMN(REFERENCEMENT_FACADE[[#Headers],[Colonne zone visée]])))))</f>
        <v/>
      </c>
      <c r="P362" s="2" t="str">
        <f ca="1">IF('PR-tampon'!B328="","",IF('PR-tampon'!B328=0,"",INDIRECT(NOM_FR_FACADE&amp;ADDRESS('PR-tampon'!$E328,COLUMN(REFERENCEMENT_FACADE[[#Headers],[Colonne catégorie visée]])))))</f>
        <v/>
      </c>
      <c r="Q362" s="236" t="str">
        <f ca="1">IF(OR(RECH_CATEGORIE=FALSE,MID(Tableau5[[#This Row],[ZONE DE SISMICITE MAXIMALE POUR LA CATEGORIE DE BATIMENT VISEE]],2,2)="**"),IF('PR-tampon'!B328="","",IF('PR-tampon'!B328=0,"",IF(INDIRECT(NOM_FR_FACADE&amp;ADDRESS('PR-tampon'!$E328,COLUMN(REFERENCEMENT_FACADE[OBSERVATIONS SUR DOMAINE D''EMPLOI Sismique])))="","-",(INDIRECT(NOM_FR_FACADE&amp;ADDRESS('PR-tampon'!$E328,COLUMN(REFERENCEMENT_FACADE[OBSERVATIONS SUR DOMAINE D''EMPLOI Sismique]))))))),"")</f>
        <v/>
      </c>
      <c r="R362" s="2" t="str">
        <f ca="1">IF('PR-tampon'!B328="","",IF('PR-tampon'!B328=0,"",IF(INDIRECT(NOM_FR_FACADE&amp;ADDRESS('PR-tampon'!$E328,COLUMN(REFERENCEMENT_FACADE[REF ApL])))=0,"",INDIRECT(NOM_FR_FACADE&amp;ADDRESS('PR-tampon'!$E328,COLUMN(REFERENCEMENT_FACADE[REF ApL]))))))</f>
        <v/>
      </c>
      <c r="S362" s="187" t="str">
        <f ca="1">IF('PR-tampon'!B328="","",IF('PR-tampon'!B328=0,"",IF(INDIRECT(NOM_FR_FACADE&amp;ADDRESS('PR-tampon'!$E328,COLUMN(REFERENCEMENT_FACADE[Lien pour aller sur le site Evaluation CSTB])))=0,"",INDIRECT(NOM_FR_FACADE&amp;ADDRESS('PR-tampon'!$E328,COLUMN(REFERENCEMENT_FACADE[Lien pour aller sur le site Evaluation CSTB]))))))</f>
        <v/>
      </c>
    </row>
    <row r="363" spans="1:19" ht="120" customHeight="1" x14ac:dyDescent="0.3">
      <c r="A363" s="2" t="e">
        <f>IF('PR-tampon'!B329=0,"",IF(A362+1&gt;'MODULE DE RECHERCHE'!$F$36,"",A362+1))</f>
        <v>#VALUE!</v>
      </c>
      <c r="B363" s="10" t="str">
        <f ca="1">IF('PR-tampon'!E329="","",IF('PR-tampon'!E329=0,"",INDIRECT(NOM_FR_FACADE&amp;ADDRESS('PR-tampon'!$E329,COLUMN(REFERENCEMENT_FACADE[[#Headers],[DATE REFERENCEMENT]])))))</f>
        <v/>
      </c>
      <c r="C363" s="2" t="str">
        <f ca="1">IF('PR-tampon'!B329="","",IF('PR-tampon'!B329=0,"",INDIRECT(NOM_FR_FACADE&amp;ADDRESS('PR-tampon'!$E329,COLUMN(REFERENCEMENT_FACADE[[#Headers],[ASPECT]])))))</f>
        <v/>
      </c>
      <c r="D363" s="2" t="str">
        <f ca="1">IF('PR-tampon'!B329="","",IF('PR-tampon'!B329=0,"",INDIRECT(NOM_FR_FACADE&amp;ADDRESS('PR-tampon'!$E329,COLUMN(REFERENCEMENT_FACADE[[#Headers],[TYPE DE PROCEDE]])))))</f>
        <v/>
      </c>
      <c r="E363" s="2" t="str">
        <f ca="1">IF('PR-tampon'!B329="","",IF('PR-tampon'!B329=0,"",INDIRECT(NOM_FR_FACADE&amp;ADDRESS('PR-tampon'!$E329,COLUMN(REFERENCEMENT_FACADE[[#Headers],[NOM COMMERCIAL DU PROCEDE]])))))</f>
        <v/>
      </c>
      <c r="F363" s="2" t="str">
        <f ca="1">IF('PR-tampon'!B329="","",IF('PR-tampon'!B329=0,"",INDIRECT(NOM_FR_FACADE&amp;ADDRESS('PR-tampon'!$E329,COLUMN(REFERENCEMENT_FACADE[[#Headers],[FABRICANT]])))))</f>
        <v/>
      </c>
      <c r="G363" s="2" t="str">
        <f ca="1">IF('PR-tampon'!B329="","",IF('PR-tampon'!B329=0,"",INDIRECT(NOM_FR_FACADE&amp;ADDRESS('PR-tampon'!$E329,COLUMN(REFERENCEMENT_FACADE[[#Headers],[TYPE DE DOCUMENT DE REFERENCE]])))))</f>
        <v/>
      </c>
      <c r="H363" s="2" t="str">
        <f ca="1">IF('PR-tampon'!B329="","",IF('PR-tampon'!B329=0,"",INDIRECT(NOM_FR_FACADE&amp;ADDRESS('PR-tampon'!$E329,COLUMN(REFERENCEMENT_FACADE[[#Headers],[REF]])))))</f>
        <v/>
      </c>
      <c r="I363" s="10" t="str">
        <f ca="1">IF('PR-tampon'!B329="","",IF('PR-tampon'!B329=0,"",INDIRECT(NOM_FR_FACADE&amp;ADDRESS('PR-tampon'!$E329,COLUMN(REFERENCEMENT_FACADE[[#Headers],[AVIS LIMITE AU / VALIDITE]])))))</f>
        <v/>
      </c>
      <c r="J363" s="10" t="str">
        <f ca="1">IF('PR-tampon'!B329="","",IF('PR-tampon'!B329=0,"",INDIRECT(NOM_FR_FACADE&amp;ADDRESS('PR-tampon'!$E329,COLUMN(REFERENCEMENT_FACADE[[#Headers],[TC/TNC
dans le domaine d''emploi visé]])))))</f>
        <v/>
      </c>
      <c r="K363" s="2" t="str">
        <f ca="1">IF('PR-tampon'!B329="","",IF('PR-tampon'!B329=0,"",INDIRECT(NOM_FR_FACADE&amp;ADDRESS('PR-tampon'!$E329,COLUMN(REFERENCEMENT_FACADE[[#Headers],[Synthèse support visés]])))))</f>
        <v/>
      </c>
      <c r="L363" s="2" t="str">
        <f ca="1">IF('PR-tampon'!B329="","",IF('PR-tampon'!B329=0,"",INDIRECT(NOM_FR_FACADE&amp;ADDRESS('PR-tampon'!$E329,COLUMN(REFERENCEMENT_FACADE[[#Headers],[LIMITATION DE HAUTEUR DE FACADE3]])))))</f>
        <v/>
      </c>
      <c r="M363" s="265" t="str">
        <f ca="1">IF('PR-tampon'!B329="","",IF('PR-tampon'!B329=0,"",INDIRECT(NOM_FR_FACADE&amp;ADDRESS('PR-tampon'!$E329,COLUMN(REFERENCEMENT_FACADE[[#Headers],[LIMITATION DE HAUTEUR DE FACADE]])))))</f>
        <v/>
      </c>
      <c r="N363" s="236" t="str">
        <f ca="1">IF('PR-tampon'!B329="","",IF('PR-tampon'!B329=0,"",IF(INDIRECT(NOM_FR_FACADE&amp;ADDRESS('PR-tampon'!$E329,COLUMN(REFERENCEMENT_FACADE[Observation domaine d''emploi Hauteur])))=0,"-",INDIRECT(NOM_FR_FACADE&amp;ADDRESS('PR-tampon'!$E329,COLUMN(REFERENCEMENT_FACADE[Observation domaine d''emploi Hauteur]))))))</f>
        <v/>
      </c>
      <c r="O363" s="2" t="str">
        <f ca="1">IF('PR-tampon'!B329="","",IF('PR-tampon'!B329=0,"",INDIRECT(NOM_FR_FACADE&amp;ADDRESS('PR-tampon'!$E329,COLUMN(REFERENCEMENT_FACADE[[#Headers],[Colonne zone visée]])))))</f>
        <v/>
      </c>
      <c r="P363" s="2" t="str">
        <f ca="1">IF('PR-tampon'!B329="","",IF('PR-tampon'!B329=0,"",INDIRECT(NOM_FR_FACADE&amp;ADDRESS('PR-tampon'!$E329,COLUMN(REFERENCEMENT_FACADE[[#Headers],[Colonne catégorie visée]])))))</f>
        <v/>
      </c>
      <c r="Q363" s="236" t="str">
        <f ca="1">IF(OR(RECH_CATEGORIE=FALSE,MID(Tableau5[[#This Row],[ZONE DE SISMICITE MAXIMALE POUR LA CATEGORIE DE BATIMENT VISEE]],2,2)="**"),IF('PR-tampon'!B329="","",IF('PR-tampon'!B329=0,"",IF(INDIRECT(NOM_FR_FACADE&amp;ADDRESS('PR-tampon'!$E329,COLUMN(REFERENCEMENT_FACADE[OBSERVATIONS SUR DOMAINE D''EMPLOI Sismique])))="","-",(INDIRECT(NOM_FR_FACADE&amp;ADDRESS('PR-tampon'!$E329,COLUMN(REFERENCEMENT_FACADE[OBSERVATIONS SUR DOMAINE D''EMPLOI Sismique]))))))),"")</f>
        <v/>
      </c>
      <c r="R363" s="2" t="str">
        <f ca="1">IF('PR-tampon'!B329="","",IF('PR-tampon'!B329=0,"",IF(INDIRECT(NOM_FR_FACADE&amp;ADDRESS('PR-tampon'!$E329,COLUMN(REFERENCEMENT_FACADE[REF ApL])))=0,"",INDIRECT(NOM_FR_FACADE&amp;ADDRESS('PR-tampon'!$E329,COLUMN(REFERENCEMENT_FACADE[REF ApL]))))))</f>
        <v/>
      </c>
      <c r="S363" s="187" t="str">
        <f ca="1">IF('PR-tampon'!B329="","",IF('PR-tampon'!B329=0,"",IF(INDIRECT(NOM_FR_FACADE&amp;ADDRESS('PR-tampon'!$E329,COLUMN(REFERENCEMENT_FACADE[Lien pour aller sur le site Evaluation CSTB])))=0,"",INDIRECT(NOM_FR_FACADE&amp;ADDRESS('PR-tampon'!$E329,COLUMN(REFERENCEMENT_FACADE[Lien pour aller sur le site Evaluation CSTB]))))))</f>
        <v/>
      </c>
    </row>
    <row r="364" spans="1:19" ht="120" customHeight="1" x14ac:dyDescent="0.3">
      <c r="A364" s="2" t="e">
        <f>IF('PR-tampon'!B330=0,"",IF(A363+1&gt;'MODULE DE RECHERCHE'!$F$36,"",A363+1))</f>
        <v>#VALUE!</v>
      </c>
      <c r="B364" s="10" t="str">
        <f ca="1">IF('PR-tampon'!E330="","",IF('PR-tampon'!E330=0,"",INDIRECT(NOM_FR_FACADE&amp;ADDRESS('PR-tampon'!$E330,COLUMN(REFERENCEMENT_FACADE[[#Headers],[DATE REFERENCEMENT]])))))</f>
        <v/>
      </c>
      <c r="C364" s="2" t="str">
        <f ca="1">IF('PR-tampon'!B330="","",IF('PR-tampon'!B330=0,"",INDIRECT(NOM_FR_FACADE&amp;ADDRESS('PR-tampon'!$E330,COLUMN(REFERENCEMENT_FACADE[[#Headers],[ASPECT]])))))</f>
        <v/>
      </c>
      <c r="D364" s="2" t="str">
        <f ca="1">IF('PR-tampon'!B330="","",IF('PR-tampon'!B330=0,"",INDIRECT(NOM_FR_FACADE&amp;ADDRESS('PR-tampon'!$E330,COLUMN(REFERENCEMENT_FACADE[[#Headers],[TYPE DE PROCEDE]])))))</f>
        <v/>
      </c>
      <c r="E364" s="2" t="str">
        <f ca="1">IF('PR-tampon'!B330="","",IF('PR-tampon'!B330=0,"",INDIRECT(NOM_FR_FACADE&amp;ADDRESS('PR-tampon'!$E330,COLUMN(REFERENCEMENT_FACADE[[#Headers],[NOM COMMERCIAL DU PROCEDE]])))))</f>
        <v/>
      </c>
      <c r="F364" s="2" t="str">
        <f ca="1">IF('PR-tampon'!B330="","",IF('PR-tampon'!B330=0,"",INDIRECT(NOM_FR_FACADE&amp;ADDRESS('PR-tampon'!$E330,COLUMN(REFERENCEMENT_FACADE[[#Headers],[FABRICANT]])))))</f>
        <v/>
      </c>
      <c r="G364" s="2" t="str">
        <f ca="1">IF('PR-tampon'!B330="","",IF('PR-tampon'!B330=0,"",INDIRECT(NOM_FR_FACADE&amp;ADDRESS('PR-tampon'!$E330,COLUMN(REFERENCEMENT_FACADE[[#Headers],[TYPE DE DOCUMENT DE REFERENCE]])))))</f>
        <v/>
      </c>
      <c r="H364" s="2" t="str">
        <f ca="1">IF('PR-tampon'!B330="","",IF('PR-tampon'!B330=0,"",INDIRECT(NOM_FR_FACADE&amp;ADDRESS('PR-tampon'!$E330,COLUMN(REFERENCEMENT_FACADE[[#Headers],[REF]])))))</f>
        <v/>
      </c>
      <c r="I364" s="10" t="str">
        <f ca="1">IF('PR-tampon'!B330="","",IF('PR-tampon'!B330=0,"",INDIRECT(NOM_FR_FACADE&amp;ADDRESS('PR-tampon'!$E330,COLUMN(REFERENCEMENT_FACADE[[#Headers],[AVIS LIMITE AU / VALIDITE]])))))</f>
        <v/>
      </c>
      <c r="J364" s="10" t="str">
        <f ca="1">IF('PR-tampon'!B330="","",IF('PR-tampon'!B330=0,"",INDIRECT(NOM_FR_FACADE&amp;ADDRESS('PR-tampon'!$E330,COLUMN(REFERENCEMENT_FACADE[[#Headers],[TC/TNC
dans le domaine d''emploi visé]])))))</f>
        <v/>
      </c>
      <c r="K364" s="2" t="str">
        <f ca="1">IF('PR-tampon'!B330="","",IF('PR-tampon'!B330=0,"",INDIRECT(NOM_FR_FACADE&amp;ADDRESS('PR-tampon'!$E330,COLUMN(REFERENCEMENT_FACADE[[#Headers],[Synthèse support visés]])))))</f>
        <v/>
      </c>
      <c r="L364" s="2" t="str">
        <f ca="1">IF('PR-tampon'!B330="","",IF('PR-tampon'!B330=0,"",INDIRECT(NOM_FR_FACADE&amp;ADDRESS('PR-tampon'!$E330,COLUMN(REFERENCEMENT_FACADE[[#Headers],[LIMITATION DE HAUTEUR DE FACADE3]])))))</f>
        <v/>
      </c>
      <c r="M364" s="265" t="str">
        <f ca="1">IF('PR-tampon'!B330="","",IF('PR-tampon'!B330=0,"",INDIRECT(NOM_FR_FACADE&amp;ADDRESS('PR-tampon'!$E330,COLUMN(REFERENCEMENT_FACADE[[#Headers],[LIMITATION DE HAUTEUR DE FACADE]])))))</f>
        <v/>
      </c>
      <c r="N364" s="236" t="str">
        <f ca="1">IF('PR-tampon'!B330="","",IF('PR-tampon'!B330=0,"",IF(INDIRECT(NOM_FR_FACADE&amp;ADDRESS('PR-tampon'!$E330,COLUMN(REFERENCEMENT_FACADE[Observation domaine d''emploi Hauteur])))=0,"-",INDIRECT(NOM_FR_FACADE&amp;ADDRESS('PR-tampon'!$E330,COLUMN(REFERENCEMENT_FACADE[Observation domaine d''emploi Hauteur]))))))</f>
        <v/>
      </c>
      <c r="O364" s="2" t="str">
        <f ca="1">IF('PR-tampon'!B330="","",IF('PR-tampon'!B330=0,"",INDIRECT(NOM_FR_FACADE&amp;ADDRESS('PR-tampon'!$E330,COLUMN(REFERENCEMENT_FACADE[[#Headers],[Colonne zone visée]])))))</f>
        <v/>
      </c>
      <c r="P364" s="2" t="str">
        <f ca="1">IF('PR-tampon'!B330="","",IF('PR-tampon'!B330=0,"",INDIRECT(NOM_FR_FACADE&amp;ADDRESS('PR-tampon'!$E330,COLUMN(REFERENCEMENT_FACADE[[#Headers],[Colonne catégorie visée]])))))</f>
        <v/>
      </c>
      <c r="Q364" s="236" t="str">
        <f ca="1">IF(OR(RECH_CATEGORIE=FALSE,MID(Tableau5[[#This Row],[ZONE DE SISMICITE MAXIMALE POUR LA CATEGORIE DE BATIMENT VISEE]],2,2)="**"),IF('PR-tampon'!B330="","",IF('PR-tampon'!B330=0,"",IF(INDIRECT(NOM_FR_FACADE&amp;ADDRESS('PR-tampon'!$E330,COLUMN(REFERENCEMENT_FACADE[OBSERVATIONS SUR DOMAINE D''EMPLOI Sismique])))="","-",(INDIRECT(NOM_FR_FACADE&amp;ADDRESS('PR-tampon'!$E330,COLUMN(REFERENCEMENT_FACADE[OBSERVATIONS SUR DOMAINE D''EMPLOI Sismique]))))))),"")</f>
        <v/>
      </c>
      <c r="R364" s="2" t="str">
        <f ca="1">IF('PR-tampon'!B330="","",IF('PR-tampon'!B330=0,"",IF(INDIRECT(NOM_FR_FACADE&amp;ADDRESS('PR-tampon'!$E330,COLUMN(REFERENCEMENT_FACADE[REF ApL])))=0,"",INDIRECT(NOM_FR_FACADE&amp;ADDRESS('PR-tampon'!$E330,COLUMN(REFERENCEMENT_FACADE[REF ApL]))))))</f>
        <v/>
      </c>
      <c r="S364" s="187" t="str">
        <f ca="1">IF('PR-tampon'!B330="","",IF('PR-tampon'!B330=0,"",IF(INDIRECT(NOM_FR_FACADE&amp;ADDRESS('PR-tampon'!$E330,COLUMN(REFERENCEMENT_FACADE[Lien pour aller sur le site Evaluation CSTB])))=0,"",INDIRECT(NOM_FR_FACADE&amp;ADDRESS('PR-tampon'!$E330,COLUMN(REFERENCEMENT_FACADE[Lien pour aller sur le site Evaluation CSTB]))))))</f>
        <v/>
      </c>
    </row>
    <row r="365" spans="1:19" ht="120" customHeight="1" x14ac:dyDescent="0.3">
      <c r="A365" s="2" t="e">
        <f>IF('PR-tampon'!B331=0,"",IF(A364+1&gt;'MODULE DE RECHERCHE'!$F$36,"",A364+1))</f>
        <v>#VALUE!</v>
      </c>
      <c r="B365" s="10" t="str">
        <f ca="1">IF('PR-tampon'!E331="","",IF('PR-tampon'!E331=0,"",INDIRECT(NOM_FR_FACADE&amp;ADDRESS('PR-tampon'!$E331,COLUMN(REFERENCEMENT_FACADE[[#Headers],[DATE REFERENCEMENT]])))))</f>
        <v/>
      </c>
      <c r="C365" s="2" t="str">
        <f ca="1">IF('PR-tampon'!B331="","",IF('PR-tampon'!B331=0,"",INDIRECT(NOM_FR_FACADE&amp;ADDRESS('PR-tampon'!$E331,COLUMN(REFERENCEMENT_FACADE[[#Headers],[ASPECT]])))))</f>
        <v/>
      </c>
      <c r="D365" s="2" t="str">
        <f ca="1">IF('PR-tampon'!B331="","",IF('PR-tampon'!B331=0,"",INDIRECT(NOM_FR_FACADE&amp;ADDRESS('PR-tampon'!$E331,COLUMN(REFERENCEMENT_FACADE[[#Headers],[TYPE DE PROCEDE]])))))</f>
        <v/>
      </c>
      <c r="E365" s="2" t="str">
        <f ca="1">IF('PR-tampon'!B331="","",IF('PR-tampon'!B331=0,"",INDIRECT(NOM_FR_FACADE&amp;ADDRESS('PR-tampon'!$E331,COLUMN(REFERENCEMENT_FACADE[[#Headers],[NOM COMMERCIAL DU PROCEDE]])))))</f>
        <v/>
      </c>
      <c r="F365" s="2" t="str">
        <f ca="1">IF('PR-tampon'!B331="","",IF('PR-tampon'!B331=0,"",INDIRECT(NOM_FR_FACADE&amp;ADDRESS('PR-tampon'!$E331,COLUMN(REFERENCEMENT_FACADE[[#Headers],[FABRICANT]])))))</f>
        <v/>
      </c>
      <c r="G365" s="2" t="str">
        <f ca="1">IF('PR-tampon'!B331="","",IF('PR-tampon'!B331=0,"",INDIRECT(NOM_FR_FACADE&amp;ADDRESS('PR-tampon'!$E331,COLUMN(REFERENCEMENT_FACADE[[#Headers],[TYPE DE DOCUMENT DE REFERENCE]])))))</f>
        <v/>
      </c>
      <c r="H365" s="2" t="str">
        <f ca="1">IF('PR-tampon'!B331="","",IF('PR-tampon'!B331=0,"",INDIRECT(NOM_FR_FACADE&amp;ADDRESS('PR-tampon'!$E331,COLUMN(REFERENCEMENT_FACADE[[#Headers],[REF]])))))</f>
        <v/>
      </c>
      <c r="I365" s="10" t="str">
        <f ca="1">IF('PR-tampon'!B331="","",IF('PR-tampon'!B331=0,"",INDIRECT(NOM_FR_FACADE&amp;ADDRESS('PR-tampon'!$E331,COLUMN(REFERENCEMENT_FACADE[[#Headers],[AVIS LIMITE AU / VALIDITE]])))))</f>
        <v/>
      </c>
      <c r="J365" s="10" t="str">
        <f ca="1">IF('PR-tampon'!B331="","",IF('PR-tampon'!B331=0,"",INDIRECT(NOM_FR_FACADE&amp;ADDRESS('PR-tampon'!$E331,COLUMN(REFERENCEMENT_FACADE[[#Headers],[TC/TNC
dans le domaine d''emploi visé]])))))</f>
        <v/>
      </c>
      <c r="K365" s="2" t="str">
        <f ca="1">IF('PR-tampon'!B331="","",IF('PR-tampon'!B331=0,"",INDIRECT(NOM_FR_FACADE&amp;ADDRESS('PR-tampon'!$E331,COLUMN(REFERENCEMENT_FACADE[[#Headers],[Synthèse support visés]])))))</f>
        <v/>
      </c>
      <c r="L365" s="2" t="str">
        <f ca="1">IF('PR-tampon'!B331="","",IF('PR-tampon'!B331=0,"",INDIRECT(NOM_FR_FACADE&amp;ADDRESS('PR-tampon'!$E331,COLUMN(REFERENCEMENT_FACADE[[#Headers],[LIMITATION DE HAUTEUR DE FACADE3]])))))</f>
        <v/>
      </c>
      <c r="M365" s="265" t="str">
        <f ca="1">IF('PR-tampon'!B331="","",IF('PR-tampon'!B331=0,"",INDIRECT(NOM_FR_FACADE&amp;ADDRESS('PR-tampon'!$E331,COLUMN(REFERENCEMENT_FACADE[[#Headers],[LIMITATION DE HAUTEUR DE FACADE]])))))</f>
        <v/>
      </c>
      <c r="N365" s="236" t="str">
        <f ca="1">IF('PR-tampon'!B331="","",IF('PR-tampon'!B331=0,"",IF(INDIRECT(NOM_FR_FACADE&amp;ADDRESS('PR-tampon'!$E331,COLUMN(REFERENCEMENT_FACADE[Observation domaine d''emploi Hauteur])))=0,"-",INDIRECT(NOM_FR_FACADE&amp;ADDRESS('PR-tampon'!$E331,COLUMN(REFERENCEMENT_FACADE[Observation domaine d''emploi Hauteur]))))))</f>
        <v/>
      </c>
      <c r="O365" s="2" t="str">
        <f ca="1">IF('PR-tampon'!B331="","",IF('PR-tampon'!B331=0,"",INDIRECT(NOM_FR_FACADE&amp;ADDRESS('PR-tampon'!$E331,COLUMN(REFERENCEMENT_FACADE[[#Headers],[Colonne zone visée]])))))</f>
        <v/>
      </c>
      <c r="P365" s="2" t="str">
        <f ca="1">IF('PR-tampon'!B331="","",IF('PR-tampon'!B331=0,"",INDIRECT(NOM_FR_FACADE&amp;ADDRESS('PR-tampon'!$E331,COLUMN(REFERENCEMENT_FACADE[[#Headers],[Colonne catégorie visée]])))))</f>
        <v/>
      </c>
      <c r="Q365" s="236" t="str">
        <f ca="1">IF(OR(RECH_CATEGORIE=FALSE,MID(Tableau5[[#This Row],[ZONE DE SISMICITE MAXIMALE POUR LA CATEGORIE DE BATIMENT VISEE]],2,2)="**"),IF('PR-tampon'!B331="","",IF('PR-tampon'!B331=0,"",IF(INDIRECT(NOM_FR_FACADE&amp;ADDRESS('PR-tampon'!$E331,COLUMN(REFERENCEMENT_FACADE[OBSERVATIONS SUR DOMAINE D''EMPLOI Sismique])))="","-",(INDIRECT(NOM_FR_FACADE&amp;ADDRESS('PR-tampon'!$E331,COLUMN(REFERENCEMENT_FACADE[OBSERVATIONS SUR DOMAINE D''EMPLOI Sismique]))))))),"")</f>
        <v/>
      </c>
      <c r="R365" s="2" t="str">
        <f ca="1">IF('PR-tampon'!B331="","",IF('PR-tampon'!B331=0,"",IF(INDIRECT(NOM_FR_FACADE&amp;ADDRESS('PR-tampon'!$E331,COLUMN(REFERENCEMENT_FACADE[REF ApL])))=0,"",INDIRECT(NOM_FR_FACADE&amp;ADDRESS('PR-tampon'!$E331,COLUMN(REFERENCEMENT_FACADE[REF ApL]))))))</f>
        <v/>
      </c>
      <c r="S365" s="187" t="str">
        <f ca="1">IF('PR-tampon'!B331="","",IF('PR-tampon'!B331=0,"",IF(INDIRECT(NOM_FR_FACADE&amp;ADDRESS('PR-tampon'!$E331,COLUMN(REFERENCEMENT_FACADE[Lien pour aller sur le site Evaluation CSTB])))=0,"",INDIRECT(NOM_FR_FACADE&amp;ADDRESS('PR-tampon'!$E331,COLUMN(REFERENCEMENT_FACADE[Lien pour aller sur le site Evaluation CSTB]))))))</f>
        <v/>
      </c>
    </row>
    <row r="366" spans="1:19" ht="120" customHeight="1" x14ac:dyDescent="0.3">
      <c r="A366" s="2" t="e">
        <f>IF('PR-tampon'!B332=0,"",IF(A365+1&gt;'MODULE DE RECHERCHE'!$F$36,"",A365+1))</f>
        <v>#VALUE!</v>
      </c>
      <c r="B366" s="10" t="str">
        <f ca="1">IF('PR-tampon'!E332="","",IF('PR-tampon'!E332=0,"",INDIRECT(NOM_FR_FACADE&amp;ADDRESS('PR-tampon'!$E332,COLUMN(REFERENCEMENT_FACADE[[#Headers],[DATE REFERENCEMENT]])))))</f>
        <v/>
      </c>
      <c r="C366" s="2" t="str">
        <f ca="1">IF('PR-tampon'!B332="","",IF('PR-tampon'!B332=0,"",INDIRECT(NOM_FR_FACADE&amp;ADDRESS('PR-tampon'!$E332,COLUMN(REFERENCEMENT_FACADE[[#Headers],[ASPECT]])))))</f>
        <v/>
      </c>
      <c r="D366" s="2" t="str">
        <f ca="1">IF('PR-tampon'!B332="","",IF('PR-tampon'!B332=0,"",INDIRECT(NOM_FR_FACADE&amp;ADDRESS('PR-tampon'!$E332,COLUMN(REFERENCEMENT_FACADE[[#Headers],[TYPE DE PROCEDE]])))))</f>
        <v/>
      </c>
      <c r="E366" s="2" t="str">
        <f ca="1">IF('PR-tampon'!B332="","",IF('PR-tampon'!B332=0,"",INDIRECT(NOM_FR_FACADE&amp;ADDRESS('PR-tampon'!$E332,COLUMN(REFERENCEMENT_FACADE[[#Headers],[NOM COMMERCIAL DU PROCEDE]])))))</f>
        <v/>
      </c>
      <c r="F366" s="2" t="str">
        <f ca="1">IF('PR-tampon'!B332="","",IF('PR-tampon'!B332=0,"",INDIRECT(NOM_FR_FACADE&amp;ADDRESS('PR-tampon'!$E332,COLUMN(REFERENCEMENT_FACADE[[#Headers],[FABRICANT]])))))</f>
        <v/>
      </c>
      <c r="G366" s="2" t="str">
        <f ca="1">IF('PR-tampon'!B332="","",IF('PR-tampon'!B332=0,"",INDIRECT(NOM_FR_FACADE&amp;ADDRESS('PR-tampon'!$E332,COLUMN(REFERENCEMENT_FACADE[[#Headers],[TYPE DE DOCUMENT DE REFERENCE]])))))</f>
        <v/>
      </c>
      <c r="H366" s="2" t="str">
        <f ca="1">IF('PR-tampon'!B332="","",IF('PR-tampon'!B332=0,"",INDIRECT(NOM_FR_FACADE&amp;ADDRESS('PR-tampon'!$E332,COLUMN(REFERENCEMENT_FACADE[[#Headers],[REF]])))))</f>
        <v/>
      </c>
      <c r="I366" s="10" t="str">
        <f ca="1">IF('PR-tampon'!B332="","",IF('PR-tampon'!B332=0,"",INDIRECT(NOM_FR_FACADE&amp;ADDRESS('PR-tampon'!$E332,COLUMN(REFERENCEMENT_FACADE[[#Headers],[AVIS LIMITE AU / VALIDITE]])))))</f>
        <v/>
      </c>
      <c r="J366" s="10" t="str">
        <f ca="1">IF('PR-tampon'!B332="","",IF('PR-tampon'!B332=0,"",INDIRECT(NOM_FR_FACADE&amp;ADDRESS('PR-tampon'!$E332,COLUMN(REFERENCEMENT_FACADE[[#Headers],[TC/TNC
dans le domaine d''emploi visé]])))))</f>
        <v/>
      </c>
      <c r="K366" s="2" t="str">
        <f ca="1">IF('PR-tampon'!B332="","",IF('PR-tampon'!B332=0,"",INDIRECT(NOM_FR_FACADE&amp;ADDRESS('PR-tampon'!$E332,COLUMN(REFERENCEMENT_FACADE[[#Headers],[Synthèse support visés]])))))</f>
        <v/>
      </c>
      <c r="L366" s="2" t="str">
        <f ca="1">IF('PR-tampon'!B332="","",IF('PR-tampon'!B332=0,"",INDIRECT(NOM_FR_FACADE&amp;ADDRESS('PR-tampon'!$E332,COLUMN(REFERENCEMENT_FACADE[[#Headers],[LIMITATION DE HAUTEUR DE FACADE3]])))))</f>
        <v/>
      </c>
      <c r="M366" s="265" t="str">
        <f ca="1">IF('PR-tampon'!B332="","",IF('PR-tampon'!B332=0,"",INDIRECT(NOM_FR_FACADE&amp;ADDRESS('PR-tampon'!$E332,COLUMN(REFERENCEMENT_FACADE[[#Headers],[LIMITATION DE HAUTEUR DE FACADE]])))))</f>
        <v/>
      </c>
      <c r="N366" s="236" t="str">
        <f ca="1">IF('PR-tampon'!B332="","",IF('PR-tampon'!B332=0,"",IF(INDIRECT(NOM_FR_FACADE&amp;ADDRESS('PR-tampon'!$E332,COLUMN(REFERENCEMENT_FACADE[Observation domaine d''emploi Hauteur])))=0,"-",INDIRECT(NOM_FR_FACADE&amp;ADDRESS('PR-tampon'!$E332,COLUMN(REFERENCEMENT_FACADE[Observation domaine d''emploi Hauteur]))))))</f>
        <v/>
      </c>
      <c r="O366" s="2" t="str">
        <f ca="1">IF('PR-tampon'!B332="","",IF('PR-tampon'!B332=0,"",INDIRECT(NOM_FR_FACADE&amp;ADDRESS('PR-tampon'!$E332,COLUMN(REFERENCEMENT_FACADE[[#Headers],[Colonne zone visée]])))))</f>
        <v/>
      </c>
      <c r="P366" s="2" t="str">
        <f ca="1">IF('PR-tampon'!B332="","",IF('PR-tampon'!B332=0,"",INDIRECT(NOM_FR_FACADE&amp;ADDRESS('PR-tampon'!$E332,COLUMN(REFERENCEMENT_FACADE[[#Headers],[Colonne catégorie visée]])))))</f>
        <v/>
      </c>
      <c r="Q366" s="236" t="str">
        <f ca="1">IF(OR(RECH_CATEGORIE=FALSE,MID(Tableau5[[#This Row],[ZONE DE SISMICITE MAXIMALE POUR LA CATEGORIE DE BATIMENT VISEE]],2,2)="**"),IF('PR-tampon'!B332="","",IF('PR-tampon'!B332=0,"",IF(INDIRECT(NOM_FR_FACADE&amp;ADDRESS('PR-tampon'!$E332,COLUMN(REFERENCEMENT_FACADE[OBSERVATIONS SUR DOMAINE D''EMPLOI Sismique])))="","-",(INDIRECT(NOM_FR_FACADE&amp;ADDRESS('PR-tampon'!$E332,COLUMN(REFERENCEMENT_FACADE[OBSERVATIONS SUR DOMAINE D''EMPLOI Sismique]))))))),"")</f>
        <v/>
      </c>
      <c r="R366" s="2" t="str">
        <f ca="1">IF('PR-tampon'!B332="","",IF('PR-tampon'!B332=0,"",IF(INDIRECT(NOM_FR_FACADE&amp;ADDRESS('PR-tampon'!$E332,COLUMN(REFERENCEMENT_FACADE[REF ApL])))=0,"",INDIRECT(NOM_FR_FACADE&amp;ADDRESS('PR-tampon'!$E332,COLUMN(REFERENCEMENT_FACADE[REF ApL]))))))</f>
        <v/>
      </c>
      <c r="S366" s="187" t="str">
        <f ca="1">IF('PR-tampon'!B332="","",IF('PR-tampon'!B332=0,"",IF(INDIRECT(NOM_FR_FACADE&amp;ADDRESS('PR-tampon'!$E332,COLUMN(REFERENCEMENT_FACADE[Lien pour aller sur le site Evaluation CSTB])))=0,"",INDIRECT(NOM_FR_FACADE&amp;ADDRESS('PR-tampon'!$E332,COLUMN(REFERENCEMENT_FACADE[Lien pour aller sur le site Evaluation CSTB]))))))</f>
        <v/>
      </c>
    </row>
    <row r="367" spans="1:19" ht="120" customHeight="1" x14ac:dyDescent="0.3">
      <c r="A367" s="2" t="e">
        <f>IF('PR-tampon'!B333=0,"",IF(A366+1&gt;'MODULE DE RECHERCHE'!$F$36,"",A366+1))</f>
        <v>#VALUE!</v>
      </c>
      <c r="B367" s="10" t="str">
        <f ca="1">IF('PR-tampon'!E333="","",IF('PR-tampon'!E333=0,"",INDIRECT(NOM_FR_FACADE&amp;ADDRESS('PR-tampon'!$E333,COLUMN(REFERENCEMENT_FACADE[[#Headers],[DATE REFERENCEMENT]])))))</f>
        <v/>
      </c>
      <c r="C367" s="2" t="str">
        <f ca="1">IF('PR-tampon'!B333="","",IF('PR-tampon'!B333=0,"",INDIRECT(NOM_FR_FACADE&amp;ADDRESS('PR-tampon'!$E333,COLUMN(REFERENCEMENT_FACADE[[#Headers],[ASPECT]])))))</f>
        <v/>
      </c>
      <c r="D367" s="2" t="str">
        <f ca="1">IF('PR-tampon'!B333="","",IF('PR-tampon'!B333=0,"",INDIRECT(NOM_FR_FACADE&amp;ADDRESS('PR-tampon'!$E333,COLUMN(REFERENCEMENT_FACADE[[#Headers],[TYPE DE PROCEDE]])))))</f>
        <v/>
      </c>
      <c r="E367" s="2" t="str">
        <f ca="1">IF('PR-tampon'!B333="","",IF('PR-tampon'!B333=0,"",INDIRECT(NOM_FR_FACADE&amp;ADDRESS('PR-tampon'!$E333,COLUMN(REFERENCEMENT_FACADE[[#Headers],[NOM COMMERCIAL DU PROCEDE]])))))</f>
        <v/>
      </c>
      <c r="F367" s="2" t="str">
        <f ca="1">IF('PR-tampon'!B333="","",IF('PR-tampon'!B333=0,"",INDIRECT(NOM_FR_FACADE&amp;ADDRESS('PR-tampon'!$E333,COLUMN(REFERENCEMENT_FACADE[[#Headers],[FABRICANT]])))))</f>
        <v/>
      </c>
      <c r="G367" s="2" t="str">
        <f ca="1">IF('PR-tampon'!B333="","",IF('PR-tampon'!B333=0,"",INDIRECT(NOM_FR_FACADE&amp;ADDRESS('PR-tampon'!$E333,COLUMN(REFERENCEMENT_FACADE[[#Headers],[TYPE DE DOCUMENT DE REFERENCE]])))))</f>
        <v/>
      </c>
      <c r="H367" s="2" t="str">
        <f ca="1">IF('PR-tampon'!B333="","",IF('PR-tampon'!B333=0,"",INDIRECT(NOM_FR_FACADE&amp;ADDRESS('PR-tampon'!$E333,COLUMN(REFERENCEMENT_FACADE[[#Headers],[REF]])))))</f>
        <v/>
      </c>
      <c r="I367" s="10" t="str">
        <f ca="1">IF('PR-tampon'!B333="","",IF('PR-tampon'!B333=0,"",INDIRECT(NOM_FR_FACADE&amp;ADDRESS('PR-tampon'!$E333,COLUMN(REFERENCEMENT_FACADE[[#Headers],[AVIS LIMITE AU / VALIDITE]])))))</f>
        <v/>
      </c>
      <c r="J367" s="10" t="str">
        <f ca="1">IF('PR-tampon'!B333="","",IF('PR-tampon'!B333=0,"",INDIRECT(NOM_FR_FACADE&amp;ADDRESS('PR-tampon'!$E333,COLUMN(REFERENCEMENT_FACADE[[#Headers],[TC/TNC
dans le domaine d''emploi visé]])))))</f>
        <v/>
      </c>
      <c r="K367" s="2" t="str">
        <f ca="1">IF('PR-tampon'!B333="","",IF('PR-tampon'!B333=0,"",INDIRECT(NOM_FR_FACADE&amp;ADDRESS('PR-tampon'!$E333,COLUMN(REFERENCEMENT_FACADE[[#Headers],[Synthèse support visés]])))))</f>
        <v/>
      </c>
      <c r="L367" s="2" t="str">
        <f ca="1">IF('PR-tampon'!B333="","",IF('PR-tampon'!B333=0,"",INDIRECT(NOM_FR_FACADE&amp;ADDRESS('PR-tampon'!$E333,COLUMN(REFERENCEMENT_FACADE[[#Headers],[LIMITATION DE HAUTEUR DE FACADE3]])))))</f>
        <v/>
      </c>
      <c r="M367" s="265" t="str">
        <f ca="1">IF('PR-tampon'!B333="","",IF('PR-tampon'!B333=0,"",INDIRECT(NOM_FR_FACADE&amp;ADDRESS('PR-tampon'!$E333,COLUMN(REFERENCEMENT_FACADE[[#Headers],[LIMITATION DE HAUTEUR DE FACADE]])))))</f>
        <v/>
      </c>
      <c r="N367" s="236" t="str">
        <f ca="1">IF('PR-tampon'!B333="","",IF('PR-tampon'!B333=0,"",IF(INDIRECT(NOM_FR_FACADE&amp;ADDRESS('PR-tampon'!$E333,COLUMN(REFERENCEMENT_FACADE[Observation domaine d''emploi Hauteur])))=0,"-",INDIRECT(NOM_FR_FACADE&amp;ADDRESS('PR-tampon'!$E333,COLUMN(REFERENCEMENT_FACADE[Observation domaine d''emploi Hauteur]))))))</f>
        <v/>
      </c>
      <c r="O367" s="2" t="str">
        <f ca="1">IF('PR-tampon'!B333="","",IF('PR-tampon'!B333=0,"",INDIRECT(NOM_FR_FACADE&amp;ADDRESS('PR-tampon'!$E333,COLUMN(REFERENCEMENT_FACADE[[#Headers],[Colonne zone visée]])))))</f>
        <v/>
      </c>
      <c r="P367" s="2" t="str">
        <f ca="1">IF('PR-tampon'!B333="","",IF('PR-tampon'!B333=0,"",INDIRECT(NOM_FR_FACADE&amp;ADDRESS('PR-tampon'!$E333,COLUMN(REFERENCEMENT_FACADE[[#Headers],[Colonne catégorie visée]])))))</f>
        <v/>
      </c>
      <c r="Q367" s="236" t="str">
        <f ca="1">IF(OR(RECH_CATEGORIE=FALSE,MID(Tableau5[[#This Row],[ZONE DE SISMICITE MAXIMALE POUR LA CATEGORIE DE BATIMENT VISEE]],2,2)="**"),IF('PR-tampon'!B333="","",IF('PR-tampon'!B333=0,"",IF(INDIRECT(NOM_FR_FACADE&amp;ADDRESS('PR-tampon'!$E333,COLUMN(REFERENCEMENT_FACADE[OBSERVATIONS SUR DOMAINE D''EMPLOI Sismique])))="","-",(INDIRECT(NOM_FR_FACADE&amp;ADDRESS('PR-tampon'!$E333,COLUMN(REFERENCEMENT_FACADE[OBSERVATIONS SUR DOMAINE D''EMPLOI Sismique]))))))),"")</f>
        <v/>
      </c>
      <c r="R367" s="2" t="str">
        <f ca="1">IF('PR-tampon'!B333="","",IF('PR-tampon'!B333=0,"",IF(INDIRECT(NOM_FR_FACADE&amp;ADDRESS('PR-tampon'!$E333,COLUMN(REFERENCEMENT_FACADE[REF ApL])))=0,"",INDIRECT(NOM_FR_FACADE&amp;ADDRESS('PR-tampon'!$E333,COLUMN(REFERENCEMENT_FACADE[REF ApL]))))))</f>
        <v/>
      </c>
      <c r="S367" s="187" t="str">
        <f ca="1">IF('PR-tampon'!B333="","",IF('PR-tampon'!B333=0,"",IF(INDIRECT(NOM_FR_FACADE&amp;ADDRESS('PR-tampon'!$E333,COLUMN(REFERENCEMENT_FACADE[Lien pour aller sur le site Evaluation CSTB])))=0,"",INDIRECT(NOM_FR_FACADE&amp;ADDRESS('PR-tampon'!$E333,COLUMN(REFERENCEMENT_FACADE[Lien pour aller sur le site Evaluation CSTB]))))))</f>
        <v/>
      </c>
    </row>
    <row r="368" spans="1:19" ht="120" customHeight="1" x14ac:dyDescent="0.3">
      <c r="A368" s="2" t="e">
        <f>IF('PR-tampon'!B334=0,"",IF(A367+1&gt;'MODULE DE RECHERCHE'!$F$36,"",A367+1))</f>
        <v>#VALUE!</v>
      </c>
      <c r="B368" s="10" t="str">
        <f ca="1">IF('PR-tampon'!E334="","",IF('PR-tampon'!E334=0,"",INDIRECT(NOM_FR_FACADE&amp;ADDRESS('PR-tampon'!$E334,COLUMN(REFERENCEMENT_FACADE[[#Headers],[DATE REFERENCEMENT]])))))</f>
        <v/>
      </c>
      <c r="C368" s="2" t="str">
        <f ca="1">IF('PR-tampon'!B334="","",IF('PR-tampon'!B334=0,"",INDIRECT(NOM_FR_FACADE&amp;ADDRESS('PR-tampon'!$E334,COLUMN(REFERENCEMENT_FACADE[[#Headers],[ASPECT]])))))</f>
        <v/>
      </c>
      <c r="D368" s="2" t="str">
        <f ca="1">IF('PR-tampon'!B334="","",IF('PR-tampon'!B334=0,"",INDIRECT(NOM_FR_FACADE&amp;ADDRESS('PR-tampon'!$E334,COLUMN(REFERENCEMENT_FACADE[[#Headers],[TYPE DE PROCEDE]])))))</f>
        <v/>
      </c>
      <c r="E368" s="2" t="str">
        <f ca="1">IF('PR-tampon'!B334="","",IF('PR-tampon'!B334=0,"",INDIRECT(NOM_FR_FACADE&amp;ADDRESS('PR-tampon'!$E334,COLUMN(REFERENCEMENT_FACADE[[#Headers],[NOM COMMERCIAL DU PROCEDE]])))))</f>
        <v/>
      </c>
      <c r="F368" s="2" t="str">
        <f ca="1">IF('PR-tampon'!B334="","",IF('PR-tampon'!B334=0,"",INDIRECT(NOM_FR_FACADE&amp;ADDRESS('PR-tampon'!$E334,COLUMN(REFERENCEMENT_FACADE[[#Headers],[FABRICANT]])))))</f>
        <v/>
      </c>
      <c r="G368" s="2" t="str">
        <f ca="1">IF('PR-tampon'!B334="","",IF('PR-tampon'!B334=0,"",INDIRECT(NOM_FR_FACADE&amp;ADDRESS('PR-tampon'!$E334,COLUMN(REFERENCEMENT_FACADE[[#Headers],[TYPE DE DOCUMENT DE REFERENCE]])))))</f>
        <v/>
      </c>
      <c r="H368" s="2" t="str">
        <f ca="1">IF('PR-tampon'!B334="","",IF('PR-tampon'!B334=0,"",INDIRECT(NOM_FR_FACADE&amp;ADDRESS('PR-tampon'!$E334,COLUMN(REFERENCEMENT_FACADE[[#Headers],[REF]])))))</f>
        <v/>
      </c>
      <c r="I368" s="10" t="str">
        <f ca="1">IF('PR-tampon'!B334="","",IF('PR-tampon'!B334=0,"",INDIRECT(NOM_FR_FACADE&amp;ADDRESS('PR-tampon'!$E334,COLUMN(REFERENCEMENT_FACADE[[#Headers],[AVIS LIMITE AU / VALIDITE]])))))</f>
        <v/>
      </c>
      <c r="J368" s="10" t="str">
        <f ca="1">IF('PR-tampon'!B334="","",IF('PR-tampon'!B334=0,"",INDIRECT(NOM_FR_FACADE&amp;ADDRESS('PR-tampon'!$E334,COLUMN(REFERENCEMENT_FACADE[[#Headers],[TC/TNC
dans le domaine d''emploi visé]])))))</f>
        <v/>
      </c>
      <c r="K368" s="2" t="str">
        <f ca="1">IF('PR-tampon'!B334="","",IF('PR-tampon'!B334=0,"",INDIRECT(NOM_FR_FACADE&amp;ADDRESS('PR-tampon'!$E334,COLUMN(REFERENCEMENT_FACADE[[#Headers],[Synthèse support visés]])))))</f>
        <v/>
      </c>
      <c r="L368" s="2" t="str">
        <f ca="1">IF('PR-tampon'!B334="","",IF('PR-tampon'!B334=0,"",INDIRECT(NOM_FR_FACADE&amp;ADDRESS('PR-tampon'!$E334,COLUMN(REFERENCEMENT_FACADE[[#Headers],[LIMITATION DE HAUTEUR DE FACADE3]])))))</f>
        <v/>
      </c>
      <c r="M368" s="265" t="str">
        <f ca="1">IF('PR-tampon'!B334="","",IF('PR-tampon'!B334=0,"",INDIRECT(NOM_FR_FACADE&amp;ADDRESS('PR-tampon'!$E334,COLUMN(REFERENCEMENT_FACADE[[#Headers],[LIMITATION DE HAUTEUR DE FACADE]])))))</f>
        <v/>
      </c>
      <c r="N368" s="236" t="str">
        <f ca="1">IF('PR-tampon'!B334="","",IF('PR-tampon'!B334=0,"",IF(INDIRECT(NOM_FR_FACADE&amp;ADDRESS('PR-tampon'!$E334,COLUMN(REFERENCEMENT_FACADE[Observation domaine d''emploi Hauteur])))=0,"-",INDIRECT(NOM_FR_FACADE&amp;ADDRESS('PR-tampon'!$E334,COLUMN(REFERENCEMENT_FACADE[Observation domaine d''emploi Hauteur]))))))</f>
        <v/>
      </c>
      <c r="O368" s="2" t="str">
        <f ca="1">IF('PR-tampon'!B334="","",IF('PR-tampon'!B334=0,"",INDIRECT(NOM_FR_FACADE&amp;ADDRESS('PR-tampon'!$E334,COLUMN(REFERENCEMENT_FACADE[[#Headers],[Colonne zone visée]])))))</f>
        <v/>
      </c>
      <c r="P368" s="2" t="str">
        <f ca="1">IF('PR-tampon'!B334="","",IF('PR-tampon'!B334=0,"",INDIRECT(NOM_FR_FACADE&amp;ADDRESS('PR-tampon'!$E334,COLUMN(REFERENCEMENT_FACADE[[#Headers],[Colonne catégorie visée]])))))</f>
        <v/>
      </c>
      <c r="Q368" s="236" t="str">
        <f ca="1">IF(OR(RECH_CATEGORIE=FALSE,MID(Tableau5[[#This Row],[ZONE DE SISMICITE MAXIMALE POUR LA CATEGORIE DE BATIMENT VISEE]],2,2)="**"),IF('PR-tampon'!B334="","",IF('PR-tampon'!B334=0,"",IF(INDIRECT(NOM_FR_FACADE&amp;ADDRESS('PR-tampon'!$E334,COLUMN(REFERENCEMENT_FACADE[OBSERVATIONS SUR DOMAINE D''EMPLOI Sismique])))="","-",(INDIRECT(NOM_FR_FACADE&amp;ADDRESS('PR-tampon'!$E334,COLUMN(REFERENCEMENT_FACADE[OBSERVATIONS SUR DOMAINE D''EMPLOI Sismique]))))))),"")</f>
        <v/>
      </c>
      <c r="R368" s="2" t="str">
        <f ca="1">IF('PR-tampon'!B334="","",IF('PR-tampon'!B334=0,"",IF(INDIRECT(NOM_FR_FACADE&amp;ADDRESS('PR-tampon'!$E334,COLUMN(REFERENCEMENT_FACADE[REF ApL])))=0,"",INDIRECT(NOM_FR_FACADE&amp;ADDRESS('PR-tampon'!$E334,COLUMN(REFERENCEMENT_FACADE[REF ApL]))))))</f>
        <v/>
      </c>
      <c r="S368" s="187" t="str">
        <f ca="1">IF('PR-tampon'!B334="","",IF('PR-tampon'!B334=0,"",IF(INDIRECT(NOM_FR_FACADE&amp;ADDRESS('PR-tampon'!$E334,COLUMN(REFERENCEMENT_FACADE[Lien pour aller sur le site Evaluation CSTB])))=0,"",INDIRECT(NOM_FR_FACADE&amp;ADDRESS('PR-tampon'!$E334,COLUMN(REFERENCEMENT_FACADE[Lien pour aller sur le site Evaluation CSTB]))))))</f>
        <v/>
      </c>
    </row>
    <row r="369" spans="1:19" ht="120" customHeight="1" x14ac:dyDescent="0.3">
      <c r="A369" s="2" t="e">
        <f>IF('PR-tampon'!B335=0,"",IF(A368+1&gt;'MODULE DE RECHERCHE'!$F$36,"",A368+1))</f>
        <v>#VALUE!</v>
      </c>
      <c r="B369" s="10" t="str">
        <f ca="1">IF('PR-tampon'!E335="","",IF('PR-tampon'!E335=0,"",INDIRECT(NOM_FR_FACADE&amp;ADDRESS('PR-tampon'!$E335,COLUMN(REFERENCEMENT_FACADE[[#Headers],[DATE REFERENCEMENT]])))))</f>
        <v/>
      </c>
      <c r="C369" s="2" t="str">
        <f ca="1">IF('PR-tampon'!B335="","",IF('PR-tampon'!B335=0,"",INDIRECT(NOM_FR_FACADE&amp;ADDRESS('PR-tampon'!$E335,COLUMN(REFERENCEMENT_FACADE[[#Headers],[ASPECT]])))))</f>
        <v/>
      </c>
      <c r="D369" s="2" t="str">
        <f ca="1">IF('PR-tampon'!B335="","",IF('PR-tampon'!B335=0,"",INDIRECT(NOM_FR_FACADE&amp;ADDRESS('PR-tampon'!$E335,COLUMN(REFERENCEMENT_FACADE[[#Headers],[TYPE DE PROCEDE]])))))</f>
        <v/>
      </c>
      <c r="E369" s="2" t="str">
        <f ca="1">IF('PR-tampon'!B335="","",IF('PR-tampon'!B335=0,"",INDIRECT(NOM_FR_FACADE&amp;ADDRESS('PR-tampon'!$E335,COLUMN(REFERENCEMENT_FACADE[[#Headers],[NOM COMMERCIAL DU PROCEDE]])))))</f>
        <v/>
      </c>
      <c r="F369" s="2" t="str">
        <f ca="1">IF('PR-tampon'!B335="","",IF('PR-tampon'!B335=0,"",INDIRECT(NOM_FR_FACADE&amp;ADDRESS('PR-tampon'!$E335,COLUMN(REFERENCEMENT_FACADE[[#Headers],[FABRICANT]])))))</f>
        <v/>
      </c>
      <c r="G369" s="2" t="str">
        <f ca="1">IF('PR-tampon'!B335="","",IF('PR-tampon'!B335=0,"",INDIRECT(NOM_FR_FACADE&amp;ADDRESS('PR-tampon'!$E335,COLUMN(REFERENCEMENT_FACADE[[#Headers],[TYPE DE DOCUMENT DE REFERENCE]])))))</f>
        <v/>
      </c>
      <c r="H369" s="2" t="str">
        <f ca="1">IF('PR-tampon'!B335="","",IF('PR-tampon'!B335=0,"",INDIRECT(NOM_FR_FACADE&amp;ADDRESS('PR-tampon'!$E335,COLUMN(REFERENCEMENT_FACADE[[#Headers],[REF]])))))</f>
        <v/>
      </c>
      <c r="I369" s="10" t="str">
        <f ca="1">IF('PR-tampon'!B335="","",IF('PR-tampon'!B335=0,"",INDIRECT(NOM_FR_FACADE&amp;ADDRESS('PR-tampon'!$E335,COLUMN(REFERENCEMENT_FACADE[[#Headers],[AVIS LIMITE AU / VALIDITE]])))))</f>
        <v/>
      </c>
      <c r="J369" s="10" t="str">
        <f ca="1">IF('PR-tampon'!B335="","",IF('PR-tampon'!B335=0,"",INDIRECT(NOM_FR_FACADE&amp;ADDRESS('PR-tampon'!$E335,COLUMN(REFERENCEMENT_FACADE[[#Headers],[TC/TNC
dans le domaine d''emploi visé]])))))</f>
        <v/>
      </c>
      <c r="K369" s="2" t="str">
        <f ca="1">IF('PR-tampon'!B335="","",IF('PR-tampon'!B335=0,"",INDIRECT(NOM_FR_FACADE&amp;ADDRESS('PR-tampon'!$E335,COLUMN(REFERENCEMENT_FACADE[[#Headers],[Synthèse support visés]])))))</f>
        <v/>
      </c>
      <c r="L369" s="2" t="str">
        <f ca="1">IF('PR-tampon'!B335="","",IF('PR-tampon'!B335=0,"",INDIRECT(NOM_FR_FACADE&amp;ADDRESS('PR-tampon'!$E335,COLUMN(REFERENCEMENT_FACADE[[#Headers],[LIMITATION DE HAUTEUR DE FACADE3]])))))</f>
        <v/>
      </c>
      <c r="M369" s="265" t="str">
        <f ca="1">IF('PR-tampon'!B335="","",IF('PR-tampon'!B335=0,"",INDIRECT(NOM_FR_FACADE&amp;ADDRESS('PR-tampon'!$E335,COLUMN(REFERENCEMENT_FACADE[[#Headers],[LIMITATION DE HAUTEUR DE FACADE]])))))</f>
        <v/>
      </c>
      <c r="N369" s="236" t="str">
        <f ca="1">IF('PR-tampon'!B335="","",IF('PR-tampon'!B335=0,"",IF(INDIRECT(NOM_FR_FACADE&amp;ADDRESS('PR-tampon'!$E335,COLUMN(REFERENCEMENT_FACADE[Observation domaine d''emploi Hauteur])))=0,"-",INDIRECT(NOM_FR_FACADE&amp;ADDRESS('PR-tampon'!$E335,COLUMN(REFERENCEMENT_FACADE[Observation domaine d''emploi Hauteur]))))))</f>
        <v/>
      </c>
      <c r="O369" s="2" t="str">
        <f ca="1">IF('PR-tampon'!B335="","",IF('PR-tampon'!B335=0,"",INDIRECT(NOM_FR_FACADE&amp;ADDRESS('PR-tampon'!$E335,COLUMN(REFERENCEMENT_FACADE[[#Headers],[Colonne zone visée]])))))</f>
        <v/>
      </c>
      <c r="P369" s="2" t="str">
        <f ca="1">IF('PR-tampon'!B335="","",IF('PR-tampon'!B335=0,"",INDIRECT(NOM_FR_FACADE&amp;ADDRESS('PR-tampon'!$E335,COLUMN(REFERENCEMENT_FACADE[[#Headers],[Colonne catégorie visée]])))))</f>
        <v/>
      </c>
      <c r="Q369" s="236" t="str">
        <f ca="1">IF(OR(RECH_CATEGORIE=FALSE,MID(Tableau5[[#This Row],[ZONE DE SISMICITE MAXIMALE POUR LA CATEGORIE DE BATIMENT VISEE]],2,2)="**"),IF('PR-tampon'!B335="","",IF('PR-tampon'!B335=0,"",IF(INDIRECT(NOM_FR_FACADE&amp;ADDRESS('PR-tampon'!$E335,COLUMN(REFERENCEMENT_FACADE[OBSERVATIONS SUR DOMAINE D''EMPLOI Sismique])))="","-",(INDIRECT(NOM_FR_FACADE&amp;ADDRESS('PR-tampon'!$E335,COLUMN(REFERENCEMENT_FACADE[OBSERVATIONS SUR DOMAINE D''EMPLOI Sismique]))))))),"")</f>
        <v/>
      </c>
      <c r="R369" s="2" t="str">
        <f ca="1">IF('PR-tampon'!B335="","",IF('PR-tampon'!B335=0,"",IF(INDIRECT(NOM_FR_FACADE&amp;ADDRESS('PR-tampon'!$E335,COLUMN(REFERENCEMENT_FACADE[REF ApL])))=0,"",INDIRECT(NOM_FR_FACADE&amp;ADDRESS('PR-tampon'!$E335,COLUMN(REFERENCEMENT_FACADE[REF ApL]))))))</f>
        <v/>
      </c>
      <c r="S369" s="187" t="str">
        <f ca="1">IF('PR-tampon'!B335="","",IF('PR-tampon'!B335=0,"",IF(INDIRECT(NOM_FR_FACADE&amp;ADDRESS('PR-tampon'!$E335,COLUMN(REFERENCEMENT_FACADE[Lien pour aller sur le site Evaluation CSTB])))=0,"",INDIRECT(NOM_FR_FACADE&amp;ADDRESS('PR-tampon'!$E335,COLUMN(REFERENCEMENT_FACADE[Lien pour aller sur le site Evaluation CSTB]))))))</f>
        <v/>
      </c>
    </row>
    <row r="370" spans="1:19" ht="120" customHeight="1" x14ac:dyDescent="0.3">
      <c r="A370" s="2" t="e">
        <f>IF('PR-tampon'!B336=0,"",IF(A369+1&gt;'MODULE DE RECHERCHE'!$F$36,"",A369+1))</f>
        <v>#VALUE!</v>
      </c>
      <c r="B370" s="10" t="str">
        <f ca="1">IF('PR-tampon'!E336="","",IF('PR-tampon'!E336=0,"",INDIRECT(NOM_FR_FACADE&amp;ADDRESS('PR-tampon'!$E336,COLUMN(REFERENCEMENT_FACADE[[#Headers],[DATE REFERENCEMENT]])))))</f>
        <v/>
      </c>
      <c r="C370" s="2" t="str">
        <f ca="1">IF('PR-tampon'!B336="","",IF('PR-tampon'!B336=0,"",INDIRECT(NOM_FR_FACADE&amp;ADDRESS('PR-tampon'!$E336,COLUMN(REFERENCEMENT_FACADE[[#Headers],[ASPECT]])))))</f>
        <v/>
      </c>
      <c r="D370" s="2" t="str">
        <f ca="1">IF('PR-tampon'!B336="","",IF('PR-tampon'!B336=0,"",INDIRECT(NOM_FR_FACADE&amp;ADDRESS('PR-tampon'!$E336,COLUMN(REFERENCEMENT_FACADE[[#Headers],[TYPE DE PROCEDE]])))))</f>
        <v/>
      </c>
      <c r="E370" s="2" t="str">
        <f ca="1">IF('PR-tampon'!B336="","",IF('PR-tampon'!B336=0,"",INDIRECT(NOM_FR_FACADE&amp;ADDRESS('PR-tampon'!$E336,COLUMN(REFERENCEMENT_FACADE[[#Headers],[NOM COMMERCIAL DU PROCEDE]])))))</f>
        <v/>
      </c>
      <c r="F370" s="2" t="str">
        <f ca="1">IF('PR-tampon'!B336="","",IF('PR-tampon'!B336=0,"",INDIRECT(NOM_FR_FACADE&amp;ADDRESS('PR-tampon'!$E336,COLUMN(REFERENCEMENT_FACADE[[#Headers],[FABRICANT]])))))</f>
        <v/>
      </c>
      <c r="G370" s="2" t="str">
        <f ca="1">IF('PR-tampon'!B336="","",IF('PR-tampon'!B336=0,"",INDIRECT(NOM_FR_FACADE&amp;ADDRESS('PR-tampon'!$E336,COLUMN(REFERENCEMENT_FACADE[[#Headers],[TYPE DE DOCUMENT DE REFERENCE]])))))</f>
        <v/>
      </c>
      <c r="H370" s="2" t="str">
        <f ca="1">IF('PR-tampon'!B336="","",IF('PR-tampon'!B336=0,"",INDIRECT(NOM_FR_FACADE&amp;ADDRESS('PR-tampon'!$E336,COLUMN(REFERENCEMENT_FACADE[[#Headers],[REF]])))))</f>
        <v/>
      </c>
      <c r="I370" s="10" t="str">
        <f ca="1">IF('PR-tampon'!B336="","",IF('PR-tampon'!B336=0,"",INDIRECT(NOM_FR_FACADE&amp;ADDRESS('PR-tampon'!$E336,COLUMN(REFERENCEMENT_FACADE[[#Headers],[AVIS LIMITE AU / VALIDITE]])))))</f>
        <v/>
      </c>
      <c r="J370" s="10" t="str">
        <f ca="1">IF('PR-tampon'!B336="","",IF('PR-tampon'!B336=0,"",INDIRECT(NOM_FR_FACADE&amp;ADDRESS('PR-tampon'!$E336,COLUMN(REFERENCEMENT_FACADE[[#Headers],[TC/TNC
dans le domaine d''emploi visé]])))))</f>
        <v/>
      </c>
      <c r="K370" s="2" t="str">
        <f ca="1">IF('PR-tampon'!B336="","",IF('PR-tampon'!B336=0,"",INDIRECT(NOM_FR_FACADE&amp;ADDRESS('PR-tampon'!$E336,COLUMN(REFERENCEMENT_FACADE[[#Headers],[Synthèse support visés]])))))</f>
        <v/>
      </c>
      <c r="L370" s="2" t="str">
        <f ca="1">IF('PR-tampon'!B336="","",IF('PR-tampon'!B336=0,"",INDIRECT(NOM_FR_FACADE&amp;ADDRESS('PR-tampon'!$E336,COLUMN(REFERENCEMENT_FACADE[[#Headers],[LIMITATION DE HAUTEUR DE FACADE3]])))))</f>
        <v/>
      </c>
      <c r="M370" s="265" t="str">
        <f ca="1">IF('PR-tampon'!B336="","",IF('PR-tampon'!B336=0,"",INDIRECT(NOM_FR_FACADE&amp;ADDRESS('PR-tampon'!$E336,COLUMN(REFERENCEMENT_FACADE[[#Headers],[LIMITATION DE HAUTEUR DE FACADE]])))))</f>
        <v/>
      </c>
      <c r="N370" s="236" t="str">
        <f ca="1">IF('PR-tampon'!B336="","",IF('PR-tampon'!B336=0,"",IF(INDIRECT(NOM_FR_FACADE&amp;ADDRESS('PR-tampon'!$E336,COLUMN(REFERENCEMENT_FACADE[Observation domaine d''emploi Hauteur])))=0,"-",INDIRECT(NOM_FR_FACADE&amp;ADDRESS('PR-tampon'!$E336,COLUMN(REFERENCEMENT_FACADE[Observation domaine d''emploi Hauteur]))))))</f>
        <v/>
      </c>
      <c r="O370" s="2" t="str">
        <f ca="1">IF('PR-tampon'!B336="","",IF('PR-tampon'!B336=0,"",INDIRECT(NOM_FR_FACADE&amp;ADDRESS('PR-tampon'!$E336,COLUMN(REFERENCEMENT_FACADE[[#Headers],[Colonne zone visée]])))))</f>
        <v/>
      </c>
      <c r="P370" s="2" t="str">
        <f ca="1">IF('PR-tampon'!B336="","",IF('PR-tampon'!B336=0,"",INDIRECT(NOM_FR_FACADE&amp;ADDRESS('PR-tampon'!$E336,COLUMN(REFERENCEMENT_FACADE[[#Headers],[Colonne catégorie visée]])))))</f>
        <v/>
      </c>
      <c r="Q370" s="236" t="str">
        <f ca="1">IF(OR(RECH_CATEGORIE=FALSE,MID(Tableau5[[#This Row],[ZONE DE SISMICITE MAXIMALE POUR LA CATEGORIE DE BATIMENT VISEE]],2,2)="**"),IF('PR-tampon'!B336="","",IF('PR-tampon'!B336=0,"",IF(INDIRECT(NOM_FR_FACADE&amp;ADDRESS('PR-tampon'!$E336,COLUMN(REFERENCEMENT_FACADE[OBSERVATIONS SUR DOMAINE D''EMPLOI Sismique])))="","-",(INDIRECT(NOM_FR_FACADE&amp;ADDRESS('PR-tampon'!$E336,COLUMN(REFERENCEMENT_FACADE[OBSERVATIONS SUR DOMAINE D''EMPLOI Sismique]))))))),"")</f>
        <v/>
      </c>
      <c r="R370" s="2" t="str">
        <f ca="1">IF('PR-tampon'!B336="","",IF('PR-tampon'!B336=0,"",IF(INDIRECT(NOM_FR_FACADE&amp;ADDRESS('PR-tampon'!$E336,COLUMN(REFERENCEMENT_FACADE[REF ApL])))=0,"",INDIRECT(NOM_FR_FACADE&amp;ADDRESS('PR-tampon'!$E336,COLUMN(REFERENCEMENT_FACADE[REF ApL]))))))</f>
        <v/>
      </c>
      <c r="S370" s="187" t="str">
        <f ca="1">IF('PR-tampon'!B336="","",IF('PR-tampon'!B336=0,"",IF(INDIRECT(NOM_FR_FACADE&amp;ADDRESS('PR-tampon'!$E336,COLUMN(REFERENCEMENT_FACADE[Lien pour aller sur le site Evaluation CSTB])))=0,"",INDIRECT(NOM_FR_FACADE&amp;ADDRESS('PR-tampon'!$E336,COLUMN(REFERENCEMENT_FACADE[Lien pour aller sur le site Evaluation CSTB]))))))</f>
        <v/>
      </c>
    </row>
    <row r="371" spans="1:19" ht="120" customHeight="1" x14ac:dyDescent="0.3">
      <c r="A371" s="2" t="e">
        <f>IF('PR-tampon'!B337=0,"",IF(A370+1&gt;'MODULE DE RECHERCHE'!$F$36,"",A370+1))</f>
        <v>#VALUE!</v>
      </c>
      <c r="B371" s="10" t="str">
        <f ca="1">IF('PR-tampon'!E337="","",IF('PR-tampon'!E337=0,"",INDIRECT(NOM_FR_FACADE&amp;ADDRESS('PR-tampon'!$E337,COLUMN(REFERENCEMENT_FACADE[[#Headers],[DATE REFERENCEMENT]])))))</f>
        <v/>
      </c>
      <c r="C371" s="2" t="str">
        <f ca="1">IF('PR-tampon'!B337="","",IF('PR-tampon'!B337=0,"",INDIRECT(NOM_FR_FACADE&amp;ADDRESS('PR-tampon'!$E337,COLUMN(REFERENCEMENT_FACADE[[#Headers],[ASPECT]])))))</f>
        <v/>
      </c>
      <c r="D371" s="2" t="str">
        <f ca="1">IF('PR-tampon'!B337="","",IF('PR-tampon'!B337=0,"",INDIRECT(NOM_FR_FACADE&amp;ADDRESS('PR-tampon'!$E337,COLUMN(REFERENCEMENT_FACADE[[#Headers],[TYPE DE PROCEDE]])))))</f>
        <v/>
      </c>
      <c r="E371" s="2" t="str">
        <f ca="1">IF('PR-tampon'!B337="","",IF('PR-tampon'!B337=0,"",INDIRECT(NOM_FR_FACADE&amp;ADDRESS('PR-tampon'!$E337,COLUMN(REFERENCEMENT_FACADE[[#Headers],[NOM COMMERCIAL DU PROCEDE]])))))</f>
        <v/>
      </c>
      <c r="F371" s="2" t="str">
        <f ca="1">IF('PR-tampon'!B337="","",IF('PR-tampon'!B337=0,"",INDIRECT(NOM_FR_FACADE&amp;ADDRESS('PR-tampon'!$E337,COLUMN(REFERENCEMENT_FACADE[[#Headers],[FABRICANT]])))))</f>
        <v/>
      </c>
      <c r="G371" s="2" t="str">
        <f ca="1">IF('PR-tampon'!B337="","",IF('PR-tampon'!B337=0,"",INDIRECT(NOM_FR_FACADE&amp;ADDRESS('PR-tampon'!$E337,COLUMN(REFERENCEMENT_FACADE[[#Headers],[TYPE DE DOCUMENT DE REFERENCE]])))))</f>
        <v/>
      </c>
      <c r="H371" s="2" t="str">
        <f ca="1">IF('PR-tampon'!B337="","",IF('PR-tampon'!B337=0,"",INDIRECT(NOM_FR_FACADE&amp;ADDRESS('PR-tampon'!$E337,COLUMN(REFERENCEMENT_FACADE[[#Headers],[REF]])))))</f>
        <v/>
      </c>
      <c r="I371" s="10" t="str">
        <f ca="1">IF('PR-tampon'!B337="","",IF('PR-tampon'!B337=0,"",INDIRECT(NOM_FR_FACADE&amp;ADDRESS('PR-tampon'!$E337,COLUMN(REFERENCEMENT_FACADE[[#Headers],[AVIS LIMITE AU / VALIDITE]])))))</f>
        <v/>
      </c>
      <c r="J371" s="10" t="str">
        <f ca="1">IF('PR-tampon'!B337="","",IF('PR-tampon'!B337=0,"",INDIRECT(NOM_FR_FACADE&amp;ADDRESS('PR-tampon'!$E337,COLUMN(REFERENCEMENT_FACADE[[#Headers],[TC/TNC
dans le domaine d''emploi visé]])))))</f>
        <v/>
      </c>
      <c r="K371" s="2" t="str">
        <f ca="1">IF('PR-tampon'!B337="","",IF('PR-tampon'!B337=0,"",INDIRECT(NOM_FR_FACADE&amp;ADDRESS('PR-tampon'!$E337,COLUMN(REFERENCEMENT_FACADE[[#Headers],[Synthèse support visés]])))))</f>
        <v/>
      </c>
      <c r="L371" s="2" t="str">
        <f ca="1">IF('PR-tampon'!B337="","",IF('PR-tampon'!B337=0,"",INDIRECT(NOM_FR_FACADE&amp;ADDRESS('PR-tampon'!$E337,COLUMN(REFERENCEMENT_FACADE[[#Headers],[LIMITATION DE HAUTEUR DE FACADE3]])))))</f>
        <v/>
      </c>
      <c r="M371" s="265" t="str">
        <f ca="1">IF('PR-tampon'!B337="","",IF('PR-tampon'!B337=0,"",INDIRECT(NOM_FR_FACADE&amp;ADDRESS('PR-tampon'!$E337,COLUMN(REFERENCEMENT_FACADE[[#Headers],[LIMITATION DE HAUTEUR DE FACADE]])))))</f>
        <v/>
      </c>
      <c r="N371" s="236" t="str">
        <f ca="1">IF('PR-tampon'!B337="","",IF('PR-tampon'!B337=0,"",IF(INDIRECT(NOM_FR_FACADE&amp;ADDRESS('PR-tampon'!$E337,COLUMN(REFERENCEMENT_FACADE[Observation domaine d''emploi Hauteur])))=0,"-",INDIRECT(NOM_FR_FACADE&amp;ADDRESS('PR-tampon'!$E337,COLUMN(REFERENCEMENT_FACADE[Observation domaine d''emploi Hauteur]))))))</f>
        <v/>
      </c>
      <c r="O371" s="2" t="str">
        <f ca="1">IF('PR-tampon'!B337="","",IF('PR-tampon'!B337=0,"",INDIRECT(NOM_FR_FACADE&amp;ADDRESS('PR-tampon'!$E337,COLUMN(REFERENCEMENT_FACADE[[#Headers],[Colonne zone visée]])))))</f>
        <v/>
      </c>
      <c r="P371" s="2" t="str">
        <f ca="1">IF('PR-tampon'!B337="","",IF('PR-tampon'!B337=0,"",INDIRECT(NOM_FR_FACADE&amp;ADDRESS('PR-tampon'!$E337,COLUMN(REFERENCEMENT_FACADE[[#Headers],[Colonne catégorie visée]])))))</f>
        <v/>
      </c>
      <c r="Q371" s="236" t="str">
        <f ca="1">IF(OR(RECH_CATEGORIE=FALSE,MID(Tableau5[[#This Row],[ZONE DE SISMICITE MAXIMALE POUR LA CATEGORIE DE BATIMENT VISEE]],2,2)="**"),IF('PR-tampon'!B337="","",IF('PR-tampon'!B337=0,"",IF(INDIRECT(NOM_FR_FACADE&amp;ADDRESS('PR-tampon'!$E337,COLUMN(REFERENCEMENT_FACADE[OBSERVATIONS SUR DOMAINE D''EMPLOI Sismique])))="","-",(INDIRECT(NOM_FR_FACADE&amp;ADDRESS('PR-tampon'!$E337,COLUMN(REFERENCEMENT_FACADE[OBSERVATIONS SUR DOMAINE D''EMPLOI Sismique]))))))),"")</f>
        <v/>
      </c>
      <c r="R371" s="2" t="str">
        <f ca="1">IF('PR-tampon'!B337="","",IF('PR-tampon'!B337=0,"",IF(INDIRECT(NOM_FR_FACADE&amp;ADDRESS('PR-tampon'!$E337,COLUMN(REFERENCEMENT_FACADE[REF ApL])))=0,"",INDIRECT(NOM_FR_FACADE&amp;ADDRESS('PR-tampon'!$E337,COLUMN(REFERENCEMENT_FACADE[REF ApL]))))))</f>
        <v/>
      </c>
      <c r="S371" s="187" t="str">
        <f ca="1">IF('PR-tampon'!B337="","",IF('PR-tampon'!B337=0,"",IF(INDIRECT(NOM_FR_FACADE&amp;ADDRESS('PR-tampon'!$E337,COLUMN(REFERENCEMENT_FACADE[Lien pour aller sur le site Evaluation CSTB])))=0,"",INDIRECT(NOM_FR_FACADE&amp;ADDRESS('PR-tampon'!$E337,COLUMN(REFERENCEMENT_FACADE[Lien pour aller sur le site Evaluation CSTB]))))))</f>
        <v/>
      </c>
    </row>
    <row r="372" spans="1:19" ht="120" customHeight="1" x14ac:dyDescent="0.3">
      <c r="A372" s="2" t="e">
        <f>IF('PR-tampon'!B338=0,"",IF(A371+1&gt;'MODULE DE RECHERCHE'!$F$36,"",A371+1))</f>
        <v>#VALUE!</v>
      </c>
      <c r="B372" s="10" t="str">
        <f ca="1">IF('PR-tampon'!E338="","",IF('PR-tampon'!E338=0,"",INDIRECT(NOM_FR_FACADE&amp;ADDRESS('PR-tampon'!$E338,COLUMN(REFERENCEMENT_FACADE[[#Headers],[DATE REFERENCEMENT]])))))</f>
        <v/>
      </c>
      <c r="C372" s="2" t="str">
        <f ca="1">IF('PR-tampon'!B338="","",IF('PR-tampon'!B338=0,"",INDIRECT(NOM_FR_FACADE&amp;ADDRESS('PR-tampon'!$E338,COLUMN(REFERENCEMENT_FACADE[[#Headers],[ASPECT]])))))</f>
        <v/>
      </c>
      <c r="D372" s="2" t="str">
        <f ca="1">IF('PR-tampon'!B338="","",IF('PR-tampon'!B338=0,"",INDIRECT(NOM_FR_FACADE&amp;ADDRESS('PR-tampon'!$E338,COLUMN(REFERENCEMENT_FACADE[[#Headers],[TYPE DE PROCEDE]])))))</f>
        <v/>
      </c>
      <c r="E372" s="2" t="str">
        <f ca="1">IF('PR-tampon'!B338="","",IF('PR-tampon'!B338=0,"",INDIRECT(NOM_FR_FACADE&amp;ADDRESS('PR-tampon'!$E338,COLUMN(REFERENCEMENT_FACADE[[#Headers],[NOM COMMERCIAL DU PROCEDE]])))))</f>
        <v/>
      </c>
      <c r="F372" s="2" t="str">
        <f ca="1">IF('PR-tampon'!B338="","",IF('PR-tampon'!B338=0,"",INDIRECT(NOM_FR_FACADE&amp;ADDRESS('PR-tampon'!$E338,COLUMN(REFERENCEMENT_FACADE[[#Headers],[FABRICANT]])))))</f>
        <v/>
      </c>
      <c r="G372" s="2" t="str">
        <f ca="1">IF('PR-tampon'!B338="","",IF('PR-tampon'!B338=0,"",INDIRECT(NOM_FR_FACADE&amp;ADDRESS('PR-tampon'!$E338,COLUMN(REFERENCEMENT_FACADE[[#Headers],[TYPE DE DOCUMENT DE REFERENCE]])))))</f>
        <v/>
      </c>
      <c r="H372" s="2" t="str">
        <f ca="1">IF('PR-tampon'!B338="","",IF('PR-tampon'!B338=0,"",INDIRECT(NOM_FR_FACADE&amp;ADDRESS('PR-tampon'!$E338,COLUMN(REFERENCEMENT_FACADE[[#Headers],[REF]])))))</f>
        <v/>
      </c>
      <c r="I372" s="10" t="str">
        <f ca="1">IF('PR-tampon'!B338="","",IF('PR-tampon'!B338=0,"",INDIRECT(NOM_FR_FACADE&amp;ADDRESS('PR-tampon'!$E338,COLUMN(REFERENCEMENT_FACADE[[#Headers],[AVIS LIMITE AU / VALIDITE]])))))</f>
        <v/>
      </c>
      <c r="J372" s="10" t="str">
        <f ca="1">IF('PR-tampon'!B338="","",IF('PR-tampon'!B338=0,"",INDIRECT(NOM_FR_FACADE&amp;ADDRESS('PR-tampon'!$E338,COLUMN(REFERENCEMENT_FACADE[[#Headers],[TC/TNC
dans le domaine d''emploi visé]])))))</f>
        <v/>
      </c>
      <c r="K372" s="2" t="str">
        <f ca="1">IF('PR-tampon'!B338="","",IF('PR-tampon'!B338=0,"",INDIRECT(NOM_FR_FACADE&amp;ADDRESS('PR-tampon'!$E338,COLUMN(REFERENCEMENT_FACADE[[#Headers],[Synthèse support visés]])))))</f>
        <v/>
      </c>
      <c r="L372" s="2" t="str">
        <f ca="1">IF('PR-tampon'!B338="","",IF('PR-tampon'!B338=0,"",INDIRECT(NOM_FR_FACADE&amp;ADDRESS('PR-tampon'!$E338,COLUMN(REFERENCEMENT_FACADE[[#Headers],[LIMITATION DE HAUTEUR DE FACADE3]])))))</f>
        <v/>
      </c>
      <c r="M372" s="265" t="str">
        <f ca="1">IF('PR-tampon'!B338="","",IF('PR-tampon'!B338=0,"",INDIRECT(NOM_FR_FACADE&amp;ADDRESS('PR-tampon'!$E338,COLUMN(REFERENCEMENT_FACADE[[#Headers],[LIMITATION DE HAUTEUR DE FACADE]])))))</f>
        <v/>
      </c>
      <c r="N372" s="236" t="str">
        <f ca="1">IF('PR-tampon'!B338="","",IF('PR-tampon'!B338=0,"",IF(INDIRECT(NOM_FR_FACADE&amp;ADDRESS('PR-tampon'!$E338,COLUMN(REFERENCEMENT_FACADE[Observation domaine d''emploi Hauteur])))=0,"-",INDIRECT(NOM_FR_FACADE&amp;ADDRESS('PR-tampon'!$E338,COLUMN(REFERENCEMENT_FACADE[Observation domaine d''emploi Hauteur]))))))</f>
        <v/>
      </c>
      <c r="O372" s="2" t="str">
        <f ca="1">IF('PR-tampon'!B338="","",IF('PR-tampon'!B338=0,"",INDIRECT(NOM_FR_FACADE&amp;ADDRESS('PR-tampon'!$E338,COLUMN(REFERENCEMENT_FACADE[[#Headers],[Colonne zone visée]])))))</f>
        <v/>
      </c>
      <c r="P372" s="2" t="str">
        <f ca="1">IF('PR-tampon'!B338="","",IF('PR-tampon'!B338=0,"",INDIRECT(NOM_FR_FACADE&amp;ADDRESS('PR-tampon'!$E338,COLUMN(REFERENCEMENT_FACADE[[#Headers],[Colonne catégorie visée]])))))</f>
        <v/>
      </c>
      <c r="Q372" s="236" t="str">
        <f ca="1">IF(OR(RECH_CATEGORIE=FALSE,MID(Tableau5[[#This Row],[ZONE DE SISMICITE MAXIMALE POUR LA CATEGORIE DE BATIMENT VISEE]],2,2)="**"),IF('PR-tampon'!B338="","",IF('PR-tampon'!B338=0,"",IF(INDIRECT(NOM_FR_FACADE&amp;ADDRESS('PR-tampon'!$E338,COLUMN(REFERENCEMENT_FACADE[OBSERVATIONS SUR DOMAINE D''EMPLOI Sismique])))="","-",(INDIRECT(NOM_FR_FACADE&amp;ADDRESS('PR-tampon'!$E338,COLUMN(REFERENCEMENT_FACADE[OBSERVATIONS SUR DOMAINE D''EMPLOI Sismique]))))))),"")</f>
        <v/>
      </c>
      <c r="R372" s="2" t="str">
        <f ca="1">IF('PR-tampon'!B338="","",IF('PR-tampon'!B338=0,"",IF(INDIRECT(NOM_FR_FACADE&amp;ADDRESS('PR-tampon'!$E338,COLUMN(REFERENCEMENT_FACADE[REF ApL])))=0,"",INDIRECT(NOM_FR_FACADE&amp;ADDRESS('PR-tampon'!$E338,COLUMN(REFERENCEMENT_FACADE[REF ApL]))))))</f>
        <v/>
      </c>
      <c r="S372" s="187" t="str">
        <f ca="1">IF('PR-tampon'!B338="","",IF('PR-tampon'!B338=0,"",IF(INDIRECT(NOM_FR_FACADE&amp;ADDRESS('PR-tampon'!$E338,COLUMN(REFERENCEMENT_FACADE[Lien pour aller sur le site Evaluation CSTB])))=0,"",INDIRECT(NOM_FR_FACADE&amp;ADDRESS('PR-tampon'!$E338,COLUMN(REFERENCEMENT_FACADE[Lien pour aller sur le site Evaluation CSTB]))))))</f>
        <v/>
      </c>
    </row>
    <row r="373" spans="1:19" ht="120" customHeight="1" x14ac:dyDescent="0.3">
      <c r="A373" s="2" t="e">
        <f>IF('PR-tampon'!B339=0,"",IF(A372+1&gt;'MODULE DE RECHERCHE'!$F$36,"",A372+1))</f>
        <v>#VALUE!</v>
      </c>
      <c r="B373" s="10" t="str">
        <f ca="1">IF('PR-tampon'!E339="","",IF('PR-tampon'!E339=0,"",INDIRECT(NOM_FR_FACADE&amp;ADDRESS('PR-tampon'!$E339,COLUMN(REFERENCEMENT_FACADE[[#Headers],[DATE REFERENCEMENT]])))))</f>
        <v/>
      </c>
      <c r="C373" s="2" t="str">
        <f ca="1">IF('PR-tampon'!B339="","",IF('PR-tampon'!B339=0,"",INDIRECT(NOM_FR_FACADE&amp;ADDRESS('PR-tampon'!$E339,COLUMN(REFERENCEMENT_FACADE[[#Headers],[ASPECT]])))))</f>
        <v/>
      </c>
      <c r="D373" s="2" t="str">
        <f ca="1">IF('PR-tampon'!B339="","",IF('PR-tampon'!B339=0,"",INDIRECT(NOM_FR_FACADE&amp;ADDRESS('PR-tampon'!$E339,COLUMN(REFERENCEMENT_FACADE[[#Headers],[TYPE DE PROCEDE]])))))</f>
        <v/>
      </c>
      <c r="E373" s="2" t="str">
        <f ca="1">IF('PR-tampon'!B339="","",IF('PR-tampon'!B339=0,"",INDIRECT(NOM_FR_FACADE&amp;ADDRESS('PR-tampon'!$E339,COLUMN(REFERENCEMENT_FACADE[[#Headers],[NOM COMMERCIAL DU PROCEDE]])))))</f>
        <v/>
      </c>
      <c r="F373" s="2" t="str">
        <f ca="1">IF('PR-tampon'!B339="","",IF('PR-tampon'!B339=0,"",INDIRECT(NOM_FR_FACADE&amp;ADDRESS('PR-tampon'!$E339,COLUMN(REFERENCEMENT_FACADE[[#Headers],[FABRICANT]])))))</f>
        <v/>
      </c>
      <c r="G373" s="2" t="str">
        <f ca="1">IF('PR-tampon'!B339="","",IF('PR-tampon'!B339=0,"",INDIRECT(NOM_FR_FACADE&amp;ADDRESS('PR-tampon'!$E339,COLUMN(REFERENCEMENT_FACADE[[#Headers],[TYPE DE DOCUMENT DE REFERENCE]])))))</f>
        <v/>
      </c>
      <c r="H373" s="2" t="str">
        <f ca="1">IF('PR-tampon'!B339="","",IF('PR-tampon'!B339=0,"",INDIRECT(NOM_FR_FACADE&amp;ADDRESS('PR-tampon'!$E339,COLUMN(REFERENCEMENT_FACADE[[#Headers],[REF]])))))</f>
        <v/>
      </c>
      <c r="I373" s="10" t="str">
        <f ca="1">IF('PR-tampon'!B339="","",IF('PR-tampon'!B339=0,"",INDIRECT(NOM_FR_FACADE&amp;ADDRESS('PR-tampon'!$E339,COLUMN(REFERENCEMENT_FACADE[[#Headers],[AVIS LIMITE AU / VALIDITE]])))))</f>
        <v/>
      </c>
      <c r="J373" s="10" t="str">
        <f ca="1">IF('PR-tampon'!B339="","",IF('PR-tampon'!B339=0,"",INDIRECT(NOM_FR_FACADE&amp;ADDRESS('PR-tampon'!$E339,COLUMN(REFERENCEMENT_FACADE[[#Headers],[TC/TNC
dans le domaine d''emploi visé]])))))</f>
        <v/>
      </c>
      <c r="K373" s="2" t="str">
        <f ca="1">IF('PR-tampon'!B339="","",IF('PR-tampon'!B339=0,"",INDIRECT(NOM_FR_FACADE&amp;ADDRESS('PR-tampon'!$E339,COLUMN(REFERENCEMENT_FACADE[[#Headers],[Synthèse support visés]])))))</f>
        <v/>
      </c>
      <c r="L373" s="2" t="str">
        <f ca="1">IF('PR-tampon'!B339="","",IF('PR-tampon'!B339=0,"",INDIRECT(NOM_FR_FACADE&amp;ADDRESS('PR-tampon'!$E339,COLUMN(REFERENCEMENT_FACADE[[#Headers],[LIMITATION DE HAUTEUR DE FACADE3]])))))</f>
        <v/>
      </c>
      <c r="M373" s="265" t="str">
        <f ca="1">IF('PR-tampon'!B339="","",IF('PR-tampon'!B339=0,"",INDIRECT(NOM_FR_FACADE&amp;ADDRESS('PR-tampon'!$E339,COLUMN(REFERENCEMENT_FACADE[[#Headers],[LIMITATION DE HAUTEUR DE FACADE]])))))</f>
        <v/>
      </c>
      <c r="N373" s="236" t="str">
        <f ca="1">IF('PR-tampon'!B339="","",IF('PR-tampon'!B339=0,"",IF(INDIRECT(NOM_FR_FACADE&amp;ADDRESS('PR-tampon'!$E339,COLUMN(REFERENCEMENT_FACADE[Observation domaine d''emploi Hauteur])))=0,"-",INDIRECT(NOM_FR_FACADE&amp;ADDRESS('PR-tampon'!$E339,COLUMN(REFERENCEMENT_FACADE[Observation domaine d''emploi Hauteur]))))))</f>
        <v/>
      </c>
      <c r="O373" s="2" t="str">
        <f ca="1">IF('PR-tampon'!B339="","",IF('PR-tampon'!B339=0,"",INDIRECT(NOM_FR_FACADE&amp;ADDRESS('PR-tampon'!$E339,COLUMN(REFERENCEMENT_FACADE[[#Headers],[Colonne zone visée]])))))</f>
        <v/>
      </c>
      <c r="P373" s="2" t="str">
        <f ca="1">IF('PR-tampon'!B339="","",IF('PR-tampon'!B339=0,"",INDIRECT(NOM_FR_FACADE&amp;ADDRESS('PR-tampon'!$E339,COLUMN(REFERENCEMENT_FACADE[[#Headers],[Colonne catégorie visée]])))))</f>
        <v/>
      </c>
      <c r="Q373" s="236" t="str">
        <f ca="1">IF(OR(RECH_CATEGORIE=FALSE,MID(Tableau5[[#This Row],[ZONE DE SISMICITE MAXIMALE POUR LA CATEGORIE DE BATIMENT VISEE]],2,2)="**"),IF('PR-tampon'!B339="","",IF('PR-tampon'!B339=0,"",IF(INDIRECT(NOM_FR_FACADE&amp;ADDRESS('PR-tampon'!$E339,COLUMN(REFERENCEMENT_FACADE[OBSERVATIONS SUR DOMAINE D''EMPLOI Sismique])))="","-",(INDIRECT(NOM_FR_FACADE&amp;ADDRESS('PR-tampon'!$E339,COLUMN(REFERENCEMENT_FACADE[OBSERVATIONS SUR DOMAINE D''EMPLOI Sismique]))))))),"")</f>
        <v/>
      </c>
      <c r="R373" s="2" t="str">
        <f ca="1">IF('PR-tampon'!B339="","",IF('PR-tampon'!B339=0,"",IF(INDIRECT(NOM_FR_FACADE&amp;ADDRESS('PR-tampon'!$E339,COLUMN(REFERENCEMENT_FACADE[REF ApL])))=0,"",INDIRECT(NOM_FR_FACADE&amp;ADDRESS('PR-tampon'!$E339,COLUMN(REFERENCEMENT_FACADE[REF ApL]))))))</f>
        <v/>
      </c>
      <c r="S373" s="187" t="str">
        <f ca="1">IF('PR-tampon'!B339="","",IF('PR-tampon'!B339=0,"",IF(INDIRECT(NOM_FR_FACADE&amp;ADDRESS('PR-tampon'!$E339,COLUMN(REFERENCEMENT_FACADE[Lien pour aller sur le site Evaluation CSTB])))=0,"",INDIRECT(NOM_FR_FACADE&amp;ADDRESS('PR-tampon'!$E339,COLUMN(REFERENCEMENT_FACADE[Lien pour aller sur le site Evaluation CSTB]))))))</f>
        <v/>
      </c>
    </row>
    <row r="374" spans="1:19" ht="120" customHeight="1" x14ac:dyDescent="0.3">
      <c r="A374" s="2" t="e">
        <f>IF('PR-tampon'!B340=0,"",IF(A373+1&gt;'MODULE DE RECHERCHE'!$F$36,"",A373+1))</f>
        <v>#VALUE!</v>
      </c>
      <c r="B374" s="10" t="str">
        <f ca="1">IF('PR-tampon'!E340="","",IF('PR-tampon'!E340=0,"",INDIRECT(NOM_FR_FACADE&amp;ADDRESS('PR-tampon'!$E340,COLUMN(REFERENCEMENT_FACADE[[#Headers],[DATE REFERENCEMENT]])))))</f>
        <v/>
      </c>
      <c r="C374" s="2" t="str">
        <f ca="1">IF('PR-tampon'!B340="","",IF('PR-tampon'!B340=0,"",INDIRECT(NOM_FR_FACADE&amp;ADDRESS('PR-tampon'!$E340,COLUMN(REFERENCEMENT_FACADE[[#Headers],[ASPECT]])))))</f>
        <v/>
      </c>
      <c r="D374" s="2" t="str">
        <f ca="1">IF('PR-tampon'!B340="","",IF('PR-tampon'!B340=0,"",INDIRECT(NOM_FR_FACADE&amp;ADDRESS('PR-tampon'!$E340,COLUMN(REFERENCEMENT_FACADE[[#Headers],[TYPE DE PROCEDE]])))))</f>
        <v/>
      </c>
      <c r="E374" s="2" t="str">
        <f ca="1">IF('PR-tampon'!B340="","",IF('PR-tampon'!B340=0,"",INDIRECT(NOM_FR_FACADE&amp;ADDRESS('PR-tampon'!$E340,COLUMN(REFERENCEMENT_FACADE[[#Headers],[NOM COMMERCIAL DU PROCEDE]])))))</f>
        <v/>
      </c>
      <c r="F374" s="2" t="str">
        <f ca="1">IF('PR-tampon'!B340="","",IF('PR-tampon'!B340=0,"",INDIRECT(NOM_FR_FACADE&amp;ADDRESS('PR-tampon'!$E340,COLUMN(REFERENCEMENT_FACADE[[#Headers],[FABRICANT]])))))</f>
        <v/>
      </c>
      <c r="G374" s="2" t="str">
        <f ca="1">IF('PR-tampon'!B340="","",IF('PR-tampon'!B340=0,"",INDIRECT(NOM_FR_FACADE&amp;ADDRESS('PR-tampon'!$E340,COLUMN(REFERENCEMENT_FACADE[[#Headers],[TYPE DE DOCUMENT DE REFERENCE]])))))</f>
        <v/>
      </c>
      <c r="H374" s="2" t="str">
        <f ca="1">IF('PR-tampon'!B340="","",IF('PR-tampon'!B340=0,"",INDIRECT(NOM_FR_FACADE&amp;ADDRESS('PR-tampon'!$E340,COLUMN(REFERENCEMENT_FACADE[[#Headers],[REF]])))))</f>
        <v/>
      </c>
      <c r="I374" s="10" t="str">
        <f ca="1">IF('PR-tampon'!B340="","",IF('PR-tampon'!B340=0,"",INDIRECT(NOM_FR_FACADE&amp;ADDRESS('PR-tampon'!$E340,COLUMN(REFERENCEMENT_FACADE[[#Headers],[AVIS LIMITE AU / VALIDITE]])))))</f>
        <v/>
      </c>
      <c r="J374" s="10" t="str">
        <f ca="1">IF('PR-tampon'!B340="","",IF('PR-tampon'!B340=0,"",INDIRECT(NOM_FR_FACADE&amp;ADDRESS('PR-tampon'!$E340,COLUMN(REFERENCEMENT_FACADE[[#Headers],[TC/TNC
dans le domaine d''emploi visé]])))))</f>
        <v/>
      </c>
      <c r="K374" s="2" t="str">
        <f ca="1">IF('PR-tampon'!B340="","",IF('PR-tampon'!B340=0,"",INDIRECT(NOM_FR_FACADE&amp;ADDRESS('PR-tampon'!$E340,COLUMN(REFERENCEMENT_FACADE[[#Headers],[Synthèse support visés]])))))</f>
        <v/>
      </c>
      <c r="L374" s="2" t="str">
        <f ca="1">IF('PR-tampon'!B340="","",IF('PR-tampon'!B340=0,"",INDIRECT(NOM_FR_FACADE&amp;ADDRESS('PR-tampon'!$E340,COLUMN(REFERENCEMENT_FACADE[[#Headers],[LIMITATION DE HAUTEUR DE FACADE3]])))))</f>
        <v/>
      </c>
      <c r="M374" s="265" t="str">
        <f ca="1">IF('PR-tampon'!B340="","",IF('PR-tampon'!B340=0,"",INDIRECT(NOM_FR_FACADE&amp;ADDRESS('PR-tampon'!$E340,COLUMN(REFERENCEMENT_FACADE[[#Headers],[LIMITATION DE HAUTEUR DE FACADE]])))))</f>
        <v/>
      </c>
      <c r="N374" s="236" t="str">
        <f ca="1">IF('PR-tampon'!B340="","",IF('PR-tampon'!B340=0,"",IF(INDIRECT(NOM_FR_FACADE&amp;ADDRESS('PR-tampon'!$E340,COLUMN(REFERENCEMENT_FACADE[Observation domaine d''emploi Hauteur])))=0,"-",INDIRECT(NOM_FR_FACADE&amp;ADDRESS('PR-tampon'!$E340,COLUMN(REFERENCEMENT_FACADE[Observation domaine d''emploi Hauteur]))))))</f>
        <v/>
      </c>
      <c r="O374" s="2" t="str">
        <f ca="1">IF('PR-tampon'!B340="","",IF('PR-tampon'!B340=0,"",INDIRECT(NOM_FR_FACADE&amp;ADDRESS('PR-tampon'!$E340,COLUMN(REFERENCEMENT_FACADE[[#Headers],[Colonne zone visée]])))))</f>
        <v/>
      </c>
      <c r="P374" s="2" t="str">
        <f ca="1">IF('PR-tampon'!B340="","",IF('PR-tampon'!B340=0,"",INDIRECT(NOM_FR_FACADE&amp;ADDRESS('PR-tampon'!$E340,COLUMN(REFERENCEMENT_FACADE[[#Headers],[Colonne catégorie visée]])))))</f>
        <v/>
      </c>
      <c r="Q374" s="236" t="str">
        <f ca="1">IF(OR(RECH_CATEGORIE=FALSE,MID(Tableau5[[#This Row],[ZONE DE SISMICITE MAXIMALE POUR LA CATEGORIE DE BATIMENT VISEE]],2,2)="**"),IF('PR-tampon'!B340="","",IF('PR-tampon'!B340=0,"",IF(INDIRECT(NOM_FR_FACADE&amp;ADDRESS('PR-tampon'!$E340,COLUMN(REFERENCEMENT_FACADE[OBSERVATIONS SUR DOMAINE D''EMPLOI Sismique])))="","-",(INDIRECT(NOM_FR_FACADE&amp;ADDRESS('PR-tampon'!$E340,COLUMN(REFERENCEMENT_FACADE[OBSERVATIONS SUR DOMAINE D''EMPLOI Sismique]))))))),"")</f>
        <v/>
      </c>
      <c r="R374" s="2" t="str">
        <f ca="1">IF('PR-tampon'!B340="","",IF('PR-tampon'!B340=0,"",IF(INDIRECT(NOM_FR_FACADE&amp;ADDRESS('PR-tampon'!$E340,COLUMN(REFERENCEMENT_FACADE[REF ApL])))=0,"",INDIRECT(NOM_FR_FACADE&amp;ADDRESS('PR-tampon'!$E340,COLUMN(REFERENCEMENT_FACADE[REF ApL]))))))</f>
        <v/>
      </c>
      <c r="S374" s="187" t="str">
        <f ca="1">IF('PR-tampon'!B340="","",IF('PR-tampon'!B340=0,"",IF(INDIRECT(NOM_FR_FACADE&amp;ADDRESS('PR-tampon'!$E340,COLUMN(REFERENCEMENT_FACADE[Lien pour aller sur le site Evaluation CSTB])))=0,"",INDIRECT(NOM_FR_FACADE&amp;ADDRESS('PR-tampon'!$E340,COLUMN(REFERENCEMENT_FACADE[Lien pour aller sur le site Evaluation CSTB]))))))</f>
        <v/>
      </c>
    </row>
    <row r="375" spans="1:19" ht="120" customHeight="1" x14ac:dyDescent="0.3">
      <c r="A375" s="2" t="e">
        <f>IF('PR-tampon'!B341=0,"",IF(A374+1&gt;'MODULE DE RECHERCHE'!$F$36,"",A374+1))</f>
        <v>#VALUE!</v>
      </c>
      <c r="B375" s="10" t="str">
        <f ca="1">IF('PR-tampon'!E341="","",IF('PR-tampon'!E341=0,"",INDIRECT(NOM_FR_FACADE&amp;ADDRESS('PR-tampon'!$E341,COLUMN(REFERENCEMENT_FACADE[[#Headers],[DATE REFERENCEMENT]])))))</f>
        <v/>
      </c>
      <c r="C375" s="2" t="str">
        <f ca="1">IF('PR-tampon'!B341="","",IF('PR-tampon'!B341=0,"",INDIRECT(NOM_FR_FACADE&amp;ADDRESS('PR-tampon'!$E341,COLUMN(REFERENCEMENT_FACADE[[#Headers],[ASPECT]])))))</f>
        <v/>
      </c>
      <c r="D375" s="2" t="str">
        <f ca="1">IF('PR-tampon'!B341="","",IF('PR-tampon'!B341=0,"",INDIRECT(NOM_FR_FACADE&amp;ADDRESS('PR-tampon'!$E341,COLUMN(REFERENCEMENT_FACADE[[#Headers],[TYPE DE PROCEDE]])))))</f>
        <v/>
      </c>
      <c r="E375" s="2" t="str">
        <f ca="1">IF('PR-tampon'!B341="","",IF('PR-tampon'!B341=0,"",INDIRECT(NOM_FR_FACADE&amp;ADDRESS('PR-tampon'!$E341,COLUMN(REFERENCEMENT_FACADE[[#Headers],[NOM COMMERCIAL DU PROCEDE]])))))</f>
        <v/>
      </c>
      <c r="F375" s="2" t="str">
        <f ca="1">IF('PR-tampon'!B341="","",IF('PR-tampon'!B341=0,"",INDIRECT(NOM_FR_FACADE&amp;ADDRESS('PR-tampon'!$E341,COLUMN(REFERENCEMENT_FACADE[[#Headers],[FABRICANT]])))))</f>
        <v/>
      </c>
      <c r="G375" s="2" t="str">
        <f ca="1">IF('PR-tampon'!B341="","",IF('PR-tampon'!B341=0,"",INDIRECT(NOM_FR_FACADE&amp;ADDRESS('PR-tampon'!$E341,COLUMN(REFERENCEMENT_FACADE[[#Headers],[TYPE DE DOCUMENT DE REFERENCE]])))))</f>
        <v/>
      </c>
      <c r="H375" s="2" t="str">
        <f ca="1">IF('PR-tampon'!B341="","",IF('PR-tampon'!B341=0,"",INDIRECT(NOM_FR_FACADE&amp;ADDRESS('PR-tampon'!$E341,COLUMN(REFERENCEMENT_FACADE[[#Headers],[REF]])))))</f>
        <v/>
      </c>
      <c r="I375" s="10" t="str">
        <f ca="1">IF('PR-tampon'!B341="","",IF('PR-tampon'!B341=0,"",INDIRECT(NOM_FR_FACADE&amp;ADDRESS('PR-tampon'!$E341,COLUMN(REFERENCEMENT_FACADE[[#Headers],[AVIS LIMITE AU / VALIDITE]])))))</f>
        <v/>
      </c>
      <c r="J375" s="10" t="str">
        <f ca="1">IF('PR-tampon'!B341="","",IF('PR-tampon'!B341=0,"",INDIRECT(NOM_FR_FACADE&amp;ADDRESS('PR-tampon'!$E341,COLUMN(REFERENCEMENT_FACADE[[#Headers],[TC/TNC
dans le domaine d''emploi visé]])))))</f>
        <v/>
      </c>
      <c r="K375" s="2" t="str">
        <f ca="1">IF('PR-tampon'!B341="","",IF('PR-tampon'!B341=0,"",INDIRECT(NOM_FR_FACADE&amp;ADDRESS('PR-tampon'!$E341,COLUMN(REFERENCEMENT_FACADE[[#Headers],[Synthèse support visés]])))))</f>
        <v/>
      </c>
      <c r="L375" s="2" t="str">
        <f ca="1">IF('PR-tampon'!B341="","",IF('PR-tampon'!B341=0,"",INDIRECT(NOM_FR_FACADE&amp;ADDRESS('PR-tampon'!$E341,COLUMN(REFERENCEMENT_FACADE[[#Headers],[LIMITATION DE HAUTEUR DE FACADE3]])))))</f>
        <v/>
      </c>
      <c r="M375" s="265" t="str">
        <f ca="1">IF('PR-tampon'!B341="","",IF('PR-tampon'!B341=0,"",INDIRECT(NOM_FR_FACADE&amp;ADDRESS('PR-tampon'!$E341,COLUMN(REFERENCEMENT_FACADE[[#Headers],[LIMITATION DE HAUTEUR DE FACADE]])))))</f>
        <v/>
      </c>
      <c r="N375" s="236" t="str">
        <f ca="1">IF('PR-tampon'!B341="","",IF('PR-tampon'!B341=0,"",IF(INDIRECT(NOM_FR_FACADE&amp;ADDRESS('PR-tampon'!$E341,COLUMN(REFERENCEMENT_FACADE[Observation domaine d''emploi Hauteur])))=0,"-",INDIRECT(NOM_FR_FACADE&amp;ADDRESS('PR-tampon'!$E341,COLUMN(REFERENCEMENT_FACADE[Observation domaine d''emploi Hauteur]))))))</f>
        <v/>
      </c>
      <c r="O375" s="2" t="str">
        <f ca="1">IF('PR-tampon'!B341="","",IF('PR-tampon'!B341=0,"",INDIRECT(NOM_FR_FACADE&amp;ADDRESS('PR-tampon'!$E341,COLUMN(REFERENCEMENT_FACADE[[#Headers],[Colonne zone visée]])))))</f>
        <v/>
      </c>
      <c r="P375" s="2" t="str">
        <f ca="1">IF('PR-tampon'!B341="","",IF('PR-tampon'!B341=0,"",INDIRECT(NOM_FR_FACADE&amp;ADDRESS('PR-tampon'!$E341,COLUMN(REFERENCEMENT_FACADE[[#Headers],[Colonne catégorie visée]])))))</f>
        <v/>
      </c>
      <c r="Q375" s="236" t="str">
        <f ca="1">IF(OR(RECH_CATEGORIE=FALSE,MID(Tableau5[[#This Row],[ZONE DE SISMICITE MAXIMALE POUR LA CATEGORIE DE BATIMENT VISEE]],2,2)="**"),IF('PR-tampon'!B341="","",IF('PR-tampon'!B341=0,"",IF(INDIRECT(NOM_FR_FACADE&amp;ADDRESS('PR-tampon'!$E341,COLUMN(REFERENCEMENT_FACADE[OBSERVATIONS SUR DOMAINE D''EMPLOI Sismique])))="","-",(INDIRECT(NOM_FR_FACADE&amp;ADDRESS('PR-tampon'!$E341,COLUMN(REFERENCEMENT_FACADE[OBSERVATIONS SUR DOMAINE D''EMPLOI Sismique]))))))),"")</f>
        <v/>
      </c>
      <c r="R375" s="2" t="str">
        <f ca="1">IF('PR-tampon'!B341="","",IF('PR-tampon'!B341=0,"",IF(INDIRECT(NOM_FR_FACADE&amp;ADDRESS('PR-tampon'!$E341,COLUMN(REFERENCEMENT_FACADE[REF ApL])))=0,"",INDIRECT(NOM_FR_FACADE&amp;ADDRESS('PR-tampon'!$E341,COLUMN(REFERENCEMENT_FACADE[REF ApL]))))))</f>
        <v/>
      </c>
      <c r="S375" s="187" t="str">
        <f ca="1">IF('PR-tampon'!B341="","",IF('PR-tampon'!B341=0,"",IF(INDIRECT(NOM_FR_FACADE&amp;ADDRESS('PR-tampon'!$E341,COLUMN(REFERENCEMENT_FACADE[Lien pour aller sur le site Evaluation CSTB])))=0,"",INDIRECT(NOM_FR_FACADE&amp;ADDRESS('PR-tampon'!$E341,COLUMN(REFERENCEMENT_FACADE[Lien pour aller sur le site Evaluation CSTB]))))))</f>
        <v/>
      </c>
    </row>
    <row r="376" spans="1:19" ht="120" customHeight="1" x14ac:dyDescent="0.3">
      <c r="A376" s="2" t="e">
        <f>IF('PR-tampon'!B342=0,"",IF(A375+1&gt;'MODULE DE RECHERCHE'!$F$36,"",A375+1))</f>
        <v>#VALUE!</v>
      </c>
      <c r="B376" s="10" t="str">
        <f ca="1">IF('PR-tampon'!E342="","",IF('PR-tampon'!E342=0,"",INDIRECT(NOM_FR_FACADE&amp;ADDRESS('PR-tampon'!$E342,COLUMN(REFERENCEMENT_FACADE[[#Headers],[DATE REFERENCEMENT]])))))</f>
        <v/>
      </c>
      <c r="C376" s="2" t="str">
        <f ca="1">IF('PR-tampon'!B342="","",IF('PR-tampon'!B342=0,"",INDIRECT(NOM_FR_FACADE&amp;ADDRESS('PR-tampon'!$E342,COLUMN(REFERENCEMENT_FACADE[[#Headers],[ASPECT]])))))</f>
        <v/>
      </c>
      <c r="D376" s="2" t="str">
        <f ca="1">IF('PR-tampon'!B342="","",IF('PR-tampon'!B342=0,"",INDIRECT(NOM_FR_FACADE&amp;ADDRESS('PR-tampon'!$E342,COLUMN(REFERENCEMENT_FACADE[[#Headers],[TYPE DE PROCEDE]])))))</f>
        <v/>
      </c>
      <c r="E376" s="2" t="str">
        <f ca="1">IF('PR-tampon'!B342="","",IF('PR-tampon'!B342=0,"",INDIRECT(NOM_FR_FACADE&amp;ADDRESS('PR-tampon'!$E342,COLUMN(REFERENCEMENT_FACADE[[#Headers],[NOM COMMERCIAL DU PROCEDE]])))))</f>
        <v/>
      </c>
      <c r="F376" s="2" t="str">
        <f ca="1">IF('PR-tampon'!B342="","",IF('PR-tampon'!B342=0,"",INDIRECT(NOM_FR_FACADE&amp;ADDRESS('PR-tampon'!$E342,COLUMN(REFERENCEMENT_FACADE[[#Headers],[FABRICANT]])))))</f>
        <v/>
      </c>
      <c r="G376" s="2" t="str">
        <f ca="1">IF('PR-tampon'!B342="","",IF('PR-tampon'!B342=0,"",INDIRECT(NOM_FR_FACADE&amp;ADDRESS('PR-tampon'!$E342,COLUMN(REFERENCEMENT_FACADE[[#Headers],[TYPE DE DOCUMENT DE REFERENCE]])))))</f>
        <v/>
      </c>
      <c r="H376" s="2" t="str">
        <f ca="1">IF('PR-tampon'!B342="","",IF('PR-tampon'!B342=0,"",INDIRECT(NOM_FR_FACADE&amp;ADDRESS('PR-tampon'!$E342,COLUMN(REFERENCEMENT_FACADE[[#Headers],[REF]])))))</f>
        <v/>
      </c>
      <c r="I376" s="10" t="str">
        <f ca="1">IF('PR-tampon'!B342="","",IF('PR-tampon'!B342=0,"",INDIRECT(NOM_FR_FACADE&amp;ADDRESS('PR-tampon'!$E342,COLUMN(REFERENCEMENT_FACADE[[#Headers],[AVIS LIMITE AU / VALIDITE]])))))</f>
        <v/>
      </c>
      <c r="J376" s="10" t="str">
        <f ca="1">IF('PR-tampon'!B342="","",IF('PR-tampon'!B342=0,"",INDIRECT(NOM_FR_FACADE&amp;ADDRESS('PR-tampon'!$E342,COLUMN(REFERENCEMENT_FACADE[[#Headers],[TC/TNC
dans le domaine d''emploi visé]])))))</f>
        <v/>
      </c>
      <c r="K376" s="2" t="str">
        <f ca="1">IF('PR-tampon'!B342="","",IF('PR-tampon'!B342=0,"",INDIRECT(NOM_FR_FACADE&amp;ADDRESS('PR-tampon'!$E342,COLUMN(REFERENCEMENT_FACADE[[#Headers],[Synthèse support visés]])))))</f>
        <v/>
      </c>
      <c r="L376" s="2" t="str">
        <f ca="1">IF('PR-tampon'!B342="","",IF('PR-tampon'!B342=0,"",INDIRECT(NOM_FR_FACADE&amp;ADDRESS('PR-tampon'!$E342,COLUMN(REFERENCEMENT_FACADE[[#Headers],[LIMITATION DE HAUTEUR DE FACADE3]])))))</f>
        <v/>
      </c>
      <c r="M376" s="265" t="str">
        <f ca="1">IF('PR-tampon'!B342="","",IF('PR-tampon'!B342=0,"",INDIRECT(NOM_FR_FACADE&amp;ADDRESS('PR-tampon'!$E342,COLUMN(REFERENCEMENT_FACADE[[#Headers],[LIMITATION DE HAUTEUR DE FACADE]])))))</f>
        <v/>
      </c>
      <c r="N376" s="236" t="str">
        <f ca="1">IF('PR-tampon'!B342="","",IF('PR-tampon'!B342=0,"",IF(INDIRECT(NOM_FR_FACADE&amp;ADDRESS('PR-tampon'!$E342,COLUMN(REFERENCEMENT_FACADE[Observation domaine d''emploi Hauteur])))=0,"-",INDIRECT(NOM_FR_FACADE&amp;ADDRESS('PR-tampon'!$E342,COLUMN(REFERENCEMENT_FACADE[Observation domaine d''emploi Hauteur]))))))</f>
        <v/>
      </c>
      <c r="O376" s="2" t="str">
        <f ca="1">IF('PR-tampon'!B342="","",IF('PR-tampon'!B342=0,"",INDIRECT(NOM_FR_FACADE&amp;ADDRESS('PR-tampon'!$E342,COLUMN(REFERENCEMENT_FACADE[[#Headers],[Colonne zone visée]])))))</f>
        <v/>
      </c>
      <c r="P376" s="2" t="str">
        <f ca="1">IF('PR-tampon'!B342="","",IF('PR-tampon'!B342=0,"",INDIRECT(NOM_FR_FACADE&amp;ADDRESS('PR-tampon'!$E342,COLUMN(REFERENCEMENT_FACADE[[#Headers],[Colonne catégorie visée]])))))</f>
        <v/>
      </c>
      <c r="Q376" s="236" t="str">
        <f ca="1">IF(OR(RECH_CATEGORIE=FALSE,MID(Tableau5[[#This Row],[ZONE DE SISMICITE MAXIMALE POUR LA CATEGORIE DE BATIMENT VISEE]],2,2)="**"),IF('PR-tampon'!B342="","",IF('PR-tampon'!B342=0,"",IF(INDIRECT(NOM_FR_FACADE&amp;ADDRESS('PR-tampon'!$E342,COLUMN(REFERENCEMENT_FACADE[OBSERVATIONS SUR DOMAINE D''EMPLOI Sismique])))="","-",(INDIRECT(NOM_FR_FACADE&amp;ADDRESS('PR-tampon'!$E342,COLUMN(REFERENCEMENT_FACADE[OBSERVATIONS SUR DOMAINE D''EMPLOI Sismique]))))))),"")</f>
        <v/>
      </c>
      <c r="R376" s="2" t="str">
        <f ca="1">IF('PR-tampon'!B342="","",IF('PR-tampon'!B342=0,"",IF(INDIRECT(NOM_FR_FACADE&amp;ADDRESS('PR-tampon'!$E342,COLUMN(REFERENCEMENT_FACADE[REF ApL])))=0,"",INDIRECT(NOM_FR_FACADE&amp;ADDRESS('PR-tampon'!$E342,COLUMN(REFERENCEMENT_FACADE[REF ApL]))))))</f>
        <v/>
      </c>
      <c r="S376" s="187" t="str">
        <f ca="1">IF('PR-tampon'!B342="","",IF('PR-tampon'!B342=0,"",IF(INDIRECT(NOM_FR_FACADE&amp;ADDRESS('PR-tampon'!$E342,COLUMN(REFERENCEMENT_FACADE[Lien pour aller sur le site Evaluation CSTB])))=0,"",INDIRECT(NOM_FR_FACADE&amp;ADDRESS('PR-tampon'!$E342,COLUMN(REFERENCEMENT_FACADE[Lien pour aller sur le site Evaluation CSTB]))))))</f>
        <v/>
      </c>
    </row>
    <row r="377" spans="1:19" ht="120" customHeight="1" x14ac:dyDescent="0.3">
      <c r="A377" s="2" t="e">
        <f>IF('PR-tampon'!B343=0,"",IF(A376+1&gt;'MODULE DE RECHERCHE'!$F$36,"",A376+1))</f>
        <v>#VALUE!</v>
      </c>
      <c r="B377" s="10" t="str">
        <f ca="1">IF('PR-tampon'!E343="","",IF('PR-tampon'!E343=0,"",INDIRECT(NOM_FR_FACADE&amp;ADDRESS('PR-tampon'!$E343,COLUMN(REFERENCEMENT_FACADE[[#Headers],[DATE REFERENCEMENT]])))))</f>
        <v/>
      </c>
      <c r="C377" s="2" t="str">
        <f ca="1">IF('PR-tampon'!B343="","",IF('PR-tampon'!B343=0,"",INDIRECT(NOM_FR_FACADE&amp;ADDRESS('PR-tampon'!$E343,COLUMN(REFERENCEMENT_FACADE[[#Headers],[ASPECT]])))))</f>
        <v/>
      </c>
      <c r="D377" s="2" t="str">
        <f ca="1">IF('PR-tampon'!B343="","",IF('PR-tampon'!B343=0,"",INDIRECT(NOM_FR_FACADE&amp;ADDRESS('PR-tampon'!$E343,COLUMN(REFERENCEMENT_FACADE[[#Headers],[TYPE DE PROCEDE]])))))</f>
        <v/>
      </c>
      <c r="E377" s="2" t="str">
        <f ca="1">IF('PR-tampon'!B343="","",IF('PR-tampon'!B343=0,"",INDIRECT(NOM_FR_FACADE&amp;ADDRESS('PR-tampon'!$E343,COLUMN(REFERENCEMENT_FACADE[[#Headers],[NOM COMMERCIAL DU PROCEDE]])))))</f>
        <v/>
      </c>
      <c r="F377" s="2" t="str">
        <f ca="1">IF('PR-tampon'!B343="","",IF('PR-tampon'!B343=0,"",INDIRECT(NOM_FR_FACADE&amp;ADDRESS('PR-tampon'!$E343,COLUMN(REFERENCEMENT_FACADE[[#Headers],[FABRICANT]])))))</f>
        <v/>
      </c>
      <c r="G377" s="2" t="str">
        <f ca="1">IF('PR-tampon'!B343="","",IF('PR-tampon'!B343=0,"",INDIRECT(NOM_FR_FACADE&amp;ADDRESS('PR-tampon'!$E343,COLUMN(REFERENCEMENT_FACADE[[#Headers],[TYPE DE DOCUMENT DE REFERENCE]])))))</f>
        <v/>
      </c>
      <c r="H377" s="2" t="str">
        <f ca="1">IF('PR-tampon'!B343="","",IF('PR-tampon'!B343=0,"",INDIRECT(NOM_FR_FACADE&amp;ADDRESS('PR-tampon'!$E343,COLUMN(REFERENCEMENT_FACADE[[#Headers],[REF]])))))</f>
        <v/>
      </c>
      <c r="I377" s="10" t="str">
        <f ca="1">IF('PR-tampon'!B343="","",IF('PR-tampon'!B343=0,"",INDIRECT(NOM_FR_FACADE&amp;ADDRESS('PR-tampon'!$E343,COLUMN(REFERENCEMENT_FACADE[[#Headers],[AVIS LIMITE AU / VALIDITE]])))))</f>
        <v/>
      </c>
      <c r="J377" s="10" t="str">
        <f ca="1">IF('PR-tampon'!B343="","",IF('PR-tampon'!B343=0,"",INDIRECT(NOM_FR_FACADE&amp;ADDRESS('PR-tampon'!$E343,COLUMN(REFERENCEMENT_FACADE[[#Headers],[TC/TNC
dans le domaine d''emploi visé]])))))</f>
        <v/>
      </c>
      <c r="K377" s="2" t="str">
        <f ca="1">IF('PR-tampon'!B343="","",IF('PR-tampon'!B343=0,"",INDIRECT(NOM_FR_FACADE&amp;ADDRESS('PR-tampon'!$E343,COLUMN(REFERENCEMENT_FACADE[[#Headers],[Synthèse support visés]])))))</f>
        <v/>
      </c>
      <c r="L377" s="2" t="str">
        <f ca="1">IF('PR-tampon'!B343="","",IF('PR-tampon'!B343=0,"",INDIRECT(NOM_FR_FACADE&amp;ADDRESS('PR-tampon'!$E343,COLUMN(REFERENCEMENT_FACADE[[#Headers],[LIMITATION DE HAUTEUR DE FACADE3]])))))</f>
        <v/>
      </c>
      <c r="M377" s="265" t="str">
        <f ca="1">IF('PR-tampon'!B343="","",IF('PR-tampon'!B343=0,"",INDIRECT(NOM_FR_FACADE&amp;ADDRESS('PR-tampon'!$E343,COLUMN(REFERENCEMENT_FACADE[[#Headers],[LIMITATION DE HAUTEUR DE FACADE]])))))</f>
        <v/>
      </c>
      <c r="N377" s="236" t="str">
        <f ca="1">IF('PR-tampon'!B343="","",IF('PR-tampon'!B343=0,"",IF(INDIRECT(NOM_FR_FACADE&amp;ADDRESS('PR-tampon'!$E343,COLUMN(REFERENCEMENT_FACADE[Observation domaine d''emploi Hauteur])))=0,"-",INDIRECT(NOM_FR_FACADE&amp;ADDRESS('PR-tampon'!$E343,COLUMN(REFERENCEMENT_FACADE[Observation domaine d''emploi Hauteur]))))))</f>
        <v/>
      </c>
      <c r="O377" s="2" t="str">
        <f ca="1">IF('PR-tampon'!B343="","",IF('PR-tampon'!B343=0,"",INDIRECT(NOM_FR_FACADE&amp;ADDRESS('PR-tampon'!$E343,COLUMN(REFERENCEMENT_FACADE[[#Headers],[Colonne zone visée]])))))</f>
        <v/>
      </c>
      <c r="P377" s="2" t="str">
        <f ca="1">IF('PR-tampon'!B343="","",IF('PR-tampon'!B343=0,"",INDIRECT(NOM_FR_FACADE&amp;ADDRESS('PR-tampon'!$E343,COLUMN(REFERENCEMENT_FACADE[[#Headers],[Colonne catégorie visée]])))))</f>
        <v/>
      </c>
      <c r="Q377" s="236" t="str">
        <f ca="1">IF(OR(RECH_CATEGORIE=FALSE,MID(Tableau5[[#This Row],[ZONE DE SISMICITE MAXIMALE POUR LA CATEGORIE DE BATIMENT VISEE]],2,2)="**"),IF('PR-tampon'!B343="","",IF('PR-tampon'!B343=0,"",IF(INDIRECT(NOM_FR_FACADE&amp;ADDRESS('PR-tampon'!$E343,COLUMN(REFERENCEMENT_FACADE[OBSERVATIONS SUR DOMAINE D''EMPLOI Sismique])))="","-",(INDIRECT(NOM_FR_FACADE&amp;ADDRESS('PR-tampon'!$E343,COLUMN(REFERENCEMENT_FACADE[OBSERVATIONS SUR DOMAINE D''EMPLOI Sismique]))))))),"")</f>
        <v/>
      </c>
      <c r="R377" s="2" t="str">
        <f ca="1">IF('PR-tampon'!B343="","",IF('PR-tampon'!B343=0,"",IF(INDIRECT(NOM_FR_FACADE&amp;ADDRESS('PR-tampon'!$E343,COLUMN(REFERENCEMENT_FACADE[REF ApL])))=0,"",INDIRECT(NOM_FR_FACADE&amp;ADDRESS('PR-tampon'!$E343,COLUMN(REFERENCEMENT_FACADE[REF ApL]))))))</f>
        <v/>
      </c>
      <c r="S377" s="187" t="str">
        <f ca="1">IF('PR-tampon'!B343="","",IF('PR-tampon'!B343=0,"",IF(INDIRECT(NOM_FR_FACADE&amp;ADDRESS('PR-tampon'!$E343,COLUMN(REFERENCEMENT_FACADE[Lien pour aller sur le site Evaluation CSTB])))=0,"",INDIRECT(NOM_FR_FACADE&amp;ADDRESS('PR-tampon'!$E343,COLUMN(REFERENCEMENT_FACADE[Lien pour aller sur le site Evaluation CSTB]))))))</f>
        <v/>
      </c>
    </row>
    <row r="378" spans="1:19" ht="120" customHeight="1" x14ac:dyDescent="0.3">
      <c r="A378" s="2" t="e">
        <f>IF('PR-tampon'!B344=0,"",IF(A377+1&gt;'MODULE DE RECHERCHE'!$F$36,"",A377+1))</f>
        <v>#VALUE!</v>
      </c>
      <c r="B378" s="10" t="str">
        <f ca="1">IF('PR-tampon'!E344="","",IF('PR-tampon'!E344=0,"",INDIRECT(NOM_FR_FACADE&amp;ADDRESS('PR-tampon'!$E344,COLUMN(REFERENCEMENT_FACADE[[#Headers],[DATE REFERENCEMENT]])))))</f>
        <v/>
      </c>
      <c r="C378" s="2" t="str">
        <f ca="1">IF('PR-tampon'!B344="","",IF('PR-tampon'!B344=0,"",INDIRECT(NOM_FR_FACADE&amp;ADDRESS('PR-tampon'!$E344,COLUMN(REFERENCEMENT_FACADE[[#Headers],[ASPECT]])))))</f>
        <v/>
      </c>
      <c r="D378" s="2" t="str">
        <f ca="1">IF('PR-tampon'!B344="","",IF('PR-tampon'!B344=0,"",INDIRECT(NOM_FR_FACADE&amp;ADDRESS('PR-tampon'!$E344,COLUMN(REFERENCEMENT_FACADE[[#Headers],[TYPE DE PROCEDE]])))))</f>
        <v/>
      </c>
      <c r="E378" s="2" t="str">
        <f ca="1">IF('PR-tampon'!B344="","",IF('PR-tampon'!B344=0,"",INDIRECT(NOM_FR_FACADE&amp;ADDRESS('PR-tampon'!$E344,COLUMN(REFERENCEMENT_FACADE[[#Headers],[NOM COMMERCIAL DU PROCEDE]])))))</f>
        <v/>
      </c>
      <c r="F378" s="2" t="str">
        <f ca="1">IF('PR-tampon'!B344="","",IF('PR-tampon'!B344=0,"",INDIRECT(NOM_FR_FACADE&amp;ADDRESS('PR-tampon'!$E344,COLUMN(REFERENCEMENT_FACADE[[#Headers],[FABRICANT]])))))</f>
        <v/>
      </c>
      <c r="G378" s="2" t="str">
        <f ca="1">IF('PR-tampon'!B344="","",IF('PR-tampon'!B344=0,"",INDIRECT(NOM_FR_FACADE&amp;ADDRESS('PR-tampon'!$E344,COLUMN(REFERENCEMENT_FACADE[[#Headers],[TYPE DE DOCUMENT DE REFERENCE]])))))</f>
        <v/>
      </c>
      <c r="H378" s="2" t="str">
        <f ca="1">IF('PR-tampon'!B344="","",IF('PR-tampon'!B344=0,"",INDIRECT(NOM_FR_FACADE&amp;ADDRESS('PR-tampon'!$E344,COLUMN(REFERENCEMENT_FACADE[[#Headers],[REF]])))))</f>
        <v/>
      </c>
      <c r="I378" s="10" t="str">
        <f ca="1">IF('PR-tampon'!B344="","",IF('PR-tampon'!B344=0,"",INDIRECT(NOM_FR_FACADE&amp;ADDRESS('PR-tampon'!$E344,COLUMN(REFERENCEMENT_FACADE[[#Headers],[AVIS LIMITE AU / VALIDITE]])))))</f>
        <v/>
      </c>
      <c r="J378" s="10" t="str">
        <f ca="1">IF('PR-tampon'!B344="","",IF('PR-tampon'!B344=0,"",INDIRECT(NOM_FR_FACADE&amp;ADDRESS('PR-tampon'!$E344,COLUMN(REFERENCEMENT_FACADE[[#Headers],[TC/TNC
dans le domaine d''emploi visé]])))))</f>
        <v/>
      </c>
      <c r="K378" s="2" t="str">
        <f ca="1">IF('PR-tampon'!B344="","",IF('PR-tampon'!B344=0,"",INDIRECT(NOM_FR_FACADE&amp;ADDRESS('PR-tampon'!$E344,COLUMN(REFERENCEMENT_FACADE[[#Headers],[Synthèse support visés]])))))</f>
        <v/>
      </c>
      <c r="L378" s="2" t="str">
        <f ca="1">IF('PR-tampon'!B344="","",IF('PR-tampon'!B344=0,"",INDIRECT(NOM_FR_FACADE&amp;ADDRESS('PR-tampon'!$E344,COLUMN(REFERENCEMENT_FACADE[[#Headers],[LIMITATION DE HAUTEUR DE FACADE3]])))))</f>
        <v/>
      </c>
      <c r="M378" s="265" t="str">
        <f ca="1">IF('PR-tampon'!B344="","",IF('PR-tampon'!B344=0,"",INDIRECT(NOM_FR_FACADE&amp;ADDRESS('PR-tampon'!$E344,COLUMN(REFERENCEMENT_FACADE[[#Headers],[LIMITATION DE HAUTEUR DE FACADE]])))))</f>
        <v/>
      </c>
      <c r="N378" s="236" t="str">
        <f ca="1">IF('PR-tampon'!B344="","",IF('PR-tampon'!B344=0,"",IF(INDIRECT(NOM_FR_FACADE&amp;ADDRESS('PR-tampon'!$E344,COLUMN(REFERENCEMENT_FACADE[Observation domaine d''emploi Hauteur])))=0,"-",INDIRECT(NOM_FR_FACADE&amp;ADDRESS('PR-tampon'!$E344,COLUMN(REFERENCEMENT_FACADE[Observation domaine d''emploi Hauteur]))))))</f>
        <v/>
      </c>
      <c r="O378" s="2" t="str">
        <f ca="1">IF('PR-tampon'!B344="","",IF('PR-tampon'!B344=0,"",INDIRECT(NOM_FR_FACADE&amp;ADDRESS('PR-tampon'!$E344,COLUMN(REFERENCEMENT_FACADE[[#Headers],[Colonne zone visée]])))))</f>
        <v/>
      </c>
      <c r="P378" s="2" t="str">
        <f ca="1">IF('PR-tampon'!B344="","",IF('PR-tampon'!B344=0,"",INDIRECT(NOM_FR_FACADE&amp;ADDRESS('PR-tampon'!$E344,COLUMN(REFERENCEMENT_FACADE[[#Headers],[Colonne catégorie visée]])))))</f>
        <v/>
      </c>
      <c r="Q378" s="236" t="str">
        <f ca="1">IF(OR(RECH_CATEGORIE=FALSE,MID(Tableau5[[#This Row],[ZONE DE SISMICITE MAXIMALE POUR LA CATEGORIE DE BATIMENT VISEE]],2,2)="**"),IF('PR-tampon'!B344="","",IF('PR-tampon'!B344=0,"",IF(INDIRECT(NOM_FR_FACADE&amp;ADDRESS('PR-tampon'!$E344,COLUMN(REFERENCEMENT_FACADE[OBSERVATIONS SUR DOMAINE D''EMPLOI Sismique])))="","-",(INDIRECT(NOM_FR_FACADE&amp;ADDRESS('PR-tampon'!$E344,COLUMN(REFERENCEMENT_FACADE[OBSERVATIONS SUR DOMAINE D''EMPLOI Sismique]))))))),"")</f>
        <v/>
      </c>
      <c r="R378" s="2" t="str">
        <f ca="1">IF('PR-tampon'!B344="","",IF('PR-tampon'!B344=0,"",IF(INDIRECT(NOM_FR_FACADE&amp;ADDRESS('PR-tampon'!$E344,COLUMN(REFERENCEMENT_FACADE[REF ApL])))=0,"",INDIRECT(NOM_FR_FACADE&amp;ADDRESS('PR-tampon'!$E344,COLUMN(REFERENCEMENT_FACADE[REF ApL]))))))</f>
        <v/>
      </c>
      <c r="S378" s="187" t="str">
        <f ca="1">IF('PR-tampon'!B344="","",IF('PR-tampon'!B344=0,"",IF(INDIRECT(NOM_FR_FACADE&amp;ADDRESS('PR-tampon'!$E344,COLUMN(REFERENCEMENT_FACADE[Lien pour aller sur le site Evaluation CSTB])))=0,"",INDIRECT(NOM_FR_FACADE&amp;ADDRESS('PR-tampon'!$E344,COLUMN(REFERENCEMENT_FACADE[Lien pour aller sur le site Evaluation CSTB]))))))</f>
        <v/>
      </c>
    </row>
    <row r="379" spans="1:19" ht="120" customHeight="1" x14ac:dyDescent="0.3">
      <c r="A379" s="2" t="e">
        <f>IF('PR-tampon'!B345=0,"",IF(A378+1&gt;'MODULE DE RECHERCHE'!$F$36,"",A378+1))</f>
        <v>#VALUE!</v>
      </c>
      <c r="B379" s="10" t="str">
        <f ca="1">IF('PR-tampon'!E345="","",IF('PR-tampon'!E345=0,"",INDIRECT(NOM_FR_FACADE&amp;ADDRESS('PR-tampon'!$E345,COLUMN(REFERENCEMENT_FACADE[[#Headers],[DATE REFERENCEMENT]])))))</f>
        <v/>
      </c>
      <c r="C379" s="2" t="str">
        <f ca="1">IF('PR-tampon'!B345="","",IF('PR-tampon'!B345=0,"",INDIRECT(NOM_FR_FACADE&amp;ADDRESS('PR-tampon'!$E345,COLUMN(REFERENCEMENT_FACADE[[#Headers],[ASPECT]])))))</f>
        <v/>
      </c>
      <c r="D379" s="2" t="str">
        <f ca="1">IF('PR-tampon'!B345="","",IF('PR-tampon'!B345=0,"",INDIRECT(NOM_FR_FACADE&amp;ADDRESS('PR-tampon'!$E345,COLUMN(REFERENCEMENT_FACADE[[#Headers],[TYPE DE PROCEDE]])))))</f>
        <v/>
      </c>
      <c r="E379" s="2" t="str">
        <f ca="1">IF('PR-tampon'!B345="","",IF('PR-tampon'!B345=0,"",INDIRECT(NOM_FR_FACADE&amp;ADDRESS('PR-tampon'!$E345,COLUMN(REFERENCEMENT_FACADE[[#Headers],[NOM COMMERCIAL DU PROCEDE]])))))</f>
        <v/>
      </c>
      <c r="F379" s="2" t="str">
        <f ca="1">IF('PR-tampon'!B345="","",IF('PR-tampon'!B345=0,"",INDIRECT(NOM_FR_FACADE&amp;ADDRESS('PR-tampon'!$E345,COLUMN(REFERENCEMENT_FACADE[[#Headers],[FABRICANT]])))))</f>
        <v/>
      </c>
      <c r="G379" s="2" t="str">
        <f ca="1">IF('PR-tampon'!B345="","",IF('PR-tampon'!B345=0,"",INDIRECT(NOM_FR_FACADE&amp;ADDRESS('PR-tampon'!$E345,COLUMN(REFERENCEMENT_FACADE[[#Headers],[TYPE DE DOCUMENT DE REFERENCE]])))))</f>
        <v/>
      </c>
      <c r="H379" s="2" t="str">
        <f ca="1">IF('PR-tampon'!B345="","",IF('PR-tampon'!B345=0,"",INDIRECT(NOM_FR_FACADE&amp;ADDRESS('PR-tampon'!$E345,COLUMN(REFERENCEMENT_FACADE[[#Headers],[REF]])))))</f>
        <v/>
      </c>
      <c r="I379" s="10" t="str">
        <f ca="1">IF('PR-tampon'!B345="","",IF('PR-tampon'!B345=0,"",INDIRECT(NOM_FR_FACADE&amp;ADDRESS('PR-tampon'!$E345,COLUMN(REFERENCEMENT_FACADE[[#Headers],[AVIS LIMITE AU / VALIDITE]])))))</f>
        <v/>
      </c>
      <c r="J379" s="10" t="str">
        <f ca="1">IF('PR-tampon'!B345="","",IF('PR-tampon'!B345=0,"",INDIRECT(NOM_FR_FACADE&amp;ADDRESS('PR-tampon'!$E345,COLUMN(REFERENCEMENT_FACADE[[#Headers],[TC/TNC
dans le domaine d''emploi visé]])))))</f>
        <v/>
      </c>
      <c r="K379" s="2" t="str">
        <f ca="1">IF('PR-tampon'!B345="","",IF('PR-tampon'!B345=0,"",INDIRECT(NOM_FR_FACADE&amp;ADDRESS('PR-tampon'!$E345,COLUMN(REFERENCEMENT_FACADE[[#Headers],[Synthèse support visés]])))))</f>
        <v/>
      </c>
      <c r="L379" s="2" t="str">
        <f ca="1">IF('PR-tampon'!B345="","",IF('PR-tampon'!B345=0,"",INDIRECT(NOM_FR_FACADE&amp;ADDRESS('PR-tampon'!$E345,COLUMN(REFERENCEMENT_FACADE[[#Headers],[LIMITATION DE HAUTEUR DE FACADE3]])))))</f>
        <v/>
      </c>
      <c r="M379" s="265" t="str">
        <f ca="1">IF('PR-tampon'!B345="","",IF('PR-tampon'!B345=0,"",INDIRECT(NOM_FR_FACADE&amp;ADDRESS('PR-tampon'!$E345,COLUMN(REFERENCEMENT_FACADE[[#Headers],[LIMITATION DE HAUTEUR DE FACADE]])))))</f>
        <v/>
      </c>
      <c r="N379" s="236" t="str">
        <f ca="1">IF('PR-tampon'!B345="","",IF('PR-tampon'!B345=0,"",IF(INDIRECT(NOM_FR_FACADE&amp;ADDRESS('PR-tampon'!$E345,COLUMN(REFERENCEMENT_FACADE[Observation domaine d''emploi Hauteur])))=0,"-",INDIRECT(NOM_FR_FACADE&amp;ADDRESS('PR-tampon'!$E345,COLUMN(REFERENCEMENT_FACADE[Observation domaine d''emploi Hauteur]))))))</f>
        <v/>
      </c>
      <c r="O379" s="2" t="str">
        <f ca="1">IF('PR-tampon'!B345="","",IF('PR-tampon'!B345=0,"",INDIRECT(NOM_FR_FACADE&amp;ADDRESS('PR-tampon'!$E345,COLUMN(REFERENCEMENT_FACADE[[#Headers],[Colonne zone visée]])))))</f>
        <v/>
      </c>
      <c r="P379" s="2" t="str">
        <f ca="1">IF('PR-tampon'!B345="","",IF('PR-tampon'!B345=0,"",INDIRECT(NOM_FR_FACADE&amp;ADDRESS('PR-tampon'!$E345,COLUMN(REFERENCEMENT_FACADE[[#Headers],[Colonne catégorie visée]])))))</f>
        <v/>
      </c>
      <c r="Q379" s="236" t="str">
        <f ca="1">IF(OR(RECH_CATEGORIE=FALSE,MID(Tableau5[[#This Row],[ZONE DE SISMICITE MAXIMALE POUR LA CATEGORIE DE BATIMENT VISEE]],2,2)="**"),IF('PR-tampon'!B345="","",IF('PR-tampon'!B345=0,"",IF(INDIRECT(NOM_FR_FACADE&amp;ADDRESS('PR-tampon'!$E345,COLUMN(REFERENCEMENT_FACADE[OBSERVATIONS SUR DOMAINE D''EMPLOI Sismique])))="","-",(INDIRECT(NOM_FR_FACADE&amp;ADDRESS('PR-tampon'!$E345,COLUMN(REFERENCEMENT_FACADE[OBSERVATIONS SUR DOMAINE D''EMPLOI Sismique]))))))),"")</f>
        <v/>
      </c>
      <c r="R379" s="2" t="str">
        <f ca="1">IF('PR-tampon'!B345="","",IF('PR-tampon'!B345=0,"",IF(INDIRECT(NOM_FR_FACADE&amp;ADDRESS('PR-tampon'!$E345,COLUMN(REFERENCEMENT_FACADE[REF ApL])))=0,"",INDIRECT(NOM_FR_FACADE&amp;ADDRESS('PR-tampon'!$E345,COLUMN(REFERENCEMENT_FACADE[REF ApL]))))))</f>
        <v/>
      </c>
      <c r="S379" s="187" t="str">
        <f ca="1">IF('PR-tampon'!B345="","",IF('PR-tampon'!B345=0,"",IF(INDIRECT(NOM_FR_FACADE&amp;ADDRESS('PR-tampon'!$E345,COLUMN(REFERENCEMENT_FACADE[Lien pour aller sur le site Evaluation CSTB])))=0,"",INDIRECT(NOM_FR_FACADE&amp;ADDRESS('PR-tampon'!$E345,COLUMN(REFERENCEMENT_FACADE[Lien pour aller sur le site Evaluation CSTB]))))))</f>
        <v/>
      </c>
    </row>
    <row r="380" spans="1:19" ht="120" customHeight="1" x14ac:dyDescent="0.3">
      <c r="A380" s="2" t="e">
        <f>IF('PR-tampon'!B346=0,"",IF(A379+1&gt;'MODULE DE RECHERCHE'!$F$36,"",A379+1))</f>
        <v>#VALUE!</v>
      </c>
      <c r="B380" s="10" t="str">
        <f ca="1">IF('PR-tampon'!E346="","",IF('PR-tampon'!E346=0,"",INDIRECT(NOM_FR_FACADE&amp;ADDRESS('PR-tampon'!$E346,COLUMN(REFERENCEMENT_FACADE[[#Headers],[DATE REFERENCEMENT]])))))</f>
        <v/>
      </c>
      <c r="C380" s="2" t="str">
        <f ca="1">IF('PR-tampon'!B346="","",IF('PR-tampon'!B346=0,"",INDIRECT(NOM_FR_FACADE&amp;ADDRESS('PR-tampon'!$E346,COLUMN(REFERENCEMENT_FACADE[[#Headers],[ASPECT]])))))</f>
        <v/>
      </c>
      <c r="D380" s="2" t="str">
        <f ca="1">IF('PR-tampon'!B346="","",IF('PR-tampon'!B346=0,"",INDIRECT(NOM_FR_FACADE&amp;ADDRESS('PR-tampon'!$E346,COLUMN(REFERENCEMENT_FACADE[[#Headers],[TYPE DE PROCEDE]])))))</f>
        <v/>
      </c>
      <c r="E380" s="2" t="str">
        <f ca="1">IF('PR-tampon'!B346="","",IF('PR-tampon'!B346=0,"",INDIRECT(NOM_FR_FACADE&amp;ADDRESS('PR-tampon'!$E346,COLUMN(REFERENCEMENT_FACADE[[#Headers],[NOM COMMERCIAL DU PROCEDE]])))))</f>
        <v/>
      </c>
      <c r="F380" s="2" t="str">
        <f ca="1">IF('PR-tampon'!B346="","",IF('PR-tampon'!B346=0,"",INDIRECT(NOM_FR_FACADE&amp;ADDRESS('PR-tampon'!$E346,COLUMN(REFERENCEMENT_FACADE[[#Headers],[FABRICANT]])))))</f>
        <v/>
      </c>
      <c r="G380" s="2" t="str">
        <f ca="1">IF('PR-tampon'!B346="","",IF('PR-tampon'!B346=0,"",INDIRECT(NOM_FR_FACADE&amp;ADDRESS('PR-tampon'!$E346,COLUMN(REFERENCEMENT_FACADE[[#Headers],[TYPE DE DOCUMENT DE REFERENCE]])))))</f>
        <v/>
      </c>
      <c r="H380" s="2" t="str">
        <f ca="1">IF('PR-tampon'!B346="","",IF('PR-tampon'!B346=0,"",INDIRECT(NOM_FR_FACADE&amp;ADDRESS('PR-tampon'!$E346,COLUMN(REFERENCEMENT_FACADE[[#Headers],[REF]])))))</f>
        <v/>
      </c>
      <c r="I380" s="10" t="str">
        <f ca="1">IF('PR-tampon'!B346="","",IF('PR-tampon'!B346=0,"",INDIRECT(NOM_FR_FACADE&amp;ADDRESS('PR-tampon'!$E346,COLUMN(REFERENCEMENT_FACADE[[#Headers],[AVIS LIMITE AU / VALIDITE]])))))</f>
        <v/>
      </c>
      <c r="J380" s="10" t="str">
        <f ca="1">IF('PR-tampon'!B346="","",IF('PR-tampon'!B346=0,"",INDIRECT(NOM_FR_FACADE&amp;ADDRESS('PR-tampon'!$E346,COLUMN(REFERENCEMENT_FACADE[[#Headers],[TC/TNC
dans le domaine d''emploi visé]])))))</f>
        <v/>
      </c>
      <c r="K380" s="2" t="str">
        <f ca="1">IF('PR-tampon'!B346="","",IF('PR-tampon'!B346=0,"",INDIRECT(NOM_FR_FACADE&amp;ADDRESS('PR-tampon'!$E346,COLUMN(REFERENCEMENT_FACADE[[#Headers],[Synthèse support visés]])))))</f>
        <v/>
      </c>
      <c r="L380" s="2" t="str">
        <f ca="1">IF('PR-tampon'!B346="","",IF('PR-tampon'!B346=0,"",INDIRECT(NOM_FR_FACADE&amp;ADDRESS('PR-tampon'!$E346,COLUMN(REFERENCEMENT_FACADE[[#Headers],[LIMITATION DE HAUTEUR DE FACADE3]])))))</f>
        <v/>
      </c>
      <c r="M380" s="265" t="str">
        <f ca="1">IF('PR-tampon'!B346="","",IF('PR-tampon'!B346=0,"",INDIRECT(NOM_FR_FACADE&amp;ADDRESS('PR-tampon'!$E346,COLUMN(REFERENCEMENT_FACADE[[#Headers],[LIMITATION DE HAUTEUR DE FACADE]])))))</f>
        <v/>
      </c>
      <c r="N380" s="236" t="str">
        <f ca="1">IF('PR-tampon'!B346="","",IF('PR-tampon'!B346=0,"",IF(INDIRECT(NOM_FR_FACADE&amp;ADDRESS('PR-tampon'!$E346,COLUMN(REFERENCEMENT_FACADE[Observation domaine d''emploi Hauteur])))=0,"-",INDIRECT(NOM_FR_FACADE&amp;ADDRESS('PR-tampon'!$E346,COLUMN(REFERENCEMENT_FACADE[Observation domaine d''emploi Hauteur]))))))</f>
        <v/>
      </c>
      <c r="O380" s="2" t="str">
        <f ca="1">IF('PR-tampon'!B346="","",IF('PR-tampon'!B346=0,"",INDIRECT(NOM_FR_FACADE&amp;ADDRESS('PR-tampon'!$E346,COLUMN(REFERENCEMENT_FACADE[[#Headers],[Colonne zone visée]])))))</f>
        <v/>
      </c>
      <c r="P380" s="2" t="str">
        <f ca="1">IF('PR-tampon'!B346="","",IF('PR-tampon'!B346=0,"",INDIRECT(NOM_FR_FACADE&amp;ADDRESS('PR-tampon'!$E346,COLUMN(REFERENCEMENT_FACADE[[#Headers],[Colonne catégorie visée]])))))</f>
        <v/>
      </c>
      <c r="Q380" s="236" t="str">
        <f ca="1">IF(OR(RECH_CATEGORIE=FALSE,MID(Tableau5[[#This Row],[ZONE DE SISMICITE MAXIMALE POUR LA CATEGORIE DE BATIMENT VISEE]],2,2)="**"),IF('PR-tampon'!B346="","",IF('PR-tampon'!B346=0,"",IF(INDIRECT(NOM_FR_FACADE&amp;ADDRESS('PR-tampon'!$E346,COLUMN(REFERENCEMENT_FACADE[OBSERVATIONS SUR DOMAINE D''EMPLOI Sismique])))="","-",(INDIRECT(NOM_FR_FACADE&amp;ADDRESS('PR-tampon'!$E346,COLUMN(REFERENCEMENT_FACADE[OBSERVATIONS SUR DOMAINE D''EMPLOI Sismique]))))))),"")</f>
        <v/>
      </c>
      <c r="R380" s="2" t="str">
        <f ca="1">IF('PR-tampon'!B346="","",IF('PR-tampon'!B346=0,"",IF(INDIRECT(NOM_FR_FACADE&amp;ADDRESS('PR-tampon'!$E346,COLUMN(REFERENCEMENT_FACADE[REF ApL])))=0,"",INDIRECT(NOM_FR_FACADE&amp;ADDRESS('PR-tampon'!$E346,COLUMN(REFERENCEMENT_FACADE[REF ApL]))))))</f>
        <v/>
      </c>
      <c r="S380" s="187" t="str">
        <f ca="1">IF('PR-tampon'!B346="","",IF('PR-tampon'!B346=0,"",IF(INDIRECT(NOM_FR_FACADE&amp;ADDRESS('PR-tampon'!$E346,COLUMN(REFERENCEMENT_FACADE[Lien pour aller sur le site Evaluation CSTB])))=0,"",INDIRECT(NOM_FR_FACADE&amp;ADDRESS('PR-tampon'!$E346,COLUMN(REFERENCEMENT_FACADE[Lien pour aller sur le site Evaluation CSTB]))))))</f>
        <v/>
      </c>
    </row>
    <row r="381" spans="1:19" ht="120" customHeight="1" x14ac:dyDescent="0.3">
      <c r="A381" s="2" t="e">
        <f>IF('PR-tampon'!B347=0,"",IF(A380+1&gt;'MODULE DE RECHERCHE'!$F$36,"",A380+1))</f>
        <v>#VALUE!</v>
      </c>
      <c r="B381" s="10" t="str">
        <f ca="1">IF('PR-tampon'!E347="","",IF('PR-tampon'!E347=0,"",INDIRECT(NOM_FR_FACADE&amp;ADDRESS('PR-tampon'!$E347,COLUMN(REFERENCEMENT_FACADE[[#Headers],[DATE REFERENCEMENT]])))))</f>
        <v/>
      </c>
      <c r="C381" s="2" t="str">
        <f ca="1">IF('PR-tampon'!B347="","",IF('PR-tampon'!B347=0,"",INDIRECT(NOM_FR_FACADE&amp;ADDRESS('PR-tampon'!$E347,COLUMN(REFERENCEMENT_FACADE[[#Headers],[ASPECT]])))))</f>
        <v/>
      </c>
      <c r="D381" s="2" t="str">
        <f ca="1">IF('PR-tampon'!B347="","",IF('PR-tampon'!B347=0,"",INDIRECT(NOM_FR_FACADE&amp;ADDRESS('PR-tampon'!$E347,COLUMN(REFERENCEMENT_FACADE[[#Headers],[TYPE DE PROCEDE]])))))</f>
        <v/>
      </c>
      <c r="E381" s="2" t="str">
        <f ca="1">IF('PR-tampon'!B347="","",IF('PR-tampon'!B347=0,"",INDIRECT(NOM_FR_FACADE&amp;ADDRESS('PR-tampon'!$E347,COLUMN(REFERENCEMENT_FACADE[[#Headers],[NOM COMMERCIAL DU PROCEDE]])))))</f>
        <v/>
      </c>
      <c r="F381" s="2" t="str">
        <f ca="1">IF('PR-tampon'!B347="","",IF('PR-tampon'!B347=0,"",INDIRECT(NOM_FR_FACADE&amp;ADDRESS('PR-tampon'!$E347,COLUMN(REFERENCEMENT_FACADE[[#Headers],[FABRICANT]])))))</f>
        <v/>
      </c>
      <c r="G381" s="2" t="str">
        <f ca="1">IF('PR-tampon'!B347="","",IF('PR-tampon'!B347=0,"",INDIRECT(NOM_FR_FACADE&amp;ADDRESS('PR-tampon'!$E347,COLUMN(REFERENCEMENT_FACADE[[#Headers],[TYPE DE DOCUMENT DE REFERENCE]])))))</f>
        <v/>
      </c>
      <c r="H381" s="2" t="str">
        <f ca="1">IF('PR-tampon'!B347="","",IF('PR-tampon'!B347=0,"",INDIRECT(NOM_FR_FACADE&amp;ADDRESS('PR-tampon'!$E347,COLUMN(REFERENCEMENT_FACADE[[#Headers],[REF]])))))</f>
        <v/>
      </c>
      <c r="I381" s="10" t="str">
        <f ca="1">IF('PR-tampon'!B347="","",IF('PR-tampon'!B347=0,"",INDIRECT(NOM_FR_FACADE&amp;ADDRESS('PR-tampon'!$E347,COLUMN(REFERENCEMENT_FACADE[[#Headers],[AVIS LIMITE AU / VALIDITE]])))))</f>
        <v/>
      </c>
      <c r="J381" s="10" t="str">
        <f ca="1">IF('PR-tampon'!B347="","",IF('PR-tampon'!B347=0,"",INDIRECT(NOM_FR_FACADE&amp;ADDRESS('PR-tampon'!$E347,COLUMN(REFERENCEMENT_FACADE[[#Headers],[TC/TNC
dans le domaine d''emploi visé]])))))</f>
        <v/>
      </c>
      <c r="K381" s="2" t="str">
        <f ca="1">IF('PR-tampon'!B347="","",IF('PR-tampon'!B347=0,"",INDIRECT(NOM_FR_FACADE&amp;ADDRESS('PR-tampon'!$E347,COLUMN(REFERENCEMENT_FACADE[[#Headers],[Synthèse support visés]])))))</f>
        <v/>
      </c>
      <c r="L381" s="2" t="str">
        <f ca="1">IF('PR-tampon'!B347="","",IF('PR-tampon'!B347=0,"",INDIRECT(NOM_FR_FACADE&amp;ADDRESS('PR-tampon'!$E347,COLUMN(REFERENCEMENT_FACADE[[#Headers],[LIMITATION DE HAUTEUR DE FACADE3]])))))</f>
        <v/>
      </c>
      <c r="M381" s="265" t="str">
        <f ca="1">IF('PR-tampon'!B347="","",IF('PR-tampon'!B347=0,"",INDIRECT(NOM_FR_FACADE&amp;ADDRESS('PR-tampon'!$E347,COLUMN(REFERENCEMENT_FACADE[[#Headers],[LIMITATION DE HAUTEUR DE FACADE]])))))</f>
        <v/>
      </c>
      <c r="N381" s="236" t="str">
        <f ca="1">IF('PR-tampon'!B347="","",IF('PR-tampon'!B347=0,"",IF(INDIRECT(NOM_FR_FACADE&amp;ADDRESS('PR-tampon'!$E347,COLUMN(REFERENCEMENT_FACADE[Observation domaine d''emploi Hauteur])))=0,"-",INDIRECT(NOM_FR_FACADE&amp;ADDRESS('PR-tampon'!$E347,COLUMN(REFERENCEMENT_FACADE[Observation domaine d''emploi Hauteur]))))))</f>
        <v/>
      </c>
      <c r="O381" s="2" t="str">
        <f ca="1">IF('PR-tampon'!B347="","",IF('PR-tampon'!B347=0,"",INDIRECT(NOM_FR_FACADE&amp;ADDRESS('PR-tampon'!$E347,COLUMN(REFERENCEMENT_FACADE[[#Headers],[Colonne zone visée]])))))</f>
        <v/>
      </c>
      <c r="P381" s="2" t="str">
        <f ca="1">IF('PR-tampon'!B347="","",IF('PR-tampon'!B347=0,"",INDIRECT(NOM_FR_FACADE&amp;ADDRESS('PR-tampon'!$E347,COLUMN(REFERENCEMENT_FACADE[[#Headers],[Colonne catégorie visée]])))))</f>
        <v/>
      </c>
      <c r="Q381" s="236" t="str">
        <f ca="1">IF(OR(RECH_CATEGORIE=FALSE,MID(Tableau5[[#This Row],[ZONE DE SISMICITE MAXIMALE POUR LA CATEGORIE DE BATIMENT VISEE]],2,2)="**"),IF('PR-tampon'!B347="","",IF('PR-tampon'!B347=0,"",IF(INDIRECT(NOM_FR_FACADE&amp;ADDRESS('PR-tampon'!$E347,COLUMN(REFERENCEMENT_FACADE[OBSERVATIONS SUR DOMAINE D''EMPLOI Sismique])))="","-",(INDIRECT(NOM_FR_FACADE&amp;ADDRESS('PR-tampon'!$E347,COLUMN(REFERENCEMENT_FACADE[OBSERVATIONS SUR DOMAINE D''EMPLOI Sismique]))))))),"")</f>
        <v/>
      </c>
      <c r="R381" s="2" t="str">
        <f ca="1">IF('PR-tampon'!B347="","",IF('PR-tampon'!B347=0,"",IF(INDIRECT(NOM_FR_FACADE&amp;ADDRESS('PR-tampon'!$E347,COLUMN(REFERENCEMENT_FACADE[REF ApL])))=0,"",INDIRECT(NOM_FR_FACADE&amp;ADDRESS('PR-tampon'!$E347,COLUMN(REFERENCEMENT_FACADE[REF ApL]))))))</f>
        <v/>
      </c>
      <c r="S381" s="187" t="str">
        <f ca="1">IF('PR-tampon'!B347="","",IF('PR-tampon'!B347=0,"",IF(INDIRECT(NOM_FR_FACADE&amp;ADDRESS('PR-tampon'!$E347,COLUMN(REFERENCEMENT_FACADE[Lien pour aller sur le site Evaluation CSTB])))=0,"",INDIRECT(NOM_FR_FACADE&amp;ADDRESS('PR-tampon'!$E347,COLUMN(REFERENCEMENT_FACADE[Lien pour aller sur le site Evaluation CSTB]))))))</f>
        <v/>
      </c>
    </row>
    <row r="382" spans="1:19" ht="120" customHeight="1" x14ac:dyDescent="0.3">
      <c r="A382" s="2" t="e">
        <f>IF('PR-tampon'!B348=0,"",IF(A381+1&gt;'MODULE DE RECHERCHE'!$F$36,"",A381+1))</f>
        <v>#VALUE!</v>
      </c>
      <c r="B382" s="10" t="str">
        <f ca="1">IF('PR-tampon'!E348="","",IF('PR-tampon'!E348=0,"",INDIRECT(NOM_FR_FACADE&amp;ADDRESS('PR-tampon'!$E348,COLUMN(REFERENCEMENT_FACADE[[#Headers],[DATE REFERENCEMENT]])))))</f>
        <v/>
      </c>
      <c r="C382" s="2" t="str">
        <f ca="1">IF('PR-tampon'!B348="","",IF('PR-tampon'!B348=0,"",INDIRECT(NOM_FR_FACADE&amp;ADDRESS('PR-tampon'!$E348,COLUMN(REFERENCEMENT_FACADE[[#Headers],[ASPECT]])))))</f>
        <v/>
      </c>
      <c r="D382" s="2" t="str">
        <f ca="1">IF('PR-tampon'!B348="","",IF('PR-tampon'!B348=0,"",INDIRECT(NOM_FR_FACADE&amp;ADDRESS('PR-tampon'!$E348,COLUMN(REFERENCEMENT_FACADE[[#Headers],[TYPE DE PROCEDE]])))))</f>
        <v/>
      </c>
      <c r="E382" s="2" t="str">
        <f ca="1">IF('PR-tampon'!B348="","",IF('PR-tampon'!B348=0,"",INDIRECT(NOM_FR_FACADE&amp;ADDRESS('PR-tampon'!$E348,COLUMN(REFERENCEMENT_FACADE[[#Headers],[NOM COMMERCIAL DU PROCEDE]])))))</f>
        <v/>
      </c>
      <c r="F382" s="2" t="str">
        <f ca="1">IF('PR-tampon'!B348="","",IF('PR-tampon'!B348=0,"",INDIRECT(NOM_FR_FACADE&amp;ADDRESS('PR-tampon'!$E348,COLUMN(REFERENCEMENT_FACADE[[#Headers],[FABRICANT]])))))</f>
        <v/>
      </c>
      <c r="G382" s="2" t="str">
        <f ca="1">IF('PR-tampon'!B348="","",IF('PR-tampon'!B348=0,"",INDIRECT(NOM_FR_FACADE&amp;ADDRESS('PR-tampon'!$E348,COLUMN(REFERENCEMENT_FACADE[[#Headers],[TYPE DE DOCUMENT DE REFERENCE]])))))</f>
        <v/>
      </c>
      <c r="H382" s="2" t="str">
        <f ca="1">IF('PR-tampon'!B348="","",IF('PR-tampon'!B348=0,"",INDIRECT(NOM_FR_FACADE&amp;ADDRESS('PR-tampon'!$E348,COLUMN(REFERENCEMENT_FACADE[[#Headers],[REF]])))))</f>
        <v/>
      </c>
      <c r="I382" s="10" t="str">
        <f ca="1">IF('PR-tampon'!B348="","",IF('PR-tampon'!B348=0,"",INDIRECT(NOM_FR_FACADE&amp;ADDRESS('PR-tampon'!$E348,COLUMN(REFERENCEMENT_FACADE[[#Headers],[AVIS LIMITE AU / VALIDITE]])))))</f>
        <v/>
      </c>
      <c r="J382" s="10" t="str">
        <f ca="1">IF('PR-tampon'!B348="","",IF('PR-tampon'!B348=0,"",INDIRECT(NOM_FR_FACADE&amp;ADDRESS('PR-tampon'!$E348,COLUMN(REFERENCEMENT_FACADE[[#Headers],[TC/TNC
dans le domaine d''emploi visé]])))))</f>
        <v/>
      </c>
      <c r="K382" s="2" t="str">
        <f ca="1">IF('PR-tampon'!B348="","",IF('PR-tampon'!B348=0,"",INDIRECT(NOM_FR_FACADE&amp;ADDRESS('PR-tampon'!$E348,COLUMN(REFERENCEMENT_FACADE[[#Headers],[Synthèse support visés]])))))</f>
        <v/>
      </c>
      <c r="L382" s="2" t="str">
        <f ca="1">IF('PR-tampon'!B348="","",IF('PR-tampon'!B348=0,"",INDIRECT(NOM_FR_FACADE&amp;ADDRESS('PR-tampon'!$E348,COLUMN(REFERENCEMENT_FACADE[[#Headers],[LIMITATION DE HAUTEUR DE FACADE3]])))))</f>
        <v/>
      </c>
      <c r="M382" s="265" t="str">
        <f ca="1">IF('PR-tampon'!B348="","",IF('PR-tampon'!B348=0,"",INDIRECT(NOM_FR_FACADE&amp;ADDRESS('PR-tampon'!$E348,COLUMN(REFERENCEMENT_FACADE[[#Headers],[LIMITATION DE HAUTEUR DE FACADE]])))))</f>
        <v/>
      </c>
      <c r="N382" s="236" t="str">
        <f ca="1">IF('PR-tampon'!B348="","",IF('PR-tampon'!B348=0,"",IF(INDIRECT(NOM_FR_FACADE&amp;ADDRESS('PR-tampon'!$E348,COLUMN(REFERENCEMENT_FACADE[Observation domaine d''emploi Hauteur])))=0,"-",INDIRECT(NOM_FR_FACADE&amp;ADDRESS('PR-tampon'!$E348,COLUMN(REFERENCEMENT_FACADE[Observation domaine d''emploi Hauteur]))))))</f>
        <v/>
      </c>
      <c r="O382" s="2" t="str">
        <f ca="1">IF('PR-tampon'!B348="","",IF('PR-tampon'!B348=0,"",INDIRECT(NOM_FR_FACADE&amp;ADDRESS('PR-tampon'!$E348,COLUMN(REFERENCEMENT_FACADE[[#Headers],[Colonne zone visée]])))))</f>
        <v/>
      </c>
      <c r="P382" s="2" t="str">
        <f ca="1">IF('PR-tampon'!B348="","",IF('PR-tampon'!B348=0,"",INDIRECT(NOM_FR_FACADE&amp;ADDRESS('PR-tampon'!$E348,COLUMN(REFERENCEMENT_FACADE[[#Headers],[Colonne catégorie visée]])))))</f>
        <v/>
      </c>
      <c r="Q382" s="236" t="str">
        <f ca="1">IF(OR(RECH_CATEGORIE=FALSE,MID(Tableau5[[#This Row],[ZONE DE SISMICITE MAXIMALE POUR LA CATEGORIE DE BATIMENT VISEE]],2,2)="**"),IF('PR-tampon'!B348="","",IF('PR-tampon'!B348=0,"",IF(INDIRECT(NOM_FR_FACADE&amp;ADDRESS('PR-tampon'!$E348,COLUMN(REFERENCEMENT_FACADE[OBSERVATIONS SUR DOMAINE D''EMPLOI Sismique])))="","-",(INDIRECT(NOM_FR_FACADE&amp;ADDRESS('PR-tampon'!$E348,COLUMN(REFERENCEMENT_FACADE[OBSERVATIONS SUR DOMAINE D''EMPLOI Sismique]))))))),"")</f>
        <v/>
      </c>
      <c r="R382" s="2" t="str">
        <f ca="1">IF('PR-tampon'!B348="","",IF('PR-tampon'!B348=0,"",IF(INDIRECT(NOM_FR_FACADE&amp;ADDRESS('PR-tampon'!$E348,COLUMN(REFERENCEMENT_FACADE[REF ApL])))=0,"",INDIRECT(NOM_FR_FACADE&amp;ADDRESS('PR-tampon'!$E348,COLUMN(REFERENCEMENT_FACADE[REF ApL]))))))</f>
        <v/>
      </c>
      <c r="S382" s="187" t="str">
        <f ca="1">IF('PR-tampon'!B348="","",IF('PR-tampon'!B348=0,"",IF(INDIRECT(NOM_FR_FACADE&amp;ADDRESS('PR-tampon'!$E348,COLUMN(REFERENCEMENT_FACADE[Lien pour aller sur le site Evaluation CSTB])))=0,"",INDIRECT(NOM_FR_FACADE&amp;ADDRESS('PR-tampon'!$E348,COLUMN(REFERENCEMENT_FACADE[Lien pour aller sur le site Evaluation CSTB]))))))</f>
        <v/>
      </c>
    </row>
    <row r="383" spans="1:19" ht="120" customHeight="1" x14ac:dyDescent="0.3">
      <c r="A383" s="2" t="e">
        <f>IF('PR-tampon'!B349=0,"",IF(A382+1&gt;'MODULE DE RECHERCHE'!$F$36,"",A382+1))</f>
        <v>#VALUE!</v>
      </c>
      <c r="B383" s="10" t="str">
        <f ca="1">IF('PR-tampon'!E349="","",IF('PR-tampon'!E349=0,"",INDIRECT(NOM_FR_FACADE&amp;ADDRESS('PR-tampon'!$E349,COLUMN(REFERENCEMENT_FACADE[[#Headers],[DATE REFERENCEMENT]])))))</f>
        <v/>
      </c>
      <c r="C383" s="2" t="str">
        <f ca="1">IF('PR-tampon'!B349="","",IF('PR-tampon'!B349=0,"",INDIRECT(NOM_FR_FACADE&amp;ADDRESS('PR-tampon'!$E349,COLUMN(REFERENCEMENT_FACADE[[#Headers],[ASPECT]])))))</f>
        <v/>
      </c>
      <c r="D383" s="2" t="str">
        <f ca="1">IF('PR-tampon'!B349="","",IF('PR-tampon'!B349=0,"",INDIRECT(NOM_FR_FACADE&amp;ADDRESS('PR-tampon'!$E349,COLUMN(REFERENCEMENT_FACADE[[#Headers],[TYPE DE PROCEDE]])))))</f>
        <v/>
      </c>
      <c r="E383" s="2" t="str">
        <f ca="1">IF('PR-tampon'!B349="","",IF('PR-tampon'!B349=0,"",INDIRECT(NOM_FR_FACADE&amp;ADDRESS('PR-tampon'!$E349,COLUMN(REFERENCEMENT_FACADE[[#Headers],[NOM COMMERCIAL DU PROCEDE]])))))</f>
        <v/>
      </c>
      <c r="F383" s="2" t="str">
        <f ca="1">IF('PR-tampon'!B349="","",IF('PR-tampon'!B349=0,"",INDIRECT(NOM_FR_FACADE&amp;ADDRESS('PR-tampon'!$E349,COLUMN(REFERENCEMENT_FACADE[[#Headers],[FABRICANT]])))))</f>
        <v/>
      </c>
      <c r="G383" s="2" t="str">
        <f ca="1">IF('PR-tampon'!B349="","",IF('PR-tampon'!B349=0,"",INDIRECT(NOM_FR_FACADE&amp;ADDRESS('PR-tampon'!$E349,COLUMN(REFERENCEMENT_FACADE[[#Headers],[TYPE DE DOCUMENT DE REFERENCE]])))))</f>
        <v/>
      </c>
      <c r="H383" s="2" t="str">
        <f ca="1">IF('PR-tampon'!B349="","",IF('PR-tampon'!B349=0,"",INDIRECT(NOM_FR_FACADE&amp;ADDRESS('PR-tampon'!$E349,COLUMN(REFERENCEMENT_FACADE[[#Headers],[REF]])))))</f>
        <v/>
      </c>
      <c r="I383" s="10" t="str">
        <f ca="1">IF('PR-tampon'!B349="","",IF('PR-tampon'!B349=0,"",INDIRECT(NOM_FR_FACADE&amp;ADDRESS('PR-tampon'!$E349,COLUMN(REFERENCEMENT_FACADE[[#Headers],[AVIS LIMITE AU / VALIDITE]])))))</f>
        <v/>
      </c>
      <c r="J383" s="10" t="str">
        <f ca="1">IF('PR-tampon'!B349="","",IF('PR-tampon'!B349=0,"",INDIRECT(NOM_FR_FACADE&amp;ADDRESS('PR-tampon'!$E349,COLUMN(REFERENCEMENT_FACADE[[#Headers],[TC/TNC
dans le domaine d''emploi visé]])))))</f>
        <v/>
      </c>
      <c r="K383" s="2" t="str">
        <f ca="1">IF('PR-tampon'!B349="","",IF('PR-tampon'!B349=0,"",INDIRECT(NOM_FR_FACADE&amp;ADDRESS('PR-tampon'!$E349,COLUMN(REFERENCEMENT_FACADE[[#Headers],[Synthèse support visés]])))))</f>
        <v/>
      </c>
      <c r="L383" s="2" t="str">
        <f ca="1">IF('PR-tampon'!B349="","",IF('PR-tampon'!B349=0,"",INDIRECT(NOM_FR_FACADE&amp;ADDRESS('PR-tampon'!$E349,COLUMN(REFERENCEMENT_FACADE[[#Headers],[LIMITATION DE HAUTEUR DE FACADE3]])))))</f>
        <v/>
      </c>
      <c r="M383" s="265" t="str">
        <f ca="1">IF('PR-tampon'!B349="","",IF('PR-tampon'!B349=0,"",INDIRECT(NOM_FR_FACADE&amp;ADDRESS('PR-tampon'!$E349,COLUMN(REFERENCEMENT_FACADE[[#Headers],[LIMITATION DE HAUTEUR DE FACADE]])))))</f>
        <v/>
      </c>
      <c r="N383" s="236" t="str">
        <f ca="1">IF('PR-tampon'!B349="","",IF('PR-tampon'!B349=0,"",IF(INDIRECT(NOM_FR_FACADE&amp;ADDRESS('PR-tampon'!$E349,COLUMN(REFERENCEMENT_FACADE[Observation domaine d''emploi Hauteur])))=0,"-",INDIRECT(NOM_FR_FACADE&amp;ADDRESS('PR-tampon'!$E349,COLUMN(REFERENCEMENT_FACADE[Observation domaine d''emploi Hauteur]))))))</f>
        <v/>
      </c>
      <c r="O383" s="2" t="str">
        <f ca="1">IF('PR-tampon'!B349="","",IF('PR-tampon'!B349=0,"",INDIRECT(NOM_FR_FACADE&amp;ADDRESS('PR-tampon'!$E349,COLUMN(REFERENCEMENT_FACADE[[#Headers],[Colonne zone visée]])))))</f>
        <v/>
      </c>
      <c r="P383" s="2" t="str">
        <f ca="1">IF('PR-tampon'!B349="","",IF('PR-tampon'!B349=0,"",INDIRECT(NOM_FR_FACADE&amp;ADDRESS('PR-tampon'!$E349,COLUMN(REFERENCEMENT_FACADE[[#Headers],[Colonne catégorie visée]])))))</f>
        <v/>
      </c>
      <c r="Q383" s="236" t="str">
        <f ca="1">IF(OR(RECH_CATEGORIE=FALSE,MID(Tableau5[[#This Row],[ZONE DE SISMICITE MAXIMALE POUR LA CATEGORIE DE BATIMENT VISEE]],2,2)="**"),IF('PR-tampon'!B349="","",IF('PR-tampon'!B349=0,"",IF(INDIRECT(NOM_FR_FACADE&amp;ADDRESS('PR-tampon'!$E349,COLUMN(REFERENCEMENT_FACADE[OBSERVATIONS SUR DOMAINE D''EMPLOI Sismique])))="","-",(INDIRECT(NOM_FR_FACADE&amp;ADDRESS('PR-tampon'!$E349,COLUMN(REFERENCEMENT_FACADE[OBSERVATIONS SUR DOMAINE D''EMPLOI Sismique]))))))),"")</f>
        <v/>
      </c>
      <c r="R383" s="2" t="str">
        <f ca="1">IF('PR-tampon'!B349="","",IF('PR-tampon'!B349=0,"",IF(INDIRECT(NOM_FR_FACADE&amp;ADDRESS('PR-tampon'!$E349,COLUMN(REFERENCEMENT_FACADE[REF ApL])))=0,"",INDIRECT(NOM_FR_FACADE&amp;ADDRESS('PR-tampon'!$E349,COLUMN(REFERENCEMENT_FACADE[REF ApL]))))))</f>
        <v/>
      </c>
      <c r="S383" s="187" t="str">
        <f ca="1">IF('PR-tampon'!B349="","",IF('PR-tampon'!B349=0,"",IF(INDIRECT(NOM_FR_FACADE&amp;ADDRESS('PR-tampon'!$E349,COLUMN(REFERENCEMENT_FACADE[Lien pour aller sur le site Evaluation CSTB])))=0,"",INDIRECT(NOM_FR_FACADE&amp;ADDRESS('PR-tampon'!$E349,COLUMN(REFERENCEMENT_FACADE[Lien pour aller sur le site Evaluation CSTB]))))))</f>
        <v/>
      </c>
    </row>
    <row r="384" spans="1:19" ht="120" customHeight="1" x14ac:dyDescent="0.3">
      <c r="A384" s="2" t="e">
        <f>IF('PR-tampon'!B350=0,"",IF(A383+1&gt;'MODULE DE RECHERCHE'!$F$36,"",A383+1))</f>
        <v>#VALUE!</v>
      </c>
      <c r="B384" s="10" t="str">
        <f ca="1">IF('PR-tampon'!E350="","",IF('PR-tampon'!E350=0,"",INDIRECT(NOM_FR_FACADE&amp;ADDRESS('PR-tampon'!$E350,COLUMN(REFERENCEMENT_FACADE[[#Headers],[DATE REFERENCEMENT]])))))</f>
        <v/>
      </c>
      <c r="C384" s="2" t="str">
        <f ca="1">IF('PR-tampon'!B350="","",IF('PR-tampon'!B350=0,"",INDIRECT(NOM_FR_FACADE&amp;ADDRESS('PR-tampon'!$E350,COLUMN(REFERENCEMENT_FACADE[[#Headers],[ASPECT]])))))</f>
        <v/>
      </c>
      <c r="D384" s="2" t="str">
        <f ca="1">IF('PR-tampon'!B350="","",IF('PR-tampon'!B350=0,"",INDIRECT(NOM_FR_FACADE&amp;ADDRESS('PR-tampon'!$E350,COLUMN(REFERENCEMENT_FACADE[[#Headers],[TYPE DE PROCEDE]])))))</f>
        <v/>
      </c>
      <c r="E384" s="2" t="str">
        <f ca="1">IF('PR-tampon'!B350="","",IF('PR-tampon'!B350=0,"",INDIRECT(NOM_FR_FACADE&amp;ADDRESS('PR-tampon'!$E350,COLUMN(REFERENCEMENT_FACADE[[#Headers],[NOM COMMERCIAL DU PROCEDE]])))))</f>
        <v/>
      </c>
      <c r="F384" s="2" t="str">
        <f ca="1">IF('PR-tampon'!B350="","",IF('PR-tampon'!B350=0,"",INDIRECT(NOM_FR_FACADE&amp;ADDRESS('PR-tampon'!$E350,COLUMN(REFERENCEMENT_FACADE[[#Headers],[FABRICANT]])))))</f>
        <v/>
      </c>
      <c r="G384" s="2" t="str">
        <f ca="1">IF('PR-tampon'!B350="","",IF('PR-tampon'!B350=0,"",INDIRECT(NOM_FR_FACADE&amp;ADDRESS('PR-tampon'!$E350,COLUMN(REFERENCEMENT_FACADE[[#Headers],[TYPE DE DOCUMENT DE REFERENCE]])))))</f>
        <v/>
      </c>
      <c r="H384" s="2" t="str">
        <f ca="1">IF('PR-tampon'!B350="","",IF('PR-tampon'!B350=0,"",INDIRECT(NOM_FR_FACADE&amp;ADDRESS('PR-tampon'!$E350,COLUMN(REFERENCEMENT_FACADE[[#Headers],[REF]])))))</f>
        <v/>
      </c>
      <c r="I384" s="10" t="str">
        <f ca="1">IF('PR-tampon'!B350="","",IF('PR-tampon'!B350=0,"",INDIRECT(NOM_FR_FACADE&amp;ADDRESS('PR-tampon'!$E350,COLUMN(REFERENCEMENT_FACADE[[#Headers],[AVIS LIMITE AU / VALIDITE]])))))</f>
        <v/>
      </c>
      <c r="J384" s="10" t="str">
        <f ca="1">IF('PR-tampon'!B350="","",IF('PR-tampon'!B350=0,"",INDIRECT(NOM_FR_FACADE&amp;ADDRESS('PR-tampon'!$E350,COLUMN(REFERENCEMENT_FACADE[[#Headers],[TC/TNC
dans le domaine d''emploi visé]])))))</f>
        <v/>
      </c>
      <c r="K384" s="2" t="str">
        <f ca="1">IF('PR-tampon'!B350="","",IF('PR-tampon'!B350=0,"",INDIRECT(NOM_FR_FACADE&amp;ADDRESS('PR-tampon'!$E350,COLUMN(REFERENCEMENT_FACADE[[#Headers],[Synthèse support visés]])))))</f>
        <v/>
      </c>
      <c r="L384" s="2" t="str">
        <f ca="1">IF('PR-tampon'!B350="","",IF('PR-tampon'!B350=0,"",INDIRECT(NOM_FR_FACADE&amp;ADDRESS('PR-tampon'!$E350,COLUMN(REFERENCEMENT_FACADE[[#Headers],[LIMITATION DE HAUTEUR DE FACADE3]])))))</f>
        <v/>
      </c>
      <c r="M384" s="265" t="str">
        <f ca="1">IF('PR-tampon'!B350="","",IF('PR-tampon'!B350=0,"",INDIRECT(NOM_FR_FACADE&amp;ADDRESS('PR-tampon'!$E350,COLUMN(REFERENCEMENT_FACADE[[#Headers],[LIMITATION DE HAUTEUR DE FACADE]])))))</f>
        <v/>
      </c>
      <c r="N384" s="236" t="str">
        <f ca="1">IF('PR-tampon'!B350="","",IF('PR-tampon'!B350=0,"",IF(INDIRECT(NOM_FR_FACADE&amp;ADDRESS('PR-tampon'!$E350,COLUMN(REFERENCEMENT_FACADE[Observation domaine d''emploi Hauteur])))=0,"-",INDIRECT(NOM_FR_FACADE&amp;ADDRESS('PR-tampon'!$E350,COLUMN(REFERENCEMENT_FACADE[Observation domaine d''emploi Hauteur]))))))</f>
        <v/>
      </c>
      <c r="O384" s="2" t="str">
        <f ca="1">IF('PR-tampon'!B350="","",IF('PR-tampon'!B350=0,"",INDIRECT(NOM_FR_FACADE&amp;ADDRESS('PR-tampon'!$E350,COLUMN(REFERENCEMENT_FACADE[[#Headers],[Colonne zone visée]])))))</f>
        <v/>
      </c>
      <c r="P384" s="2" t="str">
        <f ca="1">IF('PR-tampon'!B350="","",IF('PR-tampon'!B350=0,"",INDIRECT(NOM_FR_FACADE&amp;ADDRESS('PR-tampon'!$E350,COLUMN(REFERENCEMENT_FACADE[[#Headers],[Colonne catégorie visée]])))))</f>
        <v/>
      </c>
      <c r="Q384" s="236" t="str">
        <f ca="1">IF(OR(RECH_CATEGORIE=FALSE,MID(Tableau5[[#This Row],[ZONE DE SISMICITE MAXIMALE POUR LA CATEGORIE DE BATIMENT VISEE]],2,2)="**"),IF('PR-tampon'!B350="","",IF('PR-tampon'!B350=0,"",IF(INDIRECT(NOM_FR_FACADE&amp;ADDRESS('PR-tampon'!$E350,COLUMN(REFERENCEMENT_FACADE[OBSERVATIONS SUR DOMAINE D''EMPLOI Sismique])))="","-",(INDIRECT(NOM_FR_FACADE&amp;ADDRESS('PR-tampon'!$E350,COLUMN(REFERENCEMENT_FACADE[OBSERVATIONS SUR DOMAINE D''EMPLOI Sismique]))))))),"")</f>
        <v/>
      </c>
      <c r="R384" s="2" t="str">
        <f ca="1">IF('PR-tampon'!B350="","",IF('PR-tampon'!B350=0,"",IF(INDIRECT(NOM_FR_FACADE&amp;ADDRESS('PR-tampon'!$E350,COLUMN(REFERENCEMENT_FACADE[REF ApL])))=0,"",INDIRECT(NOM_FR_FACADE&amp;ADDRESS('PR-tampon'!$E350,COLUMN(REFERENCEMENT_FACADE[REF ApL]))))))</f>
        <v/>
      </c>
      <c r="S384" s="187" t="str">
        <f ca="1">IF('PR-tampon'!B350="","",IF('PR-tampon'!B350=0,"",IF(INDIRECT(NOM_FR_FACADE&amp;ADDRESS('PR-tampon'!$E350,COLUMN(REFERENCEMENT_FACADE[Lien pour aller sur le site Evaluation CSTB])))=0,"",INDIRECT(NOM_FR_FACADE&amp;ADDRESS('PR-tampon'!$E350,COLUMN(REFERENCEMENT_FACADE[Lien pour aller sur le site Evaluation CSTB]))))))</f>
        <v/>
      </c>
    </row>
    <row r="385" spans="1:19" ht="120" customHeight="1" x14ac:dyDescent="0.3">
      <c r="A385" s="2" t="e">
        <f>IF('PR-tampon'!B351=0,"",IF(A384+1&gt;'MODULE DE RECHERCHE'!$F$36,"",A384+1))</f>
        <v>#VALUE!</v>
      </c>
      <c r="B385" s="10" t="str">
        <f ca="1">IF('PR-tampon'!E351="","",IF('PR-tampon'!E351=0,"",INDIRECT(NOM_FR_FACADE&amp;ADDRESS('PR-tampon'!$E351,COLUMN(REFERENCEMENT_FACADE[[#Headers],[DATE REFERENCEMENT]])))))</f>
        <v/>
      </c>
      <c r="C385" s="2" t="str">
        <f ca="1">IF('PR-tampon'!B351="","",IF('PR-tampon'!B351=0,"",INDIRECT(NOM_FR_FACADE&amp;ADDRESS('PR-tampon'!$E351,COLUMN(REFERENCEMENT_FACADE[[#Headers],[ASPECT]])))))</f>
        <v/>
      </c>
      <c r="D385" s="2" t="str">
        <f ca="1">IF('PR-tampon'!B351="","",IF('PR-tampon'!B351=0,"",INDIRECT(NOM_FR_FACADE&amp;ADDRESS('PR-tampon'!$E351,COLUMN(REFERENCEMENT_FACADE[[#Headers],[TYPE DE PROCEDE]])))))</f>
        <v/>
      </c>
      <c r="E385" s="2" t="str">
        <f ca="1">IF('PR-tampon'!B351="","",IF('PR-tampon'!B351=0,"",INDIRECT(NOM_FR_FACADE&amp;ADDRESS('PR-tampon'!$E351,COLUMN(REFERENCEMENT_FACADE[[#Headers],[NOM COMMERCIAL DU PROCEDE]])))))</f>
        <v/>
      </c>
      <c r="F385" s="2" t="str">
        <f ca="1">IF('PR-tampon'!B351="","",IF('PR-tampon'!B351=0,"",INDIRECT(NOM_FR_FACADE&amp;ADDRESS('PR-tampon'!$E351,COLUMN(REFERENCEMENT_FACADE[[#Headers],[FABRICANT]])))))</f>
        <v/>
      </c>
      <c r="G385" s="2" t="str">
        <f ca="1">IF('PR-tampon'!B351="","",IF('PR-tampon'!B351=0,"",INDIRECT(NOM_FR_FACADE&amp;ADDRESS('PR-tampon'!$E351,COLUMN(REFERENCEMENT_FACADE[[#Headers],[TYPE DE DOCUMENT DE REFERENCE]])))))</f>
        <v/>
      </c>
      <c r="H385" s="2" t="str">
        <f ca="1">IF('PR-tampon'!B351="","",IF('PR-tampon'!B351=0,"",INDIRECT(NOM_FR_FACADE&amp;ADDRESS('PR-tampon'!$E351,COLUMN(REFERENCEMENT_FACADE[[#Headers],[REF]])))))</f>
        <v/>
      </c>
      <c r="I385" s="10" t="str">
        <f ca="1">IF('PR-tampon'!B351="","",IF('PR-tampon'!B351=0,"",INDIRECT(NOM_FR_FACADE&amp;ADDRESS('PR-tampon'!$E351,COLUMN(REFERENCEMENT_FACADE[[#Headers],[AVIS LIMITE AU / VALIDITE]])))))</f>
        <v/>
      </c>
      <c r="J385" s="10" t="str">
        <f ca="1">IF('PR-tampon'!B351="","",IF('PR-tampon'!B351=0,"",INDIRECT(NOM_FR_FACADE&amp;ADDRESS('PR-tampon'!$E351,COLUMN(REFERENCEMENT_FACADE[[#Headers],[TC/TNC
dans le domaine d''emploi visé]])))))</f>
        <v/>
      </c>
      <c r="K385" s="2" t="str">
        <f ca="1">IF('PR-tampon'!B351="","",IF('PR-tampon'!B351=0,"",INDIRECT(NOM_FR_FACADE&amp;ADDRESS('PR-tampon'!$E351,COLUMN(REFERENCEMENT_FACADE[[#Headers],[Synthèse support visés]])))))</f>
        <v/>
      </c>
      <c r="L385" s="2" t="str">
        <f ca="1">IF('PR-tampon'!B351="","",IF('PR-tampon'!B351=0,"",INDIRECT(NOM_FR_FACADE&amp;ADDRESS('PR-tampon'!$E351,COLUMN(REFERENCEMENT_FACADE[[#Headers],[LIMITATION DE HAUTEUR DE FACADE3]])))))</f>
        <v/>
      </c>
      <c r="M385" s="265" t="str">
        <f ca="1">IF('PR-tampon'!B351="","",IF('PR-tampon'!B351=0,"",INDIRECT(NOM_FR_FACADE&amp;ADDRESS('PR-tampon'!$E351,COLUMN(REFERENCEMENT_FACADE[[#Headers],[LIMITATION DE HAUTEUR DE FACADE]])))))</f>
        <v/>
      </c>
      <c r="N385" s="236" t="str">
        <f ca="1">IF('PR-tampon'!B351="","",IF('PR-tampon'!B351=0,"",IF(INDIRECT(NOM_FR_FACADE&amp;ADDRESS('PR-tampon'!$E351,COLUMN(REFERENCEMENT_FACADE[Observation domaine d''emploi Hauteur])))=0,"-",INDIRECT(NOM_FR_FACADE&amp;ADDRESS('PR-tampon'!$E351,COLUMN(REFERENCEMENT_FACADE[Observation domaine d''emploi Hauteur]))))))</f>
        <v/>
      </c>
      <c r="O385" s="2" t="str">
        <f ca="1">IF('PR-tampon'!B351="","",IF('PR-tampon'!B351=0,"",INDIRECT(NOM_FR_FACADE&amp;ADDRESS('PR-tampon'!$E351,COLUMN(REFERENCEMENT_FACADE[[#Headers],[Colonne zone visée]])))))</f>
        <v/>
      </c>
      <c r="P385" s="2" t="str">
        <f ca="1">IF('PR-tampon'!B351="","",IF('PR-tampon'!B351=0,"",INDIRECT(NOM_FR_FACADE&amp;ADDRESS('PR-tampon'!$E351,COLUMN(REFERENCEMENT_FACADE[[#Headers],[Colonne catégorie visée]])))))</f>
        <v/>
      </c>
      <c r="Q385" s="236" t="str">
        <f ca="1">IF(OR(RECH_CATEGORIE=FALSE,MID(Tableau5[[#This Row],[ZONE DE SISMICITE MAXIMALE POUR LA CATEGORIE DE BATIMENT VISEE]],2,2)="**"),IF('PR-tampon'!B351="","",IF('PR-tampon'!B351=0,"",IF(INDIRECT(NOM_FR_FACADE&amp;ADDRESS('PR-tampon'!$E351,COLUMN(REFERENCEMENT_FACADE[OBSERVATIONS SUR DOMAINE D''EMPLOI Sismique])))="","-",(INDIRECT(NOM_FR_FACADE&amp;ADDRESS('PR-tampon'!$E351,COLUMN(REFERENCEMENT_FACADE[OBSERVATIONS SUR DOMAINE D''EMPLOI Sismique]))))))),"")</f>
        <v/>
      </c>
      <c r="R385" s="2" t="str">
        <f ca="1">IF('PR-tampon'!B351="","",IF('PR-tampon'!B351=0,"",IF(INDIRECT(NOM_FR_FACADE&amp;ADDRESS('PR-tampon'!$E351,COLUMN(REFERENCEMENT_FACADE[REF ApL])))=0,"",INDIRECT(NOM_FR_FACADE&amp;ADDRESS('PR-tampon'!$E351,COLUMN(REFERENCEMENT_FACADE[REF ApL]))))))</f>
        <v/>
      </c>
      <c r="S385" s="187" t="str">
        <f ca="1">IF('PR-tampon'!B351="","",IF('PR-tampon'!B351=0,"",IF(INDIRECT(NOM_FR_FACADE&amp;ADDRESS('PR-tampon'!$E351,COLUMN(REFERENCEMENT_FACADE[Lien pour aller sur le site Evaluation CSTB])))=0,"",INDIRECT(NOM_FR_FACADE&amp;ADDRESS('PR-tampon'!$E351,COLUMN(REFERENCEMENT_FACADE[Lien pour aller sur le site Evaluation CSTB]))))))</f>
        <v/>
      </c>
    </row>
    <row r="386" spans="1:19" ht="120" customHeight="1" x14ac:dyDescent="0.3">
      <c r="A386" s="2" t="e">
        <f>IF('PR-tampon'!B352=0,"",IF(A385+1&gt;'MODULE DE RECHERCHE'!$F$36,"",A385+1))</f>
        <v>#VALUE!</v>
      </c>
      <c r="B386" s="10" t="str">
        <f ca="1">IF('PR-tampon'!E352="","",IF('PR-tampon'!E352=0,"",INDIRECT(NOM_FR_FACADE&amp;ADDRESS('PR-tampon'!$E352,COLUMN(REFERENCEMENT_FACADE[[#Headers],[DATE REFERENCEMENT]])))))</f>
        <v/>
      </c>
      <c r="C386" s="2" t="str">
        <f ca="1">IF('PR-tampon'!B352="","",IF('PR-tampon'!B352=0,"",INDIRECT(NOM_FR_FACADE&amp;ADDRESS('PR-tampon'!$E352,COLUMN(REFERENCEMENT_FACADE[[#Headers],[ASPECT]])))))</f>
        <v/>
      </c>
      <c r="D386" s="2" t="str">
        <f ca="1">IF('PR-tampon'!B352="","",IF('PR-tampon'!B352=0,"",INDIRECT(NOM_FR_FACADE&amp;ADDRESS('PR-tampon'!$E352,COLUMN(REFERENCEMENT_FACADE[[#Headers],[TYPE DE PROCEDE]])))))</f>
        <v/>
      </c>
      <c r="E386" s="2" t="str">
        <f ca="1">IF('PR-tampon'!B352="","",IF('PR-tampon'!B352=0,"",INDIRECT(NOM_FR_FACADE&amp;ADDRESS('PR-tampon'!$E352,COLUMN(REFERENCEMENT_FACADE[[#Headers],[NOM COMMERCIAL DU PROCEDE]])))))</f>
        <v/>
      </c>
      <c r="F386" s="2" t="str">
        <f ca="1">IF('PR-tampon'!B352="","",IF('PR-tampon'!B352=0,"",INDIRECT(NOM_FR_FACADE&amp;ADDRESS('PR-tampon'!$E352,COLUMN(REFERENCEMENT_FACADE[[#Headers],[FABRICANT]])))))</f>
        <v/>
      </c>
      <c r="G386" s="2" t="str">
        <f ca="1">IF('PR-tampon'!B352="","",IF('PR-tampon'!B352=0,"",INDIRECT(NOM_FR_FACADE&amp;ADDRESS('PR-tampon'!$E352,COLUMN(REFERENCEMENT_FACADE[[#Headers],[TYPE DE DOCUMENT DE REFERENCE]])))))</f>
        <v/>
      </c>
      <c r="H386" s="2" t="str">
        <f ca="1">IF('PR-tampon'!B352="","",IF('PR-tampon'!B352=0,"",INDIRECT(NOM_FR_FACADE&amp;ADDRESS('PR-tampon'!$E352,COLUMN(REFERENCEMENT_FACADE[[#Headers],[REF]])))))</f>
        <v/>
      </c>
      <c r="I386" s="10" t="str">
        <f ca="1">IF('PR-tampon'!B352="","",IF('PR-tampon'!B352=0,"",INDIRECT(NOM_FR_FACADE&amp;ADDRESS('PR-tampon'!$E352,COLUMN(REFERENCEMENT_FACADE[[#Headers],[AVIS LIMITE AU / VALIDITE]])))))</f>
        <v/>
      </c>
      <c r="J386" s="10" t="str">
        <f ca="1">IF('PR-tampon'!B352="","",IF('PR-tampon'!B352=0,"",INDIRECT(NOM_FR_FACADE&amp;ADDRESS('PR-tampon'!$E352,COLUMN(REFERENCEMENT_FACADE[[#Headers],[TC/TNC
dans le domaine d''emploi visé]])))))</f>
        <v/>
      </c>
      <c r="K386" s="2" t="str">
        <f ca="1">IF('PR-tampon'!B352="","",IF('PR-tampon'!B352=0,"",INDIRECT(NOM_FR_FACADE&amp;ADDRESS('PR-tampon'!$E352,COLUMN(REFERENCEMENT_FACADE[[#Headers],[Synthèse support visés]])))))</f>
        <v/>
      </c>
      <c r="L386" s="2" t="str">
        <f ca="1">IF('PR-tampon'!B352="","",IF('PR-tampon'!B352=0,"",INDIRECT(NOM_FR_FACADE&amp;ADDRESS('PR-tampon'!$E352,COLUMN(REFERENCEMENT_FACADE[[#Headers],[LIMITATION DE HAUTEUR DE FACADE3]])))))</f>
        <v/>
      </c>
      <c r="M386" s="265" t="str">
        <f ca="1">IF('PR-tampon'!B352="","",IF('PR-tampon'!B352=0,"",INDIRECT(NOM_FR_FACADE&amp;ADDRESS('PR-tampon'!$E352,COLUMN(REFERENCEMENT_FACADE[[#Headers],[LIMITATION DE HAUTEUR DE FACADE]])))))</f>
        <v/>
      </c>
      <c r="N386" s="236" t="str">
        <f ca="1">IF('PR-tampon'!B352="","",IF('PR-tampon'!B352=0,"",IF(INDIRECT(NOM_FR_FACADE&amp;ADDRESS('PR-tampon'!$E352,COLUMN(REFERENCEMENT_FACADE[Observation domaine d''emploi Hauteur])))=0,"-",INDIRECT(NOM_FR_FACADE&amp;ADDRESS('PR-tampon'!$E352,COLUMN(REFERENCEMENT_FACADE[Observation domaine d''emploi Hauteur]))))))</f>
        <v/>
      </c>
      <c r="O386" s="2" t="str">
        <f ca="1">IF('PR-tampon'!B352="","",IF('PR-tampon'!B352=0,"",INDIRECT(NOM_FR_FACADE&amp;ADDRESS('PR-tampon'!$E352,COLUMN(REFERENCEMENT_FACADE[[#Headers],[Colonne zone visée]])))))</f>
        <v/>
      </c>
      <c r="P386" s="2" t="str">
        <f ca="1">IF('PR-tampon'!B352="","",IF('PR-tampon'!B352=0,"",INDIRECT(NOM_FR_FACADE&amp;ADDRESS('PR-tampon'!$E352,COLUMN(REFERENCEMENT_FACADE[[#Headers],[Colonne catégorie visée]])))))</f>
        <v/>
      </c>
      <c r="Q386" s="236" t="str">
        <f ca="1">IF(OR(RECH_CATEGORIE=FALSE,MID(Tableau5[[#This Row],[ZONE DE SISMICITE MAXIMALE POUR LA CATEGORIE DE BATIMENT VISEE]],2,2)="**"),IF('PR-tampon'!B352="","",IF('PR-tampon'!B352=0,"",IF(INDIRECT(NOM_FR_FACADE&amp;ADDRESS('PR-tampon'!$E352,COLUMN(REFERENCEMENT_FACADE[OBSERVATIONS SUR DOMAINE D''EMPLOI Sismique])))="","-",(INDIRECT(NOM_FR_FACADE&amp;ADDRESS('PR-tampon'!$E352,COLUMN(REFERENCEMENT_FACADE[OBSERVATIONS SUR DOMAINE D''EMPLOI Sismique]))))))),"")</f>
        <v/>
      </c>
      <c r="R386" s="2" t="str">
        <f ca="1">IF('PR-tampon'!B352="","",IF('PR-tampon'!B352=0,"",IF(INDIRECT(NOM_FR_FACADE&amp;ADDRESS('PR-tampon'!$E352,COLUMN(REFERENCEMENT_FACADE[REF ApL])))=0,"",INDIRECT(NOM_FR_FACADE&amp;ADDRESS('PR-tampon'!$E352,COLUMN(REFERENCEMENT_FACADE[REF ApL]))))))</f>
        <v/>
      </c>
      <c r="S386" s="187" t="str">
        <f ca="1">IF('PR-tampon'!B352="","",IF('PR-tampon'!B352=0,"",IF(INDIRECT(NOM_FR_FACADE&amp;ADDRESS('PR-tampon'!$E352,COLUMN(REFERENCEMENT_FACADE[Lien pour aller sur le site Evaluation CSTB])))=0,"",INDIRECT(NOM_FR_FACADE&amp;ADDRESS('PR-tampon'!$E352,COLUMN(REFERENCEMENT_FACADE[Lien pour aller sur le site Evaluation CSTB]))))))</f>
        <v/>
      </c>
    </row>
    <row r="387" spans="1:19" ht="120" customHeight="1" x14ac:dyDescent="0.3">
      <c r="A387" s="2" t="e">
        <f>IF('PR-tampon'!B353=0,"",IF(A386+1&gt;'MODULE DE RECHERCHE'!$F$36,"",A386+1))</f>
        <v>#VALUE!</v>
      </c>
      <c r="B387" s="10" t="str">
        <f ca="1">IF('PR-tampon'!E353="","",IF('PR-tampon'!E353=0,"",INDIRECT(NOM_FR_FACADE&amp;ADDRESS('PR-tampon'!$E353,COLUMN(REFERENCEMENT_FACADE[[#Headers],[DATE REFERENCEMENT]])))))</f>
        <v/>
      </c>
      <c r="C387" s="2" t="str">
        <f ca="1">IF('PR-tampon'!B353="","",IF('PR-tampon'!B353=0,"",INDIRECT(NOM_FR_FACADE&amp;ADDRESS('PR-tampon'!$E353,COLUMN(REFERENCEMENT_FACADE[[#Headers],[ASPECT]])))))</f>
        <v/>
      </c>
      <c r="D387" s="2" t="str">
        <f ca="1">IF('PR-tampon'!B353="","",IF('PR-tampon'!B353=0,"",INDIRECT(NOM_FR_FACADE&amp;ADDRESS('PR-tampon'!$E353,COLUMN(REFERENCEMENT_FACADE[[#Headers],[TYPE DE PROCEDE]])))))</f>
        <v/>
      </c>
      <c r="E387" s="2" t="str">
        <f ca="1">IF('PR-tampon'!B353="","",IF('PR-tampon'!B353=0,"",INDIRECT(NOM_FR_FACADE&amp;ADDRESS('PR-tampon'!$E353,COLUMN(REFERENCEMENT_FACADE[[#Headers],[NOM COMMERCIAL DU PROCEDE]])))))</f>
        <v/>
      </c>
      <c r="F387" s="2" t="str">
        <f ca="1">IF('PR-tampon'!B353="","",IF('PR-tampon'!B353=0,"",INDIRECT(NOM_FR_FACADE&amp;ADDRESS('PR-tampon'!$E353,COLUMN(REFERENCEMENT_FACADE[[#Headers],[FABRICANT]])))))</f>
        <v/>
      </c>
      <c r="G387" s="2" t="str">
        <f ca="1">IF('PR-tampon'!B353="","",IF('PR-tampon'!B353=0,"",INDIRECT(NOM_FR_FACADE&amp;ADDRESS('PR-tampon'!$E353,COLUMN(REFERENCEMENT_FACADE[[#Headers],[TYPE DE DOCUMENT DE REFERENCE]])))))</f>
        <v/>
      </c>
      <c r="H387" s="2" t="str">
        <f ca="1">IF('PR-tampon'!B353="","",IF('PR-tampon'!B353=0,"",INDIRECT(NOM_FR_FACADE&amp;ADDRESS('PR-tampon'!$E353,COLUMN(REFERENCEMENT_FACADE[[#Headers],[REF]])))))</f>
        <v/>
      </c>
      <c r="I387" s="10" t="str">
        <f ca="1">IF('PR-tampon'!B353="","",IF('PR-tampon'!B353=0,"",INDIRECT(NOM_FR_FACADE&amp;ADDRESS('PR-tampon'!$E353,COLUMN(REFERENCEMENT_FACADE[[#Headers],[AVIS LIMITE AU / VALIDITE]])))))</f>
        <v/>
      </c>
      <c r="J387" s="10" t="str">
        <f ca="1">IF('PR-tampon'!B353="","",IF('PR-tampon'!B353=0,"",INDIRECT(NOM_FR_FACADE&amp;ADDRESS('PR-tampon'!$E353,COLUMN(REFERENCEMENT_FACADE[[#Headers],[TC/TNC
dans le domaine d''emploi visé]])))))</f>
        <v/>
      </c>
      <c r="K387" s="2" t="str">
        <f ca="1">IF('PR-tampon'!B353="","",IF('PR-tampon'!B353=0,"",INDIRECT(NOM_FR_FACADE&amp;ADDRESS('PR-tampon'!$E353,COLUMN(REFERENCEMENT_FACADE[[#Headers],[Synthèse support visés]])))))</f>
        <v/>
      </c>
      <c r="L387" s="2" t="str">
        <f ca="1">IF('PR-tampon'!B353="","",IF('PR-tampon'!B353=0,"",INDIRECT(NOM_FR_FACADE&amp;ADDRESS('PR-tampon'!$E353,COLUMN(REFERENCEMENT_FACADE[[#Headers],[LIMITATION DE HAUTEUR DE FACADE3]])))))</f>
        <v/>
      </c>
      <c r="M387" s="265" t="str">
        <f ca="1">IF('PR-tampon'!B353="","",IF('PR-tampon'!B353=0,"",INDIRECT(NOM_FR_FACADE&amp;ADDRESS('PR-tampon'!$E353,COLUMN(REFERENCEMENT_FACADE[[#Headers],[LIMITATION DE HAUTEUR DE FACADE]])))))</f>
        <v/>
      </c>
      <c r="N387" s="236" t="str">
        <f ca="1">IF('PR-tampon'!B353="","",IF('PR-tampon'!B353=0,"",IF(INDIRECT(NOM_FR_FACADE&amp;ADDRESS('PR-tampon'!$E353,COLUMN(REFERENCEMENT_FACADE[Observation domaine d''emploi Hauteur])))=0,"-",INDIRECT(NOM_FR_FACADE&amp;ADDRESS('PR-tampon'!$E353,COLUMN(REFERENCEMENT_FACADE[Observation domaine d''emploi Hauteur]))))))</f>
        <v/>
      </c>
      <c r="O387" s="2" t="str">
        <f ca="1">IF('PR-tampon'!B353="","",IF('PR-tampon'!B353=0,"",INDIRECT(NOM_FR_FACADE&amp;ADDRESS('PR-tampon'!$E353,COLUMN(REFERENCEMENT_FACADE[[#Headers],[Colonne zone visée]])))))</f>
        <v/>
      </c>
      <c r="P387" s="2" t="str">
        <f ca="1">IF('PR-tampon'!B353="","",IF('PR-tampon'!B353=0,"",INDIRECT(NOM_FR_FACADE&amp;ADDRESS('PR-tampon'!$E353,COLUMN(REFERENCEMENT_FACADE[[#Headers],[Colonne catégorie visée]])))))</f>
        <v/>
      </c>
      <c r="Q387" s="236" t="str">
        <f ca="1">IF(OR(RECH_CATEGORIE=FALSE,MID(Tableau5[[#This Row],[ZONE DE SISMICITE MAXIMALE POUR LA CATEGORIE DE BATIMENT VISEE]],2,2)="**"),IF('PR-tampon'!B353="","",IF('PR-tampon'!B353=0,"",IF(INDIRECT(NOM_FR_FACADE&amp;ADDRESS('PR-tampon'!$E353,COLUMN(REFERENCEMENT_FACADE[OBSERVATIONS SUR DOMAINE D''EMPLOI Sismique])))="","-",(INDIRECT(NOM_FR_FACADE&amp;ADDRESS('PR-tampon'!$E353,COLUMN(REFERENCEMENT_FACADE[OBSERVATIONS SUR DOMAINE D''EMPLOI Sismique]))))))),"")</f>
        <v/>
      </c>
      <c r="R387" s="2" t="str">
        <f ca="1">IF('PR-tampon'!B353="","",IF('PR-tampon'!B353=0,"",IF(INDIRECT(NOM_FR_FACADE&amp;ADDRESS('PR-tampon'!$E353,COLUMN(REFERENCEMENT_FACADE[REF ApL])))=0,"",INDIRECT(NOM_FR_FACADE&amp;ADDRESS('PR-tampon'!$E353,COLUMN(REFERENCEMENT_FACADE[REF ApL]))))))</f>
        <v/>
      </c>
      <c r="S387" s="187" t="str">
        <f ca="1">IF('PR-tampon'!B353="","",IF('PR-tampon'!B353=0,"",IF(INDIRECT(NOM_FR_FACADE&amp;ADDRESS('PR-tampon'!$E353,COLUMN(REFERENCEMENT_FACADE[Lien pour aller sur le site Evaluation CSTB])))=0,"",INDIRECT(NOM_FR_FACADE&amp;ADDRESS('PR-tampon'!$E353,COLUMN(REFERENCEMENT_FACADE[Lien pour aller sur le site Evaluation CSTB]))))))</f>
        <v/>
      </c>
    </row>
    <row r="388" spans="1:19" ht="120" customHeight="1" x14ac:dyDescent="0.3">
      <c r="A388" s="2" t="e">
        <f>IF('PR-tampon'!B354=0,"",IF(A387+1&gt;'MODULE DE RECHERCHE'!$F$36,"",A387+1))</f>
        <v>#VALUE!</v>
      </c>
      <c r="B388" s="10" t="str">
        <f ca="1">IF('PR-tampon'!E354="","",IF('PR-tampon'!E354=0,"",INDIRECT(NOM_FR_FACADE&amp;ADDRESS('PR-tampon'!$E354,COLUMN(REFERENCEMENT_FACADE[[#Headers],[DATE REFERENCEMENT]])))))</f>
        <v/>
      </c>
      <c r="C388" s="2" t="str">
        <f ca="1">IF('PR-tampon'!B354="","",IF('PR-tampon'!B354=0,"",INDIRECT(NOM_FR_FACADE&amp;ADDRESS('PR-tampon'!$E354,COLUMN(REFERENCEMENT_FACADE[[#Headers],[ASPECT]])))))</f>
        <v/>
      </c>
      <c r="D388" s="2" t="str">
        <f ca="1">IF('PR-tampon'!B354="","",IF('PR-tampon'!B354=0,"",INDIRECT(NOM_FR_FACADE&amp;ADDRESS('PR-tampon'!$E354,COLUMN(REFERENCEMENT_FACADE[[#Headers],[TYPE DE PROCEDE]])))))</f>
        <v/>
      </c>
      <c r="E388" s="2" t="str">
        <f ca="1">IF('PR-tampon'!B354="","",IF('PR-tampon'!B354=0,"",INDIRECT(NOM_FR_FACADE&amp;ADDRESS('PR-tampon'!$E354,COLUMN(REFERENCEMENT_FACADE[[#Headers],[NOM COMMERCIAL DU PROCEDE]])))))</f>
        <v/>
      </c>
      <c r="F388" s="2" t="str">
        <f ca="1">IF('PR-tampon'!B354="","",IF('PR-tampon'!B354=0,"",INDIRECT(NOM_FR_FACADE&amp;ADDRESS('PR-tampon'!$E354,COLUMN(REFERENCEMENT_FACADE[[#Headers],[FABRICANT]])))))</f>
        <v/>
      </c>
      <c r="G388" s="2" t="str">
        <f ca="1">IF('PR-tampon'!B354="","",IF('PR-tampon'!B354=0,"",INDIRECT(NOM_FR_FACADE&amp;ADDRESS('PR-tampon'!$E354,COLUMN(REFERENCEMENT_FACADE[[#Headers],[TYPE DE DOCUMENT DE REFERENCE]])))))</f>
        <v/>
      </c>
      <c r="H388" s="2" t="str">
        <f ca="1">IF('PR-tampon'!B354="","",IF('PR-tampon'!B354=0,"",INDIRECT(NOM_FR_FACADE&amp;ADDRESS('PR-tampon'!$E354,COLUMN(REFERENCEMENT_FACADE[[#Headers],[REF]])))))</f>
        <v/>
      </c>
      <c r="I388" s="10" t="str">
        <f ca="1">IF('PR-tampon'!B354="","",IF('PR-tampon'!B354=0,"",INDIRECT(NOM_FR_FACADE&amp;ADDRESS('PR-tampon'!$E354,COLUMN(REFERENCEMENT_FACADE[[#Headers],[AVIS LIMITE AU / VALIDITE]])))))</f>
        <v/>
      </c>
      <c r="J388" s="10" t="str">
        <f ca="1">IF('PR-tampon'!B354="","",IF('PR-tampon'!B354=0,"",INDIRECT(NOM_FR_FACADE&amp;ADDRESS('PR-tampon'!$E354,COLUMN(REFERENCEMENT_FACADE[[#Headers],[TC/TNC
dans le domaine d''emploi visé]])))))</f>
        <v/>
      </c>
      <c r="K388" s="2" t="str">
        <f ca="1">IF('PR-tampon'!B354="","",IF('PR-tampon'!B354=0,"",INDIRECT(NOM_FR_FACADE&amp;ADDRESS('PR-tampon'!$E354,COLUMN(REFERENCEMENT_FACADE[[#Headers],[Synthèse support visés]])))))</f>
        <v/>
      </c>
      <c r="L388" s="2" t="str">
        <f ca="1">IF('PR-tampon'!B354="","",IF('PR-tampon'!B354=0,"",INDIRECT(NOM_FR_FACADE&amp;ADDRESS('PR-tampon'!$E354,COLUMN(REFERENCEMENT_FACADE[[#Headers],[LIMITATION DE HAUTEUR DE FACADE3]])))))</f>
        <v/>
      </c>
      <c r="M388" s="265" t="str">
        <f ca="1">IF('PR-tampon'!B354="","",IF('PR-tampon'!B354=0,"",INDIRECT(NOM_FR_FACADE&amp;ADDRESS('PR-tampon'!$E354,COLUMN(REFERENCEMENT_FACADE[[#Headers],[LIMITATION DE HAUTEUR DE FACADE]])))))</f>
        <v/>
      </c>
      <c r="N388" s="236" t="str">
        <f ca="1">IF('PR-tampon'!B354="","",IF('PR-tampon'!B354=0,"",IF(INDIRECT(NOM_FR_FACADE&amp;ADDRESS('PR-tampon'!$E354,COLUMN(REFERENCEMENT_FACADE[Observation domaine d''emploi Hauteur])))=0,"-",INDIRECT(NOM_FR_FACADE&amp;ADDRESS('PR-tampon'!$E354,COLUMN(REFERENCEMENT_FACADE[Observation domaine d''emploi Hauteur]))))))</f>
        <v/>
      </c>
      <c r="O388" s="2" t="str">
        <f ca="1">IF('PR-tampon'!B354="","",IF('PR-tampon'!B354=0,"",INDIRECT(NOM_FR_FACADE&amp;ADDRESS('PR-tampon'!$E354,COLUMN(REFERENCEMENT_FACADE[[#Headers],[Colonne zone visée]])))))</f>
        <v/>
      </c>
      <c r="P388" s="2" t="str">
        <f ca="1">IF('PR-tampon'!B354="","",IF('PR-tampon'!B354=0,"",INDIRECT(NOM_FR_FACADE&amp;ADDRESS('PR-tampon'!$E354,COLUMN(REFERENCEMENT_FACADE[[#Headers],[Colonne catégorie visée]])))))</f>
        <v/>
      </c>
      <c r="Q388" s="236" t="str">
        <f ca="1">IF(OR(RECH_CATEGORIE=FALSE,MID(Tableau5[[#This Row],[ZONE DE SISMICITE MAXIMALE POUR LA CATEGORIE DE BATIMENT VISEE]],2,2)="**"),IF('PR-tampon'!B354="","",IF('PR-tampon'!B354=0,"",IF(INDIRECT(NOM_FR_FACADE&amp;ADDRESS('PR-tampon'!$E354,COLUMN(REFERENCEMENT_FACADE[OBSERVATIONS SUR DOMAINE D''EMPLOI Sismique])))="","-",(INDIRECT(NOM_FR_FACADE&amp;ADDRESS('PR-tampon'!$E354,COLUMN(REFERENCEMENT_FACADE[OBSERVATIONS SUR DOMAINE D''EMPLOI Sismique]))))))),"")</f>
        <v/>
      </c>
      <c r="R388" s="2" t="str">
        <f ca="1">IF('PR-tampon'!B354="","",IF('PR-tampon'!B354=0,"",IF(INDIRECT(NOM_FR_FACADE&amp;ADDRESS('PR-tampon'!$E354,COLUMN(REFERENCEMENT_FACADE[REF ApL])))=0,"",INDIRECT(NOM_FR_FACADE&amp;ADDRESS('PR-tampon'!$E354,COLUMN(REFERENCEMENT_FACADE[REF ApL]))))))</f>
        <v/>
      </c>
      <c r="S388" s="187" t="str">
        <f ca="1">IF('PR-tampon'!B354="","",IF('PR-tampon'!B354=0,"",IF(INDIRECT(NOM_FR_FACADE&amp;ADDRESS('PR-tampon'!$E354,COLUMN(REFERENCEMENT_FACADE[Lien pour aller sur le site Evaluation CSTB])))=0,"",INDIRECT(NOM_FR_FACADE&amp;ADDRESS('PR-tampon'!$E354,COLUMN(REFERENCEMENT_FACADE[Lien pour aller sur le site Evaluation CSTB]))))))</f>
        <v/>
      </c>
    </row>
    <row r="389" spans="1:19" ht="120" customHeight="1" x14ac:dyDescent="0.3">
      <c r="A389" s="2" t="e">
        <f>IF('PR-tampon'!B355=0,"",IF(A388+1&gt;'MODULE DE RECHERCHE'!$F$36,"",A388+1))</f>
        <v>#VALUE!</v>
      </c>
      <c r="B389" s="10" t="str">
        <f ca="1">IF('PR-tampon'!E355="","",IF('PR-tampon'!E355=0,"",INDIRECT(NOM_FR_FACADE&amp;ADDRESS('PR-tampon'!$E355,COLUMN(REFERENCEMENT_FACADE[[#Headers],[DATE REFERENCEMENT]])))))</f>
        <v/>
      </c>
      <c r="C389" s="2" t="str">
        <f ca="1">IF('PR-tampon'!B355="","",IF('PR-tampon'!B355=0,"",INDIRECT(NOM_FR_FACADE&amp;ADDRESS('PR-tampon'!$E355,COLUMN(REFERENCEMENT_FACADE[[#Headers],[ASPECT]])))))</f>
        <v/>
      </c>
      <c r="D389" s="2" t="str">
        <f ca="1">IF('PR-tampon'!B355="","",IF('PR-tampon'!B355=0,"",INDIRECT(NOM_FR_FACADE&amp;ADDRESS('PR-tampon'!$E355,COLUMN(REFERENCEMENT_FACADE[[#Headers],[TYPE DE PROCEDE]])))))</f>
        <v/>
      </c>
      <c r="E389" s="2" t="str">
        <f ca="1">IF('PR-tampon'!B355="","",IF('PR-tampon'!B355=0,"",INDIRECT(NOM_FR_FACADE&amp;ADDRESS('PR-tampon'!$E355,COLUMN(REFERENCEMENT_FACADE[[#Headers],[NOM COMMERCIAL DU PROCEDE]])))))</f>
        <v/>
      </c>
      <c r="F389" s="2" t="str">
        <f ca="1">IF('PR-tampon'!B355="","",IF('PR-tampon'!B355=0,"",INDIRECT(NOM_FR_FACADE&amp;ADDRESS('PR-tampon'!$E355,COLUMN(REFERENCEMENT_FACADE[[#Headers],[FABRICANT]])))))</f>
        <v/>
      </c>
      <c r="G389" s="2" t="str">
        <f ca="1">IF('PR-tampon'!B355="","",IF('PR-tampon'!B355=0,"",INDIRECT(NOM_FR_FACADE&amp;ADDRESS('PR-tampon'!$E355,COLUMN(REFERENCEMENT_FACADE[[#Headers],[TYPE DE DOCUMENT DE REFERENCE]])))))</f>
        <v/>
      </c>
      <c r="H389" s="2" t="str">
        <f ca="1">IF('PR-tampon'!B355="","",IF('PR-tampon'!B355=0,"",INDIRECT(NOM_FR_FACADE&amp;ADDRESS('PR-tampon'!$E355,COLUMN(REFERENCEMENT_FACADE[[#Headers],[REF]])))))</f>
        <v/>
      </c>
      <c r="I389" s="10" t="str">
        <f ca="1">IF('PR-tampon'!B355="","",IF('PR-tampon'!B355=0,"",INDIRECT(NOM_FR_FACADE&amp;ADDRESS('PR-tampon'!$E355,COLUMN(REFERENCEMENT_FACADE[[#Headers],[AVIS LIMITE AU / VALIDITE]])))))</f>
        <v/>
      </c>
      <c r="J389" s="10" t="str">
        <f ca="1">IF('PR-tampon'!B355="","",IF('PR-tampon'!B355=0,"",INDIRECT(NOM_FR_FACADE&amp;ADDRESS('PR-tampon'!$E355,COLUMN(REFERENCEMENT_FACADE[[#Headers],[TC/TNC
dans le domaine d''emploi visé]])))))</f>
        <v/>
      </c>
      <c r="K389" s="2" t="str">
        <f ca="1">IF('PR-tampon'!B355="","",IF('PR-tampon'!B355=0,"",INDIRECT(NOM_FR_FACADE&amp;ADDRESS('PR-tampon'!$E355,COLUMN(REFERENCEMENT_FACADE[[#Headers],[Synthèse support visés]])))))</f>
        <v/>
      </c>
      <c r="L389" s="2" t="str">
        <f ca="1">IF('PR-tampon'!B355="","",IF('PR-tampon'!B355=0,"",INDIRECT(NOM_FR_FACADE&amp;ADDRESS('PR-tampon'!$E355,COLUMN(REFERENCEMENT_FACADE[[#Headers],[LIMITATION DE HAUTEUR DE FACADE3]])))))</f>
        <v/>
      </c>
      <c r="M389" s="265" t="str">
        <f ca="1">IF('PR-tampon'!B355="","",IF('PR-tampon'!B355=0,"",INDIRECT(NOM_FR_FACADE&amp;ADDRESS('PR-tampon'!$E355,COLUMN(REFERENCEMENT_FACADE[[#Headers],[LIMITATION DE HAUTEUR DE FACADE]])))))</f>
        <v/>
      </c>
      <c r="N389" s="236" t="str">
        <f ca="1">IF('PR-tampon'!B355="","",IF('PR-tampon'!B355=0,"",IF(INDIRECT(NOM_FR_FACADE&amp;ADDRESS('PR-tampon'!$E355,COLUMN(REFERENCEMENT_FACADE[Observation domaine d''emploi Hauteur])))=0,"-",INDIRECT(NOM_FR_FACADE&amp;ADDRESS('PR-tampon'!$E355,COLUMN(REFERENCEMENT_FACADE[Observation domaine d''emploi Hauteur]))))))</f>
        <v/>
      </c>
      <c r="O389" s="2" t="str">
        <f ca="1">IF('PR-tampon'!B355="","",IF('PR-tampon'!B355=0,"",INDIRECT(NOM_FR_FACADE&amp;ADDRESS('PR-tampon'!$E355,COLUMN(REFERENCEMENT_FACADE[[#Headers],[Colonne zone visée]])))))</f>
        <v/>
      </c>
      <c r="P389" s="2" t="str">
        <f ca="1">IF('PR-tampon'!B355="","",IF('PR-tampon'!B355=0,"",INDIRECT(NOM_FR_FACADE&amp;ADDRESS('PR-tampon'!$E355,COLUMN(REFERENCEMENT_FACADE[[#Headers],[Colonne catégorie visée]])))))</f>
        <v/>
      </c>
      <c r="Q389" s="236" t="str">
        <f ca="1">IF(OR(RECH_CATEGORIE=FALSE,MID(Tableau5[[#This Row],[ZONE DE SISMICITE MAXIMALE POUR LA CATEGORIE DE BATIMENT VISEE]],2,2)="**"),IF('PR-tampon'!B355="","",IF('PR-tampon'!B355=0,"",IF(INDIRECT(NOM_FR_FACADE&amp;ADDRESS('PR-tampon'!$E355,COLUMN(REFERENCEMENT_FACADE[OBSERVATIONS SUR DOMAINE D''EMPLOI Sismique])))="","-",(INDIRECT(NOM_FR_FACADE&amp;ADDRESS('PR-tampon'!$E355,COLUMN(REFERENCEMENT_FACADE[OBSERVATIONS SUR DOMAINE D''EMPLOI Sismique]))))))),"")</f>
        <v/>
      </c>
      <c r="R389" s="2" t="str">
        <f ca="1">IF('PR-tampon'!B355="","",IF('PR-tampon'!B355=0,"",IF(INDIRECT(NOM_FR_FACADE&amp;ADDRESS('PR-tampon'!$E355,COLUMN(REFERENCEMENT_FACADE[REF ApL])))=0,"",INDIRECT(NOM_FR_FACADE&amp;ADDRESS('PR-tampon'!$E355,COLUMN(REFERENCEMENT_FACADE[REF ApL]))))))</f>
        <v/>
      </c>
      <c r="S389" s="187" t="str">
        <f ca="1">IF('PR-tampon'!B355="","",IF('PR-tampon'!B355=0,"",IF(INDIRECT(NOM_FR_FACADE&amp;ADDRESS('PR-tampon'!$E355,COLUMN(REFERENCEMENT_FACADE[Lien pour aller sur le site Evaluation CSTB])))=0,"",INDIRECT(NOM_FR_FACADE&amp;ADDRESS('PR-tampon'!$E355,COLUMN(REFERENCEMENT_FACADE[Lien pour aller sur le site Evaluation CSTB]))))))</f>
        <v/>
      </c>
    </row>
    <row r="390" spans="1:19" ht="120" customHeight="1" x14ac:dyDescent="0.3">
      <c r="A390" s="2" t="e">
        <f>IF('PR-tampon'!B356=0,"",IF(A389+1&gt;'MODULE DE RECHERCHE'!$F$36,"",A389+1))</f>
        <v>#VALUE!</v>
      </c>
      <c r="B390" s="10" t="str">
        <f ca="1">IF('PR-tampon'!E356="","",IF('PR-tampon'!E356=0,"",INDIRECT(NOM_FR_FACADE&amp;ADDRESS('PR-tampon'!$E356,COLUMN(REFERENCEMENT_FACADE[[#Headers],[DATE REFERENCEMENT]])))))</f>
        <v/>
      </c>
      <c r="C390" s="2" t="str">
        <f ca="1">IF('PR-tampon'!B356="","",IF('PR-tampon'!B356=0,"",INDIRECT(NOM_FR_FACADE&amp;ADDRESS('PR-tampon'!$E356,COLUMN(REFERENCEMENT_FACADE[[#Headers],[ASPECT]])))))</f>
        <v/>
      </c>
      <c r="D390" s="2" t="str">
        <f ca="1">IF('PR-tampon'!B356="","",IF('PR-tampon'!B356=0,"",INDIRECT(NOM_FR_FACADE&amp;ADDRESS('PR-tampon'!$E356,COLUMN(REFERENCEMENT_FACADE[[#Headers],[TYPE DE PROCEDE]])))))</f>
        <v/>
      </c>
      <c r="E390" s="2" t="str">
        <f ca="1">IF('PR-tampon'!B356="","",IF('PR-tampon'!B356=0,"",INDIRECT(NOM_FR_FACADE&amp;ADDRESS('PR-tampon'!$E356,COLUMN(REFERENCEMENT_FACADE[[#Headers],[NOM COMMERCIAL DU PROCEDE]])))))</f>
        <v/>
      </c>
      <c r="F390" s="2" t="str">
        <f ca="1">IF('PR-tampon'!B356="","",IF('PR-tampon'!B356=0,"",INDIRECT(NOM_FR_FACADE&amp;ADDRESS('PR-tampon'!$E356,COLUMN(REFERENCEMENT_FACADE[[#Headers],[FABRICANT]])))))</f>
        <v/>
      </c>
      <c r="G390" s="2" t="str">
        <f ca="1">IF('PR-tampon'!B356="","",IF('PR-tampon'!B356=0,"",INDIRECT(NOM_FR_FACADE&amp;ADDRESS('PR-tampon'!$E356,COLUMN(REFERENCEMENT_FACADE[[#Headers],[TYPE DE DOCUMENT DE REFERENCE]])))))</f>
        <v/>
      </c>
      <c r="H390" s="2" t="str">
        <f ca="1">IF('PR-tampon'!B356="","",IF('PR-tampon'!B356=0,"",INDIRECT(NOM_FR_FACADE&amp;ADDRESS('PR-tampon'!$E356,COLUMN(REFERENCEMENT_FACADE[[#Headers],[REF]])))))</f>
        <v/>
      </c>
      <c r="I390" s="10" t="str">
        <f ca="1">IF('PR-tampon'!B356="","",IF('PR-tampon'!B356=0,"",INDIRECT(NOM_FR_FACADE&amp;ADDRESS('PR-tampon'!$E356,COLUMN(REFERENCEMENT_FACADE[[#Headers],[AVIS LIMITE AU / VALIDITE]])))))</f>
        <v/>
      </c>
      <c r="J390" s="10" t="str">
        <f ca="1">IF('PR-tampon'!B356="","",IF('PR-tampon'!B356=0,"",INDIRECT(NOM_FR_FACADE&amp;ADDRESS('PR-tampon'!$E356,COLUMN(REFERENCEMENT_FACADE[[#Headers],[TC/TNC
dans le domaine d''emploi visé]])))))</f>
        <v/>
      </c>
      <c r="K390" s="2" t="str">
        <f ca="1">IF('PR-tampon'!B356="","",IF('PR-tampon'!B356=0,"",INDIRECT(NOM_FR_FACADE&amp;ADDRESS('PR-tampon'!$E356,COLUMN(REFERENCEMENT_FACADE[[#Headers],[Synthèse support visés]])))))</f>
        <v/>
      </c>
      <c r="L390" s="2" t="str">
        <f ca="1">IF('PR-tampon'!B356="","",IF('PR-tampon'!B356=0,"",INDIRECT(NOM_FR_FACADE&amp;ADDRESS('PR-tampon'!$E356,COLUMN(REFERENCEMENT_FACADE[[#Headers],[LIMITATION DE HAUTEUR DE FACADE3]])))))</f>
        <v/>
      </c>
      <c r="M390" s="265" t="str">
        <f ca="1">IF('PR-tampon'!B356="","",IF('PR-tampon'!B356=0,"",INDIRECT(NOM_FR_FACADE&amp;ADDRESS('PR-tampon'!$E356,COLUMN(REFERENCEMENT_FACADE[[#Headers],[LIMITATION DE HAUTEUR DE FACADE]])))))</f>
        <v/>
      </c>
      <c r="N390" s="236" t="str">
        <f ca="1">IF('PR-tampon'!B356="","",IF('PR-tampon'!B356=0,"",IF(INDIRECT(NOM_FR_FACADE&amp;ADDRESS('PR-tampon'!$E356,COLUMN(REFERENCEMENT_FACADE[Observation domaine d''emploi Hauteur])))=0,"-",INDIRECT(NOM_FR_FACADE&amp;ADDRESS('PR-tampon'!$E356,COLUMN(REFERENCEMENT_FACADE[Observation domaine d''emploi Hauteur]))))))</f>
        <v/>
      </c>
      <c r="O390" s="2" t="str">
        <f ca="1">IF('PR-tampon'!B356="","",IF('PR-tampon'!B356=0,"",INDIRECT(NOM_FR_FACADE&amp;ADDRESS('PR-tampon'!$E356,COLUMN(REFERENCEMENT_FACADE[[#Headers],[Colonne zone visée]])))))</f>
        <v/>
      </c>
      <c r="P390" s="2" t="str">
        <f ca="1">IF('PR-tampon'!B356="","",IF('PR-tampon'!B356=0,"",INDIRECT(NOM_FR_FACADE&amp;ADDRESS('PR-tampon'!$E356,COLUMN(REFERENCEMENT_FACADE[[#Headers],[Colonne catégorie visée]])))))</f>
        <v/>
      </c>
      <c r="Q390" s="236" t="str">
        <f ca="1">IF(OR(RECH_CATEGORIE=FALSE,MID(Tableau5[[#This Row],[ZONE DE SISMICITE MAXIMALE POUR LA CATEGORIE DE BATIMENT VISEE]],2,2)="**"),IF('PR-tampon'!B356="","",IF('PR-tampon'!B356=0,"",IF(INDIRECT(NOM_FR_FACADE&amp;ADDRESS('PR-tampon'!$E356,COLUMN(REFERENCEMENT_FACADE[OBSERVATIONS SUR DOMAINE D''EMPLOI Sismique])))="","-",(INDIRECT(NOM_FR_FACADE&amp;ADDRESS('PR-tampon'!$E356,COLUMN(REFERENCEMENT_FACADE[OBSERVATIONS SUR DOMAINE D''EMPLOI Sismique]))))))),"")</f>
        <v/>
      </c>
      <c r="R390" s="2" t="str">
        <f ca="1">IF('PR-tampon'!B356="","",IF('PR-tampon'!B356=0,"",IF(INDIRECT(NOM_FR_FACADE&amp;ADDRESS('PR-tampon'!$E356,COLUMN(REFERENCEMENT_FACADE[REF ApL])))=0,"",INDIRECT(NOM_FR_FACADE&amp;ADDRESS('PR-tampon'!$E356,COLUMN(REFERENCEMENT_FACADE[REF ApL]))))))</f>
        <v/>
      </c>
      <c r="S390" s="187" t="str">
        <f ca="1">IF('PR-tampon'!B356="","",IF('PR-tampon'!B356=0,"",IF(INDIRECT(NOM_FR_FACADE&amp;ADDRESS('PR-tampon'!$E356,COLUMN(REFERENCEMENT_FACADE[Lien pour aller sur le site Evaluation CSTB])))=0,"",INDIRECT(NOM_FR_FACADE&amp;ADDRESS('PR-tampon'!$E356,COLUMN(REFERENCEMENT_FACADE[Lien pour aller sur le site Evaluation CSTB]))))))</f>
        <v/>
      </c>
    </row>
    <row r="391" spans="1:19" ht="120" customHeight="1" x14ac:dyDescent="0.3">
      <c r="A391" s="2" t="e">
        <f>IF('PR-tampon'!B357=0,"",IF(A390+1&gt;'MODULE DE RECHERCHE'!$F$36,"",A390+1))</f>
        <v>#VALUE!</v>
      </c>
      <c r="B391" s="10" t="str">
        <f ca="1">IF('PR-tampon'!E357="","",IF('PR-tampon'!E357=0,"",INDIRECT(NOM_FR_FACADE&amp;ADDRESS('PR-tampon'!$E357,COLUMN(REFERENCEMENT_FACADE[[#Headers],[DATE REFERENCEMENT]])))))</f>
        <v/>
      </c>
      <c r="C391" s="2" t="str">
        <f ca="1">IF('PR-tampon'!B357="","",IF('PR-tampon'!B357=0,"",INDIRECT(NOM_FR_FACADE&amp;ADDRESS('PR-tampon'!$E357,COLUMN(REFERENCEMENT_FACADE[[#Headers],[ASPECT]])))))</f>
        <v/>
      </c>
      <c r="D391" s="2" t="str">
        <f ca="1">IF('PR-tampon'!B357="","",IF('PR-tampon'!B357=0,"",INDIRECT(NOM_FR_FACADE&amp;ADDRESS('PR-tampon'!$E357,COLUMN(REFERENCEMENT_FACADE[[#Headers],[TYPE DE PROCEDE]])))))</f>
        <v/>
      </c>
      <c r="E391" s="2" t="str">
        <f ca="1">IF('PR-tampon'!B357="","",IF('PR-tampon'!B357=0,"",INDIRECT(NOM_FR_FACADE&amp;ADDRESS('PR-tampon'!$E357,COLUMN(REFERENCEMENT_FACADE[[#Headers],[NOM COMMERCIAL DU PROCEDE]])))))</f>
        <v/>
      </c>
      <c r="F391" s="2" t="str">
        <f ca="1">IF('PR-tampon'!B357="","",IF('PR-tampon'!B357=0,"",INDIRECT(NOM_FR_FACADE&amp;ADDRESS('PR-tampon'!$E357,COLUMN(REFERENCEMENT_FACADE[[#Headers],[FABRICANT]])))))</f>
        <v/>
      </c>
      <c r="G391" s="2" t="str">
        <f ca="1">IF('PR-tampon'!B357="","",IF('PR-tampon'!B357=0,"",INDIRECT(NOM_FR_FACADE&amp;ADDRESS('PR-tampon'!$E357,COLUMN(REFERENCEMENT_FACADE[[#Headers],[TYPE DE DOCUMENT DE REFERENCE]])))))</f>
        <v/>
      </c>
      <c r="H391" s="2" t="str">
        <f ca="1">IF('PR-tampon'!B357="","",IF('PR-tampon'!B357=0,"",INDIRECT(NOM_FR_FACADE&amp;ADDRESS('PR-tampon'!$E357,COLUMN(REFERENCEMENT_FACADE[[#Headers],[REF]])))))</f>
        <v/>
      </c>
      <c r="I391" s="10" t="str">
        <f ca="1">IF('PR-tampon'!B357="","",IF('PR-tampon'!B357=0,"",INDIRECT(NOM_FR_FACADE&amp;ADDRESS('PR-tampon'!$E357,COLUMN(REFERENCEMENT_FACADE[[#Headers],[AVIS LIMITE AU / VALIDITE]])))))</f>
        <v/>
      </c>
      <c r="J391" s="10" t="str">
        <f ca="1">IF('PR-tampon'!B357="","",IF('PR-tampon'!B357=0,"",INDIRECT(NOM_FR_FACADE&amp;ADDRESS('PR-tampon'!$E357,COLUMN(REFERENCEMENT_FACADE[[#Headers],[TC/TNC
dans le domaine d''emploi visé]])))))</f>
        <v/>
      </c>
      <c r="K391" s="2" t="str">
        <f ca="1">IF('PR-tampon'!B357="","",IF('PR-tampon'!B357=0,"",INDIRECT(NOM_FR_FACADE&amp;ADDRESS('PR-tampon'!$E357,COLUMN(REFERENCEMENT_FACADE[[#Headers],[Synthèse support visés]])))))</f>
        <v/>
      </c>
      <c r="L391" s="2" t="str">
        <f ca="1">IF('PR-tampon'!B357="","",IF('PR-tampon'!B357=0,"",INDIRECT(NOM_FR_FACADE&amp;ADDRESS('PR-tampon'!$E357,COLUMN(REFERENCEMENT_FACADE[[#Headers],[LIMITATION DE HAUTEUR DE FACADE3]])))))</f>
        <v/>
      </c>
      <c r="M391" s="265" t="str">
        <f ca="1">IF('PR-tampon'!B357="","",IF('PR-tampon'!B357=0,"",INDIRECT(NOM_FR_FACADE&amp;ADDRESS('PR-tampon'!$E357,COLUMN(REFERENCEMENT_FACADE[[#Headers],[LIMITATION DE HAUTEUR DE FACADE]])))))</f>
        <v/>
      </c>
      <c r="N391" s="236" t="str">
        <f ca="1">IF('PR-tampon'!B357="","",IF('PR-tampon'!B357=0,"",IF(INDIRECT(NOM_FR_FACADE&amp;ADDRESS('PR-tampon'!$E357,COLUMN(REFERENCEMENT_FACADE[Observation domaine d''emploi Hauteur])))=0,"-",INDIRECT(NOM_FR_FACADE&amp;ADDRESS('PR-tampon'!$E357,COLUMN(REFERENCEMENT_FACADE[Observation domaine d''emploi Hauteur]))))))</f>
        <v/>
      </c>
      <c r="O391" s="2" t="str">
        <f ca="1">IF('PR-tampon'!B357="","",IF('PR-tampon'!B357=0,"",INDIRECT(NOM_FR_FACADE&amp;ADDRESS('PR-tampon'!$E357,COLUMN(REFERENCEMENT_FACADE[[#Headers],[Colonne zone visée]])))))</f>
        <v/>
      </c>
      <c r="P391" s="2" t="str">
        <f ca="1">IF('PR-tampon'!B357="","",IF('PR-tampon'!B357=0,"",INDIRECT(NOM_FR_FACADE&amp;ADDRESS('PR-tampon'!$E357,COLUMN(REFERENCEMENT_FACADE[[#Headers],[Colonne catégorie visée]])))))</f>
        <v/>
      </c>
      <c r="Q391" s="236" t="str">
        <f ca="1">IF(OR(RECH_CATEGORIE=FALSE,MID(Tableau5[[#This Row],[ZONE DE SISMICITE MAXIMALE POUR LA CATEGORIE DE BATIMENT VISEE]],2,2)="**"),IF('PR-tampon'!B357="","",IF('PR-tampon'!B357=0,"",IF(INDIRECT(NOM_FR_FACADE&amp;ADDRESS('PR-tampon'!$E357,COLUMN(REFERENCEMENT_FACADE[OBSERVATIONS SUR DOMAINE D''EMPLOI Sismique])))="","-",(INDIRECT(NOM_FR_FACADE&amp;ADDRESS('PR-tampon'!$E357,COLUMN(REFERENCEMENT_FACADE[OBSERVATIONS SUR DOMAINE D''EMPLOI Sismique]))))))),"")</f>
        <v/>
      </c>
      <c r="R391" s="2" t="str">
        <f ca="1">IF('PR-tampon'!B357="","",IF('PR-tampon'!B357=0,"",IF(INDIRECT(NOM_FR_FACADE&amp;ADDRESS('PR-tampon'!$E357,COLUMN(REFERENCEMENT_FACADE[REF ApL])))=0,"",INDIRECT(NOM_FR_FACADE&amp;ADDRESS('PR-tampon'!$E357,COLUMN(REFERENCEMENT_FACADE[REF ApL]))))))</f>
        <v/>
      </c>
      <c r="S391" s="187" t="str">
        <f ca="1">IF('PR-tampon'!B357="","",IF('PR-tampon'!B357=0,"",IF(INDIRECT(NOM_FR_FACADE&amp;ADDRESS('PR-tampon'!$E357,COLUMN(REFERENCEMENT_FACADE[Lien pour aller sur le site Evaluation CSTB])))=0,"",INDIRECT(NOM_FR_FACADE&amp;ADDRESS('PR-tampon'!$E357,COLUMN(REFERENCEMENT_FACADE[Lien pour aller sur le site Evaluation CSTB]))))))</f>
        <v/>
      </c>
    </row>
    <row r="392" spans="1:19" ht="120" customHeight="1" x14ac:dyDescent="0.3">
      <c r="A392" s="2" t="e">
        <f>IF('PR-tampon'!B358=0,"",IF(A391+1&gt;'MODULE DE RECHERCHE'!$F$36,"",A391+1))</f>
        <v>#VALUE!</v>
      </c>
      <c r="B392" s="10" t="str">
        <f ca="1">IF('PR-tampon'!E358="","",IF('PR-tampon'!E358=0,"",INDIRECT(NOM_FR_FACADE&amp;ADDRESS('PR-tampon'!$E358,COLUMN(REFERENCEMENT_FACADE[[#Headers],[DATE REFERENCEMENT]])))))</f>
        <v/>
      </c>
      <c r="C392" s="2" t="str">
        <f ca="1">IF('PR-tampon'!B358="","",IF('PR-tampon'!B358=0,"",INDIRECT(NOM_FR_FACADE&amp;ADDRESS('PR-tampon'!$E358,COLUMN(REFERENCEMENT_FACADE[[#Headers],[ASPECT]])))))</f>
        <v/>
      </c>
      <c r="D392" s="2" t="str">
        <f ca="1">IF('PR-tampon'!B358="","",IF('PR-tampon'!B358=0,"",INDIRECT(NOM_FR_FACADE&amp;ADDRESS('PR-tampon'!$E358,COLUMN(REFERENCEMENT_FACADE[[#Headers],[TYPE DE PROCEDE]])))))</f>
        <v/>
      </c>
      <c r="E392" s="2" t="str">
        <f ca="1">IF('PR-tampon'!B358="","",IF('PR-tampon'!B358=0,"",INDIRECT(NOM_FR_FACADE&amp;ADDRESS('PR-tampon'!$E358,COLUMN(REFERENCEMENT_FACADE[[#Headers],[NOM COMMERCIAL DU PROCEDE]])))))</f>
        <v/>
      </c>
      <c r="F392" s="2" t="str">
        <f ca="1">IF('PR-tampon'!B358="","",IF('PR-tampon'!B358=0,"",INDIRECT(NOM_FR_FACADE&amp;ADDRESS('PR-tampon'!$E358,COLUMN(REFERENCEMENT_FACADE[[#Headers],[FABRICANT]])))))</f>
        <v/>
      </c>
      <c r="G392" s="2" t="str">
        <f ca="1">IF('PR-tampon'!B358="","",IF('PR-tampon'!B358=0,"",INDIRECT(NOM_FR_FACADE&amp;ADDRESS('PR-tampon'!$E358,COLUMN(REFERENCEMENT_FACADE[[#Headers],[TYPE DE DOCUMENT DE REFERENCE]])))))</f>
        <v/>
      </c>
      <c r="H392" s="2" t="str">
        <f ca="1">IF('PR-tampon'!B358="","",IF('PR-tampon'!B358=0,"",INDIRECT(NOM_FR_FACADE&amp;ADDRESS('PR-tampon'!$E358,COLUMN(REFERENCEMENT_FACADE[[#Headers],[REF]])))))</f>
        <v/>
      </c>
      <c r="I392" s="10" t="str">
        <f ca="1">IF('PR-tampon'!B358="","",IF('PR-tampon'!B358=0,"",INDIRECT(NOM_FR_FACADE&amp;ADDRESS('PR-tampon'!$E358,COLUMN(REFERENCEMENT_FACADE[[#Headers],[AVIS LIMITE AU / VALIDITE]])))))</f>
        <v/>
      </c>
      <c r="J392" s="10" t="str">
        <f ca="1">IF('PR-tampon'!B358="","",IF('PR-tampon'!B358=0,"",INDIRECT(NOM_FR_FACADE&amp;ADDRESS('PR-tampon'!$E358,COLUMN(REFERENCEMENT_FACADE[[#Headers],[TC/TNC
dans le domaine d''emploi visé]])))))</f>
        <v/>
      </c>
      <c r="K392" s="2" t="str">
        <f ca="1">IF('PR-tampon'!B358="","",IF('PR-tampon'!B358=0,"",INDIRECT(NOM_FR_FACADE&amp;ADDRESS('PR-tampon'!$E358,COLUMN(REFERENCEMENT_FACADE[[#Headers],[Synthèse support visés]])))))</f>
        <v/>
      </c>
      <c r="L392" s="2" t="str">
        <f ca="1">IF('PR-tampon'!B358="","",IF('PR-tampon'!B358=0,"",INDIRECT(NOM_FR_FACADE&amp;ADDRESS('PR-tampon'!$E358,COLUMN(REFERENCEMENT_FACADE[[#Headers],[LIMITATION DE HAUTEUR DE FACADE3]])))))</f>
        <v/>
      </c>
      <c r="M392" s="265" t="str">
        <f ca="1">IF('PR-tampon'!B358="","",IF('PR-tampon'!B358=0,"",INDIRECT(NOM_FR_FACADE&amp;ADDRESS('PR-tampon'!$E358,COLUMN(REFERENCEMENT_FACADE[[#Headers],[LIMITATION DE HAUTEUR DE FACADE]])))))</f>
        <v/>
      </c>
      <c r="N392" s="236" t="str">
        <f ca="1">IF('PR-tampon'!B358="","",IF('PR-tampon'!B358=0,"",IF(INDIRECT(NOM_FR_FACADE&amp;ADDRESS('PR-tampon'!$E358,COLUMN(REFERENCEMENT_FACADE[Observation domaine d''emploi Hauteur])))=0,"-",INDIRECT(NOM_FR_FACADE&amp;ADDRESS('PR-tampon'!$E358,COLUMN(REFERENCEMENT_FACADE[Observation domaine d''emploi Hauteur]))))))</f>
        <v/>
      </c>
      <c r="O392" s="2" t="str">
        <f ca="1">IF('PR-tampon'!B358="","",IF('PR-tampon'!B358=0,"",INDIRECT(NOM_FR_FACADE&amp;ADDRESS('PR-tampon'!$E358,COLUMN(REFERENCEMENT_FACADE[[#Headers],[Colonne zone visée]])))))</f>
        <v/>
      </c>
      <c r="P392" s="2" t="str">
        <f ca="1">IF('PR-tampon'!B358="","",IF('PR-tampon'!B358=0,"",INDIRECT(NOM_FR_FACADE&amp;ADDRESS('PR-tampon'!$E358,COLUMN(REFERENCEMENT_FACADE[[#Headers],[Colonne catégorie visée]])))))</f>
        <v/>
      </c>
      <c r="Q392" s="236" t="str">
        <f ca="1">IF(OR(RECH_CATEGORIE=FALSE,MID(Tableau5[[#This Row],[ZONE DE SISMICITE MAXIMALE POUR LA CATEGORIE DE BATIMENT VISEE]],2,2)="**"),IF('PR-tampon'!B358="","",IF('PR-tampon'!B358=0,"",IF(INDIRECT(NOM_FR_FACADE&amp;ADDRESS('PR-tampon'!$E358,COLUMN(REFERENCEMENT_FACADE[OBSERVATIONS SUR DOMAINE D''EMPLOI Sismique])))="","-",(INDIRECT(NOM_FR_FACADE&amp;ADDRESS('PR-tampon'!$E358,COLUMN(REFERENCEMENT_FACADE[OBSERVATIONS SUR DOMAINE D''EMPLOI Sismique]))))))),"")</f>
        <v/>
      </c>
      <c r="R392" s="2" t="str">
        <f ca="1">IF('PR-tampon'!B358="","",IF('PR-tampon'!B358=0,"",IF(INDIRECT(NOM_FR_FACADE&amp;ADDRESS('PR-tampon'!$E358,COLUMN(REFERENCEMENT_FACADE[REF ApL])))=0,"",INDIRECT(NOM_FR_FACADE&amp;ADDRESS('PR-tampon'!$E358,COLUMN(REFERENCEMENT_FACADE[REF ApL]))))))</f>
        <v/>
      </c>
      <c r="S392" s="187" t="str">
        <f ca="1">IF('PR-tampon'!B358="","",IF('PR-tampon'!B358=0,"",IF(INDIRECT(NOM_FR_FACADE&amp;ADDRESS('PR-tampon'!$E358,COLUMN(REFERENCEMENT_FACADE[Lien pour aller sur le site Evaluation CSTB])))=0,"",INDIRECT(NOM_FR_FACADE&amp;ADDRESS('PR-tampon'!$E358,COLUMN(REFERENCEMENT_FACADE[Lien pour aller sur le site Evaluation CSTB]))))))</f>
        <v/>
      </c>
    </row>
    <row r="393" spans="1:19" ht="120" customHeight="1" x14ac:dyDescent="0.3">
      <c r="A393" s="2" t="e">
        <f>IF('PR-tampon'!B359=0,"",IF(A392+1&gt;'MODULE DE RECHERCHE'!$F$36,"",A392+1))</f>
        <v>#VALUE!</v>
      </c>
      <c r="B393" s="10" t="str">
        <f ca="1">IF('PR-tampon'!E359="","",IF('PR-tampon'!E359=0,"",INDIRECT(NOM_FR_FACADE&amp;ADDRESS('PR-tampon'!$E359,COLUMN(REFERENCEMENT_FACADE[[#Headers],[DATE REFERENCEMENT]])))))</f>
        <v/>
      </c>
      <c r="C393" s="2" t="str">
        <f ca="1">IF('PR-tampon'!B359="","",IF('PR-tampon'!B359=0,"",INDIRECT(NOM_FR_FACADE&amp;ADDRESS('PR-tampon'!$E359,COLUMN(REFERENCEMENT_FACADE[[#Headers],[ASPECT]])))))</f>
        <v/>
      </c>
      <c r="D393" s="2" t="str">
        <f ca="1">IF('PR-tampon'!B359="","",IF('PR-tampon'!B359=0,"",INDIRECT(NOM_FR_FACADE&amp;ADDRESS('PR-tampon'!$E359,COLUMN(REFERENCEMENT_FACADE[[#Headers],[TYPE DE PROCEDE]])))))</f>
        <v/>
      </c>
      <c r="E393" s="2" t="str">
        <f ca="1">IF('PR-tampon'!B359="","",IF('PR-tampon'!B359=0,"",INDIRECT(NOM_FR_FACADE&amp;ADDRESS('PR-tampon'!$E359,COLUMN(REFERENCEMENT_FACADE[[#Headers],[NOM COMMERCIAL DU PROCEDE]])))))</f>
        <v/>
      </c>
      <c r="F393" s="2" t="str">
        <f ca="1">IF('PR-tampon'!B359="","",IF('PR-tampon'!B359=0,"",INDIRECT(NOM_FR_FACADE&amp;ADDRESS('PR-tampon'!$E359,COLUMN(REFERENCEMENT_FACADE[[#Headers],[FABRICANT]])))))</f>
        <v/>
      </c>
      <c r="G393" s="2" t="str">
        <f ca="1">IF('PR-tampon'!B359="","",IF('PR-tampon'!B359=0,"",INDIRECT(NOM_FR_FACADE&amp;ADDRESS('PR-tampon'!$E359,COLUMN(REFERENCEMENT_FACADE[[#Headers],[TYPE DE DOCUMENT DE REFERENCE]])))))</f>
        <v/>
      </c>
      <c r="H393" s="2" t="str">
        <f ca="1">IF('PR-tampon'!B359="","",IF('PR-tampon'!B359=0,"",INDIRECT(NOM_FR_FACADE&amp;ADDRESS('PR-tampon'!$E359,COLUMN(REFERENCEMENT_FACADE[[#Headers],[REF]])))))</f>
        <v/>
      </c>
      <c r="I393" s="10" t="str">
        <f ca="1">IF('PR-tampon'!B359="","",IF('PR-tampon'!B359=0,"",INDIRECT(NOM_FR_FACADE&amp;ADDRESS('PR-tampon'!$E359,COLUMN(REFERENCEMENT_FACADE[[#Headers],[AVIS LIMITE AU / VALIDITE]])))))</f>
        <v/>
      </c>
      <c r="J393" s="10" t="str">
        <f ca="1">IF('PR-tampon'!B359="","",IF('PR-tampon'!B359=0,"",INDIRECT(NOM_FR_FACADE&amp;ADDRESS('PR-tampon'!$E359,COLUMN(REFERENCEMENT_FACADE[[#Headers],[TC/TNC
dans le domaine d''emploi visé]])))))</f>
        <v/>
      </c>
      <c r="K393" s="2" t="str">
        <f ca="1">IF('PR-tampon'!B359="","",IF('PR-tampon'!B359=0,"",INDIRECT(NOM_FR_FACADE&amp;ADDRESS('PR-tampon'!$E359,COLUMN(REFERENCEMENT_FACADE[[#Headers],[Synthèse support visés]])))))</f>
        <v/>
      </c>
      <c r="L393" s="2" t="str">
        <f ca="1">IF('PR-tampon'!B359="","",IF('PR-tampon'!B359=0,"",INDIRECT(NOM_FR_FACADE&amp;ADDRESS('PR-tampon'!$E359,COLUMN(REFERENCEMENT_FACADE[[#Headers],[LIMITATION DE HAUTEUR DE FACADE3]])))))</f>
        <v/>
      </c>
      <c r="M393" s="265" t="str">
        <f ca="1">IF('PR-tampon'!B359="","",IF('PR-tampon'!B359=0,"",INDIRECT(NOM_FR_FACADE&amp;ADDRESS('PR-tampon'!$E359,COLUMN(REFERENCEMENT_FACADE[[#Headers],[LIMITATION DE HAUTEUR DE FACADE]])))))</f>
        <v/>
      </c>
      <c r="N393" s="236" t="str">
        <f ca="1">IF('PR-tampon'!B359="","",IF('PR-tampon'!B359=0,"",IF(INDIRECT(NOM_FR_FACADE&amp;ADDRESS('PR-tampon'!$E359,COLUMN(REFERENCEMENT_FACADE[Observation domaine d''emploi Hauteur])))=0,"-",INDIRECT(NOM_FR_FACADE&amp;ADDRESS('PR-tampon'!$E359,COLUMN(REFERENCEMENT_FACADE[Observation domaine d''emploi Hauteur]))))))</f>
        <v/>
      </c>
      <c r="O393" s="2" t="str">
        <f ca="1">IF('PR-tampon'!B359="","",IF('PR-tampon'!B359=0,"",INDIRECT(NOM_FR_FACADE&amp;ADDRESS('PR-tampon'!$E359,COLUMN(REFERENCEMENT_FACADE[[#Headers],[Colonne zone visée]])))))</f>
        <v/>
      </c>
      <c r="P393" s="2" t="str">
        <f ca="1">IF('PR-tampon'!B359="","",IF('PR-tampon'!B359=0,"",INDIRECT(NOM_FR_FACADE&amp;ADDRESS('PR-tampon'!$E359,COLUMN(REFERENCEMENT_FACADE[[#Headers],[Colonne catégorie visée]])))))</f>
        <v/>
      </c>
      <c r="Q393" s="236" t="str">
        <f ca="1">IF(OR(RECH_CATEGORIE=FALSE,MID(Tableau5[[#This Row],[ZONE DE SISMICITE MAXIMALE POUR LA CATEGORIE DE BATIMENT VISEE]],2,2)="**"),IF('PR-tampon'!B359="","",IF('PR-tampon'!B359=0,"",IF(INDIRECT(NOM_FR_FACADE&amp;ADDRESS('PR-tampon'!$E359,COLUMN(REFERENCEMENT_FACADE[OBSERVATIONS SUR DOMAINE D''EMPLOI Sismique])))="","-",(INDIRECT(NOM_FR_FACADE&amp;ADDRESS('PR-tampon'!$E359,COLUMN(REFERENCEMENT_FACADE[OBSERVATIONS SUR DOMAINE D''EMPLOI Sismique]))))))),"")</f>
        <v/>
      </c>
      <c r="R393" s="2" t="str">
        <f ca="1">IF('PR-tampon'!B359="","",IF('PR-tampon'!B359=0,"",IF(INDIRECT(NOM_FR_FACADE&amp;ADDRESS('PR-tampon'!$E359,COLUMN(REFERENCEMENT_FACADE[REF ApL])))=0,"",INDIRECT(NOM_FR_FACADE&amp;ADDRESS('PR-tampon'!$E359,COLUMN(REFERENCEMENT_FACADE[REF ApL]))))))</f>
        <v/>
      </c>
      <c r="S393" s="187" t="str">
        <f ca="1">IF('PR-tampon'!B359="","",IF('PR-tampon'!B359=0,"",IF(INDIRECT(NOM_FR_FACADE&amp;ADDRESS('PR-tampon'!$E359,COLUMN(REFERENCEMENT_FACADE[Lien pour aller sur le site Evaluation CSTB])))=0,"",INDIRECT(NOM_FR_FACADE&amp;ADDRESS('PR-tampon'!$E359,COLUMN(REFERENCEMENT_FACADE[Lien pour aller sur le site Evaluation CSTB]))))))</f>
        <v/>
      </c>
    </row>
    <row r="394" spans="1:19" ht="120" customHeight="1" x14ac:dyDescent="0.3">
      <c r="A394" s="2" t="e">
        <f>IF('PR-tampon'!B360=0,"",IF(A393+1&gt;'MODULE DE RECHERCHE'!$F$36,"",A393+1))</f>
        <v>#VALUE!</v>
      </c>
      <c r="B394" s="10" t="str">
        <f ca="1">IF('PR-tampon'!E360="","",IF('PR-tampon'!E360=0,"",INDIRECT(NOM_FR_FACADE&amp;ADDRESS('PR-tampon'!$E360,COLUMN(REFERENCEMENT_FACADE[[#Headers],[DATE REFERENCEMENT]])))))</f>
        <v/>
      </c>
      <c r="C394" s="2" t="str">
        <f ca="1">IF('PR-tampon'!B360="","",IF('PR-tampon'!B360=0,"",INDIRECT(NOM_FR_FACADE&amp;ADDRESS('PR-tampon'!$E360,COLUMN(REFERENCEMENT_FACADE[[#Headers],[ASPECT]])))))</f>
        <v/>
      </c>
      <c r="D394" s="2" t="str">
        <f ca="1">IF('PR-tampon'!B360="","",IF('PR-tampon'!B360=0,"",INDIRECT(NOM_FR_FACADE&amp;ADDRESS('PR-tampon'!$E360,COLUMN(REFERENCEMENT_FACADE[[#Headers],[TYPE DE PROCEDE]])))))</f>
        <v/>
      </c>
      <c r="E394" s="2" t="str">
        <f ca="1">IF('PR-tampon'!B360="","",IF('PR-tampon'!B360=0,"",INDIRECT(NOM_FR_FACADE&amp;ADDRESS('PR-tampon'!$E360,COLUMN(REFERENCEMENT_FACADE[[#Headers],[NOM COMMERCIAL DU PROCEDE]])))))</f>
        <v/>
      </c>
      <c r="F394" s="2" t="str">
        <f ca="1">IF('PR-tampon'!B360="","",IF('PR-tampon'!B360=0,"",INDIRECT(NOM_FR_FACADE&amp;ADDRESS('PR-tampon'!$E360,COLUMN(REFERENCEMENT_FACADE[[#Headers],[FABRICANT]])))))</f>
        <v/>
      </c>
      <c r="G394" s="2" t="str">
        <f ca="1">IF('PR-tampon'!B360="","",IF('PR-tampon'!B360=0,"",INDIRECT(NOM_FR_FACADE&amp;ADDRESS('PR-tampon'!$E360,COLUMN(REFERENCEMENT_FACADE[[#Headers],[TYPE DE DOCUMENT DE REFERENCE]])))))</f>
        <v/>
      </c>
      <c r="H394" s="2" t="str">
        <f ca="1">IF('PR-tampon'!B360="","",IF('PR-tampon'!B360=0,"",INDIRECT(NOM_FR_FACADE&amp;ADDRESS('PR-tampon'!$E360,COLUMN(REFERENCEMENT_FACADE[[#Headers],[REF]])))))</f>
        <v/>
      </c>
      <c r="I394" s="10" t="str">
        <f ca="1">IF('PR-tampon'!B360="","",IF('PR-tampon'!B360=0,"",INDIRECT(NOM_FR_FACADE&amp;ADDRESS('PR-tampon'!$E360,COLUMN(REFERENCEMENT_FACADE[[#Headers],[AVIS LIMITE AU / VALIDITE]])))))</f>
        <v/>
      </c>
      <c r="J394" s="10" t="str">
        <f ca="1">IF('PR-tampon'!B360="","",IF('PR-tampon'!B360=0,"",INDIRECT(NOM_FR_FACADE&amp;ADDRESS('PR-tampon'!$E360,COLUMN(REFERENCEMENT_FACADE[[#Headers],[TC/TNC
dans le domaine d''emploi visé]])))))</f>
        <v/>
      </c>
      <c r="K394" s="2" t="str">
        <f ca="1">IF('PR-tampon'!B360="","",IF('PR-tampon'!B360=0,"",INDIRECT(NOM_FR_FACADE&amp;ADDRESS('PR-tampon'!$E360,COLUMN(REFERENCEMENT_FACADE[[#Headers],[Synthèse support visés]])))))</f>
        <v/>
      </c>
      <c r="L394" s="2" t="str">
        <f ca="1">IF('PR-tampon'!B360="","",IF('PR-tampon'!B360=0,"",INDIRECT(NOM_FR_FACADE&amp;ADDRESS('PR-tampon'!$E360,COLUMN(REFERENCEMENT_FACADE[[#Headers],[LIMITATION DE HAUTEUR DE FACADE3]])))))</f>
        <v/>
      </c>
      <c r="M394" s="265" t="str">
        <f ca="1">IF('PR-tampon'!B360="","",IF('PR-tampon'!B360=0,"",INDIRECT(NOM_FR_FACADE&amp;ADDRESS('PR-tampon'!$E360,COLUMN(REFERENCEMENT_FACADE[[#Headers],[LIMITATION DE HAUTEUR DE FACADE]])))))</f>
        <v/>
      </c>
      <c r="N394" s="236" t="str">
        <f ca="1">IF('PR-tampon'!B360="","",IF('PR-tampon'!B360=0,"",IF(INDIRECT(NOM_FR_FACADE&amp;ADDRESS('PR-tampon'!$E360,COLUMN(REFERENCEMENT_FACADE[Observation domaine d''emploi Hauteur])))=0,"-",INDIRECT(NOM_FR_FACADE&amp;ADDRESS('PR-tampon'!$E360,COLUMN(REFERENCEMENT_FACADE[Observation domaine d''emploi Hauteur]))))))</f>
        <v/>
      </c>
      <c r="O394" s="2" t="str">
        <f ca="1">IF('PR-tampon'!B360="","",IF('PR-tampon'!B360=0,"",INDIRECT(NOM_FR_FACADE&amp;ADDRESS('PR-tampon'!$E360,COLUMN(REFERENCEMENT_FACADE[[#Headers],[Colonne zone visée]])))))</f>
        <v/>
      </c>
      <c r="P394" s="2" t="str">
        <f ca="1">IF('PR-tampon'!B360="","",IF('PR-tampon'!B360=0,"",INDIRECT(NOM_FR_FACADE&amp;ADDRESS('PR-tampon'!$E360,COLUMN(REFERENCEMENT_FACADE[[#Headers],[Colonne catégorie visée]])))))</f>
        <v/>
      </c>
      <c r="Q394" s="236" t="str">
        <f ca="1">IF(OR(RECH_CATEGORIE=FALSE,MID(Tableau5[[#This Row],[ZONE DE SISMICITE MAXIMALE POUR LA CATEGORIE DE BATIMENT VISEE]],2,2)="**"),IF('PR-tampon'!B360="","",IF('PR-tampon'!B360=0,"",IF(INDIRECT(NOM_FR_FACADE&amp;ADDRESS('PR-tampon'!$E360,COLUMN(REFERENCEMENT_FACADE[OBSERVATIONS SUR DOMAINE D''EMPLOI Sismique])))="","-",(INDIRECT(NOM_FR_FACADE&amp;ADDRESS('PR-tampon'!$E360,COLUMN(REFERENCEMENT_FACADE[OBSERVATIONS SUR DOMAINE D''EMPLOI Sismique]))))))),"")</f>
        <v/>
      </c>
      <c r="R394" s="2" t="str">
        <f ca="1">IF('PR-tampon'!B360="","",IF('PR-tampon'!B360=0,"",IF(INDIRECT(NOM_FR_FACADE&amp;ADDRESS('PR-tampon'!$E360,COLUMN(REFERENCEMENT_FACADE[REF ApL])))=0,"",INDIRECT(NOM_FR_FACADE&amp;ADDRESS('PR-tampon'!$E360,COLUMN(REFERENCEMENT_FACADE[REF ApL]))))))</f>
        <v/>
      </c>
      <c r="S394" s="187" t="str">
        <f ca="1">IF('PR-tampon'!B360="","",IF('PR-tampon'!B360=0,"",IF(INDIRECT(NOM_FR_FACADE&amp;ADDRESS('PR-tampon'!$E360,COLUMN(REFERENCEMENT_FACADE[Lien pour aller sur le site Evaluation CSTB])))=0,"",INDIRECT(NOM_FR_FACADE&amp;ADDRESS('PR-tampon'!$E360,COLUMN(REFERENCEMENT_FACADE[Lien pour aller sur le site Evaluation CSTB]))))))</f>
        <v/>
      </c>
    </row>
    <row r="395" spans="1:19" ht="120" customHeight="1" x14ac:dyDescent="0.3">
      <c r="A395" s="2" t="e">
        <f>IF('PR-tampon'!B361=0,"",IF(A394+1&gt;'MODULE DE RECHERCHE'!$F$36,"",A394+1))</f>
        <v>#VALUE!</v>
      </c>
      <c r="B395" s="10" t="str">
        <f ca="1">IF('PR-tampon'!E361="","",IF('PR-tampon'!E361=0,"",INDIRECT(NOM_FR_FACADE&amp;ADDRESS('PR-tampon'!$E361,COLUMN(REFERENCEMENT_FACADE[[#Headers],[DATE REFERENCEMENT]])))))</f>
        <v/>
      </c>
      <c r="C395" s="2" t="str">
        <f ca="1">IF('PR-tampon'!B361="","",IF('PR-tampon'!B361=0,"",INDIRECT(NOM_FR_FACADE&amp;ADDRESS('PR-tampon'!$E361,COLUMN(REFERENCEMENT_FACADE[[#Headers],[ASPECT]])))))</f>
        <v/>
      </c>
      <c r="D395" s="2" t="str">
        <f ca="1">IF('PR-tampon'!B361="","",IF('PR-tampon'!B361=0,"",INDIRECT(NOM_FR_FACADE&amp;ADDRESS('PR-tampon'!$E361,COLUMN(REFERENCEMENT_FACADE[[#Headers],[TYPE DE PROCEDE]])))))</f>
        <v/>
      </c>
      <c r="E395" s="2" t="str">
        <f ca="1">IF('PR-tampon'!B361="","",IF('PR-tampon'!B361=0,"",INDIRECT(NOM_FR_FACADE&amp;ADDRESS('PR-tampon'!$E361,COLUMN(REFERENCEMENT_FACADE[[#Headers],[NOM COMMERCIAL DU PROCEDE]])))))</f>
        <v/>
      </c>
      <c r="F395" s="2" t="str">
        <f ca="1">IF('PR-tampon'!B361="","",IF('PR-tampon'!B361=0,"",INDIRECT(NOM_FR_FACADE&amp;ADDRESS('PR-tampon'!$E361,COLUMN(REFERENCEMENT_FACADE[[#Headers],[FABRICANT]])))))</f>
        <v/>
      </c>
      <c r="G395" s="2" t="str">
        <f ca="1">IF('PR-tampon'!B361="","",IF('PR-tampon'!B361=0,"",INDIRECT(NOM_FR_FACADE&amp;ADDRESS('PR-tampon'!$E361,COLUMN(REFERENCEMENT_FACADE[[#Headers],[TYPE DE DOCUMENT DE REFERENCE]])))))</f>
        <v/>
      </c>
      <c r="H395" s="2" t="str">
        <f ca="1">IF('PR-tampon'!B361="","",IF('PR-tampon'!B361=0,"",INDIRECT(NOM_FR_FACADE&amp;ADDRESS('PR-tampon'!$E361,COLUMN(REFERENCEMENT_FACADE[[#Headers],[REF]])))))</f>
        <v/>
      </c>
      <c r="I395" s="10" t="str">
        <f ca="1">IF('PR-tampon'!B361="","",IF('PR-tampon'!B361=0,"",INDIRECT(NOM_FR_FACADE&amp;ADDRESS('PR-tampon'!$E361,COLUMN(REFERENCEMENT_FACADE[[#Headers],[AVIS LIMITE AU / VALIDITE]])))))</f>
        <v/>
      </c>
      <c r="J395" s="10" t="str">
        <f ca="1">IF('PR-tampon'!B361="","",IF('PR-tampon'!B361=0,"",INDIRECT(NOM_FR_FACADE&amp;ADDRESS('PR-tampon'!$E361,COLUMN(REFERENCEMENT_FACADE[[#Headers],[TC/TNC
dans le domaine d''emploi visé]])))))</f>
        <v/>
      </c>
      <c r="K395" s="2" t="str">
        <f ca="1">IF('PR-tampon'!B361="","",IF('PR-tampon'!B361=0,"",INDIRECT(NOM_FR_FACADE&amp;ADDRESS('PR-tampon'!$E361,COLUMN(REFERENCEMENT_FACADE[[#Headers],[Synthèse support visés]])))))</f>
        <v/>
      </c>
      <c r="L395" s="2" t="str">
        <f ca="1">IF('PR-tampon'!B361="","",IF('PR-tampon'!B361=0,"",INDIRECT(NOM_FR_FACADE&amp;ADDRESS('PR-tampon'!$E361,COLUMN(REFERENCEMENT_FACADE[[#Headers],[LIMITATION DE HAUTEUR DE FACADE3]])))))</f>
        <v/>
      </c>
      <c r="M395" s="265" t="str">
        <f ca="1">IF('PR-tampon'!B361="","",IF('PR-tampon'!B361=0,"",INDIRECT(NOM_FR_FACADE&amp;ADDRESS('PR-tampon'!$E361,COLUMN(REFERENCEMENT_FACADE[[#Headers],[LIMITATION DE HAUTEUR DE FACADE]])))))</f>
        <v/>
      </c>
      <c r="N395" s="236" t="str">
        <f ca="1">IF('PR-tampon'!B361="","",IF('PR-tampon'!B361=0,"",IF(INDIRECT(NOM_FR_FACADE&amp;ADDRESS('PR-tampon'!$E361,COLUMN(REFERENCEMENT_FACADE[Observation domaine d''emploi Hauteur])))=0,"-",INDIRECT(NOM_FR_FACADE&amp;ADDRESS('PR-tampon'!$E361,COLUMN(REFERENCEMENT_FACADE[Observation domaine d''emploi Hauteur]))))))</f>
        <v/>
      </c>
      <c r="O395" s="2" t="str">
        <f ca="1">IF('PR-tampon'!B361="","",IF('PR-tampon'!B361=0,"",INDIRECT(NOM_FR_FACADE&amp;ADDRESS('PR-tampon'!$E361,COLUMN(REFERENCEMENT_FACADE[[#Headers],[Colonne zone visée]])))))</f>
        <v/>
      </c>
      <c r="P395" s="2" t="str">
        <f ca="1">IF('PR-tampon'!B361="","",IF('PR-tampon'!B361=0,"",INDIRECT(NOM_FR_FACADE&amp;ADDRESS('PR-tampon'!$E361,COLUMN(REFERENCEMENT_FACADE[[#Headers],[Colonne catégorie visée]])))))</f>
        <v/>
      </c>
      <c r="Q395" s="236" t="str">
        <f ca="1">IF(OR(RECH_CATEGORIE=FALSE,MID(Tableau5[[#This Row],[ZONE DE SISMICITE MAXIMALE POUR LA CATEGORIE DE BATIMENT VISEE]],2,2)="**"),IF('PR-tampon'!B361="","",IF('PR-tampon'!B361=0,"",IF(INDIRECT(NOM_FR_FACADE&amp;ADDRESS('PR-tampon'!$E361,COLUMN(REFERENCEMENT_FACADE[OBSERVATIONS SUR DOMAINE D''EMPLOI Sismique])))="","-",(INDIRECT(NOM_FR_FACADE&amp;ADDRESS('PR-tampon'!$E361,COLUMN(REFERENCEMENT_FACADE[OBSERVATIONS SUR DOMAINE D''EMPLOI Sismique]))))))),"")</f>
        <v/>
      </c>
      <c r="R395" s="2" t="str">
        <f ca="1">IF('PR-tampon'!B361="","",IF('PR-tampon'!B361=0,"",IF(INDIRECT(NOM_FR_FACADE&amp;ADDRESS('PR-tampon'!$E361,COLUMN(REFERENCEMENT_FACADE[REF ApL])))=0,"",INDIRECT(NOM_FR_FACADE&amp;ADDRESS('PR-tampon'!$E361,COLUMN(REFERENCEMENT_FACADE[REF ApL]))))))</f>
        <v/>
      </c>
      <c r="S395" s="187" t="str">
        <f ca="1">IF('PR-tampon'!B361="","",IF('PR-tampon'!B361=0,"",IF(INDIRECT(NOM_FR_FACADE&amp;ADDRESS('PR-tampon'!$E361,COLUMN(REFERENCEMENT_FACADE[Lien pour aller sur le site Evaluation CSTB])))=0,"",INDIRECT(NOM_FR_FACADE&amp;ADDRESS('PR-tampon'!$E361,COLUMN(REFERENCEMENT_FACADE[Lien pour aller sur le site Evaluation CSTB]))))))</f>
        <v/>
      </c>
    </row>
    <row r="396" spans="1:19" ht="120" customHeight="1" x14ac:dyDescent="0.3">
      <c r="A396" s="2" t="e">
        <f>IF('PR-tampon'!B362=0,"",IF(A395+1&gt;'MODULE DE RECHERCHE'!$F$36,"",A395+1))</f>
        <v>#VALUE!</v>
      </c>
      <c r="B396" s="10" t="str">
        <f ca="1">IF('PR-tampon'!E362="","",IF('PR-tampon'!E362=0,"",INDIRECT(NOM_FR_FACADE&amp;ADDRESS('PR-tampon'!$E362,COLUMN(REFERENCEMENT_FACADE[[#Headers],[DATE REFERENCEMENT]])))))</f>
        <v/>
      </c>
      <c r="C396" s="2" t="str">
        <f ca="1">IF('PR-tampon'!B362="","",IF('PR-tampon'!B362=0,"",INDIRECT(NOM_FR_FACADE&amp;ADDRESS('PR-tampon'!$E362,COLUMN(REFERENCEMENT_FACADE[[#Headers],[ASPECT]])))))</f>
        <v/>
      </c>
      <c r="D396" s="2" t="str">
        <f ca="1">IF('PR-tampon'!B362="","",IF('PR-tampon'!B362=0,"",INDIRECT(NOM_FR_FACADE&amp;ADDRESS('PR-tampon'!$E362,COLUMN(REFERENCEMENT_FACADE[[#Headers],[TYPE DE PROCEDE]])))))</f>
        <v/>
      </c>
      <c r="E396" s="2" t="str">
        <f ca="1">IF('PR-tampon'!B362="","",IF('PR-tampon'!B362=0,"",INDIRECT(NOM_FR_FACADE&amp;ADDRESS('PR-tampon'!$E362,COLUMN(REFERENCEMENT_FACADE[[#Headers],[NOM COMMERCIAL DU PROCEDE]])))))</f>
        <v/>
      </c>
      <c r="F396" s="2" t="str">
        <f ca="1">IF('PR-tampon'!B362="","",IF('PR-tampon'!B362=0,"",INDIRECT(NOM_FR_FACADE&amp;ADDRESS('PR-tampon'!$E362,COLUMN(REFERENCEMENT_FACADE[[#Headers],[FABRICANT]])))))</f>
        <v/>
      </c>
      <c r="G396" s="2" t="str">
        <f ca="1">IF('PR-tampon'!B362="","",IF('PR-tampon'!B362=0,"",INDIRECT(NOM_FR_FACADE&amp;ADDRESS('PR-tampon'!$E362,COLUMN(REFERENCEMENT_FACADE[[#Headers],[TYPE DE DOCUMENT DE REFERENCE]])))))</f>
        <v/>
      </c>
      <c r="H396" s="2" t="str">
        <f ca="1">IF('PR-tampon'!B362="","",IF('PR-tampon'!B362=0,"",INDIRECT(NOM_FR_FACADE&amp;ADDRESS('PR-tampon'!$E362,COLUMN(REFERENCEMENT_FACADE[[#Headers],[REF]])))))</f>
        <v/>
      </c>
      <c r="I396" s="10" t="str">
        <f ca="1">IF('PR-tampon'!B362="","",IF('PR-tampon'!B362=0,"",INDIRECT(NOM_FR_FACADE&amp;ADDRESS('PR-tampon'!$E362,COLUMN(REFERENCEMENT_FACADE[[#Headers],[AVIS LIMITE AU / VALIDITE]])))))</f>
        <v/>
      </c>
      <c r="J396" s="10" t="str">
        <f ca="1">IF('PR-tampon'!B362="","",IF('PR-tampon'!B362=0,"",INDIRECT(NOM_FR_FACADE&amp;ADDRESS('PR-tampon'!$E362,COLUMN(REFERENCEMENT_FACADE[[#Headers],[TC/TNC
dans le domaine d''emploi visé]])))))</f>
        <v/>
      </c>
      <c r="K396" s="2" t="str">
        <f ca="1">IF('PR-tampon'!B362="","",IF('PR-tampon'!B362=0,"",INDIRECT(NOM_FR_FACADE&amp;ADDRESS('PR-tampon'!$E362,COLUMN(REFERENCEMENT_FACADE[[#Headers],[Synthèse support visés]])))))</f>
        <v/>
      </c>
      <c r="L396" s="2" t="str">
        <f ca="1">IF('PR-tampon'!B362="","",IF('PR-tampon'!B362=0,"",INDIRECT(NOM_FR_FACADE&amp;ADDRESS('PR-tampon'!$E362,COLUMN(REFERENCEMENT_FACADE[[#Headers],[LIMITATION DE HAUTEUR DE FACADE3]])))))</f>
        <v/>
      </c>
      <c r="M396" s="265" t="str">
        <f ca="1">IF('PR-tampon'!B362="","",IF('PR-tampon'!B362=0,"",INDIRECT(NOM_FR_FACADE&amp;ADDRESS('PR-tampon'!$E362,COLUMN(REFERENCEMENT_FACADE[[#Headers],[LIMITATION DE HAUTEUR DE FACADE]])))))</f>
        <v/>
      </c>
      <c r="N396" s="236" t="str">
        <f ca="1">IF('PR-tampon'!B362="","",IF('PR-tampon'!B362=0,"",IF(INDIRECT(NOM_FR_FACADE&amp;ADDRESS('PR-tampon'!$E362,COLUMN(REFERENCEMENT_FACADE[Observation domaine d''emploi Hauteur])))=0,"-",INDIRECT(NOM_FR_FACADE&amp;ADDRESS('PR-tampon'!$E362,COLUMN(REFERENCEMENT_FACADE[Observation domaine d''emploi Hauteur]))))))</f>
        <v/>
      </c>
      <c r="O396" s="2" t="str">
        <f ca="1">IF('PR-tampon'!B362="","",IF('PR-tampon'!B362=0,"",INDIRECT(NOM_FR_FACADE&amp;ADDRESS('PR-tampon'!$E362,COLUMN(REFERENCEMENT_FACADE[[#Headers],[Colonne zone visée]])))))</f>
        <v/>
      </c>
      <c r="P396" s="2" t="str">
        <f ca="1">IF('PR-tampon'!B362="","",IF('PR-tampon'!B362=0,"",INDIRECT(NOM_FR_FACADE&amp;ADDRESS('PR-tampon'!$E362,COLUMN(REFERENCEMENT_FACADE[[#Headers],[Colonne catégorie visée]])))))</f>
        <v/>
      </c>
      <c r="Q396" s="236" t="str">
        <f ca="1">IF(OR(RECH_CATEGORIE=FALSE,MID(Tableau5[[#This Row],[ZONE DE SISMICITE MAXIMALE POUR LA CATEGORIE DE BATIMENT VISEE]],2,2)="**"),IF('PR-tampon'!B362="","",IF('PR-tampon'!B362=0,"",IF(INDIRECT(NOM_FR_FACADE&amp;ADDRESS('PR-tampon'!$E362,COLUMN(REFERENCEMENT_FACADE[OBSERVATIONS SUR DOMAINE D''EMPLOI Sismique])))="","-",(INDIRECT(NOM_FR_FACADE&amp;ADDRESS('PR-tampon'!$E362,COLUMN(REFERENCEMENT_FACADE[OBSERVATIONS SUR DOMAINE D''EMPLOI Sismique]))))))),"")</f>
        <v/>
      </c>
      <c r="R396" s="2" t="str">
        <f ca="1">IF('PR-tampon'!B362="","",IF('PR-tampon'!B362=0,"",IF(INDIRECT(NOM_FR_FACADE&amp;ADDRESS('PR-tampon'!$E362,COLUMN(REFERENCEMENT_FACADE[REF ApL])))=0,"",INDIRECT(NOM_FR_FACADE&amp;ADDRESS('PR-tampon'!$E362,COLUMN(REFERENCEMENT_FACADE[REF ApL]))))))</f>
        <v/>
      </c>
      <c r="S396" s="187" t="str">
        <f ca="1">IF('PR-tampon'!B362="","",IF('PR-tampon'!B362=0,"",IF(INDIRECT(NOM_FR_FACADE&amp;ADDRESS('PR-tampon'!$E362,COLUMN(REFERENCEMENT_FACADE[Lien pour aller sur le site Evaluation CSTB])))=0,"",INDIRECT(NOM_FR_FACADE&amp;ADDRESS('PR-tampon'!$E362,COLUMN(REFERENCEMENT_FACADE[Lien pour aller sur le site Evaluation CSTB]))))))</f>
        <v/>
      </c>
    </row>
    <row r="397" spans="1:19" ht="120" customHeight="1" x14ac:dyDescent="0.3">
      <c r="A397" s="2" t="e">
        <f>IF('PR-tampon'!B363=0,"",IF(A396+1&gt;'MODULE DE RECHERCHE'!$F$36,"",A396+1))</f>
        <v>#VALUE!</v>
      </c>
      <c r="B397" s="10" t="str">
        <f ca="1">IF('PR-tampon'!E363="","",IF('PR-tampon'!E363=0,"",INDIRECT(NOM_FR_FACADE&amp;ADDRESS('PR-tampon'!$E363,COLUMN(REFERENCEMENT_FACADE[[#Headers],[DATE REFERENCEMENT]])))))</f>
        <v/>
      </c>
      <c r="C397" s="2" t="str">
        <f ca="1">IF('PR-tampon'!B363="","",IF('PR-tampon'!B363=0,"",INDIRECT(NOM_FR_FACADE&amp;ADDRESS('PR-tampon'!$E363,COLUMN(REFERENCEMENT_FACADE[[#Headers],[ASPECT]])))))</f>
        <v/>
      </c>
      <c r="D397" s="2" t="str">
        <f ca="1">IF('PR-tampon'!B363="","",IF('PR-tampon'!B363=0,"",INDIRECT(NOM_FR_FACADE&amp;ADDRESS('PR-tampon'!$E363,COLUMN(REFERENCEMENT_FACADE[[#Headers],[TYPE DE PROCEDE]])))))</f>
        <v/>
      </c>
      <c r="E397" s="2" t="str">
        <f ca="1">IF('PR-tampon'!B363="","",IF('PR-tampon'!B363=0,"",INDIRECT(NOM_FR_FACADE&amp;ADDRESS('PR-tampon'!$E363,COLUMN(REFERENCEMENT_FACADE[[#Headers],[NOM COMMERCIAL DU PROCEDE]])))))</f>
        <v/>
      </c>
      <c r="F397" s="2" t="str">
        <f ca="1">IF('PR-tampon'!B363="","",IF('PR-tampon'!B363=0,"",INDIRECT(NOM_FR_FACADE&amp;ADDRESS('PR-tampon'!$E363,COLUMN(REFERENCEMENT_FACADE[[#Headers],[FABRICANT]])))))</f>
        <v/>
      </c>
      <c r="G397" s="2" t="str">
        <f ca="1">IF('PR-tampon'!B363="","",IF('PR-tampon'!B363=0,"",INDIRECT(NOM_FR_FACADE&amp;ADDRESS('PR-tampon'!$E363,COLUMN(REFERENCEMENT_FACADE[[#Headers],[TYPE DE DOCUMENT DE REFERENCE]])))))</f>
        <v/>
      </c>
      <c r="H397" s="2" t="str">
        <f ca="1">IF('PR-tampon'!B363="","",IF('PR-tampon'!B363=0,"",INDIRECT(NOM_FR_FACADE&amp;ADDRESS('PR-tampon'!$E363,COLUMN(REFERENCEMENT_FACADE[[#Headers],[REF]])))))</f>
        <v/>
      </c>
      <c r="I397" s="10" t="str">
        <f ca="1">IF('PR-tampon'!B363="","",IF('PR-tampon'!B363=0,"",INDIRECT(NOM_FR_FACADE&amp;ADDRESS('PR-tampon'!$E363,COLUMN(REFERENCEMENT_FACADE[[#Headers],[AVIS LIMITE AU / VALIDITE]])))))</f>
        <v/>
      </c>
      <c r="J397" s="10" t="str">
        <f ca="1">IF('PR-tampon'!B363="","",IF('PR-tampon'!B363=0,"",INDIRECT(NOM_FR_FACADE&amp;ADDRESS('PR-tampon'!$E363,COLUMN(REFERENCEMENT_FACADE[[#Headers],[TC/TNC
dans le domaine d''emploi visé]])))))</f>
        <v/>
      </c>
      <c r="K397" s="2" t="str">
        <f ca="1">IF('PR-tampon'!B363="","",IF('PR-tampon'!B363=0,"",INDIRECT(NOM_FR_FACADE&amp;ADDRESS('PR-tampon'!$E363,COLUMN(REFERENCEMENT_FACADE[[#Headers],[Synthèse support visés]])))))</f>
        <v/>
      </c>
      <c r="L397" s="2" t="str">
        <f ca="1">IF('PR-tampon'!B363="","",IF('PR-tampon'!B363=0,"",INDIRECT(NOM_FR_FACADE&amp;ADDRESS('PR-tampon'!$E363,COLUMN(REFERENCEMENT_FACADE[[#Headers],[LIMITATION DE HAUTEUR DE FACADE3]])))))</f>
        <v/>
      </c>
      <c r="M397" s="265" t="str">
        <f ca="1">IF('PR-tampon'!B363="","",IF('PR-tampon'!B363=0,"",INDIRECT(NOM_FR_FACADE&amp;ADDRESS('PR-tampon'!$E363,COLUMN(REFERENCEMENT_FACADE[[#Headers],[LIMITATION DE HAUTEUR DE FACADE]])))))</f>
        <v/>
      </c>
      <c r="N397" s="236" t="str">
        <f ca="1">IF('PR-tampon'!B363="","",IF('PR-tampon'!B363=0,"",IF(INDIRECT(NOM_FR_FACADE&amp;ADDRESS('PR-tampon'!$E363,COLUMN(REFERENCEMENT_FACADE[Observation domaine d''emploi Hauteur])))=0,"-",INDIRECT(NOM_FR_FACADE&amp;ADDRESS('PR-tampon'!$E363,COLUMN(REFERENCEMENT_FACADE[Observation domaine d''emploi Hauteur]))))))</f>
        <v/>
      </c>
      <c r="O397" s="2" t="str">
        <f ca="1">IF('PR-tampon'!B363="","",IF('PR-tampon'!B363=0,"",INDIRECT(NOM_FR_FACADE&amp;ADDRESS('PR-tampon'!$E363,COLUMN(REFERENCEMENT_FACADE[[#Headers],[Colonne zone visée]])))))</f>
        <v/>
      </c>
      <c r="P397" s="2" t="str">
        <f ca="1">IF('PR-tampon'!B363="","",IF('PR-tampon'!B363=0,"",INDIRECT(NOM_FR_FACADE&amp;ADDRESS('PR-tampon'!$E363,COLUMN(REFERENCEMENT_FACADE[[#Headers],[Colonne catégorie visée]])))))</f>
        <v/>
      </c>
      <c r="Q397" s="236" t="str">
        <f ca="1">IF(OR(RECH_CATEGORIE=FALSE,MID(Tableau5[[#This Row],[ZONE DE SISMICITE MAXIMALE POUR LA CATEGORIE DE BATIMENT VISEE]],2,2)="**"),IF('PR-tampon'!B363="","",IF('PR-tampon'!B363=0,"",IF(INDIRECT(NOM_FR_FACADE&amp;ADDRESS('PR-tampon'!$E363,COLUMN(REFERENCEMENT_FACADE[OBSERVATIONS SUR DOMAINE D''EMPLOI Sismique])))="","-",(INDIRECT(NOM_FR_FACADE&amp;ADDRESS('PR-tampon'!$E363,COLUMN(REFERENCEMENT_FACADE[OBSERVATIONS SUR DOMAINE D''EMPLOI Sismique]))))))),"")</f>
        <v/>
      </c>
      <c r="R397" s="2" t="str">
        <f ca="1">IF('PR-tampon'!B363="","",IF('PR-tampon'!B363=0,"",IF(INDIRECT(NOM_FR_FACADE&amp;ADDRESS('PR-tampon'!$E363,COLUMN(REFERENCEMENT_FACADE[REF ApL])))=0,"",INDIRECT(NOM_FR_FACADE&amp;ADDRESS('PR-tampon'!$E363,COLUMN(REFERENCEMENT_FACADE[REF ApL]))))))</f>
        <v/>
      </c>
      <c r="S397" s="187" t="str">
        <f ca="1">IF('PR-tampon'!B363="","",IF('PR-tampon'!B363=0,"",IF(INDIRECT(NOM_FR_FACADE&amp;ADDRESS('PR-tampon'!$E363,COLUMN(REFERENCEMENT_FACADE[Lien pour aller sur le site Evaluation CSTB])))=0,"",INDIRECT(NOM_FR_FACADE&amp;ADDRESS('PR-tampon'!$E363,COLUMN(REFERENCEMENT_FACADE[Lien pour aller sur le site Evaluation CSTB]))))))</f>
        <v/>
      </c>
    </row>
    <row r="398" spans="1:19" ht="120" customHeight="1" x14ac:dyDescent="0.3">
      <c r="A398" s="2" t="e">
        <f>IF('PR-tampon'!B364=0,"",IF(A397+1&gt;'MODULE DE RECHERCHE'!$F$36,"",A397+1))</f>
        <v>#VALUE!</v>
      </c>
      <c r="B398" s="10" t="str">
        <f ca="1">IF('PR-tampon'!E364="","",IF('PR-tampon'!E364=0,"",INDIRECT(NOM_FR_FACADE&amp;ADDRESS('PR-tampon'!$E364,COLUMN(REFERENCEMENT_FACADE[[#Headers],[DATE REFERENCEMENT]])))))</f>
        <v/>
      </c>
      <c r="C398" s="2" t="str">
        <f ca="1">IF('PR-tampon'!B364="","",IF('PR-tampon'!B364=0,"",INDIRECT(NOM_FR_FACADE&amp;ADDRESS('PR-tampon'!$E364,COLUMN(REFERENCEMENT_FACADE[[#Headers],[ASPECT]])))))</f>
        <v/>
      </c>
      <c r="D398" s="2" t="str">
        <f ca="1">IF('PR-tampon'!B364="","",IF('PR-tampon'!B364=0,"",INDIRECT(NOM_FR_FACADE&amp;ADDRESS('PR-tampon'!$E364,COLUMN(REFERENCEMENT_FACADE[[#Headers],[TYPE DE PROCEDE]])))))</f>
        <v/>
      </c>
      <c r="E398" s="2" t="str">
        <f ca="1">IF('PR-tampon'!B364="","",IF('PR-tampon'!B364=0,"",INDIRECT(NOM_FR_FACADE&amp;ADDRESS('PR-tampon'!$E364,COLUMN(REFERENCEMENT_FACADE[[#Headers],[NOM COMMERCIAL DU PROCEDE]])))))</f>
        <v/>
      </c>
      <c r="F398" s="2" t="str">
        <f ca="1">IF('PR-tampon'!B364="","",IF('PR-tampon'!B364=0,"",INDIRECT(NOM_FR_FACADE&amp;ADDRESS('PR-tampon'!$E364,COLUMN(REFERENCEMENT_FACADE[[#Headers],[FABRICANT]])))))</f>
        <v/>
      </c>
      <c r="G398" s="2" t="str">
        <f ca="1">IF('PR-tampon'!B364="","",IF('PR-tampon'!B364=0,"",INDIRECT(NOM_FR_FACADE&amp;ADDRESS('PR-tampon'!$E364,COLUMN(REFERENCEMENT_FACADE[[#Headers],[TYPE DE DOCUMENT DE REFERENCE]])))))</f>
        <v/>
      </c>
      <c r="H398" s="2" t="str">
        <f ca="1">IF('PR-tampon'!B364="","",IF('PR-tampon'!B364=0,"",INDIRECT(NOM_FR_FACADE&amp;ADDRESS('PR-tampon'!$E364,COLUMN(REFERENCEMENT_FACADE[[#Headers],[REF]])))))</f>
        <v/>
      </c>
      <c r="I398" s="10" t="str">
        <f ca="1">IF('PR-tampon'!B364="","",IF('PR-tampon'!B364=0,"",INDIRECT(NOM_FR_FACADE&amp;ADDRESS('PR-tampon'!$E364,COLUMN(REFERENCEMENT_FACADE[[#Headers],[AVIS LIMITE AU / VALIDITE]])))))</f>
        <v/>
      </c>
      <c r="J398" s="10" t="str">
        <f ca="1">IF('PR-tampon'!B364="","",IF('PR-tampon'!B364=0,"",INDIRECT(NOM_FR_FACADE&amp;ADDRESS('PR-tampon'!$E364,COLUMN(REFERENCEMENT_FACADE[[#Headers],[TC/TNC
dans le domaine d''emploi visé]])))))</f>
        <v/>
      </c>
      <c r="K398" s="2" t="str">
        <f ca="1">IF('PR-tampon'!B364="","",IF('PR-tampon'!B364=0,"",INDIRECT(NOM_FR_FACADE&amp;ADDRESS('PR-tampon'!$E364,COLUMN(REFERENCEMENT_FACADE[[#Headers],[Synthèse support visés]])))))</f>
        <v/>
      </c>
      <c r="L398" s="2" t="str">
        <f ca="1">IF('PR-tampon'!B364="","",IF('PR-tampon'!B364=0,"",INDIRECT(NOM_FR_FACADE&amp;ADDRESS('PR-tampon'!$E364,COLUMN(REFERENCEMENT_FACADE[[#Headers],[LIMITATION DE HAUTEUR DE FACADE3]])))))</f>
        <v/>
      </c>
      <c r="M398" s="265" t="str">
        <f ca="1">IF('PR-tampon'!B364="","",IF('PR-tampon'!B364=0,"",INDIRECT(NOM_FR_FACADE&amp;ADDRESS('PR-tampon'!$E364,COLUMN(REFERENCEMENT_FACADE[[#Headers],[LIMITATION DE HAUTEUR DE FACADE]])))))</f>
        <v/>
      </c>
      <c r="N398" s="236" t="str">
        <f ca="1">IF('PR-tampon'!B364="","",IF('PR-tampon'!B364=0,"",IF(INDIRECT(NOM_FR_FACADE&amp;ADDRESS('PR-tampon'!$E364,COLUMN(REFERENCEMENT_FACADE[Observation domaine d''emploi Hauteur])))=0,"-",INDIRECT(NOM_FR_FACADE&amp;ADDRESS('PR-tampon'!$E364,COLUMN(REFERENCEMENT_FACADE[Observation domaine d''emploi Hauteur]))))))</f>
        <v/>
      </c>
      <c r="O398" s="2" t="str">
        <f ca="1">IF('PR-tampon'!B364="","",IF('PR-tampon'!B364=0,"",INDIRECT(NOM_FR_FACADE&amp;ADDRESS('PR-tampon'!$E364,COLUMN(REFERENCEMENT_FACADE[[#Headers],[Colonne zone visée]])))))</f>
        <v/>
      </c>
      <c r="P398" s="2" t="str">
        <f ca="1">IF('PR-tampon'!B364="","",IF('PR-tampon'!B364=0,"",INDIRECT(NOM_FR_FACADE&amp;ADDRESS('PR-tampon'!$E364,COLUMN(REFERENCEMENT_FACADE[[#Headers],[Colonne catégorie visée]])))))</f>
        <v/>
      </c>
      <c r="Q398" s="236" t="str">
        <f ca="1">IF(OR(RECH_CATEGORIE=FALSE,MID(Tableau5[[#This Row],[ZONE DE SISMICITE MAXIMALE POUR LA CATEGORIE DE BATIMENT VISEE]],2,2)="**"),IF('PR-tampon'!B364="","",IF('PR-tampon'!B364=0,"",IF(INDIRECT(NOM_FR_FACADE&amp;ADDRESS('PR-tampon'!$E364,COLUMN(REFERENCEMENT_FACADE[OBSERVATIONS SUR DOMAINE D''EMPLOI Sismique])))="","-",(INDIRECT(NOM_FR_FACADE&amp;ADDRESS('PR-tampon'!$E364,COLUMN(REFERENCEMENT_FACADE[OBSERVATIONS SUR DOMAINE D''EMPLOI Sismique]))))))),"")</f>
        <v/>
      </c>
      <c r="R398" s="2" t="str">
        <f ca="1">IF('PR-tampon'!B364="","",IF('PR-tampon'!B364=0,"",IF(INDIRECT(NOM_FR_FACADE&amp;ADDRESS('PR-tampon'!$E364,COLUMN(REFERENCEMENT_FACADE[REF ApL])))=0,"",INDIRECT(NOM_FR_FACADE&amp;ADDRESS('PR-tampon'!$E364,COLUMN(REFERENCEMENT_FACADE[REF ApL]))))))</f>
        <v/>
      </c>
      <c r="S398" s="187" t="str">
        <f ca="1">IF('PR-tampon'!B364="","",IF('PR-tampon'!B364=0,"",IF(INDIRECT(NOM_FR_FACADE&amp;ADDRESS('PR-tampon'!$E364,COLUMN(REFERENCEMENT_FACADE[Lien pour aller sur le site Evaluation CSTB])))=0,"",INDIRECT(NOM_FR_FACADE&amp;ADDRESS('PR-tampon'!$E364,COLUMN(REFERENCEMENT_FACADE[Lien pour aller sur le site Evaluation CSTB]))))))</f>
        <v/>
      </c>
    </row>
    <row r="399" spans="1:19" ht="120" customHeight="1" x14ac:dyDescent="0.3">
      <c r="A399" s="2" t="e">
        <f>IF('PR-tampon'!B365=0,"",IF(A398+1&gt;'MODULE DE RECHERCHE'!$F$36,"",A398+1))</f>
        <v>#VALUE!</v>
      </c>
      <c r="B399" s="10" t="str">
        <f ca="1">IF('PR-tampon'!E365="","",IF('PR-tampon'!E365=0,"",INDIRECT(NOM_FR_FACADE&amp;ADDRESS('PR-tampon'!$E365,COLUMN(REFERENCEMENT_FACADE[[#Headers],[DATE REFERENCEMENT]])))))</f>
        <v/>
      </c>
      <c r="C399" s="2" t="str">
        <f ca="1">IF('PR-tampon'!B365="","",IF('PR-tampon'!B365=0,"",INDIRECT(NOM_FR_FACADE&amp;ADDRESS('PR-tampon'!$E365,COLUMN(REFERENCEMENT_FACADE[[#Headers],[ASPECT]])))))</f>
        <v/>
      </c>
      <c r="D399" s="2" t="str">
        <f ca="1">IF('PR-tampon'!B365="","",IF('PR-tampon'!B365=0,"",INDIRECT(NOM_FR_FACADE&amp;ADDRESS('PR-tampon'!$E365,COLUMN(REFERENCEMENT_FACADE[[#Headers],[TYPE DE PROCEDE]])))))</f>
        <v/>
      </c>
      <c r="E399" s="2" t="str">
        <f ca="1">IF('PR-tampon'!B365="","",IF('PR-tampon'!B365=0,"",INDIRECT(NOM_FR_FACADE&amp;ADDRESS('PR-tampon'!$E365,COLUMN(REFERENCEMENT_FACADE[[#Headers],[NOM COMMERCIAL DU PROCEDE]])))))</f>
        <v/>
      </c>
      <c r="F399" s="2" t="str">
        <f ca="1">IF('PR-tampon'!B365="","",IF('PR-tampon'!B365=0,"",INDIRECT(NOM_FR_FACADE&amp;ADDRESS('PR-tampon'!$E365,COLUMN(REFERENCEMENT_FACADE[[#Headers],[FABRICANT]])))))</f>
        <v/>
      </c>
      <c r="G399" s="2" t="str">
        <f ca="1">IF('PR-tampon'!B365="","",IF('PR-tampon'!B365=0,"",INDIRECT(NOM_FR_FACADE&amp;ADDRESS('PR-tampon'!$E365,COLUMN(REFERENCEMENT_FACADE[[#Headers],[TYPE DE DOCUMENT DE REFERENCE]])))))</f>
        <v/>
      </c>
      <c r="H399" s="2" t="str">
        <f ca="1">IF('PR-tampon'!B365="","",IF('PR-tampon'!B365=0,"",INDIRECT(NOM_FR_FACADE&amp;ADDRESS('PR-tampon'!$E365,COLUMN(REFERENCEMENT_FACADE[[#Headers],[REF]])))))</f>
        <v/>
      </c>
      <c r="I399" s="10" t="str">
        <f ca="1">IF('PR-tampon'!B365="","",IF('PR-tampon'!B365=0,"",INDIRECT(NOM_FR_FACADE&amp;ADDRESS('PR-tampon'!$E365,COLUMN(REFERENCEMENT_FACADE[[#Headers],[AVIS LIMITE AU / VALIDITE]])))))</f>
        <v/>
      </c>
      <c r="J399" s="10" t="str">
        <f ca="1">IF('PR-tampon'!B365="","",IF('PR-tampon'!B365=0,"",INDIRECT(NOM_FR_FACADE&amp;ADDRESS('PR-tampon'!$E365,COLUMN(REFERENCEMENT_FACADE[[#Headers],[TC/TNC
dans le domaine d''emploi visé]])))))</f>
        <v/>
      </c>
      <c r="K399" s="2" t="str">
        <f ca="1">IF('PR-tampon'!B365="","",IF('PR-tampon'!B365=0,"",INDIRECT(NOM_FR_FACADE&amp;ADDRESS('PR-tampon'!$E365,COLUMN(REFERENCEMENT_FACADE[[#Headers],[Synthèse support visés]])))))</f>
        <v/>
      </c>
      <c r="L399" s="2" t="str">
        <f ca="1">IF('PR-tampon'!B365="","",IF('PR-tampon'!B365=0,"",INDIRECT(NOM_FR_FACADE&amp;ADDRESS('PR-tampon'!$E365,COLUMN(REFERENCEMENT_FACADE[[#Headers],[LIMITATION DE HAUTEUR DE FACADE3]])))))</f>
        <v/>
      </c>
      <c r="M399" s="265" t="str">
        <f ca="1">IF('PR-tampon'!B365="","",IF('PR-tampon'!B365=0,"",INDIRECT(NOM_FR_FACADE&amp;ADDRESS('PR-tampon'!$E365,COLUMN(REFERENCEMENT_FACADE[[#Headers],[LIMITATION DE HAUTEUR DE FACADE]])))))</f>
        <v/>
      </c>
      <c r="N399" s="236" t="str">
        <f ca="1">IF('PR-tampon'!B365="","",IF('PR-tampon'!B365=0,"",IF(INDIRECT(NOM_FR_FACADE&amp;ADDRESS('PR-tampon'!$E365,COLUMN(REFERENCEMENT_FACADE[Observation domaine d''emploi Hauteur])))=0,"-",INDIRECT(NOM_FR_FACADE&amp;ADDRESS('PR-tampon'!$E365,COLUMN(REFERENCEMENT_FACADE[Observation domaine d''emploi Hauteur]))))))</f>
        <v/>
      </c>
      <c r="O399" s="2" t="str">
        <f ca="1">IF('PR-tampon'!B365="","",IF('PR-tampon'!B365=0,"",INDIRECT(NOM_FR_FACADE&amp;ADDRESS('PR-tampon'!$E365,COLUMN(REFERENCEMENT_FACADE[[#Headers],[Colonne zone visée]])))))</f>
        <v/>
      </c>
      <c r="P399" s="2" t="str">
        <f ca="1">IF('PR-tampon'!B365="","",IF('PR-tampon'!B365=0,"",INDIRECT(NOM_FR_FACADE&amp;ADDRESS('PR-tampon'!$E365,COLUMN(REFERENCEMENT_FACADE[[#Headers],[Colonne catégorie visée]])))))</f>
        <v/>
      </c>
      <c r="Q399" s="236" t="str">
        <f ca="1">IF(OR(RECH_CATEGORIE=FALSE,MID(Tableau5[[#This Row],[ZONE DE SISMICITE MAXIMALE POUR LA CATEGORIE DE BATIMENT VISEE]],2,2)="**"),IF('PR-tampon'!B365="","",IF('PR-tampon'!B365=0,"",IF(INDIRECT(NOM_FR_FACADE&amp;ADDRESS('PR-tampon'!$E365,COLUMN(REFERENCEMENT_FACADE[OBSERVATIONS SUR DOMAINE D''EMPLOI Sismique])))="","-",(INDIRECT(NOM_FR_FACADE&amp;ADDRESS('PR-tampon'!$E365,COLUMN(REFERENCEMENT_FACADE[OBSERVATIONS SUR DOMAINE D''EMPLOI Sismique]))))))),"")</f>
        <v/>
      </c>
      <c r="R399" s="2" t="str">
        <f ca="1">IF('PR-tampon'!B365="","",IF('PR-tampon'!B365=0,"",IF(INDIRECT(NOM_FR_FACADE&amp;ADDRESS('PR-tampon'!$E365,COLUMN(REFERENCEMENT_FACADE[REF ApL])))=0,"",INDIRECT(NOM_FR_FACADE&amp;ADDRESS('PR-tampon'!$E365,COLUMN(REFERENCEMENT_FACADE[REF ApL]))))))</f>
        <v/>
      </c>
      <c r="S399" s="187" t="str">
        <f ca="1">IF('PR-tampon'!B365="","",IF('PR-tampon'!B365=0,"",IF(INDIRECT(NOM_FR_FACADE&amp;ADDRESS('PR-tampon'!$E365,COLUMN(REFERENCEMENT_FACADE[Lien pour aller sur le site Evaluation CSTB])))=0,"",INDIRECT(NOM_FR_FACADE&amp;ADDRESS('PR-tampon'!$E365,COLUMN(REFERENCEMENT_FACADE[Lien pour aller sur le site Evaluation CSTB]))))))</f>
        <v/>
      </c>
    </row>
    <row r="400" spans="1:19" ht="120" customHeight="1" x14ac:dyDescent="0.3">
      <c r="A400" s="2" t="e">
        <f>IF('PR-tampon'!B366=0,"",IF(A399+1&gt;'MODULE DE RECHERCHE'!$F$36,"",A399+1))</f>
        <v>#VALUE!</v>
      </c>
      <c r="B400" s="10" t="str">
        <f ca="1">IF('PR-tampon'!E366="","",IF('PR-tampon'!E366=0,"",INDIRECT(NOM_FR_FACADE&amp;ADDRESS('PR-tampon'!$E366,COLUMN(REFERENCEMENT_FACADE[[#Headers],[DATE REFERENCEMENT]])))))</f>
        <v/>
      </c>
      <c r="C400" s="2" t="str">
        <f ca="1">IF('PR-tampon'!B366="","",IF('PR-tampon'!B366=0,"",INDIRECT(NOM_FR_FACADE&amp;ADDRESS('PR-tampon'!$E366,COLUMN(REFERENCEMENT_FACADE[[#Headers],[ASPECT]])))))</f>
        <v/>
      </c>
      <c r="D400" s="2" t="str">
        <f ca="1">IF('PR-tampon'!B366="","",IF('PR-tampon'!B366=0,"",INDIRECT(NOM_FR_FACADE&amp;ADDRESS('PR-tampon'!$E366,COLUMN(REFERENCEMENT_FACADE[[#Headers],[TYPE DE PROCEDE]])))))</f>
        <v/>
      </c>
      <c r="E400" s="2" t="str">
        <f ca="1">IF('PR-tampon'!B366="","",IF('PR-tampon'!B366=0,"",INDIRECT(NOM_FR_FACADE&amp;ADDRESS('PR-tampon'!$E366,COLUMN(REFERENCEMENT_FACADE[[#Headers],[NOM COMMERCIAL DU PROCEDE]])))))</f>
        <v/>
      </c>
      <c r="F400" s="2" t="str">
        <f ca="1">IF('PR-tampon'!B366="","",IF('PR-tampon'!B366=0,"",INDIRECT(NOM_FR_FACADE&amp;ADDRESS('PR-tampon'!$E366,COLUMN(REFERENCEMENT_FACADE[[#Headers],[FABRICANT]])))))</f>
        <v/>
      </c>
      <c r="G400" s="2" t="str">
        <f ca="1">IF('PR-tampon'!B366="","",IF('PR-tampon'!B366=0,"",INDIRECT(NOM_FR_FACADE&amp;ADDRESS('PR-tampon'!$E366,COLUMN(REFERENCEMENT_FACADE[[#Headers],[TYPE DE DOCUMENT DE REFERENCE]])))))</f>
        <v/>
      </c>
      <c r="H400" s="2" t="str">
        <f ca="1">IF('PR-tampon'!B366="","",IF('PR-tampon'!B366=0,"",INDIRECT(NOM_FR_FACADE&amp;ADDRESS('PR-tampon'!$E366,COLUMN(REFERENCEMENT_FACADE[[#Headers],[REF]])))))</f>
        <v/>
      </c>
      <c r="I400" s="10" t="str">
        <f ca="1">IF('PR-tampon'!B366="","",IF('PR-tampon'!B366=0,"",INDIRECT(NOM_FR_FACADE&amp;ADDRESS('PR-tampon'!$E366,COLUMN(REFERENCEMENT_FACADE[[#Headers],[AVIS LIMITE AU / VALIDITE]])))))</f>
        <v/>
      </c>
      <c r="J400" s="10" t="str">
        <f ca="1">IF('PR-tampon'!B366="","",IF('PR-tampon'!B366=0,"",INDIRECT(NOM_FR_FACADE&amp;ADDRESS('PR-tampon'!$E366,COLUMN(REFERENCEMENT_FACADE[[#Headers],[TC/TNC
dans le domaine d''emploi visé]])))))</f>
        <v/>
      </c>
      <c r="K400" s="2" t="str">
        <f ca="1">IF('PR-tampon'!B366="","",IF('PR-tampon'!B366=0,"",INDIRECT(NOM_FR_FACADE&amp;ADDRESS('PR-tampon'!$E366,COLUMN(REFERENCEMENT_FACADE[[#Headers],[Synthèse support visés]])))))</f>
        <v/>
      </c>
      <c r="L400" s="2" t="str">
        <f ca="1">IF('PR-tampon'!B366="","",IF('PR-tampon'!B366=0,"",INDIRECT(NOM_FR_FACADE&amp;ADDRESS('PR-tampon'!$E366,COLUMN(REFERENCEMENT_FACADE[[#Headers],[LIMITATION DE HAUTEUR DE FACADE3]])))))</f>
        <v/>
      </c>
      <c r="M400" s="265" t="str">
        <f ca="1">IF('PR-tampon'!B366="","",IF('PR-tampon'!B366=0,"",INDIRECT(NOM_FR_FACADE&amp;ADDRESS('PR-tampon'!$E366,COLUMN(REFERENCEMENT_FACADE[[#Headers],[LIMITATION DE HAUTEUR DE FACADE]])))))</f>
        <v/>
      </c>
      <c r="N400" s="236" t="str">
        <f ca="1">IF('PR-tampon'!B366="","",IF('PR-tampon'!B366=0,"",IF(INDIRECT(NOM_FR_FACADE&amp;ADDRESS('PR-tampon'!$E366,COLUMN(REFERENCEMENT_FACADE[Observation domaine d''emploi Hauteur])))=0,"-",INDIRECT(NOM_FR_FACADE&amp;ADDRESS('PR-tampon'!$E366,COLUMN(REFERENCEMENT_FACADE[Observation domaine d''emploi Hauteur]))))))</f>
        <v/>
      </c>
      <c r="O400" s="2" t="str">
        <f ca="1">IF('PR-tampon'!B366="","",IF('PR-tampon'!B366=0,"",INDIRECT(NOM_FR_FACADE&amp;ADDRESS('PR-tampon'!$E366,COLUMN(REFERENCEMENT_FACADE[[#Headers],[Colonne zone visée]])))))</f>
        <v/>
      </c>
      <c r="P400" s="2" t="str">
        <f ca="1">IF('PR-tampon'!B366="","",IF('PR-tampon'!B366=0,"",INDIRECT(NOM_FR_FACADE&amp;ADDRESS('PR-tampon'!$E366,COLUMN(REFERENCEMENT_FACADE[[#Headers],[Colonne catégorie visée]])))))</f>
        <v/>
      </c>
      <c r="Q400" s="236" t="str">
        <f ca="1">IF(OR(RECH_CATEGORIE=FALSE,MID(Tableau5[[#This Row],[ZONE DE SISMICITE MAXIMALE POUR LA CATEGORIE DE BATIMENT VISEE]],2,2)="**"),IF('PR-tampon'!B366="","",IF('PR-tampon'!B366=0,"",IF(INDIRECT(NOM_FR_FACADE&amp;ADDRESS('PR-tampon'!$E366,COLUMN(REFERENCEMENT_FACADE[OBSERVATIONS SUR DOMAINE D''EMPLOI Sismique])))="","-",(INDIRECT(NOM_FR_FACADE&amp;ADDRESS('PR-tampon'!$E366,COLUMN(REFERENCEMENT_FACADE[OBSERVATIONS SUR DOMAINE D''EMPLOI Sismique]))))))),"")</f>
        <v/>
      </c>
      <c r="R400" s="2" t="str">
        <f ca="1">IF('PR-tampon'!B366="","",IF('PR-tampon'!B366=0,"",IF(INDIRECT(NOM_FR_FACADE&amp;ADDRESS('PR-tampon'!$E366,COLUMN(REFERENCEMENT_FACADE[REF ApL])))=0,"",INDIRECT(NOM_FR_FACADE&amp;ADDRESS('PR-tampon'!$E366,COLUMN(REFERENCEMENT_FACADE[REF ApL]))))))</f>
        <v/>
      </c>
      <c r="S400" s="187" t="str">
        <f ca="1">IF('PR-tampon'!B366="","",IF('PR-tampon'!B366=0,"",IF(INDIRECT(NOM_FR_FACADE&amp;ADDRESS('PR-tampon'!$E366,COLUMN(REFERENCEMENT_FACADE[Lien pour aller sur le site Evaluation CSTB])))=0,"",INDIRECT(NOM_FR_FACADE&amp;ADDRESS('PR-tampon'!$E366,COLUMN(REFERENCEMENT_FACADE[Lien pour aller sur le site Evaluation CSTB]))))))</f>
        <v/>
      </c>
    </row>
    <row r="401" spans="1:19" ht="120" customHeight="1" x14ac:dyDescent="0.3">
      <c r="A401" s="2" t="e">
        <f>IF('PR-tampon'!B367=0,"",IF(A400+1&gt;'MODULE DE RECHERCHE'!$F$36,"",A400+1))</f>
        <v>#VALUE!</v>
      </c>
      <c r="B401" s="10" t="str">
        <f ca="1">IF('PR-tampon'!E367="","",IF('PR-tampon'!E367=0,"",INDIRECT(NOM_FR_FACADE&amp;ADDRESS('PR-tampon'!$E367,COLUMN(REFERENCEMENT_FACADE[[#Headers],[DATE REFERENCEMENT]])))))</f>
        <v/>
      </c>
      <c r="C401" s="2" t="str">
        <f ca="1">IF('PR-tampon'!B367="","",IF('PR-tampon'!B367=0,"",INDIRECT(NOM_FR_FACADE&amp;ADDRESS('PR-tampon'!$E367,COLUMN(REFERENCEMENT_FACADE[[#Headers],[ASPECT]])))))</f>
        <v/>
      </c>
      <c r="D401" s="2" t="str">
        <f ca="1">IF('PR-tampon'!B367="","",IF('PR-tampon'!B367=0,"",INDIRECT(NOM_FR_FACADE&amp;ADDRESS('PR-tampon'!$E367,COLUMN(REFERENCEMENT_FACADE[[#Headers],[TYPE DE PROCEDE]])))))</f>
        <v/>
      </c>
      <c r="E401" s="2" t="str">
        <f ca="1">IF('PR-tampon'!B367="","",IF('PR-tampon'!B367=0,"",INDIRECT(NOM_FR_FACADE&amp;ADDRESS('PR-tampon'!$E367,COLUMN(REFERENCEMENT_FACADE[[#Headers],[NOM COMMERCIAL DU PROCEDE]])))))</f>
        <v/>
      </c>
      <c r="F401" s="2" t="str">
        <f ca="1">IF('PR-tampon'!B367="","",IF('PR-tampon'!B367=0,"",INDIRECT(NOM_FR_FACADE&amp;ADDRESS('PR-tampon'!$E367,COLUMN(REFERENCEMENT_FACADE[[#Headers],[FABRICANT]])))))</f>
        <v/>
      </c>
      <c r="G401" s="2" t="str">
        <f ca="1">IF('PR-tampon'!B367="","",IF('PR-tampon'!B367=0,"",INDIRECT(NOM_FR_FACADE&amp;ADDRESS('PR-tampon'!$E367,COLUMN(REFERENCEMENT_FACADE[[#Headers],[TYPE DE DOCUMENT DE REFERENCE]])))))</f>
        <v/>
      </c>
      <c r="H401" s="2" t="str">
        <f ca="1">IF('PR-tampon'!B367="","",IF('PR-tampon'!B367=0,"",INDIRECT(NOM_FR_FACADE&amp;ADDRESS('PR-tampon'!$E367,COLUMN(REFERENCEMENT_FACADE[[#Headers],[REF]])))))</f>
        <v/>
      </c>
      <c r="I401" s="10" t="str">
        <f ca="1">IF('PR-tampon'!B367="","",IF('PR-tampon'!B367=0,"",INDIRECT(NOM_FR_FACADE&amp;ADDRESS('PR-tampon'!$E367,COLUMN(REFERENCEMENT_FACADE[[#Headers],[AVIS LIMITE AU / VALIDITE]])))))</f>
        <v/>
      </c>
      <c r="J401" s="10" t="str">
        <f ca="1">IF('PR-tampon'!B367="","",IF('PR-tampon'!B367=0,"",INDIRECT(NOM_FR_FACADE&amp;ADDRESS('PR-tampon'!$E367,COLUMN(REFERENCEMENT_FACADE[[#Headers],[TC/TNC
dans le domaine d''emploi visé]])))))</f>
        <v/>
      </c>
      <c r="K401" s="2" t="str">
        <f ca="1">IF('PR-tampon'!B367="","",IF('PR-tampon'!B367=0,"",INDIRECT(NOM_FR_FACADE&amp;ADDRESS('PR-tampon'!$E367,COLUMN(REFERENCEMENT_FACADE[[#Headers],[Synthèse support visés]])))))</f>
        <v/>
      </c>
      <c r="L401" s="2" t="str">
        <f ca="1">IF('PR-tampon'!B367="","",IF('PR-tampon'!B367=0,"",INDIRECT(NOM_FR_FACADE&amp;ADDRESS('PR-tampon'!$E367,COLUMN(REFERENCEMENT_FACADE[[#Headers],[LIMITATION DE HAUTEUR DE FACADE3]])))))</f>
        <v/>
      </c>
      <c r="M401" s="265" t="str">
        <f ca="1">IF('PR-tampon'!B367="","",IF('PR-tampon'!B367=0,"",INDIRECT(NOM_FR_FACADE&amp;ADDRESS('PR-tampon'!$E367,COLUMN(REFERENCEMENT_FACADE[[#Headers],[LIMITATION DE HAUTEUR DE FACADE]])))))</f>
        <v/>
      </c>
      <c r="N401" s="236" t="str">
        <f ca="1">IF('PR-tampon'!B367="","",IF('PR-tampon'!B367=0,"",IF(INDIRECT(NOM_FR_FACADE&amp;ADDRESS('PR-tampon'!$E367,COLUMN(REFERENCEMENT_FACADE[Observation domaine d''emploi Hauteur])))=0,"-",INDIRECT(NOM_FR_FACADE&amp;ADDRESS('PR-tampon'!$E367,COLUMN(REFERENCEMENT_FACADE[Observation domaine d''emploi Hauteur]))))))</f>
        <v/>
      </c>
      <c r="O401" s="2" t="str">
        <f ca="1">IF('PR-tampon'!B367="","",IF('PR-tampon'!B367=0,"",INDIRECT(NOM_FR_FACADE&amp;ADDRESS('PR-tampon'!$E367,COLUMN(REFERENCEMENT_FACADE[[#Headers],[Colonne zone visée]])))))</f>
        <v/>
      </c>
      <c r="P401" s="2" t="str">
        <f ca="1">IF('PR-tampon'!B367="","",IF('PR-tampon'!B367=0,"",INDIRECT(NOM_FR_FACADE&amp;ADDRESS('PR-tampon'!$E367,COLUMN(REFERENCEMENT_FACADE[[#Headers],[Colonne catégorie visée]])))))</f>
        <v/>
      </c>
      <c r="Q401" s="236" t="str">
        <f ca="1">IF(OR(RECH_CATEGORIE=FALSE,MID(Tableau5[[#This Row],[ZONE DE SISMICITE MAXIMALE POUR LA CATEGORIE DE BATIMENT VISEE]],2,2)="**"),IF('PR-tampon'!B367="","",IF('PR-tampon'!B367=0,"",IF(INDIRECT(NOM_FR_FACADE&amp;ADDRESS('PR-tampon'!$E367,COLUMN(REFERENCEMENT_FACADE[OBSERVATIONS SUR DOMAINE D''EMPLOI Sismique])))="","-",(INDIRECT(NOM_FR_FACADE&amp;ADDRESS('PR-tampon'!$E367,COLUMN(REFERENCEMENT_FACADE[OBSERVATIONS SUR DOMAINE D''EMPLOI Sismique]))))))),"")</f>
        <v/>
      </c>
      <c r="R401" s="2" t="str">
        <f ca="1">IF('PR-tampon'!B367="","",IF('PR-tampon'!B367=0,"",IF(INDIRECT(NOM_FR_FACADE&amp;ADDRESS('PR-tampon'!$E367,COLUMN(REFERENCEMENT_FACADE[REF ApL])))=0,"",INDIRECT(NOM_FR_FACADE&amp;ADDRESS('PR-tampon'!$E367,COLUMN(REFERENCEMENT_FACADE[REF ApL]))))))</f>
        <v/>
      </c>
      <c r="S401" s="187" t="str">
        <f ca="1">IF('PR-tampon'!B367="","",IF('PR-tampon'!B367=0,"",IF(INDIRECT(NOM_FR_FACADE&amp;ADDRESS('PR-tampon'!$E367,COLUMN(REFERENCEMENT_FACADE[Lien pour aller sur le site Evaluation CSTB])))=0,"",INDIRECT(NOM_FR_FACADE&amp;ADDRESS('PR-tampon'!$E367,COLUMN(REFERENCEMENT_FACADE[Lien pour aller sur le site Evaluation CSTB]))))))</f>
        <v/>
      </c>
    </row>
    <row r="402" spans="1:19" ht="120" customHeight="1" x14ac:dyDescent="0.3">
      <c r="A402" s="2" t="e">
        <f>IF('PR-tampon'!B368=0,"",IF(A401+1&gt;'MODULE DE RECHERCHE'!$F$36,"",A401+1))</f>
        <v>#VALUE!</v>
      </c>
      <c r="B402" s="10" t="str">
        <f ca="1">IF('PR-tampon'!E368="","",IF('PR-tampon'!E368=0,"",INDIRECT(NOM_FR_FACADE&amp;ADDRESS('PR-tampon'!$E368,COLUMN(REFERENCEMENT_FACADE[[#Headers],[DATE REFERENCEMENT]])))))</f>
        <v/>
      </c>
      <c r="C402" s="2" t="str">
        <f ca="1">IF('PR-tampon'!B368="","",IF('PR-tampon'!B368=0,"",INDIRECT(NOM_FR_FACADE&amp;ADDRESS('PR-tampon'!$E368,COLUMN(REFERENCEMENT_FACADE[[#Headers],[ASPECT]])))))</f>
        <v/>
      </c>
      <c r="D402" s="2" t="str">
        <f ca="1">IF('PR-tampon'!B368="","",IF('PR-tampon'!B368=0,"",INDIRECT(NOM_FR_FACADE&amp;ADDRESS('PR-tampon'!$E368,COLUMN(REFERENCEMENT_FACADE[[#Headers],[TYPE DE PROCEDE]])))))</f>
        <v/>
      </c>
      <c r="E402" s="2" t="str">
        <f ca="1">IF('PR-tampon'!B368="","",IF('PR-tampon'!B368=0,"",INDIRECT(NOM_FR_FACADE&amp;ADDRESS('PR-tampon'!$E368,COLUMN(REFERENCEMENT_FACADE[[#Headers],[NOM COMMERCIAL DU PROCEDE]])))))</f>
        <v/>
      </c>
      <c r="F402" s="2" t="str">
        <f ca="1">IF('PR-tampon'!B368="","",IF('PR-tampon'!B368=0,"",INDIRECT(NOM_FR_FACADE&amp;ADDRESS('PR-tampon'!$E368,COLUMN(REFERENCEMENT_FACADE[[#Headers],[FABRICANT]])))))</f>
        <v/>
      </c>
      <c r="G402" s="2" t="str">
        <f ca="1">IF('PR-tampon'!B368="","",IF('PR-tampon'!B368=0,"",INDIRECT(NOM_FR_FACADE&amp;ADDRESS('PR-tampon'!$E368,COLUMN(REFERENCEMENT_FACADE[[#Headers],[TYPE DE DOCUMENT DE REFERENCE]])))))</f>
        <v/>
      </c>
      <c r="H402" s="2" t="str">
        <f ca="1">IF('PR-tampon'!B368="","",IF('PR-tampon'!B368=0,"",INDIRECT(NOM_FR_FACADE&amp;ADDRESS('PR-tampon'!$E368,COLUMN(REFERENCEMENT_FACADE[[#Headers],[REF]])))))</f>
        <v/>
      </c>
      <c r="I402" s="10" t="str">
        <f ca="1">IF('PR-tampon'!B368="","",IF('PR-tampon'!B368=0,"",INDIRECT(NOM_FR_FACADE&amp;ADDRESS('PR-tampon'!$E368,COLUMN(REFERENCEMENT_FACADE[[#Headers],[AVIS LIMITE AU / VALIDITE]])))))</f>
        <v/>
      </c>
      <c r="J402" s="10" t="str">
        <f ca="1">IF('PR-tampon'!B368="","",IF('PR-tampon'!B368=0,"",INDIRECT(NOM_FR_FACADE&amp;ADDRESS('PR-tampon'!$E368,COLUMN(REFERENCEMENT_FACADE[[#Headers],[TC/TNC
dans le domaine d''emploi visé]])))))</f>
        <v/>
      </c>
      <c r="K402" s="2" t="str">
        <f ca="1">IF('PR-tampon'!B368="","",IF('PR-tampon'!B368=0,"",INDIRECT(NOM_FR_FACADE&amp;ADDRESS('PR-tampon'!$E368,COLUMN(REFERENCEMENT_FACADE[[#Headers],[Synthèse support visés]])))))</f>
        <v/>
      </c>
      <c r="L402" s="2" t="str">
        <f ca="1">IF('PR-tampon'!B368="","",IF('PR-tampon'!B368=0,"",INDIRECT(NOM_FR_FACADE&amp;ADDRESS('PR-tampon'!$E368,COLUMN(REFERENCEMENT_FACADE[[#Headers],[LIMITATION DE HAUTEUR DE FACADE3]])))))</f>
        <v/>
      </c>
      <c r="M402" s="265" t="str">
        <f ca="1">IF('PR-tampon'!B368="","",IF('PR-tampon'!B368=0,"",INDIRECT(NOM_FR_FACADE&amp;ADDRESS('PR-tampon'!$E368,COLUMN(REFERENCEMENT_FACADE[[#Headers],[LIMITATION DE HAUTEUR DE FACADE]])))))</f>
        <v/>
      </c>
      <c r="N402" s="236" t="str">
        <f ca="1">IF('PR-tampon'!B368="","",IF('PR-tampon'!B368=0,"",IF(INDIRECT(NOM_FR_FACADE&amp;ADDRESS('PR-tampon'!$E368,COLUMN(REFERENCEMENT_FACADE[Observation domaine d''emploi Hauteur])))=0,"-",INDIRECT(NOM_FR_FACADE&amp;ADDRESS('PR-tampon'!$E368,COLUMN(REFERENCEMENT_FACADE[Observation domaine d''emploi Hauteur]))))))</f>
        <v/>
      </c>
      <c r="O402" s="2" t="str">
        <f ca="1">IF('PR-tampon'!B368="","",IF('PR-tampon'!B368=0,"",INDIRECT(NOM_FR_FACADE&amp;ADDRESS('PR-tampon'!$E368,COLUMN(REFERENCEMENT_FACADE[[#Headers],[Colonne zone visée]])))))</f>
        <v/>
      </c>
      <c r="P402" s="2" t="str">
        <f ca="1">IF('PR-tampon'!B368="","",IF('PR-tampon'!B368=0,"",INDIRECT(NOM_FR_FACADE&amp;ADDRESS('PR-tampon'!$E368,COLUMN(REFERENCEMENT_FACADE[[#Headers],[Colonne catégorie visée]])))))</f>
        <v/>
      </c>
      <c r="Q402" s="236" t="str">
        <f ca="1">IF(OR(RECH_CATEGORIE=FALSE,MID(Tableau5[[#This Row],[ZONE DE SISMICITE MAXIMALE POUR LA CATEGORIE DE BATIMENT VISEE]],2,2)="**"),IF('PR-tampon'!B368="","",IF('PR-tampon'!B368=0,"",IF(INDIRECT(NOM_FR_FACADE&amp;ADDRESS('PR-tampon'!$E368,COLUMN(REFERENCEMENT_FACADE[OBSERVATIONS SUR DOMAINE D''EMPLOI Sismique])))="","-",(INDIRECT(NOM_FR_FACADE&amp;ADDRESS('PR-tampon'!$E368,COLUMN(REFERENCEMENT_FACADE[OBSERVATIONS SUR DOMAINE D''EMPLOI Sismique]))))))),"")</f>
        <v/>
      </c>
      <c r="R402" s="2" t="str">
        <f ca="1">IF('PR-tampon'!B368="","",IF('PR-tampon'!B368=0,"",IF(INDIRECT(NOM_FR_FACADE&amp;ADDRESS('PR-tampon'!$E368,COLUMN(REFERENCEMENT_FACADE[REF ApL])))=0,"",INDIRECT(NOM_FR_FACADE&amp;ADDRESS('PR-tampon'!$E368,COLUMN(REFERENCEMENT_FACADE[REF ApL]))))))</f>
        <v/>
      </c>
      <c r="S402" s="187" t="str">
        <f ca="1">IF('PR-tampon'!B368="","",IF('PR-tampon'!B368=0,"",IF(INDIRECT(NOM_FR_FACADE&amp;ADDRESS('PR-tampon'!$E368,COLUMN(REFERENCEMENT_FACADE[Lien pour aller sur le site Evaluation CSTB])))=0,"",INDIRECT(NOM_FR_FACADE&amp;ADDRESS('PR-tampon'!$E368,COLUMN(REFERENCEMENT_FACADE[Lien pour aller sur le site Evaluation CSTB]))))))</f>
        <v/>
      </c>
    </row>
    <row r="403" spans="1:19" ht="120" customHeight="1" x14ac:dyDescent="0.3">
      <c r="A403" s="2" t="e">
        <f>IF('PR-tampon'!B369=0,"",IF(A402+1&gt;'MODULE DE RECHERCHE'!$F$36,"",A402+1))</f>
        <v>#VALUE!</v>
      </c>
      <c r="B403" s="10" t="str">
        <f ca="1">IF('PR-tampon'!E369="","",IF('PR-tampon'!E369=0,"",INDIRECT(NOM_FR_FACADE&amp;ADDRESS('PR-tampon'!$E369,COLUMN(REFERENCEMENT_FACADE[[#Headers],[DATE REFERENCEMENT]])))))</f>
        <v/>
      </c>
      <c r="C403" s="2" t="str">
        <f ca="1">IF('PR-tampon'!B369="","",IF('PR-tampon'!B369=0,"",INDIRECT(NOM_FR_FACADE&amp;ADDRESS('PR-tampon'!$E369,COLUMN(REFERENCEMENT_FACADE[[#Headers],[ASPECT]])))))</f>
        <v/>
      </c>
      <c r="D403" s="2" t="str">
        <f ca="1">IF('PR-tampon'!B369="","",IF('PR-tampon'!B369=0,"",INDIRECT(NOM_FR_FACADE&amp;ADDRESS('PR-tampon'!$E369,COLUMN(REFERENCEMENT_FACADE[[#Headers],[TYPE DE PROCEDE]])))))</f>
        <v/>
      </c>
      <c r="E403" s="2" t="str">
        <f ca="1">IF('PR-tampon'!B369="","",IF('PR-tampon'!B369=0,"",INDIRECT(NOM_FR_FACADE&amp;ADDRESS('PR-tampon'!$E369,COLUMN(REFERENCEMENT_FACADE[[#Headers],[NOM COMMERCIAL DU PROCEDE]])))))</f>
        <v/>
      </c>
      <c r="F403" s="2" t="str">
        <f ca="1">IF('PR-tampon'!B369="","",IF('PR-tampon'!B369=0,"",INDIRECT(NOM_FR_FACADE&amp;ADDRESS('PR-tampon'!$E369,COLUMN(REFERENCEMENT_FACADE[[#Headers],[FABRICANT]])))))</f>
        <v/>
      </c>
      <c r="G403" s="2" t="str">
        <f ca="1">IF('PR-tampon'!B369="","",IF('PR-tampon'!B369=0,"",INDIRECT(NOM_FR_FACADE&amp;ADDRESS('PR-tampon'!$E369,COLUMN(REFERENCEMENT_FACADE[[#Headers],[TYPE DE DOCUMENT DE REFERENCE]])))))</f>
        <v/>
      </c>
      <c r="H403" s="2" t="str">
        <f ca="1">IF('PR-tampon'!B369="","",IF('PR-tampon'!B369=0,"",INDIRECT(NOM_FR_FACADE&amp;ADDRESS('PR-tampon'!$E369,COLUMN(REFERENCEMENT_FACADE[[#Headers],[REF]])))))</f>
        <v/>
      </c>
      <c r="I403" s="10" t="str">
        <f ca="1">IF('PR-tampon'!B369="","",IF('PR-tampon'!B369=0,"",INDIRECT(NOM_FR_FACADE&amp;ADDRESS('PR-tampon'!$E369,COLUMN(REFERENCEMENT_FACADE[[#Headers],[AVIS LIMITE AU / VALIDITE]])))))</f>
        <v/>
      </c>
      <c r="J403" s="10" t="str">
        <f ca="1">IF('PR-tampon'!B369="","",IF('PR-tampon'!B369=0,"",INDIRECT(NOM_FR_FACADE&amp;ADDRESS('PR-tampon'!$E369,COLUMN(REFERENCEMENT_FACADE[[#Headers],[TC/TNC
dans le domaine d''emploi visé]])))))</f>
        <v/>
      </c>
      <c r="K403" s="2" t="str">
        <f ca="1">IF('PR-tampon'!B369="","",IF('PR-tampon'!B369=0,"",INDIRECT(NOM_FR_FACADE&amp;ADDRESS('PR-tampon'!$E369,COLUMN(REFERENCEMENT_FACADE[[#Headers],[Synthèse support visés]])))))</f>
        <v/>
      </c>
      <c r="L403" s="2" t="str">
        <f ca="1">IF('PR-tampon'!B369="","",IF('PR-tampon'!B369=0,"",INDIRECT(NOM_FR_FACADE&amp;ADDRESS('PR-tampon'!$E369,COLUMN(REFERENCEMENT_FACADE[[#Headers],[LIMITATION DE HAUTEUR DE FACADE3]])))))</f>
        <v/>
      </c>
      <c r="M403" s="265" t="str">
        <f ca="1">IF('PR-tampon'!B369="","",IF('PR-tampon'!B369=0,"",INDIRECT(NOM_FR_FACADE&amp;ADDRESS('PR-tampon'!$E369,COLUMN(REFERENCEMENT_FACADE[[#Headers],[LIMITATION DE HAUTEUR DE FACADE]])))))</f>
        <v/>
      </c>
      <c r="N403" s="236" t="str">
        <f ca="1">IF('PR-tampon'!B369="","",IF('PR-tampon'!B369=0,"",IF(INDIRECT(NOM_FR_FACADE&amp;ADDRESS('PR-tampon'!$E369,COLUMN(REFERENCEMENT_FACADE[Observation domaine d''emploi Hauteur])))=0,"-",INDIRECT(NOM_FR_FACADE&amp;ADDRESS('PR-tampon'!$E369,COLUMN(REFERENCEMENT_FACADE[Observation domaine d''emploi Hauteur]))))))</f>
        <v/>
      </c>
      <c r="O403" s="2" t="str">
        <f ca="1">IF('PR-tampon'!B369="","",IF('PR-tampon'!B369=0,"",INDIRECT(NOM_FR_FACADE&amp;ADDRESS('PR-tampon'!$E369,COLUMN(REFERENCEMENT_FACADE[[#Headers],[Colonne zone visée]])))))</f>
        <v/>
      </c>
      <c r="P403" s="2" t="str">
        <f ca="1">IF('PR-tampon'!B369="","",IF('PR-tampon'!B369=0,"",INDIRECT(NOM_FR_FACADE&amp;ADDRESS('PR-tampon'!$E369,COLUMN(REFERENCEMENT_FACADE[[#Headers],[Colonne catégorie visée]])))))</f>
        <v/>
      </c>
      <c r="Q403" s="236" t="str">
        <f ca="1">IF(OR(RECH_CATEGORIE=FALSE,MID(Tableau5[[#This Row],[ZONE DE SISMICITE MAXIMALE POUR LA CATEGORIE DE BATIMENT VISEE]],2,2)="**"),IF('PR-tampon'!B369="","",IF('PR-tampon'!B369=0,"",IF(INDIRECT(NOM_FR_FACADE&amp;ADDRESS('PR-tampon'!$E369,COLUMN(REFERENCEMENT_FACADE[OBSERVATIONS SUR DOMAINE D''EMPLOI Sismique])))="","-",(INDIRECT(NOM_FR_FACADE&amp;ADDRESS('PR-tampon'!$E369,COLUMN(REFERENCEMENT_FACADE[OBSERVATIONS SUR DOMAINE D''EMPLOI Sismique]))))))),"")</f>
        <v/>
      </c>
      <c r="R403" s="2" t="str">
        <f ca="1">IF('PR-tampon'!B369="","",IF('PR-tampon'!B369=0,"",IF(INDIRECT(NOM_FR_FACADE&amp;ADDRESS('PR-tampon'!$E369,COLUMN(REFERENCEMENT_FACADE[REF ApL])))=0,"",INDIRECT(NOM_FR_FACADE&amp;ADDRESS('PR-tampon'!$E369,COLUMN(REFERENCEMENT_FACADE[REF ApL]))))))</f>
        <v/>
      </c>
      <c r="S403" s="187" t="str">
        <f ca="1">IF('PR-tampon'!B369="","",IF('PR-tampon'!B369=0,"",IF(INDIRECT(NOM_FR_FACADE&amp;ADDRESS('PR-tampon'!$E369,COLUMN(REFERENCEMENT_FACADE[Lien pour aller sur le site Evaluation CSTB])))=0,"",INDIRECT(NOM_FR_FACADE&amp;ADDRESS('PR-tampon'!$E369,COLUMN(REFERENCEMENT_FACADE[Lien pour aller sur le site Evaluation CSTB]))))))</f>
        <v/>
      </c>
    </row>
    <row r="404" spans="1:19" ht="120" customHeight="1" x14ac:dyDescent="0.3">
      <c r="A404" s="2" t="e">
        <f>IF('PR-tampon'!B370=0,"",IF(A403+1&gt;'MODULE DE RECHERCHE'!$F$36,"",A403+1))</f>
        <v>#VALUE!</v>
      </c>
      <c r="B404" s="10" t="str">
        <f ca="1">IF('PR-tampon'!E370="","",IF('PR-tampon'!E370=0,"",INDIRECT(NOM_FR_FACADE&amp;ADDRESS('PR-tampon'!$E370,COLUMN(REFERENCEMENT_FACADE[[#Headers],[DATE REFERENCEMENT]])))))</f>
        <v/>
      </c>
      <c r="C404" s="2" t="str">
        <f ca="1">IF('PR-tampon'!B370="","",IF('PR-tampon'!B370=0,"",INDIRECT(NOM_FR_FACADE&amp;ADDRESS('PR-tampon'!$E370,COLUMN(REFERENCEMENT_FACADE[[#Headers],[ASPECT]])))))</f>
        <v/>
      </c>
      <c r="D404" s="2" t="str">
        <f ca="1">IF('PR-tampon'!B370="","",IF('PR-tampon'!B370=0,"",INDIRECT(NOM_FR_FACADE&amp;ADDRESS('PR-tampon'!$E370,COLUMN(REFERENCEMENT_FACADE[[#Headers],[TYPE DE PROCEDE]])))))</f>
        <v/>
      </c>
      <c r="E404" s="2" t="str">
        <f ca="1">IF('PR-tampon'!B370="","",IF('PR-tampon'!B370=0,"",INDIRECT(NOM_FR_FACADE&amp;ADDRESS('PR-tampon'!$E370,COLUMN(REFERENCEMENT_FACADE[[#Headers],[NOM COMMERCIAL DU PROCEDE]])))))</f>
        <v/>
      </c>
      <c r="F404" s="2" t="str">
        <f ca="1">IF('PR-tampon'!B370="","",IF('PR-tampon'!B370=0,"",INDIRECT(NOM_FR_FACADE&amp;ADDRESS('PR-tampon'!$E370,COLUMN(REFERENCEMENT_FACADE[[#Headers],[FABRICANT]])))))</f>
        <v/>
      </c>
      <c r="G404" s="2" t="str">
        <f ca="1">IF('PR-tampon'!B370="","",IF('PR-tampon'!B370=0,"",INDIRECT(NOM_FR_FACADE&amp;ADDRESS('PR-tampon'!$E370,COLUMN(REFERENCEMENT_FACADE[[#Headers],[TYPE DE DOCUMENT DE REFERENCE]])))))</f>
        <v/>
      </c>
      <c r="H404" s="2" t="str">
        <f ca="1">IF('PR-tampon'!B370="","",IF('PR-tampon'!B370=0,"",INDIRECT(NOM_FR_FACADE&amp;ADDRESS('PR-tampon'!$E370,COLUMN(REFERENCEMENT_FACADE[[#Headers],[REF]])))))</f>
        <v/>
      </c>
      <c r="I404" s="10" t="str">
        <f ca="1">IF('PR-tampon'!B370="","",IF('PR-tampon'!B370=0,"",INDIRECT(NOM_FR_FACADE&amp;ADDRESS('PR-tampon'!$E370,COLUMN(REFERENCEMENT_FACADE[[#Headers],[AVIS LIMITE AU / VALIDITE]])))))</f>
        <v/>
      </c>
      <c r="J404" s="10" t="str">
        <f ca="1">IF('PR-tampon'!B370="","",IF('PR-tampon'!B370=0,"",INDIRECT(NOM_FR_FACADE&amp;ADDRESS('PR-tampon'!$E370,COLUMN(REFERENCEMENT_FACADE[[#Headers],[TC/TNC
dans le domaine d''emploi visé]])))))</f>
        <v/>
      </c>
      <c r="K404" s="2" t="str">
        <f ca="1">IF('PR-tampon'!B370="","",IF('PR-tampon'!B370=0,"",INDIRECT(NOM_FR_FACADE&amp;ADDRESS('PR-tampon'!$E370,COLUMN(REFERENCEMENT_FACADE[[#Headers],[Synthèse support visés]])))))</f>
        <v/>
      </c>
      <c r="L404" s="2" t="str">
        <f ca="1">IF('PR-tampon'!B370="","",IF('PR-tampon'!B370=0,"",INDIRECT(NOM_FR_FACADE&amp;ADDRESS('PR-tampon'!$E370,COLUMN(REFERENCEMENT_FACADE[[#Headers],[LIMITATION DE HAUTEUR DE FACADE3]])))))</f>
        <v/>
      </c>
      <c r="M404" s="265" t="str">
        <f ca="1">IF('PR-tampon'!B370="","",IF('PR-tampon'!B370=0,"",INDIRECT(NOM_FR_FACADE&amp;ADDRESS('PR-tampon'!$E370,COLUMN(REFERENCEMENT_FACADE[[#Headers],[LIMITATION DE HAUTEUR DE FACADE]])))))</f>
        <v/>
      </c>
      <c r="N404" s="236" t="str">
        <f ca="1">IF('PR-tampon'!B370="","",IF('PR-tampon'!B370=0,"",IF(INDIRECT(NOM_FR_FACADE&amp;ADDRESS('PR-tampon'!$E370,COLUMN(REFERENCEMENT_FACADE[Observation domaine d''emploi Hauteur])))=0,"-",INDIRECT(NOM_FR_FACADE&amp;ADDRESS('PR-tampon'!$E370,COLUMN(REFERENCEMENT_FACADE[Observation domaine d''emploi Hauteur]))))))</f>
        <v/>
      </c>
      <c r="O404" s="2" t="str">
        <f ca="1">IF('PR-tampon'!B370="","",IF('PR-tampon'!B370=0,"",INDIRECT(NOM_FR_FACADE&amp;ADDRESS('PR-tampon'!$E370,COLUMN(REFERENCEMENT_FACADE[[#Headers],[Colonne zone visée]])))))</f>
        <v/>
      </c>
      <c r="P404" s="2" t="str">
        <f ca="1">IF('PR-tampon'!B370="","",IF('PR-tampon'!B370=0,"",INDIRECT(NOM_FR_FACADE&amp;ADDRESS('PR-tampon'!$E370,COLUMN(REFERENCEMENT_FACADE[[#Headers],[Colonne catégorie visée]])))))</f>
        <v/>
      </c>
      <c r="Q404" s="236" t="str">
        <f ca="1">IF(OR(RECH_CATEGORIE=FALSE,MID(Tableau5[[#This Row],[ZONE DE SISMICITE MAXIMALE POUR LA CATEGORIE DE BATIMENT VISEE]],2,2)="**"),IF('PR-tampon'!B370="","",IF('PR-tampon'!B370=0,"",IF(INDIRECT(NOM_FR_FACADE&amp;ADDRESS('PR-tampon'!$E370,COLUMN(REFERENCEMENT_FACADE[OBSERVATIONS SUR DOMAINE D''EMPLOI Sismique])))="","-",(INDIRECT(NOM_FR_FACADE&amp;ADDRESS('PR-tampon'!$E370,COLUMN(REFERENCEMENT_FACADE[OBSERVATIONS SUR DOMAINE D''EMPLOI Sismique]))))))),"")</f>
        <v/>
      </c>
      <c r="R404" s="2" t="str">
        <f ca="1">IF('PR-tampon'!B370="","",IF('PR-tampon'!B370=0,"",IF(INDIRECT(NOM_FR_FACADE&amp;ADDRESS('PR-tampon'!$E370,COLUMN(REFERENCEMENT_FACADE[REF ApL])))=0,"",INDIRECT(NOM_FR_FACADE&amp;ADDRESS('PR-tampon'!$E370,COLUMN(REFERENCEMENT_FACADE[REF ApL]))))))</f>
        <v/>
      </c>
      <c r="S404" s="187" t="str">
        <f ca="1">IF('PR-tampon'!B370="","",IF('PR-tampon'!B370=0,"",IF(INDIRECT(NOM_FR_FACADE&amp;ADDRESS('PR-tampon'!$E370,COLUMN(REFERENCEMENT_FACADE[Lien pour aller sur le site Evaluation CSTB])))=0,"",INDIRECT(NOM_FR_FACADE&amp;ADDRESS('PR-tampon'!$E370,COLUMN(REFERENCEMENT_FACADE[Lien pour aller sur le site Evaluation CSTB]))))))</f>
        <v/>
      </c>
    </row>
    <row r="405" spans="1:19" ht="120" customHeight="1" x14ac:dyDescent="0.3">
      <c r="A405" s="2" t="e">
        <f>IF('PR-tampon'!B371=0,"",IF(A404+1&gt;'MODULE DE RECHERCHE'!$F$36,"",A404+1))</f>
        <v>#VALUE!</v>
      </c>
      <c r="B405" s="10" t="str">
        <f ca="1">IF('PR-tampon'!E371="","",IF('PR-tampon'!E371=0,"",INDIRECT(NOM_FR_FACADE&amp;ADDRESS('PR-tampon'!$E371,COLUMN(REFERENCEMENT_FACADE[[#Headers],[DATE REFERENCEMENT]])))))</f>
        <v/>
      </c>
      <c r="C405" s="2" t="str">
        <f ca="1">IF('PR-tampon'!B371="","",IF('PR-tampon'!B371=0,"",INDIRECT(NOM_FR_FACADE&amp;ADDRESS('PR-tampon'!$E371,COLUMN(REFERENCEMENT_FACADE[[#Headers],[ASPECT]])))))</f>
        <v/>
      </c>
      <c r="D405" s="2" t="str">
        <f ca="1">IF('PR-tampon'!B371="","",IF('PR-tampon'!B371=0,"",INDIRECT(NOM_FR_FACADE&amp;ADDRESS('PR-tampon'!$E371,COLUMN(REFERENCEMENT_FACADE[[#Headers],[TYPE DE PROCEDE]])))))</f>
        <v/>
      </c>
      <c r="E405" s="2" t="str">
        <f ca="1">IF('PR-tampon'!B371="","",IF('PR-tampon'!B371=0,"",INDIRECT(NOM_FR_FACADE&amp;ADDRESS('PR-tampon'!$E371,COLUMN(REFERENCEMENT_FACADE[[#Headers],[NOM COMMERCIAL DU PROCEDE]])))))</f>
        <v/>
      </c>
      <c r="F405" s="2" t="str">
        <f ca="1">IF('PR-tampon'!B371="","",IF('PR-tampon'!B371=0,"",INDIRECT(NOM_FR_FACADE&amp;ADDRESS('PR-tampon'!$E371,COLUMN(REFERENCEMENT_FACADE[[#Headers],[FABRICANT]])))))</f>
        <v/>
      </c>
      <c r="G405" s="2" t="str">
        <f ca="1">IF('PR-tampon'!B371="","",IF('PR-tampon'!B371=0,"",INDIRECT(NOM_FR_FACADE&amp;ADDRESS('PR-tampon'!$E371,COLUMN(REFERENCEMENT_FACADE[[#Headers],[TYPE DE DOCUMENT DE REFERENCE]])))))</f>
        <v/>
      </c>
      <c r="H405" s="2" t="str">
        <f ca="1">IF('PR-tampon'!B371="","",IF('PR-tampon'!B371=0,"",INDIRECT(NOM_FR_FACADE&amp;ADDRESS('PR-tampon'!$E371,COLUMN(REFERENCEMENT_FACADE[[#Headers],[REF]])))))</f>
        <v/>
      </c>
      <c r="I405" s="10" t="str">
        <f ca="1">IF('PR-tampon'!B371="","",IF('PR-tampon'!B371=0,"",INDIRECT(NOM_FR_FACADE&amp;ADDRESS('PR-tampon'!$E371,COLUMN(REFERENCEMENT_FACADE[[#Headers],[AVIS LIMITE AU / VALIDITE]])))))</f>
        <v/>
      </c>
      <c r="J405" s="10" t="str">
        <f ca="1">IF('PR-tampon'!B371="","",IF('PR-tampon'!B371=0,"",INDIRECT(NOM_FR_FACADE&amp;ADDRESS('PR-tampon'!$E371,COLUMN(REFERENCEMENT_FACADE[[#Headers],[TC/TNC
dans le domaine d''emploi visé]])))))</f>
        <v/>
      </c>
      <c r="K405" s="2" t="str">
        <f ca="1">IF('PR-tampon'!B371="","",IF('PR-tampon'!B371=0,"",INDIRECT(NOM_FR_FACADE&amp;ADDRESS('PR-tampon'!$E371,COLUMN(REFERENCEMENT_FACADE[[#Headers],[Synthèse support visés]])))))</f>
        <v/>
      </c>
      <c r="L405" s="2" t="str">
        <f ca="1">IF('PR-tampon'!B371="","",IF('PR-tampon'!B371=0,"",INDIRECT(NOM_FR_FACADE&amp;ADDRESS('PR-tampon'!$E371,COLUMN(REFERENCEMENT_FACADE[[#Headers],[LIMITATION DE HAUTEUR DE FACADE3]])))))</f>
        <v/>
      </c>
      <c r="M405" s="265" t="str">
        <f ca="1">IF('PR-tampon'!B371="","",IF('PR-tampon'!B371=0,"",INDIRECT(NOM_FR_FACADE&amp;ADDRESS('PR-tampon'!$E371,COLUMN(REFERENCEMENT_FACADE[[#Headers],[LIMITATION DE HAUTEUR DE FACADE]])))))</f>
        <v/>
      </c>
      <c r="N405" s="236" t="str">
        <f ca="1">IF('PR-tampon'!B371="","",IF('PR-tampon'!B371=0,"",IF(INDIRECT(NOM_FR_FACADE&amp;ADDRESS('PR-tampon'!$E371,COLUMN(REFERENCEMENT_FACADE[Observation domaine d''emploi Hauteur])))=0,"-",INDIRECT(NOM_FR_FACADE&amp;ADDRESS('PR-tampon'!$E371,COLUMN(REFERENCEMENT_FACADE[Observation domaine d''emploi Hauteur]))))))</f>
        <v/>
      </c>
      <c r="O405" s="2" t="str">
        <f ca="1">IF('PR-tampon'!B371="","",IF('PR-tampon'!B371=0,"",INDIRECT(NOM_FR_FACADE&amp;ADDRESS('PR-tampon'!$E371,COLUMN(REFERENCEMENT_FACADE[[#Headers],[Colonne zone visée]])))))</f>
        <v/>
      </c>
      <c r="P405" s="2" t="str">
        <f ca="1">IF('PR-tampon'!B371="","",IF('PR-tampon'!B371=0,"",INDIRECT(NOM_FR_FACADE&amp;ADDRESS('PR-tampon'!$E371,COLUMN(REFERENCEMENT_FACADE[[#Headers],[Colonne catégorie visée]])))))</f>
        <v/>
      </c>
      <c r="Q405" s="236" t="str">
        <f ca="1">IF(OR(RECH_CATEGORIE=FALSE,MID(Tableau5[[#This Row],[ZONE DE SISMICITE MAXIMALE POUR LA CATEGORIE DE BATIMENT VISEE]],2,2)="**"),IF('PR-tampon'!B371="","",IF('PR-tampon'!B371=0,"",IF(INDIRECT(NOM_FR_FACADE&amp;ADDRESS('PR-tampon'!$E371,COLUMN(REFERENCEMENT_FACADE[OBSERVATIONS SUR DOMAINE D''EMPLOI Sismique])))="","-",(INDIRECT(NOM_FR_FACADE&amp;ADDRESS('PR-tampon'!$E371,COLUMN(REFERENCEMENT_FACADE[OBSERVATIONS SUR DOMAINE D''EMPLOI Sismique]))))))),"")</f>
        <v/>
      </c>
      <c r="R405" s="2" t="str">
        <f ca="1">IF('PR-tampon'!B371="","",IF('PR-tampon'!B371=0,"",IF(INDIRECT(NOM_FR_FACADE&amp;ADDRESS('PR-tampon'!$E371,COLUMN(REFERENCEMENT_FACADE[REF ApL])))=0,"",INDIRECT(NOM_FR_FACADE&amp;ADDRESS('PR-tampon'!$E371,COLUMN(REFERENCEMENT_FACADE[REF ApL]))))))</f>
        <v/>
      </c>
      <c r="S405" s="187" t="str">
        <f ca="1">IF('PR-tampon'!B371="","",IF('PR-tampon'!B371=0,"",IF(INDIRECT(NOM_FR_FACADE&amp;ADDRESS('PR-tampon'!$E371,COLUMN(REFERENCEMENT_FACADE[Lien pour aller sur le site Evaluation CSTB])))=0,"",INDIRECT(NOM_FR_FACADE&amp;ADDRESS('PR-tampon'!$E371,COLUMN(REFERENCEMENT_FACADE[Lien pour aller sur le site Evaluation CSTB]))))))</f>
        <v/>
      </c>
    </row>
    <row r="406" spans="1:19" ht="120" customHeight="1" x14ac:dyDescent="0.3">
      <c r="A406" s="2" t="e">
        <f>IF('PR-tampon'!B372=0,"",IF(A405+1&gt;'MODULE DE RECHERCHE'!$F$36,"",A405+1))</f>
        <v>#VALUE!</v>
      </c>
      <c r="B406" s="10" t="str">
        <f ca="1">IF('PR-tampon'!E372="","",IF('PR-tampon'!E372=0,"",INDIRECT(NOM_FR_FACADE&amp;ADDRESS('PR-tampon'!$E372,COLUMN(REFERENCEMENT_FACADE[[#Headers],[DATE REFERENCEMENT]])))))</f>
        <v/>
      </c>
      <c r="C406" s="2" t="str">
        <f ca="1">IF('PR-tampon'!B372="","",IF('PR-tampon'!B372=0,"",INDIRECT(NOM_FR_FACADE&amp;ADDRESS('PR-tampon'!$E372,COLUMN(REFERENCEMENT_FACADE[[#Headers],[ASPECT]])))))</f>
        <v/>
      </c>
      <c r="D406" s="2" t="str">
        <f ca="1">IF('PR-tampon'!B372="","",IF('PR-tampon'!B372=0,"",INDIRECT(NOM_FR_FACADE&amp;ADDRESS('PR-tampon'!$E372,COLUMN(REFERENCEMENT_FACADE[[#Headers],[TYPE DE PROCEDE]])))))</f>
        <v/>
      </c>
      <c r="E406" s="2" t="str">
        <f ca="1">IF('PR-tampon'!B372="","",IF('PR-tampon'!B372=0,"",INDIRECT(NOM_FR_FACADE&amp;ADDRESS('PR-tampon'!$E372,COLUMN(REFERENCEMENT_FACADE[[#Headers],[NOM COMMERCIAL DU PROCEDE]])))))</f>
        <v/>
      </c>
      <c r="F406" s="2" t="str">
        <f ca="1">IF('PR-tampon'!B372="","",IF('PR-tampon'!B372=0,"",INDIRECT(NOM_FR_FACADE&amp;ADDRESS('PR-tampon'!$E372,COLUMN(REFERENCEMENT_FACADE[[#Headers],[FABRICANT]])))))</f>
        <v/>
      </c>
      <c r="G406" s="2" t="str">
        <f ca="1">IF('PR-tampon'!B372="","",IF('PR-tampon'!B372=0,"",INDIRECT(NOM_FR_FACADE&amp;ADDRESS('PR-tampon'!$E372,COLUMN(REFERENCEMENT_FACADE[[#Headers],[TYPE DE DOCUMENT DE REFERENCE]])))))</f>
        <v/>
      </c>
      <c r="H406" s="2" t="str">
        <f ca="1">IF('PR-tampon'!B372="","",IF('PR-tampon'!B372=0,"",INDIRECT(NOM_FR_FACADE&amp;ADDRESS('PR-tampon'!$E372,COLUMN(REFERENCEMENT_FACADE[[#Headers],[REF]])))))</f>
        <v/>
      </c>
      <c r="I406" s="10" t="str">
        <f ca="1">IF('PR-tampon'!B372="","",IF('PR-tampon'!B372=0,"",INDIRECT(NOM_FR_FACADE&amp;ADDRESS('PR-tampon'!$E372,COLUMN(REFERENCEMENT_FACADE[[#Headers],[AVIS LIMITE AU / VALIDITE]])))))</f>
        <v/>
      </c>
      <c r="J406" s="10" t="str">
        <f ca="1">IF('PR-tampon'!B372="","",IF('PR-tampon'!B372=0,"",INDIRECT(NOM_FR_FACADE&amp;ADDRESS('PR-tampon'!$E372,COLUMN(REFERENCEMENT_FACADE[[#Headers],[TC/TNC
dans le domaine d''emploi visé]])))))</f>
        <v/>
      </c>
      <c r="K406" s="2" t="str">
        <f ca="1">IF('PR-tampon'!B372="","",IF('PR-tampon'!B372=0,"",INDIRECT(NOM_FR_FACADE&amp;ADDRESS('PR-tampon'!$E372,COLUMN(REFERENCEMENT_FACADE[[#Headers],[Synthèse support visés]])))))</f>
        <v/>
      </c>
      <c r="L406" s="2" t="str">
        <f ca="1">IF('PR-tampon'!B372="","",IF('PR-tampon'!B372=0,"",INDIRECT(NOM_FR_FACADE&amp;ADDRESS('PR-tampon'!$E372,COLUMN(REFERENCEMENT_FACADE[[#Headers],[LIMITATION DE HAUTEUR DE FACADE3]])))))</f>
        <v/>
      </c>
      <c r="M406" s="265" t="str">
        <f ca="1">IF('PR-tampon'!B372="","",IF('PR-tampon'!B372=0,"",INDIRECT(NOM_FR_FACADE&amp;ADDRESS('PR-tampon'!$E372,COLUMN(REFERENCEMENT_FACADE[[#Headers],[LIMITATION DE HAUTEUR DE FACADE]])))))</f>
        <v/>
      </c>
      <c r="N406" s="236" t="str">
        <f ca="1">IF('PR-tampon'!B372="","",IF('PR-tampon'!B372=0,"",IF(INDIRECT(NOM_FR_FACADE&amp;ADDRESS('PR-tampon'!$E372,COLUMN(REFERENCEMENT_FACADE[Observation domaine d''emploi Hauteur])))=0,"-",INDIRECT(NOM_FR_FACADE&amp;ADDRESS('PR-tampon'!$E372,COLUMN(REFERENCEMENT_FACADE[Observation domaine d''emploi Hauteur]))))))</f>
        <v/>
      </c>
      <c r="O406" s="2" t="str">
        <f ca="1">IF('PR-tampon'!B372="","",IF('PR-tampon'!B372=0,"",INDIRECT(NOM_FR_FACADE&amp;ADDRESS('PR-tampon'!$E372,COLUMN(REFERENCEMENT_FACADE[[#Headers],[Colonne zone visée]])))))</f>
        <v/>
      </c>
      <c r="P406" s="2" t="str">
        <f ca="1">IF('PR-tampon'!B372="","",IF('PR-tampon'!B372=0,"",INDIRECT(NOM_FR_FACADE&amp;ADDRESS('PR-tampon'!$E372,COLUMN(REFERENCEMENT_FACADE[[#Headers],[Colonne catégorie visée]])))))</f>
        <v/>
      </c>
      <c r="Q406" s="236" t="str">
        <f ca="1">IF(OR(RECH_CATEGORIE=FALSE,MID(Tableau5[[#This Row],[ZONE DE SISMICITE MAXIMALE POUR LA CATEGORIE DE BATIMENT VISEE]],2,2)="**"),IF('PR-tampon'!B372="","",IF('PR-tampon'!B372=0,"",IF(INDIRECT(NOM_FR_FACADE&amp;ADDRESS('PR-tampon'!$E372,COLUMN(REFERENCEMENT_FACADE[OBSERVATIONS SUR DOMAINE D''EMPLOI Sismique])))="","-",(INDIRECT(NOM_FR_FACADE&amp;ADDRESS('PR-tampon'!$E372,COLUMN(REFERENCEMENT_FACADE[OBSERVATIONS SUR DOMAINE D''EMPLOI Sismique]))))))),"")</f>
        <v/>
      </c>
      <c r="R406" s="2" t="str">
        <f ca="1">IF('PR-tampon'!B372="","",IF('PR-tampon'!B372=0,"",IF(INDIRECT(NOM_FR_FACADE&amp;ADDRESS('PR-tampon'!$E372,COLUMN(REFERENCEMENT_FACADE[REF ApL])))=0,"",INDIRECT(NOM_FR_FACADE&amp;ADDRESS('PR-tampon'!$E372,COLUMN(REFERENCEMENT_FACADE[REF ApL]))))))</f>
        <v/>
      </c>
      <c r="S406" s="187" t="str">
        <f ca="1">IF('PR-tampon'!B372="","",IF('PR-tampon'!B372=0,"",IF(INDIRECT(NOM_FR_FACADE&amp;ADDRESS('PR-tampon'!$E372,COLUMN(REFERENCEMENT_FACADE[Lien pour aller sur le site Evaluation CSTB])))=0,"",INDIRECT(NOM_FR_FACADE&amp;ADDRESS('PR-tampon'!$E372,COLUMN(REFERENCEMENT_FACADE[Lien pour aller sur le site Evaluation CSTB]))))))</f>
        <v/>
      </c>
    </row>
    <row r="407" spans="1:19" ht="120" customHeight="1" x14ac:dyDescent="0.3">
      <c r="A407" s="2" t="e">
        <f>IF('PR-tampon'!B373=0,"",IF(A406+1&gt;'MODULE DE RECHERCHE'!$F$36,"",A406+1))</f>
        <v>#VALUE!</v>
      </c>
      <c r="B407" s="10" t="str">
        <f ca="1">IF('PR-tampon'!E373="","",IF('PR-tampon'!E373=0,"",INDIRECT(NOM_FR_FACADE&amp;ADDRESS('PR-tampon'!$E373,COLUMN(REFERENCEMENT_FACADE[[#Headers],[DATE REFERENCEMENT]])))))</f>
        <v/>
      </c>
      <c r="C407" s="2" t="str">
        <f ca="1">IF('PR-tampon'!B373="","",IF('PR-tampon'!B373=0,"",INDIRECT(NOM_FR_FACADE&amp;ADDRESS('PR-tampon'!$E373,COLUMN(REFERENCEMENT_FACADE[[#Headers],[ASPECT]])))))</f>
        <v/>
      </c>
      <c r="D407" s="2" t="str">
        <f ca="1">IF('PR-tampon'!B373="","",IF('PR-tampon'!B373=0,"",INDIRECT(NOM_FR_FACADE&amp;ADDRESS('PR-tampon'!$E373,COLUMN(REFERENCEMENT_FACADE[[#Headers],[TYPE DE PROCEDE]])))))</f>
        <v/>
      </c>
      <c r="E407" s="2" t="str">
        <f ca="1">IF('PR-tampon'!B373="","",IF('PR-tampon'!B373=0,"",INDIRECT(NOM_FR_FACADE&amp;ADDRESS('PR-tampon'!$E373,COLUMN(REFERENCEMENT_FACADE[[#Headers],[NOM COMMERCIAL DU PROCEDE]])))))</f>
        <v/>
      </c>
      <c r="F407" s="2" t="str">
        <f ca="1">IF('PR-tampon'!B373="","",IF('PR-tampon'!B373=0,"",INDIRECT(NOM_FR_FACADE&amp;ADDRESS('PR-tampon'!$E373,COLUMN(REFERENCEMENT_FACADE[[#Headers],[FABRICANT]])))))</f>
        <v/>
      </c>
      <c r="G407" s="2" t="str">
        <f ca="1">IF('PR-tampon'!B373="","",IF('PR-tampon'!B373=0,"",INDIRECT(NOM_FR_FACADE&amp;ADDRESS('PR-tampon'!$E373,COLUMN(REFERENCEMENT_FACADE[[#Headers],[TYPE DE DOCUMENT DE REFERENCE]])))))</f>
        <v/>
      </c>
      <c r="H407" s="2" t="str">
        <f ca="1">IF('PR-tampon'!B373="","",IF('PR-tampon'!B373=0,"",INDIRECT(NOM_FR_FACADE&amp;ADDRESS('PR-tampon'!$E373,COLUMN(REFERENCEMENT_FACADE[[#Headers],[REF]])))))</f>
        <v/>
      </c>
      <c r="I407" s="10" t="str">
        <f ca="1">IF('PR-tampon'!B373="","",IF('PR-tampon'!B373=0,"",INDIRECT(NOM_FR_FACADE&amp;ADDRESS('PR-tampon'!$E373,COLUMN(REFERENCEMENT_FACADE[[#Headers],[AVIS LIMITE AU / VALIDITE]])))))</f>
        <v/>
      </c>
      <c r="J407" s="10" t="str">
        <f ca="1">IF('PR-tampon'!B373="","",IF('PR-tampon'!B373=0,"",INDIRECT(NOM_FR_FACADE&amp;ADDRESS('PR-tampon'!$E373,COLUMN(REFERENCEMENT_FACADE[[#Headers],[TC/TNC
dans le domaine d''emploi visé]])))))</f>
        <v/>
      </c>
      <c r="K407" s="2" t="str">
        <f ca="1">IF('PR-tampon'!B373="","",IF('PR-tampon'!B373=0,"",INDIRECT(NOM_FR_FACADE&amp;ADDRESS('PR-tampon'!$E373,COLUMN(REFERENCEMENT_FACADE[[#Headers],[Synthèse support visés]])))))</f>
        <v/>
      </c>
      <c r="L407" s="2" t="str">
        <f ca="1">IF('PR-tampon'!B373="","",IF('PR-tampon'!B373=0,"",INDIRECT(NOM_FR_FACADE&amp;ADDRESS('PR-tampon'!$E373,COLUMN(REFERENCEMENT_FACADE[[#Headers],[LIMITATION DE HAUTEUR DE FACADE3]])))))</f>
        <v/>
      </c>
      <c r="M407" s="265" t="str">
        <f ca="1">IF('PR-tampon'!B373="","",IF('PR-tampon'!B373=0,"",INDIRECT(NOM_FR_FACADE&amp;ADDRESS('PR-tampon'!$E373,COLUMN(REFERENCEMENT_FACADE[[#Headers],[LIMITATION DE HAUTEUR DE FACADE]])))))</f>
        <v/>
      </c>
      <c r="N407" s="236" t="str">
        <f ca="1">IF('PR-tampon'!B373="","",IF('PR-tampon'!B373=0,"",IF(INDIRECT(NOM_FR_FACADE&amp;ADDRESS('PR-tampon'!$E373,COLUMN(REFERENCEMENT_FACADE[Observation domaine d''emploi Hauteur])))=0,"-",INDIRECT(NOM_FR_FACADE&amp;ADDRESS('PR-tampon'!$E373,COLUMN(REFERENCEMENT_FACADE[Observation domaine d''emploi Hauteur]))))))</f>
        <v/>
      </c>
      <c r="O407" s="2" t="str">
        <f ca="1">IF('PR-tampon'!B373="","",IF('PR-tampon'!B373=0,"",INDIRECT(NOM_FR_FACADE&amp;ADDRESS('PR-tampon'!$E373,COLUMN(REFERENCEMENT_FACADE[[#Headers],[Colonne zone visée]])))))</f>
        <v/>
      </c>
      <c r="P407" s="2" t="str">
        <f ca="1">IF('PR-tampon'!B373="","",IF('PR-tampon'!B373=0,"",INDIRECT(NOM_FR_FACADE&amp;ADDRESS('PR-tampon'!$E373,COLUMN(REFERENCEMENT_FACADE[[#Headers],[Colonne catégorie visée]])))))</f>
        <v/>
      </c>
      <c r="Q407" s="236" t="str">
        <f ca="1">IF(OR(RECH_CATEGORIE=FALSE,MID(Tableau5[[#This Row],[ZONE DE SISMICITE MAXIMALE POUR LA CATEGORIE DE BATIMENT VISEE]],2,2)="**"),IF('PR-tampon'!B373="","",IF('PR-tampon'!B373=0,"",IF(INDIRECT(NOM_FR_FACADE&amp;ADDRESS('PR-tampon'!$E373,COLUMN(REFERENCEMENT_FACADE[OBSERVATIONS SUR DOMAINE D''EMPLOI Sismique])))="","-",(INDIRECT(NOM_FR_FACADE&amp;ADDRESS('PR-tampon'!$E373,COLUMN(REFERENCEMENT_FACADE[OBSERVATIONS SUR DOMAINE D''EMPLOI Sismique]))))))),"")</f>
        <v/>
      </c>
      <c r="R407" s="2" t="str">
        <f ca="1">IF('PR-tampon'!B373="","",IF('PR-tampon'!B373=0,"",IF(INDIRECT(NOM_FR_FACADE&amp;ADDRESS('PR-tampon'!$E373,COLUMN(REFERENCEMENT_FACADE[REF ApL])))=0,"",INDIRECT(NOM_FR_FACADE&amp;ADDRESS('PR-tampon'!$E373,COLUMN(REFERENCEMENT_FACADE[REF ApL]))))))</f>
        <v/>
      </c>
      <c r="S407" s="187" t="str">
        <f ca="1">IF('PR-tampon'!B373="","",IF('PR-tampon'!B373=0,"",IF(INDIRECT(NOM_FR_FACADE&amp;ADDRESS('PR-tampon'!$E373,COLUMN(REFERENCEMENT_FACADE[Lien pour aller sur le site Evaluation CSTB])))=0,"",INDIRECT(NOM_FR_FACADE&amp;ADDRESS('PR-tampon'!$E373,COLUMN(REFERENCEMENT_FACADE[Lien pour aller sur le site Evaluation CSTB]))))))</f>
        <v/>
      </c>
    </row>
    <row r="408" spans="1:19" ht="120" customHeight="1" x14ac:dyDescent="0.3">
      <c r="A408" s="2" t="e">
        <f>IF('PR-tampon'!B374=0,"",IF(A407+1&gt;'MODULE DE RECHERCHE'!$F$36,"",A407+1))</f>
        <v>#VALUE!</v>
      </c>
      <c r="B408" s="10" t="str">
        <f ca="1">IF('PR-tampon'!E374="","",IF('PR-tampon'!E374=0,"",INDIRECT(NOM_FR_FACADE&amp;ADDRESS('PR-tampon'!$E374,COLUMN(REFERENCEMENT_FACADE[[#Headers],[DATE REFERENCEMENT]])))))</f>
        <v/>
      </c>
      <c r="C408" s="2" t="str">
        <f ca="1">IF('PR-tampon'!B374="","",IF('PR-tampon'!B374=0,"",INDIRECT(NOM_FR_FACADE&amp;ADDRESS('PR-tampon'!$E374,COLUMN(REFERENCEMENT_FACADE[[#Headers],[ASPECT]])))))</f>
        <v/>
      </c>
      <c r="D408" s="2" t="str">
        <f ca="1">IF('PR-tampon'!B374="","",IF('PR-tampon'!B374=0,"",INDIRECT(NOM_FR_FACADE&amp;ADDRESS('PR-tampon'!$E374,COLUMN(REFERENCEMENT_FACADE[[#Headers],[TYPE DE PROCEDE]])))))</f>
        <v/>
      </c>
      <c r="E408" s="2" t="str">
        <f ca="1">IF('PR-tampon'!B374="","",IF('PR-tampon'!B374=0,"",INDIRECT(NOM_FR_FACADE&amp;ADDRESS('PR-tampon'!$E374,COLUMN(REFERENCEMENT_FACADE[[#Headers],[NOM COMMERCIAL DU PROCEDE]])))))</f>
        <v/>
      </c>
      <c r="F408" s="2" t="str">
        <f ca="1">IF('PR-tampon'!B374="","",IF('PR-tampon'!B374=0,"",INDIRECT(NOM_FR_FACADE&amp;ADDRESS('PR-tampon'!$E374,COLUMN(REFERENCEMENT_FACADE[[#Headers],[FABRICANT]])))))</f>
        <v/>
      </c>
      <c r="G408" s="2" t="str">
        <f ca="1">IF('PR-tampon'!B374="","",IF('PR-tampon'!B374=0,"",INDIRECT(NOM_FR_FACADE&amp;ADDRESS('PR-tampon'!$E374,COLUMN(REFERENCEMENT_FACADE[[#Headers],[TYPE DE DOCUMENT DE REFERENCE]])))))</f>
        <v/>
      </c>
      <c r="H408" s="2" t="str">
        <f ca="1">IF('PR-tampon'!B374="","",IF('PR-tampon'!B374=0,"",INDIRECT(NOM_FR_FACADE&amp;ADDRESS('PR-tampon'!$E374,COLUMN(REFERENCEMENT_FACADE[[#Headers],[REF]])))))</f>
        <v/>
      </c>
      <c r="I408" s="10" t="str">
        <f ca="1">IF('PR-tampon'!B374="","",IF('PR-tampon'!B374=0,"",INDIRECT(NOM_FR_FACADE&amp;ADDRESS('PR-tampon'!$E374,COLUMN(REFERENCEMENT_FACADE[[#Headers],[AVIS LIMITE AU / VALIDITE]])))))</f>
        <v/>
      </c>
      <c r="J408" s="10" t="str">
        <f ca="1">IF('PR-tampon'!B374="","",IF('PR-tampon'!B374=0,"",INDIRECT(NOM_FR_FACADE&amp;ADDRESS('PR-tampon'!$E374,COLUMN(REFERENCEMENT_FACADE[[#Headers],[TC/TNC
dans le domaine d''emploi visé]])))))</f>
        <v/>
      </c>
      <c r="K408" s="2" t="str">
        <f ca="1">IF('PR-tampon'!B374="","",IF('PR-tampon'!B374=0,"",INDIRECT(NOM_FR_FACADE&amp;ADDRESS('PR-tampon'!$E374,COLUMN(REFERENCEMENT_FACADE[[#Headers],[Synthèse support visés]])))))</f>
        <v/>
      </c>
      <c r="L408" s="2" t="str">
        <f ca="1">IF('PR-tampon'!B374="","",IF('PR-tampon'!B374=0,"",INDIRECT(NOM_FR_FACADE&amp;ADDRESS('PR-tampon'!$E374,COLUMN(REFERENCEMENT_FACADE[[#Headers],[LIMITATION DE HAUTEUR DE FACADE3]])))))</f>
        <v/>
      </c>
      <c r="M408" s="265" t="str">
        <f ca="1">IF('PR-tampon'!B374="","",IF('PR-tampon'!B374=0,"",INDIRECT(NOM_FR_FACADE&amp;ADDRESS('PR-tampon'!$E374,COLUMN(REFERENCEMENT_FACADE[[#Headers],[LIMITATION DE HAUTEUR DE FACADE]])))))</f>
        <v/>
      </c>
      <c r="N408" s="236" t="str">
        <f ca="1">IF('PR-tampon'!B374="","",IF('PR-tampon'!B374=0,"",IF(INDIRECT(NOM_FR_FACADE&amp;ADDRESS('PR-tampon'!$E374,COLUMN(REFERENCEMENT_FACADE[Observation domaine d''emploi Hauteur])))=0,"-",INDIRECT(NOM_FR_FACADE&amp;ADDRESS('PR-tampon'!$E374,COLUMN(REFERENCEMENT_FACADE[Observation domaine d''emploi Hauteur]))))))</f>
        <v/>
      </c>
      <c r="O408" s="2" t="str">
        <f ca="1">IF('PR-tampon'!B374="","",IF('PR-tampon'!B374=0,"",INDIRECT(NOM_FR_FACADE&amp;ADDRESS('PR-tampon'!$E374,COLUMN(REFERENCEMENT_FACADE[[#Headers],[Colonne zone visée]])))))</f>
        <v/>
      </c>
      <c r="P408" s="2" t="str">
        <f ca="1">IF('PR-tampon'!B374="","",IF('PR-tampon'!B374=0,"",INDIRECT(NOM_FR_FACADE&amp;ADDRESS('PR-tampon'!$E374,COLUMN(REFERENCEMENT_FACADE[[#Headers],[Colonne catégorie visée]])))))</f>
        <v/>
      </c>
      <c r="Q408" s="236" t="str">
        <f ca="1">IF(OR(RECH_CATEGORIE=FALSE,MID(Tableau5[[#This Row],[ZONE DE SISMICITE MAXIMALE POUR LA CATEGORIE DE BATIMENT VISEE]],2,2)="**"),IF('PR-tampon'!B374="","",IF('PR-tampon'!B374=0,"",IF(INDIRECT(NOM_FR_FACADE&amp;ADDRESS('PR-tampon'!$E374,COLUMN(REFERENCEMENT_FACADE[OBSERVATIONS SUR DOMAINE D''EMPLOI Sismique])))="","-",(INDIRECT(NOM_FR_FACADE&amp;ADDRESS('PR-tampon'!$E374,COLUMN(REFERENCEMENT_FACADE[OBSERVATIONS SUR DOMAINE D''EMPLOI Sismique]))))))),"")</f>
        <v/>
      </c>
      <c r="R408" s="2" t="str">
        <f ca="1">IF('PR-tampon'!B374="","",IF('PR-tampon'!B374=0,"",IF(INDIRECT(NOM_FR_FACADE&amp;ADDRESS('PR-tampon'!$E374,COLUMN(REFERENCEMENT_FACADE[REF ApL])))=0,"",INDIRECT(NOM_FR_FACADE&amp;ADDRESS('PR-tampon'!$E374,COLUMN(REFERENCEMENT_FACADE[REF ApL]))))))</f>
        <v/>
      </c>
      <c r="S408" s="187" t="str">
        <f ca="1">IF('PR-tampon'!B374="","",IF('PR-tampon'!B374=0,"",IF(INDIRECT(NOM_FR_FACADE&amp;ADDRESS('PR-tampon'!$E374,COLUMN(REFERENCEMENT_FACADE[Lien pour aller sur le site Evaluation CSTB])))=0,"",INDIRECT(NOM_FR_FACADE&amp;ADDRESS('PR-tampon'!$E374,COLUMN(REFERENCEMENT_FACADE[Lien pour aller sur le site Evaluation CSTB]))))))</f>
        <v/>
      </c>
    </row>
    <row r="409" spans="1:19" ht="120" customHeight="1" x14ac:dyDescent="0.3">
      <c r="A409" s="2" t="e">
        <f>IF('PR-tampon'!B375=0,"",IF(A408+1&gt;'MODULE DE RECHERCHE'!$F$36,"",A408+1))</f>
        <v>#VALUE!</v>
      </c>
      <c r="B409" s="10" t="str">
        <f ca="1">IF('PR-tampon'!E375="","",IF('PR-tampon'!E375=0,"",INDIRECT(NOM_FR_FACADE&amp;ADDRESS('PR-tampon'!$E375,COLUMN(REFERENCEMENT_FACADE[[#Headers],[DATE REFERENCEMENT]])))))</f>
        <v/>
      </c>
      <c r="C409" s="2" t="str">
        <f ca="1">IF('PR-tampon'!B375="","",IF('PR-tampon'!B375=0,"",INDIRECT(NOM_FR_FACADE&amp;ADDRESS('PR-tampon'!$E375,COLUMN(REFERENCEMENT_FACADE[[#Headers],[ASPECT]])))))</f>
        <v/>
      </c>
      <c r="D409" s="2" t="str">
        <f ca="1">IF('PR-tampon'!B375="","",IF('PR-tampon'!B375=0,"",INDIRECT(NOM_FR_FACADE&amp;ADDRESS('PR-tampon'!$E375,COLUMN(REFERENCEMENT_FACADE[[#Headers],[TYPE DE PROCEDE]])))))</f>
        <v/>
      </c>
      <c r="E409" s="2" t="str">
        <f ca="1">IF('PR-tampon'!B375="","",IF('PR-tampon'!B375=0,"",INDIRECT(NOM_FR_FACADE&amp;ADDRESS('PR-tampon'!$E375,COLUMN(REFERENCEMENT_FACADE[[#Headers],[NOM COMMERCIAL DU PROCEDE]])))))</f>
        <v/>
      </c>
      <c r="F409" s="2" t="str">
        <f ca="1">IF('PR-tampon'!B375="","",IF('PR-tampon'!B375=0,"",INDIRECT(NOM_FR_FACADE&amp;ADDRESS('PR-tampon'!$E375,COLUMN(REFERENCEMENT_FACADE[[#Headers],[FABRICANT]])))))</f>
        <v/>
      </c>
      <c r="G409" s="2" t="str">
        <f ca="1">IF('PR-tampon'!B375="","",IF('PR-tampon'!B375=0,"",INDIRECT(NOM_FR_FACADE&amp;ADDRESS('PR-tampon'!$E375,COLUMN(REFERENCEMENT_FACADE[[#Headers],[TYPE DE DOCUMENT DE REFERENCE]])))))</f>
        <v/>
      </c>
      <c r="H409" s="2" t="str">
        <f ca="1">IF('PR-tampon'!B375="","",IF('PR-tampon'!B375=0,"",INDIRECT(NOM_FR_FACADE&amp;ADDRESS('PR-tampon'!$E375,COLUMN(REFERENCEMENT_FACADE[[#Headers],[REF]])))))</f>
        <v/>
      </c>
      <c r="I409" s="10" t="str">
        <f ca="1">IF('PR-tampon'!B375="","",IF('PR-tampon'!B375=0,"",INDIRECT(NOM_FR_FACADE&amp;ADDRESS('PR-tampon'!$E375,COLUMN(REFERENCEMENT_FACADE[[#Headers],[AVIS LIMITE AU / VALIDITE]])))))</f>
        <v/>
      </c>
      <c r="J409" s="10" t="str">
        <f ca="1">IF('PR-tampon'!B375="","",IF('PR-tampon'!B375=0,"",INDIRECT(NOM_FR_FACADE&amp;ADDRESS('PR-tampon'!$E375,COLUMN(REFERENCEMENT_FACADE[[#Headers],[TC/TNC
dans le domaine d''emploi visé]])))))</f>
        <v/>
      </c>
      <c r="K409" s="2" t="str">
        <f ca="1">IF('PR-tampon'!B375="","",IF('PR-tampon'!B375=0,"",INDIRECT(NOM_FR_FACADE&amp;ADDRESS('PR-tampon'!$E375,COLUMN(REFERENCEMENT_FACADE[[#Headers],[Synthèse support visés]])))))</f>
        <v/>
      </c>
      <c r="L409" s="2" t="str">
        <f ca="1">IF('PR-tampon'!B375="","",IF('PR-tampon'!B375=0,"",INDIRECT(NOM_FR_FACADE&amp;ADDRESS('PR-tampon'!$E375,COLUMN(REFERENCEMENT_FACADE[[#Headers],[LIMITATION DE HAUTEUR DE FACADE3]])))))</f>
        <v/>
      </c>
      <c r="M409" s="265" t="str">
        <f ca="1">IF('PR-tampon'!B375="","",IF('PR-tampon'!B375=0,"",INDIRECT(NOM_FR_FACADE&amp;ADDRESS('PR-tampon'!$E375,COLUMN(REFERENCEMENT_FACADE[[#Headers],[LIMITATION DE HAUTEUR DE FACADE]])))))</f>
        <v/>
      </c>
      <c r="N409" s="236" t="str">
        <f ca="1">IF('PR-tampon'!B375="","",IF('PR-tampon'!B375=0,"",IF(INDIRECT(NOM_FR_FACADE&amp;ADDRESS('PR-tampon'!$E375,COLUMN(REFERENCEMENT_FACADE[Observation domaine d''emploi Hauteur])))=0,"-",INDIRECT(NOM_FR_FACADE&amp;ADDRESS('PR-tampon'!$E375,COLUMN(REFERENCEMENT_FACADE[Observation domaine d''emploi Hauteur]))))))</f>
        <v/>
      </c>
      <c r="O409" s="2" t="str">
        <f ca="1">IF('PR-tampon'!B375="","",IF('PR-tampon'!B375=0,"",INDIRECT(NOM_FR_FACADE&amp;ADDRESS('PR-tampon'!$E375,COLUMN(REFERENCEMENT_FACADE[[#Headers],[Colonne zone visée]])))))</f>
        <v/>
      </c>
      <c r="P409" s="2" t="str">
        <f ca="1">IF('PR-tampon'!B375="","",IF('PR-tampon'!B375=0,"",INDIRECT(NOM_FR_FACADE&amp;ADDRESS('PR-tampon'!$E375,COLUMN(REFERENCEMENT_FACADE[[#Headers],[Colonne catégorie visée]])))))</f>
        <v/>
      </c>
      <c r="Q409" s="236" t="str">
        <f ca="1">IF(OR(RECH_CATEGORIE=FALSE,MID(Tableau5[[#This Row],[ZONE DE SISMICITE MAXIMALE POUR LA CATEGORIE DE BATIMENT VISEE]],2,2)="**"),IF('PR-tampon'!B375="","",IF('PR-tampon'!B375=0,"",IF(INDIRECT(NOM_FR_FACADE&amp;ADDRESS('PR-tampon'!$E375,COLUMN(REFERENCEMENT_FACADE[OBSERVATIONS SUR DOMAINE D''EMPLOI Sismique])))="","-",(INDIRECT(NOM_FR_FACADE&amp;ADDRESS('PR-tampon'!$E375,COLUMN(REFERENCEMENT_FACADE[OBSERVATIONS SUR DOMAINE D''EMPLOI Sismique]))))))),"")</f>
        <v/>
      </c>
      <c r="R409" s="2" t="str">
        <f ca="1">IF('PR-tampon'!B375="","",IF('PR-tampon'!B375=0,"",IF(INDIRECT(NOM_FR_FACADE&amp;ADDRESS('PR-tampon'!$E375,COLUMN(REFERENCEMENT_FACADE[REF ApL])))=0,"",INDIRECT(NOM_FR_FACADE&amp;ADDRESS('PR-tampon'!$E375,COLUMN(REFERENCEMENT_FACADE[REF ApL]))))))</f>
        <v/>
      </c>
      <c r="S409" s="187" t="str">
        <f ca="1">IF('PR-tampon'!B375="","",IF('PR-tampon'!B375=0,"",IF(INDIRECT(NOM_FR_FACADE&amp;ADDRESS('PR-tampon'!$E375,COLUMN(REFERENCEMENT_FACADE[Lien pour aller sur le site Evaluation CSTB])))=0,"",INDIRECT(NOM_FR_FACADE&amp;ADDRESS('PR-tampon'!$E375,COLUMN(REFERENCEMENT_FACADE[Lien pour aller sur le site Evaluation CSTB]))))))</f>
        <v/>
      </c>
    </row>
    <row r="410" spans="1:19" ht="120" customHeight="1" x14ac:dyDescent="0.3">
      <c r="A410" s="2" t="e">
        <f>IF('PR-tampon'!B376=0,"",IF(A409+1&gt;'MODULE DE RECHERCHE'!$F$36,"",A409+1))</f>
        <v>#VALUE!</v>
      </c>
      <c r="B410" s="10" t="str">
        <f ca="1">IF('PR-tampon'!E376="","",IF('PR-tampon'!E376=0,"",INDIRECT(NOM_FR_FACADE&amp;ADDRESS('PR-tampon'!$E376,COLUMN(REFERENCEMENT_FACADE[[#Headers],[DATE REFERENCEMENT]])))))</f>
        <v/>
      </c>
      <c r="C410" s="2" t="str">
        <f ca="1">IF('PR-tampon'!B376="","",IF('PR-tampon'!B376=0,"",INDIRECT(NOM_FR_FACADE&amp;ADDRESS('PR-tampon'!$E376,COLUMN(REFERENCEMENT_FACADE[[#Headers],[ASPECT]])))))</f>
        <v/>
      </c>
      <c r="D410" s="2" t="str">
        <f ca="1">IF('PR-tampon'!B376="","",IF('PR-tampon'!B376=0,"",INDIRECT(NOM_FR_FACADE&amp;ADDRESS('PR-tampon'!$E376,COLUMN(REFERENCEMENT_FACADE[[#Headers],[TYPE DE PROCEDE]])))))</f>
        <v/>
      </c>
      <c r="E410" s="2" t="str">
        <f ca="1">IF('PR-tampon'!B376="","",IF('PR-tampon'!B376=0,"",INDIRECT(NOM_FR_FACADE&amp;ADDRESS('PR-tampon'!$E376,COLUMN(REFERENCEMENT_FACADE[[#Headers],[NOM COMMERCIAL DU PROCEDE]])))))</f>
        <v/>
      </c>
      <c r="F410" s="2" t="str">
        <f ca="1">IF('PR-tampon'!B376="","",IF('PR-tampon'!B376=0,"",INDIRECT(NOM_FR_FACADE&amp;ADDRESS('PR-tampon'!$E376,COLUMN(REFERENCEMENT_FACADE[[#Headers],[FABRICANT]])))))</f>
        <v/>
      </c>
      <c r="G410" s="2" t="str">
        <f ca="1">IF('PR-tampon'!B376="","",IF('PR-tampon'!B376=0,"",INDIRECT(NOM_FR_FACADE&amp;ADDRESS('PR-tampon'!$E376,COLUMN(REFERENCEMENT_FACADE[[#Headers],[TYPE DE DOCUMENT DE REFERENCE]])))))</f>
        <v/>
      </c>
      <c r="H410" s="2" t="str">
        <f ca="1">IF('PR-tampon'!B376="","",IF('PR-tampon'!B376=0,"",INDIRECT(NOM_FR_FACADE&amp;ADDRESS('PR-tampon'!$E376,COLUMN(REFERENCEMENT_FACADE[[#Headers],[REF]])))))</f>
        <v/>
      </c>
      <c r="I410" s="10" t="str">
        <f ca="1">IF('PR-tampon'!B376="","",IF('PR-tampon'!B376=0,"",INDIRECT(NOM_FR_FACADE&amp;ADDRESS('PR-tampon'!$E376,COLUMN(REFERENCEMENT_FACADE[[#Headers],[AVIS LIMITE AU / VALIDITE]])))))</f>
        <v/>
      </c>
      <c r="J410" s="10" t="str">
        <f ca="1">IF('PR-tampon'!B376="","",IF('PR-tampon'!B376=0,"",INDIRECT(NOM_FR_FACADE&amp;ADDRESS('PR-tampon'!$E376,COLUMN(REFERENCEMENT_FACADE[[#Headers],[TC/TNC
dans le domaine d''emploi visé]])))))</f>
        <v/>
      </c>
      <c r="K410" s="2" t="str">
        <f ca="1">IF('PR-tampon'!B376="","",IF('PR-tampon'!B376=0,"",INDIRECT(NOM_FR_FACADE&amp;ADDRESS('PR-tampon'!$E376,COLUMN(REFERENCEMENT_FACADE[[#Headers],[Synthèse support visés]])))))</f>
        <v/>
      </c>
      <c r="L410" s="2" t="str">
        <f ca="1">IF('PR-tampon'!B376="","",IF('PR-tampon'!B376=0,"",INDIRECT(NOM_FR_FACADE&amp;ADDRESS('PR-tampon'!$E376,COLUMN(REFERENCEMENT_FACADE[[#Headers],[LIMITATION DE HAUTEUR DE FACADE3]])))))</f>
        <v/>
      </c>
      <c r="M410" s="265" t="str">
        <f ca="1">IF('PR-tampon'!B376="","",IF('PR-tampon'!B376=0,"",INDIRECT(NOM_FR_FACADE&amp;ADDRESS('PR-tampon'!$E376,COLUMN(REFERENCEMENT_FACADE[[#Headers],[LIMITATION DE HAUTEUR DE FACADE]])))))</f>
        <v/>
      </c>
      <c r="N410" s="236" t="str">
        <f ca="1">IF('PR-tampon'!B376="","",IF('PR-tampon'!B376=0,"",IF(INDIRECT(NOM_FR_FACADE&amp;ADDRESS('PR-tampon'!$E376,COLUMN(REFERENCEMENT_FACADE[Observation domaine d''emploi Hauteur])))=0,"-",INDIRECT(NOM_FR_FACADE&amp;ADDRESS('PR-tampon'!$E376,COLUMN(REFERENCEMENT_FACADE[Observation domaine d''emploi Hauteur]))))))</f>
        <v/>
      </c>
      <c r="O410" s="2" t="str">
        <f ca="1">IF('PR-tampon'!B376="","",IF('PR-tampon'!B376=0,"",INDIRECT(NOM_FR_FACADE&amp;ADDRESS('PR-tampon'!$E376,COLUMN(REFERENCEMENT_FACADE[[#Headers],[Colonne zone visée]])))))</f>
        <v/>
      </c>
      <c r="P410" s="2" t="str">
        <f ca="1">IF('PR-tampon'!B376="","",IF('PR-tampon'!B376=0,"",INDIRECT(NOM_FR_FACADE&amp;ADDRESS('PR-tampon'!$E376,COLUMN(REFERENCEMENT_FACADE[[#Headers],[Colonne catégorie visée]])))))</f>
        <v/>
      </c>
      <c r="Q410" s="236" t="str">
        <f ca="1">IF(OR(RECH_CATEGORIE=FALSE,MID(Tableau5[[#This Row],[ZONE DE SISMICITE MAXIMALE POUR LA CATEGORIE DE BATIMENT VISEE]],2,2)="**"),IF('PR-tampon'!B376="","",IF('PR-tampon'!B376=0,"",IF(INDIRECT(NOM_FR_FACADE&amp;ADDRESS('PR-tampon'!$E376,COLUMN(REFERENCEMENT_FACADE[OBSERVATIONS SUR DOMAINE D''EMPLOI Sismique])))="","-",(INDIRECT(NOM_FR_FACADE&amp;ADDRESS('PR-tampon'!$E376,COLUMN(REFERENCEMENT_FACADE[OBSERVATIONS SUR DOMAINE D''EMPLOI Sismique]))))))),"")</f>
        <v/>
      </c>
      <c r="R410" s="2" t="str">
        <f ca="1">IF('PR-tampon'!B376="","",IF('PR-tampon'!B376=0,"",IF(INDIRECT(NOM_FR_FACADE&amp;ADDRESS('PR-tampon'!$E376,COLUMN(REFERENCEMENT_FACADE[REF ApL])))=0,"",INDIRECT(NOM_FR_FACADE&amp;ADDRESS('PR-tampon'!$E376,COLUMN(REFERENCEMENT_FACADE[REF ApL]))))))</f>
        <v/>
      </c>
      <c r="S410" s="187" t="str">
        <f ca="1">IF('PR-tampon'!B376="","",IF('PR-tampon'!B376=0,"",IF(INDIRECT(NOM_FR_FACADE&amp;ADDRESS('PR-tampon'!$E376,COLUMN(REFERENCEMENT_FACADE[Lien pour aller sur le site Evaluation CSTB])))=0,"",INDIRECT(NOM_FR_FACADE&amp;ADDRESS('PR-tampon'!$E376,COLUMN(REFERENCEMENT_FACADE[Lien pour aller sur le site Evaluation CSTB]))))))</f>
        <v/>
      </c>
    </row>
    <row r="411" spans="1:19" ht="120" customHeight="1" x14ac:dyDescent="0.3">
      <c r="A411" s="2" t="e">
        <f>IF('PR-tampon'!B377=0,"",IF(A410+1&gt;'MODULE DE RECHERCHE'!$F$36,"",A410+1))</f>
        <v>#VALUE!</v>
      </c>
      <c r="B411" s="10" t="str">
        <f ca="1">IF('PR-tampon'!E377="","",IF('PR-tampon'!E377=0,"",INDIRECT(NOM_FR_FACADE&amp;ADDRESS('PR-tampon'!$E377,COLUMN(REFERENCEMENT_FACADE[[#Headers],[DATE REFERENCEMENT]])))))</f>
        <v/>
      </c>
      <c r="C411" s="2" t="str">
        <f ca="1">IF('PR-tampon'!B377="","",IF('PR-tampon'!B377=0,"",INDIRECT(NOM_FR_FACADE&amp;ADDRESS('PR-tampon'!$E377,COLUMN(REFERENCEMENT_FACADE[[#Headers],[ASPECT]])))))</f>
        <v/>
      </c>
      <c r="D411" s="2" t="str">
        <f ca="1">IF('PR-tampon'!B377="","",IF('PR-tampon'!B377=0,"",INDIRECT(NOM_FR_FACADE&amp;ADDRESS('PR-tampon'!$E377,COLUMN(REFERENCEMENT_FACADE[[#Headers],[TYPE DE PROCEDE]])))))</f>
        <v/>
      </c>
      <c r="E411" s="2" t="str">
        <f ca="1">IF('PR-tampon'!B377="","",IF('PR-tampon'!B377=0,"",INDIRECT(NOM_FR_FACADE&amp;ADDRESS('PR-tampon'!$E377,COLUMN(REFERENCEMENT_FACADE[[#Headers],[NOM COMMERCIAL DU PROCEDE]])))))</f>
        <v/>
      </c>
      <c r="F411" s="2" t="str">
        <f ca="1">IF('PR-tampon'!B377="","",IF('PR-tampon'!B377=0,"",INDIRECT(NOM_FR_FACADE&amp;ADDRESS('PR-tampon'!$E377,COLUMN(REFERENCEMENT_FACADE[[#Headers],[FABRICANT]])))))</f>
        <v/>
      </c>
      <c r="G411" s="2" t="str">
        <f ca="1">IF('PR-tampon'!B377="","",IF('PR-tampon'!B377=0,"",INDIRECT(NOM_FR_FACADE&amp;ADDRESS('PR-tampon'!$E377,COLUMN(REFERENCEMENT_FACADE[[#Headers],[TYPE DE DOCUMENT DE REFERENCE]])))))</f>
        <v/>
      </c>
      <c r="H411" s="2" t="str">
        <f ca="1">IF('PR-tampon'!B377="","",IF('PR-tampon'!B377=0,"",INDIRECT(NOM_FR_FACADE&amp;ADDRESS('PR-tampon'!$E377,COLUMN(REFERENCEMENT_FACADE[[#Headers],[REF]])))))</f>
        <v/>
      </c>
      <c r="I411" s="10" t="str">
        <f ca="1">IF('PR-tampon'!B377="","",IF('PR-tampon'!B377=0,"",INDIRECT(NOM_FR_FACADE&amp;ADDRESS('PR-tampon'!$E377,COLUMN(REFERENCEMENT_FACADE[[#Headers],[AVIS LIMITE AU / VALIDITE]])))))</f>
        <v/>
      </c>
      <c r="J411" s="10" t="str">
        <f ca="1">IF('PR-tampon'!B377="","",IF('PR-tampon'!B377=0,"",INDIRECT(NOM_FR_FACADE&amp;ADDRESS('PR-tampon'!$E377,COLUMN(REFERENCEMENT_FACADE[[#Headers],[TC/TNC
dans le domaine d''emploi visé]])))))</f>
        <v/>
      </c>
      <c r="K411" s="2" t="str">
        <f ca="1">IF('PR-tampon'!B377="","",IF('PR-tampon'!B377=0,"",INDIRECT(NOM_FR_FACADE&amp;ADDRESS('PR-tampon'!$E377,COLUMN(REFERENCEMENT_FACADE[[#Headers],[Synthèse support visés]])))))</f>
        <v/>
      </c>
      <c r="L411" s="2" t="str">
        <f ca="1">IF('PR-tampon'!B377="","",IF('PR-tampon'!B377=0,"",INDIRECT(NOM_FR_FACADE&amp;ADDRESS('PR-tampon'!$E377,COLUMN(REFERENCEMENT_FACADE[[#Headers],[LIMITATION DE HAUTEUR DE FACADE3]])))))</f>
        <v/>
      </c>
      <c r="M411" s="265" t="str">
        <f ca="1">IF('PR-tampon'!B377="","",IF('PR-tampon'!B377=0,"",INDIRECT(NOM_FR_FACADE&amp;ADDRESS('PR-tampon'!$E377,COLUMN(REFERENCEMENT_FACADE[[#Headers],[LIMITATION DE HAUTEUR DE FACADE]])))))</f>
        <v/>
      </c>
      <c r="N411" s="236" t="str">
        <f ca="1">IF('PR-tampon'!B377="","",IF('PR-tampon'!B377=0,"",IF(INDIRECT(NOM_FR_FACADE&amp;ADDRESS('PR-tampon'!$E377,COLUMN(REFERENCEMENT_FACADE[Observation domaine d''emploi Hauteur])))=0,"-",INDIRECT(NOM_FR_FACADE&amp;ADDRESS('PR-tampon'!$E377,COLUMN(REFERENCEMENT_FACADE[Observation domaine d''emploi Hauteur]))))))</f>
        <v/>
      </c>
      <c r="O411" s="2" t="str">
        <f ca="1">IF('PR-tampon'!B377="","",IF('PR-tampon'!B377=0,"",INDIRECT(NOM_FR_FACADE&amp;ADDRESS('PR-tampon'!$E377,COLUMN(REFERENCEMENT_FACADE[[#Headers],[Colonne zone visée]])))))</f>
        <v/>
      </c>
      <c r="P411" s="2" t="str">
        <f ca="1">IF('PR-tampon'!B377="","",IF('PR-tampon'!B377=0,"",INDIRECT(NOM_FR_FACADE&amp;ADDRESS('PR-tampon'!$E377,COLUMN(REFERENCEMENT_FACADE[[#Headers],[Colonne catégorie visée]])))))</f>
        <v/>
      </c>
      <c r="Q411" s="236" t="str">
        <f ca="1">IF(OR(RECH_CATEGORIE=FALSE,MID(Tableau5[[#This Row],[ZONE DE SISMICITE MAXIMALE POUR LA CATEGORIE DE BATIMENT VISEE]],2,2)="**"),IF('PR-tampon'!B377="","",IF('PR-tampon'!B377=0,"",IF(INDIRECT(NOM_FR_FACADE&amp;ADDRESS('PR-tampon'!$E377,COLUMN(REFERENCEMENT_FACADE[OBSERVATIONS SUR DOMAINE D''EMPLOI Sismique])))="","-",(INDIRECT(NOM_FR_FACADE&amp;ADDRESS('PR-tampon'!$E377,COLUMN(REFERENCEMENT_FACADE[OBSERVATIONS SUR DOMAINE D''EMPLOI Sismique]))))))),"")</f>
        <v/>
      </c>
      <c r="R411" s="2" t="str">
        <f ca="1">IF('PR-tampon'!B377="","",IF('PR-tampon'!B377=0,"",IF(INDIRECT(NOM_FR_FACADE&amp;ADDRESS('PR-tampon'!$E377,COLUMN(REFERENCEMENT_FACADE[REF ApL])))=0,"",INDIRECT(NOM_FR_FACADE&amp;ADDRESS('PR-tampon'!$E377,COLUMN(REFERENCEMENT_FACADE[REF ApL]))))))</f>
        <v/>
      </c>
      <c r="S411" s="187" t="str">
        <f ca="1">IF('PR-tampon'!B377="","",IF('PR-tampon'!B377=0,"",IF(INDIRECT(NOM_FR_FACADE&amp;ADDRESS('PR-tampon'!$E377,COLUMN(REFERENCEMENT_FACADE[Lien pour aller sur le site Evaluation CSTB])))=0,"",INDIRECT(NOM_FR_FACADE&amp;ADDRESS('PR-tampon'!$E377,COLUMN(REFERENCEMENT_FACADE[Lien pour aller sur le site Evaluation CSTB]))))))</f>
        <v/>
      </c>
    </row>
    <row r="412" spans="1:19" ht="120" customHeight="1" x14ac:dyDescent="0.3">
      <c r="A412" s="2" t="e">
        <f>IF('PR-tampon'!B378=0,"",IF(A411+1&gt;'MODULE DE RECHERCHE'!$F$36,"",A411+1))</f>
        <v>#VALUE!</v>
      </c>
      <c r="B412" s="10" t="str">
        <f ca="1">IF('PR-tampon'!E378="","",IF('PR-tampon'!E378=0,"",INDIRECT(NOM_FR_FACADE&amp;ADDRESS('PR-tampon'!$E378,COLUMN(REFERENCEMENT_FACADE[[#Headers],[DATE REFERENCEMENT]])))))</f>
        <v/>
      </c>
      <c r="C412" s="2" t="str">
        <f ca="1">IF('PR-tampon'!B378="","",IF('PR-tampon'!B378=0,"",INDIRECT(NOM_FR_FACADE&amp;ADDRESS('PR-tampon'!$E378,COLUMN(REFERENCEMENT_FACADE[[#Headers],[ASPECT]])))))</f>
        <v/>
      </c>
      <c r="D412" s="2" t="str">
        <f ca="1">IF('PR-tampon'!B378="","",IF('PR-tampon'!B378=0,"",INDIRECT(NOM_FR_FACADE&amp;ADDRESS('PR-tampon'!$E378,COLUMN(REFERENCEMENT_FACADE[[#Headers],[TYPE DE PROCEDE]])))))</f>
        <v/>
      </c>
      <c r="E412" s="2" t="str">
        <f ca="1">IF('PR-tampon'!B378="","",IF('PR-tampon'!B378=0,"",INDIRECT(NOM_FR_FACADE&amp;ADDRESS('PR-tampon'!$E378,COLUMN(REFERENCEMENT_FACADE[[#Headers],[NOM COMMERCIAL DU PROCEDE]])))))</f>
        <v/>
      </c>
      <c r="F412" s="2" t="str">
        <f ca="1">IF('PR-tampon'!B378="","",IF('PR-tampon'!B378=0,"",INDIRECT(NOM_FR_FACADE&amp;ADDRESS('PR-tampon'!$E378,COLUMN(REFERENCEMENT_FACADE[[#Headers],[FABRICANT]])))))</f>
        <v/>
      </c>
      <c r="G412" s="2" t="str">
        <f ca="1">IF('PR-tampon'!B378="","",IF('PR-tampon'!B378=0,"",INDIRECT(NOM_FR_FACADE&amp;ADDRESS('PR-tampon'!$E378,COLUMN(REFERENCEMENT_FACADE[[#Headers],[TYPE DE DOCUMENT DE REFERENCE]])))))</f>
        <v/>
      </c>
      <c r="H412" s="2" t="str">
        <f ca="1">IF('PR-tampon'!B378="","",IF('PR-tampon'!B378=0,"",INDIRECT(NOM_FR_FACADE&amp;ADDRESS('PR-tampon'!$E378,COLUMN(REFERENCEMENT_FACADE[[#Headers],[REF]])))))</f>
        <v/>
      </c>
      <c r="I412" s="10" t="str">
        <f ca="1">IF('PR-tampon'!B378="","",IF('PR-tampon'!B378=0,"",INDIRECT(NOM_FR_FACADE&amp;ADDRESS('PR-tampon'!$E378,COLUMN(REFERENCEMENT_FACADE[[#Headers],[AVIS LIMITE AU / VALIDITE]])))))</f>
        <v/>
      </c>
      <c r="J412" s="10" t="str">
        <f ca="1">IF('PR-tampon'!B378="","",IF('PR-tampon'!B378=0,"",INDIRECT(NOM_FR_FACADE&amp;ADDRESS('PR-tampon'!$E378,COLUMN(REFERENCEMENT_FACADE[[#Headers],[TC/TNC
dans le domaine d''emploi visé]])))))</f>
        <v/>
      </c>
      <c r="K412" s="2" t="str">
        <f ca="1">IF('PR-tampon'!B378="","",IF('PR-tampon'!B378=0,"",INDIRECT(NOM_FR_FACADE&amp;ADDRESS('PR-tampon'!$E378,COLUMN(REFERENCEMENT_FACADE[[#Headers],[Synthèse support visés]])))))</f>
        <v/>
      </c>
      <c r="L412" s="2" t="str">
        <f ca="1">IF('PR-tampon'!B378="","",IF('PR-tampon'!B378=0,"",INDIRECT(NOM_FR_FACADE&amp;ADDRESS('PR-tampon'!$E378,COLUMN(REFERENCEMENT_FACADE[[#Headers],[LIMITATION DE HAUTEUR DE FACADE3]])))))</f>
        <v/>
      </c>
      <c r="M412" s="265" t="str">
        <f ca="1">IF('PR-tampon'!B378="","",IF('PR-tampon'!B378=0,"",INDIRECT(NOM_FR_FACADE&amp;ADDRESS('PR-tampon'!$E378,COLUMN(REFERENCEMENT_FACADE[[#Headers],[LIMITATION DE HAUTEUR DE FACADE]])))))</f>
        <v/>
      </c>
      <c r="N412" s="236" t="str">
        <f ca="1">IF('PR-tampon'!B378="","",IF('PR-tampon'!B378=0,"",IF(INDIRECT(NOM_FR_FACADE&amp;ADDRESS('PR-tampon'!$E378,COLUMN(REFERENCEMENT_FACADE[Observation domaine d''emploi Hauteur])))=0,"-",INDIRECT(NOM_FR_FACADE&amp;ADDRESS('PR-tampon'!$E378,COLUMN(REFERENCEMENT_FACADE[Observation domaine d''emploi Hauteur]))))))</f>
        <v/>
      </c>
      <c r="O412" s="2" t="str">
        <f ca="1">IF('PR-tampon'!B378="","",IF('PR-tampon'!B378=0,"",INDIRECT(NOM_FR_FACADE&amp;ADDRESS('PR-tampon'!$E378,COLUMN(REFERENCEMENT_FACADE[[#Headers],[Colonne zone visée]])))))</f>
        <v/>
      </c>
      <c r="P412" s="2" t="str">
        <f ca="1">IF('PR-tampon'!B378="","",IF('PR-tampon'!B378=0,"",INDIRECT(NOM_FR_FACADE&amp;ADDRESS('PR-tampon'!$E378,COLUMN(REFERENCEMENT_FACADE[[#Headers],[Colonne catégorie visée]])))))</f>
        <v/>
      </c>
      <c r="Q412" s="236" t="str">
        <f ca="1">IF(OR(RECH_CATEGORIE=FALSE,MID(Tableau5[[#This Row],[ZONE DE SISMICITE MAXIMALE POUR LA CATEGORIE DE BATIMENT VISEE]],2,2)="**"),IF('PR-tampon'!B378="","",IF('PR-tampon'!B378=0,"",IF(INDIRECT(NOM_FR_FACADE&amp;ADDRESS('PR-tampon'!$E378,COLUMN(REFERENCEMENT_FACADE[OBSERVATIONS SUR DOMAINE D''EMPLOI Sismique])))="","-",(INDIRECT(NOM_FR_FACADE&amp;ADDRESS('PR-tampon'!$E378,COLUMN(REFERENCEMENT_FACADE[OBSERVATIONS SUR DOMAINE D''EMPLOI Sismique]))))))),"")</f>
        <v/>
      </c>
      <c r="R412" s="2" t="str">
        <f ca="1">IF('PR-tampon'!B378="","",IF('PR-tampon'!B378=0,"",IF(INDIRECT(NOM_FR_FACADE&amp;ADDRESS('PR-tampon'!$E378,COLUMN(REFERENCEMENT_FACADE[REF ApL])))=0,"",INDIRECT(NOM_FR_FACADE&amp;ADDRESS('PR-tampon'!$E378,COLUMN(REFERENCEMENT_FACADE[REF ApL]))))))</f>
        <v/>
      </c>
      <c r="S412" s="187" t="str">
        <f ca="1">IF('PR-tampon'!B378="","",IF('PR-tampon'!B378=0,"",IF(INDIRECT(NOM_FR_FACADE&amp;ADDRESS('PR-tampon'!$E378,COLUMN(REFERENCEMENT_FACADE[Lien pour aller sur le site Evaluation CSTB])))=0,"",INDIRECT(NOM_FR_FACADE&amp;ADDRESS('PR-tampon'!$E378,COLUMN(REFERENCEMENT_FACADE[Lien pour aller sur le site Evaluation CSTB]))))))</f>
        <v/>
      </c>
    </row>
    <row r="413" spans="1:19" ht="120" customHeight="1" x14ac:dyDescent="0.3">
      <c r="A413" s="2" t="e">
        <f>IF('PR-tampon'!B379=0,"",IF(A412+1&gt;'MODULE DE RECHERCHE'!$F$36,"",A412+1))</f>
        <v>#VALUE!</v>
      </c>
      <c r="B413" s="10" t="str">
        <f ca="1">IF('PR-tampon'!E379="","",IF('PR-tampon'!E379=0,"",INDIRECT(NOM_FR_FACADE&amp;ADDRESS('PR-tampon'!$E379,COLUMN(REFERENCEMENT_FACADE[[#Headers],[DATE REFERENCEMENT]])))))</f>
        <v/>
      </c>
      <c r="C413" s="2" t="str">
        <f ca="1">IF('PR-tampon'!B379="","",IF('PR-tampon'!B379=0,"",INDIRECT(NOM_FR_FACADE&amp;ADDRESS('PR-tampon'!$E379,COLUMN(REFERENCEMENT_FACADE[[#Headers],[ASPECT]])))))</f>
        <v/>
      </c>
      <c r="D413" s="2" t="str">
        <f ca="1">IF('PR-tampon'!B379="","",IF('PR-tampon'!B379=0,"",INDIRECT(NOM_FR_FACADE&amp;ADDRESS('PR-tampon'!$E379,COLUMN(REFERENCEMENT_FACADE[[#Headers],[TYPE DE PROCEDE]])))))</f>
        <v/>
      </c>
      <c r="E413" s="2" t="str">
        <f ca="1">IF('PR-tampon'!B379="","",IF('PR-tampon'!B379=0,"",INDIRECT(NOM_FR_FACADE&amp;ADDRESS('PR-tampon'!$E379,COLUMN(REFERENCEMENT_FACADE[[#Headers],[NOM COMMERCIAL DU PROCEDE]])))))</f>
        <v/>
      </c>
      <c r="F413" s="2" t="str">
        <f ca="1">IF('PR-tampon'!B379="","",IF('PR-tampon'!B379=0,"",INDIRECT(NOM_FR_FACADE&amp;ADDRESS('PR-tampon'!$E379,COLUMN(REFERENCEMENT_FACADE[[#Headers],[FABRICANT]])))))</f>
        <v/>
      </c>
      <c r="G413" s="2" t="str">
        <f ca="1">IF('PR-tampon'!B379="","",IF('PR-tampon'!B379=0,"",INDIRECT(NOM_FR_FACADE&amp;ADDRESS('PR-tampon'!$E379,COLUMN(REFERENCEMENT_FACADE[[#Headers],[TYPE DE DOCUMENT DE REFERENCE]])))))</f>
        <v/>
      </c>
      <c r="H413" s="2" t="str">
        <f ca="1">IF('PR-tampon'!B379="","",IF('PR-tampon'!B379=0,"",INDIRECT(NOM_FR_FACADE&amp;ADDRESS('PR-tampon'!$E379,COLUMN(REFERENCEMENT_FACADE[[#Headers],[REF]])))))</f>
        <v/>
      </c>
      <c r="I413" s="10" t="str">
        <f ca="1">IF('PR-tampon'!B379="","",IF('PR-tampon'!B379=0,"",INDIRECT(NOM_FR_FACADE&amp;ADDRESS('PR-tampon'!$E379,COLUMN(REFERENCEMENT_FACADE[[#Headers],[AVIS LIMITE AU / VALIDITE]])))))</f>
        <v/>
      </c>
      <c r="J413" s="10" t="str">
        <f ca="1">IF('PR-tampon'!B379="","",IF('PR-tampon'!B379=0,"",INDIRECT(NOM_FR_FACADE&amp;ADDRESS('PR-tampon'!$E379,COLUMN(REFERENCEMENT_FACADE[[#Headers],[TC/TNC
dans le domaine d''emploi visé]])))))</f>
        <v/>
      </c>
      <c r="K413" s="2" t="str">
        <f ca="1">IF('PR-tampon'!B379="","",IF('PR-tampon'!B379=0,"",INDIRECT(NOM_FR_FACADE&amp;ADDRESS('PR-tampon'!$E379,COLUMN(REFERENCEMENT_FACADE[[#Headers],[Synthèse support visés]])))))</f>
        <v/>
      </c>
      <c r="L413" s="2" t="str">
        <f ca="1">IF('PR-tampon'!B379="","",IF('PR-tampon'!B379=0,"",INDIRECT(NOM_FR_FACADE&amp;ADDRESS('PR-tampon'!$E379,COLUMN(REFERENCEMENT_FACADE[[#Headers],[LIMITATION DE HAUTEUR DE FACADE3]])))))</f>
        <v/>
      </c>
      <c r="M413" s="265" t="str">
        <f ca="1">IF('PR-tampon'!B379="","",IF('PR-tampon'!B379=0,"",INDIRECT(NOM_FR_FACADE&amp;ADDRESS('PR-tampon'!$E379,COLUMN(REFERENCEMENT_FACADE[[#Headers],[LIMITATION DE HAUTEUR DE FACADE]])))))</f>
        <v/>
      </c>
      <c r="N413" s="236" t="str">
        <f ca="1">IF('PR-tampon'!B379="","",IF('PR-tampon'!B379=0,"",IF(INDIRECT(NOM_FR_FACADE&amp;ADDRESS('PR-tampon'!$E379,COLUMN(REFERENCEMENT_FACADE[Observation domaine d''emploi Hauteur])))=0,"-",INDIRECT(NOM_FR_FACADE&amp;ADDRESS('PR-tampon'!$E379,COLUMN(REFERENCEMENT_FACADE[Observation domaine d''emploi Hauteur]))))))</f>
        <v/>
      </c>
      <c r="O413" s="2" t="str">
        <f ca="1">IF('PR-tampon'!B379="","",IF('PR-tampon'!B379=0,"",INDIRECT(NOM_FR_FACADE&amp;ADDRESS('PR-tampon'!$E379,COLUMN(REFERENCEMENT_FACADE[[#Headers],[Colonne zone visée]])))))</f>
        <v/>
      </c>
      <c r="P413" s="2" t="str">
        <f ca="1">IF('PR-tampon'!B379="","",IF('PR-tampon'!B379=0,"",INDIRECT(NOM_FR_FACADE&amp;ADDRESS('PR-tampon'!$E379,COLUMN(REFERENCEMENT_FACADE[[#Headers],[Colonne catégorie visée]])))))</f>
        <v/>
      </c>
      <c r="Q413" s="236" t="str">
        <f ca="1">IF(OR(RECH_CATEGORIE=FALSE,MID(Tableau5[[#This Row],[ZONE DE SISMICITE MAXIMALE POUR LA CATEGORIE DE BATIMENT VISEE]],2,2)="**"),IF('PR-tampon'!B379="","",IF('PR-tampon'!B379=0,"",IF(INDIRECT(NOM_FR_FACADE&amp;ADDRESS('PR-tampon'!$E379,COLUMN(REFERENCEMENT_FACADE[OBSERVATIONS SUR DOMAINE D''EMPLOI Sismique])))="","-",(INDIRECT(NOM_FR_FACADE&amp;ADDRESS('PR-tampon'!$E379,COLUMN(REFERENCEMENT_FACADE[OBSERVATIONS SUR DOMAINE D''EMPLOI Sismique]))))))),"")</f>
        <v/>
      </c>
      <c r="R413" s="2" t="str">
        <f ca="1">IF('PR-tampon'!B379="","",IF('PR-tampon'!B379=0,"",IF(INDIRECT(NOM_FR_FACADE&amp;ADDRESS('PR-tampon'!$E379,COLUMN(REFERENCEMENT_FACADE[REF ApL])))=0,"",INDIRECT(NOM_FR_FACADE&amp;ADDRESS('PR-tampon'!$E379,COLUMN(REFERENCEMENT_FACADE[REF ApL]))))))</f>
        <v/>
      </c>
      <c r="S413" s="187" t="str">
        <f ca="1">IF('PR-tampon'!B379="","",IF('PR-tampon'!B379=0,"",IF(INDIRECT(NOM_FR_FACADE&amp;ADDRESS('PR-tampon'!$E379,COLUMN(REFERENCEMENT_FACADE[Lien pour aller sur le site Evaluation CSTB])))=0,"",INDIRECT(NOM_FR_FACADE&amp;ADDRESS('PR-tampon'!$E379,COLUMN(REFERENCEMENT_FACADE[Lien pour aller sur le site Evaluation CSTB]))))))</f>
        <v/>
      </c>
    </row>
    <row r="414" spans="1:19" ht="120" customHeight="1" x14ac:dyDescent="0.3">
      <c r="A414" s="2" t="e">
        <f>IF('PR-tampon'!B380=0,"",IF(A413+1&gt;'MODULE DE RECHERCHE'!$F$36,"",A413+1))</f>
        <v>#VALUE!</v>
      </c>
      <c r="B414" s="10" t="str">
        <f ca="1">IF('PR-tampon'!E380="","",IF('PR-tampon'!E380=0,"",INDIRECT(NOM_FR_FACADE&amp;ADDRESS('PR-tampon'!$E380,COLUMN(REFERENCEMENT_FACADE[[#Headers],[DATE REFERENCEMENT]])))))</f>
        <v/>
      </c>
      <c r="C414" s="2" t="str">
        <f ca="1">IF('PR-tampon'!B380="","",IF('PR-tampon'!B380=0,"",INDIRECT(NOM_FR_FACADE&amp;ADDRESS('PR-tampon'!$E380,COLUMN(REFERENCEMENT_FACADE[[#Headers],[ASPECT]])))))</f>
        <v/>
      </c>
      <c r="D414" s="2" t="str">
        <f ca="1">IF('PR-tampon'!B380="","",IF('PR-tampon'!B380=0,"",INDIRECT(NOM_FR_FACADE&amp;ADDRESS('PR-tampon'!$E380,COLUMN(REFERENCEMENT_FACADE[[#Headers],[TYPE DE PROCEDE]])))))</f>
        <v/>
      </c>
      <c r="E414" s="2" t="str">
        <f ca="1">IF('PR-tampon'!B380="","",IF('PR-tampon'!B380=0,"",INDIRECT(NOM_FR_FACADE&amp;ADDRESS('PR-tampon'!$E380,COLUMN(REFERENCEMENT_FACADE[[#Headers],[NOM COMMERCIAL DU PROCEDE]])))))</f>
        <v/>
      </c>
      <c r="F414" s="2" t="str">
        <f ca="1">IF('PR-tampon'!B380="","",IF('PR-tampon'!B380=0,"",INDIRECT(NOM_FR_FACADE&amp;ADDRESS('PR-tampon'!$E380,COLUMN(REFERENCEMENT_FACADE[[#Headers],[FABRICANT]])))))</f>
        <v/>
      </c>
      <c r="G414" s="2" t="str">
        <f ca="1">IF('PR-tampon'!B380="","",IF('PR-tampon'!B380=0,"",INDIRECT(NOM_FR_FACADE&amp;ADDRESS('PR-tampon'!$E380,COLUMN(REFERENCEMENT_FACADE[[#Headers],[TYPE DE DOCUMENT DE REFERENCE]])))))</f>
        <v/>
      </c>
      <c r="H414" s="2" t="str">
        <f ca="1">IF('PR-tampon'!B380="","",IF('PR-tampon'!B380=0,"",INDIRECT(NOM_FR_FACADE&amp;ADDRESS('PR-tampon'!$E380,COLUMN(REFERENCEMENT_FACADE[[#Headers],[REF]])))))</f>
        <v/>
      </c>
      <c r="I414" s="10" t="str">
        <f ca="1">IF('PR-tampon'!B380="","",IF('PR-tampon'!B380=0,"",INDIRECT(NOM_FR_FACADE&amp;ADDRESS('PR-tampon'!$E380,COLUMN(REFERENCEMENT_FACADE[[#Headers],[AVIS LIMITE AU / VALIDITE]])))))</f>
        <v/>
      </c>
      <c r="J414" s="10" t="str">
        <f ca="1">IF('PR-tampon'!B380="","",IF('PR-tampon'!B380=0,"",INDIRECT(NOM_FR_FACADE&amp;ADDRESS('PR-tampon'!$E380,COLUMN(REFERENCEMENT_FACADE[[#Headers],[TC/TNC
dans le domaine d''emploi visé]])))))</f>
        <v/>
      </c>
      <c r="K414" s="2" t="str">
        <f ca="1">IF('PR-tampon'!B380="","",IF('PR-tampon'!B380=0,"",INDIRECT(NOM_FR_FACADE&amp;ADDRESS('PR-tampon'!$E380,COLUMN(REFERENCEMENT_FACADE[[#Headers],[Synthèse support visés]])))))</f>
        <v/>
      </c>
      <c r="L414" s="2" t="str">
        <f ca="1">IF('PR-tampon'!B380="","",IF('PR-tampon'!B380=0,"",INDIRECT(NOM_FR_FACADE&amp;ADDRESS('PR-tampon'!$E380,COLUMN(REFERENCEMENT_FACADE[[#Headers],[LIMITATION DE HAUTEUR DE FACADE3]])))))</f>
        <v/>
      </c>
      <c r="M414" s="265" t="str">
        <f ca="1">IF('PR-tampon'!B380="","",IF('PR-tampon'!B380=0,"",INDIRECT(NOM_FR_FACADE&amp;ADDRESS('PR-tampon'!$E380,COLUMN(REFERENCEMENT_FACADE[[#Headers],[LIMITATION DE HAUTEUR DE FACADE]])))))</f>
        <v/>
      </c>
      <c r="N414" s="236" t="str">
        <f ca="1">IF('PR-tampon'!B380="","",IF('PR-tampon'!B380=0,"",IF(INDIRECT(NOM_FR_FACADE&amp;ADDRESS('PR-tampon'!$E380,COLUMN(REFERENCEMENT_FACADE[Observation domaine d''emploi Hauteur])))=0,"-",INDIRECT(NOM_FR_FACADE&amp;ADDRESS('PR-tampon'!$E380,COLUMN(REFERENCEMENT_FACADE[Observation domaine d''emploi Hauteur]))))))</f>
        <v/>
      </c>
      <c r="O414" s="2" t="str">
        <f ca="1">IF('PR-tampon'!B380="","",IF('PR-tampon'!B380=0,"",INDIRECT(NOM_FR_FACADE&amp;ADDRESS('PR-tampon'!$E380,COLUMN(REFERENCEMENT_FACADE[[#Headers],[Colonne zone visée]])))))</f>
        <v/>
      </c>
      <c r="P414" s="2" t="str">
        <f ca="1">IF('PR-tampon'!B380="","",IF('PR-tampon'!B380=0,"",INDIRECT(NOM_FR_FACADE&amp;ADDRESS('PR-tampon'!$E380,COLUMN(REFERENCEMENT_FACADE[[#Headers],[Colonne catégorie visée]])))))</f>
        <v/>
      </c>
      <c r="Q414" s="236" t="str">
        <f ca="1">IF(OR(RECH_CATEGORIE=FALSE,MID(Tableau5[[#This Row],[ZONE DE SISMICITE MAXIMALE POUR LA CATEGORIE DE BATIMENT VISEE]],2,2)="**"),IF('PR-tampon'!B380="","",IF('PR-tampon'!B380=0,"",IF(INDIRECT(NOM_FR_FACADE&amp;ADDRESS('PR-tampon'!$E380,COLUMN(REFERENCEMENT_FACADE[OBSERVATIONS SUR DOMAINE D''EMPLOI Sismique])))="","-",(INDIRECT(NOM_FR_FACADE&amp;ADDRESS('PR-tampon'!$E380,COLUMN(REFERENCEMENT_FACADE[OBSERVATIONS SUR DOMAINE D''EMPLOI Sismique]))))))),"")</f>
        <v/>
      </c>
      <c r="R414" s="2" t="str">
        <f ca="1">IF('PR-tampon'!B380="","",IF('PR-tampon'!B380=0,"",IF(INDIRECT(NOM_FR_FACADE&amp;ADDRESS('PR-tampon'!$E380,COLUMN(REFERENCEMENT_FACADE[REF ApL])))=0,"",INDIRECT(NOM_FR_FACADE&amp;ADDRESS('PR-tampon'!$E380,COLUMN(REFERENCEMENT_FACADE[REF ApL]))))))</f>
        <v/>
      </c>
      <c r="S414" s="187" t="str">
        <f ca="1">IF('PR-tampon'!B380="","",IF('PR-tampon'!B380=0,"",IF(INDIRECT(NOM_FR_FACADE&amp;ADDRESS('PR-tampon'!$E380,COLUMN(REFERENCEMENT_FACADE[Lien pour aller sur le site Evaluation CSTB])))=0,"",INDIRECT(NOM_FR_FACADE&amp;ADDRESS('PR-tampon'!$E380,COLUMN(REFERENCEMENT_FACADE[Lien pour aller sur le site Evaluation CSTB]))))))</f>
        <v/>
      </c>
    </row>
    <row r="415" spans="1:19" ht="120" customHeight="1" x14ac:dyDescent="0.3">
      <c r="A415" s="2" t="e">
        <f>IF('PR-tampon'!B381=0,"",IF(A414+1&gt;'MODULE DE RECHERCHE'!$F$36,"",A414+1))</f>
        <v>#VALUE!</v>
      </c>
      <c r="B415" s="10" t="str">
        <f ca="1">IF('PR-tampon'!E381="","",IF('PR-tampon'!E381=0,"",INDIRECT(NOM_FR_FACADE&amp;ADDRESS('PR-tampon'!$E381,COLUMN(REFERENCEMENT_FACADE[[#Headers],[DATE REFERENCEMENT]])))))</f>
        <v/>
      </c>
      <c r="C415" s="2" t="str">
        <f ca="1">IF('PR-tampon'!B381="","",IF('PR-tampon'!B381=0,"",INDIRECT(NOM_FR_FACADE&amp;ADDRESS('PR-tampon'!$E381,COLUMN(REFERENCEMENT_FACADE[[#Headers],[ASPECT]])))))</f>
        <v/>
      </c>
      <c r="D415" s="2" t="str">
        <f ca="1">IF('PR-tampon'!B381="","",IF('PR-tampon'!B381=0,"",INDIRECT(NOM_FR_FACADE&amp;ADDRESS('PR-tampon'!$E381,COLUMN(REFERENCEMENT_FACADE[[#Headers],[TYPE DE PROCEDE]])))))</f>
        <v/>
      </c>
      <c r="E415" s="2" t="str">
        <f ca="1">IF('PR-tampon'!B381="","",IF('PR-tampon'!B381=0,"",INDIRECT(NOM_FR_FACADE&amp;ADDRESS('PR-tampon'!$E381,COLUMN(REFERENCEMENT_FACADE[[#Headers],[NOM COMMERCIAL DU PROCEDE]])))))</f>
        <v/>
      </c>
      <c r="F415" s="2" t="str">
        <f ca="1">IF('PR-tampon'!B381="","",IF('PR-tampon'!B381=0,"",INDIRECT(NOM_FR_FACADE&amp;ADDRESS('PR-tampon'!$E381,COLUMN(REFERENCEMENT_FACADE[[#Headers],[FABRICANT]])))))</f>
        <v/>
      </c>
      <c r="G415" s="2" t="str">
        <f ca="1">IF('PR-tampon'!B381="","",IF('PR-tampon'!B381=0,"",INDIRECT(NOM_FR_FACADE&amp;ADDRESS('PR-tampon'!$E381,COLUMN(REFERENCEMENT_FACADE[[#Headers],[TYPE DE DOCUMENT DE REFERENCE]])))))</f>
        <v/>
      </c>
      <c r="H415" s="2" t="str">
        <f ca="1">IF('PR-tampon'!B381="","",IF('PR-tampon'!B381=0,"",INDIRECT(NOM_FR_FACADE&amp;ADDRESS('PR-tampon'!$E381,COLUMN(REFERENCEMENT_FACADE[[#Headers],[REF]])))))</f>
        <v/>
      </c>
      <c r="I415" s="10" t="str">
        <f ca="1">IF('PR-tampon'!B381="","",IF('PR-tampon'!B381=0,"",INDIRECT(NOM_FR_FACADE&amp;ADDRESS('PR-tampon'!$E381,COLUMN(REFERENCEMENT_FACADE[[#Headers],[AVIS LIMITE AU / VALIDITE]])))))</f>
        <v/>
      </c>
      <c r="J415" s="10" t="str">
        <f ca="1">IF('PR-tampon'!B381="","",IF('PR-tampon'!B381=0,"",INDIRECT(NOM_FR_FACADE&amp;ADDRESS('PR-tampon'!$E381,COLUMN(REFERENCEMENT_FACADE[[#Headers],[TC/TNC
dans le domaine d''emploi visé]])))))</f>
        <v/>
      </c>
      <c r="K415" s="2" t="str">
        <f ca="1">IF('PR-tampon'!B381="","",IF('PR-tampon'!B381=0,"",INDIRECT(NOM_FR_FACADE&amp;ADDRESS('PR-tampon'!$E381,COLUMN(REFERENCEMENT_FACADE[[#Headers],[Synthèse support visés]])))))</f>
        <v/>
      </c>
      <c r="L415" s="2" t="str">
        <f ca="1">IF('PR-tampon'!B381="","",IF('PR-tampon'!B381=0,"",INDIRECT(NOM_FR_FACADE&amp;ADDRESS('PR-tampon'!$E381,COLUMN(REFERENCEMENT_FACADE[[#Headers],[LIMITATION DE HAUTEUR DE FACADE3]])))))</f>
        <v/>
      </c>
      <c r="M415" s="265" t="str">
        <f ca="1">IF('PR-tampon'!B381="","",IF('PR-tampon'!B381=0,"",INDIRECT(NOM_FR_FACADE&amp;ADDRESS('PR-tampon'!$E381,COLUMN(REFERENCEMENT_FACADE[[#Headers],[LIMITATION DE HAUTEUR DE FACADE]])))))</f>
        <v/>
      </c>
      <c r="N415" s="236" t="str">
        <f ca="1">IF('PR-tampon'!B381="","",IF('PR-tampon'!B381=0,"",IF(INDIRECT(NOM_FR_FACADE&amp;ADDRESS('PR-tampon'!$E381,COLUMN(REFERENCEMENT_FACADE[Observation domaine d''emploi Hauteur])))=0,"-",INDIRECT(NOM_FR_FACADE&amp;ADDRESS('PR-tampon'!$E381,COLUMN(REFERENCEMENT_FACADE[Observation domaine d''emploi Hauteur]))))))</f>
        <v/>
      </c>
      <c r="O415" s="2" t="str">
        <f ca="1">IF('PR-tampon'!B381="","",IF('PR-tampon'!B381=0,"",INDIRECT(NOM_FR_FACADE&amp;ADDRESS('PR-tampon'!$E381,COLUMN(REFERENCEMENT_FACADE[[#Headers],[Colonne zone visée]])))))</f>
        <v/>
      </c>
      <c r="P415" s="2" t="str">
        <f ca="1">IF('PR-tampon'!B381="","",IF('PR-tampon'!B381=0,"",INDIRECT(NOM_FR_FACADE&amp;ADDRESS('PR-tampon'!$E381,COLUMN(REFERENCEMENT_FACADE[[#Headers],[Colonne catégorie visée]])))))</f>
        <v/>
      </c>
      <c r="Q415" s="236" t="str">
        <f ca="1">IF(OR(RECH_CATEGORIE=FALSE,MID(Tableau5[[#This Row],[ZONE DE SISMICITE MAXIMALE POUR LA CATEGORIE DE BATIMENT VISEE]],2,2)="**"),IF('PR-tampon'!B381="","",IF('PR-tampon'!B381=0,"",IF(INDIRECT(NOM_FR_FACADE&amp;ADDRESS('PR-tampon'!$E381,COLUMN(REFERENCEMENT_FACADE[OBSERVATIONS SUR DOMAINE D''EMPLOI Sismique])))="","-",(INDIRECT(NOM_FR_FACADE&amp;ADDRESS('PR-tampon'!$E381,COLUMN(REFERENCEMENT_FACADE[OBSERVATIONS SUR DOMAINE D''EMPLOI Sismique]))))))),"")</f>
        <v/>
      </c>
      <c r="R415" s="2" t="str">
        <f ca="1">IF('PR-tampon'!B381="","",IF('PR-tampon'!B381=0,"",IF(INDIRECT(NOM_FR_FACADE&amp;ADDRESS('PR-tampon'!$E381,COLUMN(REFERENCEMENT_FACADE[REF ApL])))=0,"",INDIRECT(NOM_FR_FACADE&amp;ADDRESS('PR-tampon'!$E381,COLUMN(REFERENCEMENT_FACADE[REF ApL]))))))</f>
        <v/>
      </c>
      <c r="S415" s="187" t="str">
        <f ca="1">IF('PR-tampon'!B381="","",IF('PR-tampon'!B381=0,"",IF(INDIRECT(NOM_FR_FACADE&amp;ADDRESS('PR-tampon'!$E381,COLUMN(REFERENCEMENT_FACADE[Lien pour aller sur le site Evaluation CSTB])))=0,"",INDIRECT(NOM_FR_FACADE&amp;ADDRESS('PR-tampon'!$E381,COLUMN(REFERENCEMENT_FACADE[Lien pour aller sur le site Evaluation CSTB]))))))</f>
        <v/>
      </c>
    </row>
    <row r="416" spans="1:19" ht="120" customHeight="1" x14ac:dyDescent="0.3">
      <c r="A416" s="2" t="e">
        <f>IF('PR-tampon'!B382=0,"",IF(A415+1&gt;'MODULE DE RECHERCHE'!$F$36,"",A415+1))</f>
        <v>#VALUE!</v>
      </c>
      <c r="B416" s="10" t="str">
        <f ca="1">IF('PR-tampon'!E382="","",IF('PR-tampon'!E382=0,"",INDIRECT(NOM_FR_FACADE&amp;ADDRESS('PR-tampon'!$E382,COLUMN(REFERENCEMENT_FACADE[[#Headers],[DATE REFERENCEMENT]])))))</f>
        <v/>
      </c>
      <c r="C416" s="2" t="str">
        <f ca="1">IF('PR-tampon'!B382="","",IF('PR-tampon'!B382=0,"",INDIRECT(NOM_FR_FACADE&amp;ADDRESS('PR-tampon'!$E382,COLUMN(REFERENCEMENT_FACADE[[#Headers],[ASPECT]])))))</f>
        <v/>
      </c>
      <c r="D416" s="2" t="str">
        <f ca="1">IF('PR-tampon'!B382="","",IF('PR-tampon'!B382=0,"",INDIRECT(NOM_FR_FACADE&amp;ADDRESS('PR-tampon'!$E382,COLUMN(REFERENCEMENT_FACADE[[#Headers],[TYPE DE PROCEDE]])))))</f>
        <v/>
      </c>
      <c r="E416" s="2" t="str">
        <f ca="1">IF('PR-tampon'!B382="","",IF('PR-tampon'!B382=0,"",INDIRECT(NOM_FR_FACADE&amp;ADDRESS('PR-tampon'!$E382,COLUMN(REFERENCEMENT_FACADE[[#Headers],[NOM COMMERCIAL DU PROCEDE]])))))</f>
        <v/>
      </c>
      <c r="F416" s="2" t="str">
        <f ca="1">IF('PR-tampon'!B382="","",IF('PR-tampon'!B382=0,"",INDIRECT(NOM_FR_FACADE&amp;ADDRESS('PR-tampon'!$E382,COLUMN(REFERENCEMENT_FACADE[[#Headers],[FABRICANT]])))))</f>
        <v/>
      </c>
      <c r="G416" s="2" t="str">
        <f ca="1">IF('PR-tampon'!B382="","",IF('PR-tampon'!B382=0,"",INDIRECT(NOM_FR_FACADE&amp;ADDRESS('PR-tampon'!$E382,COLUMN(REFERENCEMENT_FACADE[[#Headers],[TYPE DE DOCUMENT DE REFERENCE]])))))</f>
        <v/>
      </c>
      <c r="H416" s="2" t="str">
        <f ca="1">IF('PR-tampon'!B382="","",IF('PR-tampon'!B382=0,"",INDIRECT(NOM_FR_FACADE&amp;ADDRESS('PR-tampon'!$E382,COLUMN(REFERENCEMENT_FACADE[[#Headers],[REF]])))))</f>
        <v/>
      </c>
      <c r="I416" s="10" t="str">
        <f ca="1">IF('PR-tampon'!B382="","",IF('PR-tampon'!B382=0,"",INDIRECT(NOM_FR_FACADE&amp;ADDRESS('PR-tampon'!$E382,COLUMN(REFERENCEMENT_FACADE[[#Headers],[AVIS LIMITE AU / VALIDITE]])))))</f>
        <v/>
      </c>
      <c r="J416" s="10" t="str">
        <f ca="1">IF('PR-tampon'!B382="","",IF('PR-tampon'!B382=0,"",INDIRECT(NOM_FR_FACADE&amp;ADDRESS('PR-tampon'!$E382,COLUMN(REFERENCEMENT_FACADE[[#Headers],[TC/TNC
dans le domaine d''emploi visé]])))))</f>
        <v/>
      </c>
      <c r="K416" s="2" t="str">
        <f ca="1">IF('PR-tampon'!B382="","",IF('PR-tampon'!B382=0,"",INDIRECT(NOM_FR_FACADE&amp;ADDRESS('PR-tampon'!$E382,COLUMN(REFERENCEMENT_FACADE[[#Headers],[Synthèse support visés]])))))</f>
        <v/>
      </c>
      <c r="L416" s="2" t="str">
        <f ca="1">IF('PR-tampon'!B382="","",IF('PR-tampon'!B382=0,"",INDIRECT(NOM_FR_FACADE&amp;ADDRESS('PR-tampon'!$E382,COLUMN(REFERENCEMENT_FACADE[[#Headers],[LIMITATION DE HAUTEUR DE FACADE3]])))))</f>
        <v/>
      </c>
      <c r="M416" s="265" t="str">
        <f ca="1">IF('PR-tampon'!B382="","",IF('PR-tampon'!B382=0,"",INDIRECT(NOM_FR_FACADE&amp;ADDRESS('PR-tampon'!$E382,COLUMN(REFERENCEMENT_FACADE[[#Headers],[LIMITATION DE HAUTEUR DE FACADE]])))))</f>
        <v/>
      </c>
      <c r="N416" s="236" t="str">
        <f ca="1">IF('PR-tampon'!B382="","",IF('PR-tampon'!B382=0,"",IF(INDIRECT(NOM_FR_FACADE&amp;ADDRESS('PR-tampon'!$E382,COLUMN(REFERENCEMENT_FACADE[Observation domaine d''emploi Hauteur])))=0,"-",INDIRECT(NOM_FR_FACADE&amp;ADDRESS('PR-tampon'!$E382,COLUMN(REFERENCEMENT_FACADE[Observation domaine d''emploi Hauteur]))))))</f>
        <v/>
      </c>
      <c r="O416" s="2" t="str">
        <f ca="1">IF('PR-tampon'!B382="","",IF('PR-tampon'!B382=0,"",INDIRECT(NOM_FR_FACADE&amp;ADDRESS('PR-tampon'!$E382,COLUMN(REFERENCEMENT_FACADE[[#Headers],[Colonne zone visée]])))))</f>
        <v/>
      </c>
      <c r="P416" s="2" t="str">
        <f ca="1">IF('PR-tampon'!B382="","",IF('PR-tampon'!B382=0,"",INDIRECT(NOM_FR_FACADE&amp;ADDRESS('PR-tampon'!$E382,COLUMN(REFERENCEMENT_FACADE[[#Headers],[Colonne catégorie visée]])))))</f>
        <v/>
      </c>
      <c r="Q416" s="236" t="str">
        <f ca="1">IF(OR(RECH_CATEGORIE=FALSE,MID(Tableau5[[#This Row],[ZONE DE SISMICITE MAXIMALE POUR LA CATEGORIE DE BATIMENT VISEE]],2,2)="**"),IF('PR-tampon'!B382="","",IF('PR-tampon'!B382=0,"",IF(INDIRECT(NOM_FR_FACADE&amp;ADDRESS('PR-tampon'!$E382,COLUMN(REFERENCEMENT_FACADE[OBSERVATIONS SUR DOMAINE D''EMPLOI Sismique])))="","-",(INDIRECT(NOM_FR_FACADE&amp;ADDRESS('PR-tampon'!$E382,COLUMN(REFERENCEMENT_FACADE[OBSERVATIONS SUR DOMAINE D''EMPLOI Sismique]))))))),"")</f>
        <v/>
      </c>
      <c r="R416" s="2" t="str">
        <f ca="1">IF('PR-tampon'!B382="","",IF('PR-tampon'!B382=0,"",IF(INDIRECT(NOM_FR_FACADE&amp;ADDRESS('PR-tampon'!$E382,COLUMN(REFERENCEMENT_FACADE[REF ApL])))=0,"",INDIRECT(NOM_FR_FACADE&amp;ADDRESS('PR-tampon'!$E382,COLUMN(REFERENCEMENT_FACADE[REF ApL]))))))</f>
        <v/>
      </c>
      <c r="S416" s="187" t="str">
        <f ca="1">IF('PR-tampon'!B382="","",IF('PR-tampon'!B382=0,"",IF(INDIRECT(NOM_FR_FACADE&amp;ADDRESS('PR-tampon'!$E382,COLUMN(REFERENCEMENT_FACADE[Lien pour aller sur le site Evaluation CSTB])))=0,"",INDIRECT(NOM_FR_FACADE&amp;ADDRESS('PR-tampon'!$E382,COLUMN(REFERENCEMENT_FACADE[Lien pour aller sur le site Evaluation CSTB]))))))</f>
        <v/>
      </c>
    </row>
    <row r="417" spans="1:19" ht="120" customHeight="1" x14ac:dyDescent="0.3">
      <c r="A417" s="2" t="e">
        <f>IF('PR-tampon'!B383=0,"",IF(A416+1&gt;'MODULE DE RECHERCHE'!$F$36,"",A416+1))</f>
        <v>#VALUE!</v>
      </c>
      <c r="B417" s="10" t="str">
        <f ca="1">IF('PR-tampon'!E383="","",IF('PR-tampon'!E383=0,"",INDIRECT(NOM_FR_FACADE&amp;ADDRESS('PR-tampon'!$E383,COLUMN(REFERENCEMENT_FACADE[[#Headers],[DATE REFERENCEMENT]])))))</f>
        <v/>
      </c>
      <c r="C417" s="2" t="str">
        <f ca="1">IF('PR-tampon'!B383="","",IF('PR-tampon'!B383=0,"",INDIRECT(NOM_FR_FACADE&amp;ADDRESS('PR-tampon'!$E383,COLUMN(REFERENCEMENT_FACADE[[#Headers],[ASPECT]])))))</f>
        <v/>
      </c>
      <c r="D417" s="2" t="str">
        <f ca="1">IF('PR-tampon'!B383="","",IF('PR-tampon'!B383=0,"",INDIRECT(NOM_FR_FACADE&amp;ADDRESS('PR-tampon'!$E383,COLUMN(REFERENCEMENT_FACADE[[#Headers],[TYPE DE PROCEDE]])))))</f>
        <v/>
      </c>
      <c r="E417" s="2" t="str">
        <f ca="1">IF('PR-tampon'!B383="","",IF('PR-tampon'!B383=0,"",INDIRECT(NOM_FR_FACADE&amp;ADDRESS('PR-tampon'!$E383,COLUMN(REFERENCEMENT_FACADE[[#Headers],[NOM COMMERCIAL DU PROCEDE]])))))</f>
        <v/>
      </c>
      <c r="F417" s="2" t="str">
        <f ca="1">IF('PR-tampon'!B383="","",IF('PR-tampon'!B383=0,"",INDIRECT(NOM_FR_FACADE&amp;ADDRESS('PR-tampon'!$E383,COLUMN(REFERENCEMENT_FACADE[[#Headers],[FABRICANT]])))))</f>
        <v/>
      </c>
      <c r="G417" s="2" t="str">
        <f ca="1">IF('PR-tampon'!B383="","",IF('PR-tampon'!B383=0,"",INDIRECT(NOM_FR_FACADE&amp;ADDRESS('PR-tampon'!$E383,COLUMN(REFERENCEMENT_FACADE[[#Headers],[TYPE DE DOCUMENT DE REFERENCE]])))))</f>
        <v/>
      </c>
      <c r="H417" s="2" t="str">
        <f ca="1">IF('PR-tampon'!B383="","",IF('PR-tampon'!B383=0,"",INDIRECT(NOM_FR_FACADE&amp;ADDRESS('PR-tampon'!$E383,COLUMN(REFERENCEMENT_FACADE[[#Headers],[REF]])))))</f>
        <v/>
      </c>
      <c r="I417" s="10" t="str">
        <f ca="1">IF('PR-tampon'!B383="","",IF('PR-tampon'!B383=0,"",INDIRECT(NOM_FR_FACADE&amp;ADDRESS('PR-tampon'!$E383,COLUMN(REFERENCEMENT_FACADE[[#Headers],[AVIS LIMITE AU / VALIDITE]])))))</f>
        <v/>
      </c>
      <c r="J417" s="10" t="str">
        <f ca="1">IF('PR-tampon'!B383="","",IF('PR-tampon'!B383=0,"",INDIRECT(NOM_FR_FACADE&amp;ADDRESS('PR-tampon'!$E383,COLUMN(REFERENCEMENT_FACADE[[#Headers],[TC/TNC
dans le domaine d''emploi visé]])))))</f>
        <v/>
      </c>
      <c r="K417" s="2" t="str">
        <f ca="1">IF('PR-tampon'!B383="","",IF('PR-tampon'!B383=0,"",INDIRECT(NOM_FR_FACADE&amp;ADDRESS('PR-tampon'!$E383,COLUMN(REFERENCEMENT_FACADE[[#Headers],[Synthèse support visés]])))))</f>
        <v/>
      </c>
      <c r="L417" s="2" t="str">
        <f ca="1">IF('PR-tampon'!B383="","",IF('PR-tampon'!B383=0,"",INDIRECT(NOM_FR_FACADE&amp;ADDRESS('PR-tampon'!$E383,COLUMN(REFERENCEMENT_FACADE[[#Headers],[LIMITATION DE HAUTEUR DE FACADE3]])))))</f>
        <v/>
      </c>
      <c r="M417" s="265" t="str">
        <f ca="1">IF('PR-tampon'!B383="","",IF('PR-tampon'!B383=0,"",INDIRECT(NOM_FR_FACADE&amp;ADDRESS('PR-tampon'!$E383,COLUMN(REFERENCEMENT_FACADE[[#Headers],[LIMITATION DE HAUTEUR DE FACADE]])))))</f>
        <v/>
      </c>
      <c r="N417" s="236" t="str">
        <f ca="1">IF('PR-tampon'!B383="","",IF('PR-tampon'!B383=0,"",IF(INDIRECT(NOM_FR_FACADE&amp;ADDRESS('PR-tampon'!$E383,COLUMN(REFERENCEMENT_FACADE[Observation domaine d''emploi Hauteur])))=0,"-",INDIRECT(NOM_FR_FACADE&amp;ADDRESS('PR-tampon'!$E383,COLUMN(REFERENCEMENT_FACADE[Observation domaine d''emploi Hauteur]))))))</f>
        <v/>
      </c>
      <c r="O417" s="2" t="str">
        <f ca="1">IF('PR-tampon'!B383="","",IF('PR-tampon'!B383=0,"",INDIRECT(NOM_FR_FACADE&amp;ADDRESS('PR-tampon'!$E383,COLUMN(REFERENCEMENT_FACADE[[#Headers],[Colonne zone visée]])))))</f>
        <v/>
      </c>
      <c r="P417" s="2" t="str">
        <f ca="1">IF('PR-tampon'!B383="","",IF('PR-tampon'!B383=0,"",INDIRECT(NOM_FR_FACADE&amp;ADDRESS('PR-tampon'!$E383,COLUMN(REFERENCEMENT_FACADE[[#Headers],[Colonne catégorie visée]])))))</f>
        <v/>
      </c>
      <c r="Q417" s="236" t="str">
        <f ca="1">IF(OR(RECH_CATEGORIE=FALSE,MID(Tableau5[[#This Row],[ZONE DE SISMICITE MAXIMALE POUR LA CATEGORIE DE BATIMENT VISEE]],2,2)="**"),IF('PR-tampon'!B383="","",IF('PR-tampon'!B383=0,"",IF(INDIRECT(NOM_FR_FACADE&amp;ADDRESS('PR-tampon'!$E383,COLUMN(REFERENCEMENT_FACADE[OBSERVATIONS SUR DOMAINE D''EMPLOI Sismique])))="","-",(INDIRECT(NOM_FR_FACADE&amp;ADDRESS('PR-tampon'!$E383,COLUMN(REFERENCEMENT_FACADE[OBSERVATIONS SUR DOMAINE D''EMPLOI Sismique]))))))),"")</f>
        <v/>
      </c>
      <c r="R417" s="2" t="str">
        <f ca="1">IF('PR-tampon'!B383="","",IF('PR-tampon'!B383=0,"",IF(INDIRECT(NOM_FR_FACADE&amp;ADDRESS('PR-tampon'!$E383,COLUMN(REFERENCEMENT_FACADE[REF ApL])))=0,"",INDIRECT(NOM_FR_FACADE&amp;ADDRESS('PR-tampon'!$E383,COLUMN(REFERENCEMENT_FACADE[REF ApL]))))))</f>
        <v/>
      </c>
      <c r="S417" s="187" t="str">
        <f ca="1">IF('PR-tampon'!B383="","",IF('PR-tampon'!B383=0,"",IF(INDIRECT(NOM_FR_FACADE&amp;ADDRESS('PR-tampon'!$E383,COLUMN(REFERENCEMENT_FACADE[Lien pour aller sur le site Evaluation CSTB])))=0,"",INDIRECT(NOM_FR_FACADE&amp;ADDRESS('PR-tampon'!$E383,COLUMN(REFERENCEMENT_FACADE[Lien pour aller sur le site Evaluation CSTB]))))))</f>
        <v/>
      </c>
    </row>
    <row r="418" spans="1:19" ht="120" customHeight="1" x14ac:dyDescent="0.3">
      <c r="A418" s="2" t="e">
        <f>IF('PR-tampon'!B384=0,"",IF(A417+1&gt;'MODULE DE RECHERCHE'!$F$36,"",A417+1))</f>
        <v>#VALUE!</v>
      </c>
      <c r="B418" s="10" t="str">
        <f ca="1">IF('PR-tampon'!E384="","",IF('PR-tampon'!E384=0,"",INDIRECT(NOM_FR_FACADE&amp;ADDRESS('PR-tampon'!$E384,COLUMN(REFERENCEMENT_FACADE[[#Headers],[DATE REFERENCEMENT]])))))</f>
        <v/>
      </c>
      <c r="C418" s="2" t="str">
        <f ca="1">IF('PR-tampon'!B384="","",IF('PR-tampon'!B384=0,"",INDIRECT(NOM_FR_FACADE&amp;ADDRESS('PR-tampon'!$E384,COLUMN(REFERENCEMENT_FACADE[[#Headers],[ASPECT]])))))</f>
        <v/>
      </c>
      <c r="D418" s="2" t="str">
        <f ca="1">IF('PR-tampon'!B384="","",IF('PR-tampon'!B384=0,"",INDIRECT(NOM_FR_FACADE&amp;ADDRESS('PR-tampon'!$E384,COLUMN(REFERENCEMENT_FACADE[[#Headers],[TYPE DE PROCEDE]])))))</f>
        <v/>
      </c>
      <c r="E418" s="2" t="str">
        <f ca="1">IF('PR-tampon'!B384="","",IF('PR-tampon'!B384=0,"",INDIRECT(NOM_FR_FACADE&amp;ADDRESS('PR-tampon'!$E384,COLUMN(REFERENCEMENT_FACADE[[#Headers],[NOM COMMERCIAL DU PROCEDE]])))))</f>
        <v/>
      </c>
      <c r="F418" s="2" t="str">
        <f ca="1">IF('PR-tampon'!B384="","",IF('PR-tampon'!B384=0,"",INDIRECT(NOM_FR_FACADE&amp;ADDRESS('PR-tampon'!$E384,COLUMN(REFERENCEMENT_FACADE[[#Headers],[FABRICANT]])))))</f>
        <v/>
      </c>
      <c r="G418" s="2" t="str">
        <f ca="1">IF('PR-tampon'!B384="","",IF('PR-tampon'!B384=0,"",INDIRECT(NOM_FR_FACADE&amp;ADDRESS('PR-tampon'!$E384,COLUMN(REFERENCEMENT_FACADE[[#Headers],[TYPE DE DOCUMENT DE REFERENCE]])))))</f>
        <v/>
      </c>
      <c r="H418" s="2" t="str">
        <f ca="1">IF('PR-tampon'!B384="","",IF('PR-tampon'!B384=0,"",INDIRECT(NOM_FR_FACADE&amp;ADDRESS('PR-tampon'!$E384,COLUMN(REFERENCEMENT_FACADE[[#Headers],[REF]])))))</f>
        <v/>
      </c>
      <c r="I418" s="10" t="str">
        <f ca="1">IF('PR-tampon'!B384="","",IF('PR-tampon'!B384=0,"",INDIRECT(NOM_FR_FACADE&amp;ADDRESS('PR-tampon'!$E384,COLUMN(REFERENCEMENT_FACADE[[#Headers],[AVIS LIMITE AU / VALIDITE]])))))</f>
        <v/>
      </c>
      <c r="J418" s="10" t="str">
        <f ca="1">IF('PR-tampon'!B384="","",IF('PR-tampon'!B384=0,"",INDIRECT(NOM_FR_FACADE&amp;ADDRESS('PR-tampon'!$E384,COLUMN(REFERENCEMENT_FACADE[[#Headers],[TC/TNC
dans le domaine d''emploi visé]])))))</f>
        <v/>
      </c>
      <c r="K418" s="2" t="str">
        <f ca="1">IF('PR-tampon'!B384="","",IF('PR-tampon'!B384=0,"",INDIRECT(NOM_FR_FACADE&amp;ADDRESS('PR-tampon'!$E384,COLUMN(REFERENCEMENT_FACADE[[#Headers],[Synthèse support visés]])))))</f>
        <v/>
      </c>
      <c r="L418" s="2" t="str">
        <f ca="1">IF('PR-tampon'!B384="","",IF('PR-tampon'!B384=0,"",INDIRECT(NOM_FR_FACADE&amp;ADDRESS('PR-tampon'!$E384,COLUMN(REFERENCEMENT_FACADE[[#Headers],[LIMITATION DE HAUTEUR DE FACADE3]])))))</f>
        <v/>
      </c>
      <c r="M418" s="265" t="str">
        <f ca="1">IF('PR-tampon'!B384="","",IF('PR-tampon'!B384=0,"",INDIRECT(NOM_FR_FACADE&amp;ADDRESS('PR-tampon'!$E384,COLUMN(REFERENCEMENT_FACADE[[#Headers],[LIMITATION DE HAUTEUR DE FACADE]])))))</f>
        <v/>
      </c>
      <c r="N418" s="236" t="str">
        <f ca="1">IF('PR-tampon'!B384="","",IF('PR-tampon'!B384=0,"",IF(INDIRECT(NOM_FR_FACADE&amp;ADDRESS('PR-tampon'!$E384,COLUMN(REFERENCEMENT_FACADE[Observation domaine d''emploi Hauteur])))=0,"-",INDIRECT(NOM_FR_FACADE&amp;ADDRESS('PR-tampon'!$E384,COLUMN(REFERENCEMENT_FACADE[Observation domaine d''emploi Hauteur]))))))</f>
        <v/>
      </c>
      <c r="O418" s="2" t="str">
        <f ca="1">IF('PR-tampon'!B384="","",IF('PR-tampon'!B384=0,"",INDIRECT(NOM_FR_FACADE&amp;ADDRESS('PR-tampon'!$E384,COLUMN(REFERENCEMENT_FACADE[[#Headers],[Colonne zone visée]])))))</f>
        <v/>
      </c>
      <c r="P418" s="2" t="str">
        <f ca="1">IF('PR-tampon'!B384="","",IF('PR-tampon'!B384=0,"",INDIRECT(NOM_FR_FACADE&amp;ADDRESS('PR-tampon'!$E384,COLUMN(REFERENCEMENT_FACADE[[#Headers],[Colonne catégorie visée]])))))</f>
        <v/>
      </c>
      <c r="Q418" s="236" t="str">
        <f ca="1">IF(OR(RECH_CATEGORIE=FALSE,MID(Tableau5[[#This Row],[ZONE DE SISMICITE MAXIMALE POUR LA CATEGORIE DE BATIMENT VISEE]],2,2)="**"),IF('PR-tampon'!B384="","",IF('PR-tampon'!B384=0,"",IF(INDIRECT(NOM_FR_FACADE&amp;ADDRESS('PR-tampon'!$E384,COLUMN(REFERENCEMENT_FACADE[OBSERVATIONS SUR DOMAINE D''EMPLOI Sismique])))="","-",(INDIRECT(NOM_FR_FACADE&amp;ADDRESS('PR-tampon'!$E384,COLUMN(REFERENCEMENT_FACADE[OBSERVATIONS SUR DOMAINE D''EMPLOI Sismique]))))))),"")</f>
        <v/>
      </c>
      <c r="R418" s="2" t="str">
        <f ca="1">IF('PR-tampon'!B384="","",IF('PR-tampon'!B384=0,"",IF(INDIRECT(NOM_FR_FACADE&amp;ADDRESS('PR-tampon'!$E384,COLUMN(REFERENCEMENT_FACADE[REF ApL])))=0,"",INDIRECT(NOM_FR_FACADE&amp;ADDRESS('PR-tampon'!$E384,COLUMN(REFERENCEMENT_FACADE[REF ApL]))))))</f>
        <v/>
      </c>
      <c r="S418" s="187" t="str">
        <f ca="1">IF('PR-tampon'!B384="","",IF('PR-tampon'!B384=0,"",IF(INDIRECT(NOM_FR_FACADE&amp;ADDRESS('PR-tampon'!$E384,COLUMN(REFERENCEMENT_FACADE[Lien pour aller sur le site Evaluation CSTB])))=0,"",INDIRECT(NOM_FR_FACADE&amp;ADDRESS('PR-tampon'!$E384,COLUMN(REFERENCEMENT_FACADE[Lien pour aller sur le site Evaluation CSTB]))))))</f>
        <v/>
      </c>
    </row>
    <row r="419" spans="1:19" ht="120" customHeight="1" x14ac:dyDescent="0.3">
      <c r="A419" s="2" t="e">
        <f>IF('PR-tampon'!B385=0,"",IF(A418+1&gt;'MODULE DE RECHERCHE'!$F$36,"",A418+1))</f>
        <v>#VALUE!</v>
      </c>
      <c r="B419" s="10" t="str">
        <f ca="1">IF('PR-tampon'!E385="","",IF('PR-tampon'!E385=0,"",INDIRECT(NOM_FR_FACADE&amp;ADDRESS('PR-tampon'!$E385,COLUMN(REFERENCEMENT_FACADE[[#Headers],[DATE REFERENCEMENT]])))))</f>
        <v/>
      </c>
      <c r="C419" s="2" t="str">
        <f ca="1">IF('PR-tampon'!B385="","",IF('PR-tampon'!B385=0,"",INDIRECT(NOM_FR_FACADE&amp;ADDRESS('PR-tampon'!$E385,COLUMN(REFERENCEMENT_FACADE[[#Headers],[ASPECT]])))))</f>
        <v/>
      </c>
      <c r="D419" s="2" t="str">
        <f ca="1">IF('PR-tampon'!B385="","",IF('PR-tampon'!B385=0,"",INDIRECT(NOM_FR_FACADE&amp;ADDRESS('PR-tampon'!$E385,COLUMN(REFERENCEMENT_FACADE[[#Headers],[TYPE DE PROCEDE]])))))</f>
        <v/>
      </c>
      <c r="E419" s="2" t="str">
        <f ca="1">IF('PR-tampon'!B385="","",IF('PR-tampon'!B385=0,"",INDIRECT(NOM_FR_FACADE&amp;ADDRESS('PR-tampon'!$E385,COLUMN(REFERENCEMENT_FACADE[[#Headers],[NOM COMMERCIAL DU PROCEDE]])))))</f>
        <v/>
      </c>
      <c r="F419" s="2" t="str">
        <f ca="1">IF('PR-tampon'!B385="","",IF('PR-tampon'!B385=0,"",INDIRECT(NOM_FR_FACADE&amp;ADDRESS('PR-tampon'!$E385,COLUMN(REFERENCEMENT_FACADE[[#Headers],[FABRICANT]])))))</f>
        <v/>
      </c>
      <c r="G419" s="2" t="str">
        <f ca="1">IF('PR-tampon'!B385="","",IF('PR-tampon'!B385=0,"",INDIRECT(NOM_FR_FACADE&amp;ADDRESS('PR-tampon'!$E385,COLUMN(REFERENCEMENT_FACADE[[#Headers],[TYPE DE DOCUMENT DE REFERENCE]])))))</f>
        <v/>
      </c>
      <c r="H419" s="2" t="str">
        <f ca="1">IF('PR-tampon'!B385="","",IF('PR-tampon'!B385=0,"",INDIRECT(NOM_FR_FACADE&amp;ADDRESS('PR-tampon'!$E385,COLUMN(REFERENCEMENT_FACADE[[#Headers],[REF]])))))</f>
        <v/>
      </c>
      <c r="I419" s="10" t="str">
        <f ca="1">IF('PR-tampon'!B385="","",IF('PR-tampon'!B385=0,"",INDIRECT(NOM_FR_FACADE&amp;ADDRESS('PR-tampon'!$E385,COLUMN(REFERENCEMENT_FACADE[[#Headers],[AVIS LIMITE AU / VALIDITE]])))))</f>
        <v/>
      </c>
      <c r="J419" s="10" t="str">
        <f ca="1">IF('PR-tampon'!B385="","",IF('PR-tampon'!B385=0,"",INDIRECT(NOM_FR_FACADE&amp;ADDRESS('PR-tampon'!$E385,COLUMN(REFERENCEMENT_FACADE[[#Headers],[TC/TNC
dans le domaine d''emploi visé]])))))</f>
        <v/>
      </c>
      <c r="K419" s="2" t="str">
        <f ca="1">IF('PR-tampon'!B385="","",IF('PR-tampon'!B385=0,"",INDIRECT(NOM_FR_FACADE&amp;ADDRESS('PR-tampon'!$E385,COLUMN(REFERENCEMENT_FACADE[[#Headers],[Synthèse support visés]])))))</f>
        <v/>
      </c>
      <c r="L419" s="2" t="str">
        <f ca="1">IF('PR-tampon'!B385="","",IF('PR-tampon'!B385=0,"",INDIRECT(NOM_FR_FACADE&amp;ADDRESS('PR-tampon'!$E385,COLUMN(REFERENCEMENT_FACADE[[#Headers],[LIMITATION DE HAUTEUR DE FACADE3]])))))</f>
        <v/>
      </c>
      <c r="M419" s="265" t="str">
        <f ca="1">IF('PR-tampon'!B385="","",IF('PR-tampon'!B385=0,"",INDIRECT(NOM_FR_FACADE&amp;ADDRESS('PR-tampon'!$E385,COLUMN(REFERENCEMENT_FACADE[[#Headers],[LIMITATION DE HAUTEUR DE FACADE]])))))</f>
        <v/>
      </c>
      <c r="N419" s="236" t="str">
        <f ca="1">IF('PR-tampon'!B385="","",IF('PR-tampon'!B385=0,"",IF(INDIRECT(NOM_FR_FACADE&amp;ADDRESS('PR-tampon'!$E385,COLUMN(REFERENCEMENT_FACADE[Observation domaine d''emploi Hauteur])))=0,"-",INDIRECT(NOM_FR_FACADE&amp;ADDRESS('PR-tampon'!$E385,COLUMN(REFERENCEMENT_FACADE[Observation domaine d''emploi Hauteur]))))))</f>
        <v/>
      </c>
      <c r="O419" s="2" t="str">
        <f ca="1">IF('PR-tampon'!B385="","",IF('PR-tampon'!B385=0,"",INDIRECT(NOM_FR_FACADE&amp;ADDRESS('PR-tampon'!$E385,COLUMN(REFERENCEMENT_FACADE[[#Headers],[Colonne zone visée]])))))</f>
        <v/>
      </c>
      <c r="P419" s="2" t="str">
        <f ca="1">IF('PR-tampon'!B385="","",IF('PR-tampon'!B385=0,"",INDIRECT(NOM_FR_FACADE&amp;ADDRESS('PR-tampon'!$E385,COLUMN(REFERENCEMENT_FACADE[[#Headers],[Colonne catégorie visée]])))))</f>
        <v/>
      </c>
      <c r="Q419" s="236" t="str">
        <f ca="1">IF(OR(RECH_CATEGORIE=FALSE,MID(Tableau5[[#This Row],[ZONE DE SISMICITE MAXIMALE POUR LA CATEGORIE DE BATIMENT VISEE]],2,2)="**"),IF('PR-tampon'!B385="","",IF('PR-tampon'!B385=0,"",IF(INDIRECT(NOM_FR_FACADE&amp;ADDRESS('PR-tampon'!$E385,COLUMN(REFERENCEMENT_FACADE[OBSERVATIONS SUR DOMAINE D''EMPLOI Sismique])))="","-",(INDIRECT(NOM_FR_FACADE&amp;ADDRESS('PR-tampon'!$E385,COLUMN(REFERENCEMENT_FACADE[OBSERVATIONS SUR DOMAINE D''EMPLOI Sismique]))))))),"")</f>
        <v/>
      </c>
      <c r="R419" s="2" t="str">
        <f ca="1">IF('PR-tampon'!B385="","",IF('PR-tampon'!B385=0,"",IF(INDIRECT(NOM_FR_FACADE&amp;ADDRESS('PR-tampon'!$E385,COLUMN(REFERENCEMENT_FACADE[REF ApL])))=0,"",INDIRECT(NOM_FR_FACADE&amp;ADDRESS('PR-tampon'!$E385,COLUMN(REFERENCEMENT_FACADE[REF ApL]))))))</f>
        <v/>
      </c>
      <c r="S419" s="187" t="str">
        <f ca="1">IF('PR-tampon'!B385="","",IF('PR-tampon'!B385=0,"",IF(INDIRECT(NOM_FR_FACADE&amp;ADDRESS('PR-tampon'!$E385,COLUMN(REFERENCEMENT_FACADE[Lien pour aller sur le site Evaluation CSTB])))=0,"",INDIRECT(NOM_FR_FACADE&amp;ADDRESS('PR-tampon'!$E385,COLUMN(REFERENCEMENT_FACADE[Lien pour aller sur le site Evaluation CSTB]))))))</f>
        <v/>
      </c>
    </row>
    <row r="420" spans="1:19" ht="120" customHeight="1" x14ac:dyDescent="0.3">
      <c r="A420" s="2" t="e">
        <f>IF('PR-tampon'!B386=0,"",IF(A419+1&gt;'MODULE DE RECHERCHE'!$F$36,"",A419+1))</f>
        <v>#VALUE!</v>
      </c>
      <c r="B420" s="10" t="str">
        <f ca="1">IF('PR-tampon'!E386="","",IF('PR-tampon'!E386=0,"",INDIRECT(NOM_FR_FACADE&amp;ADDRESS('PR-tampon'!$E386,COLUMN(REFERENCEMENT_FACADE[[#Headers],[DATE REFERENCEMENT]])))))</f>
        <v/>
      </c>
      <c r="C420" s="2" t="str">
        <f ca="1">IF('PR-tampon'!B386="","",IF('PR-tampon'!B386=0,"",INDIRECT(NOM_FR_FACADE&amp;ADDRESS('PR-tampon'!$E386,COLUMN(REFERENCEMENT_FACADE[[#Headers],[ASPECT]])))))</f>
        <v/>
      </c>
      <c r="D420" s="2" t="str">
        <f ca="1">IF('PR-tampon'!B386="","",IF('PR-tampon'!B386=0,"",INDIRECT(NOM_FR_FACADE&amp;ADDRESS('PR-tampon'!$E386,COLUMN(REFERENCEMENT_FACADE[[#Headers],[TYPE DE PROCEDE]])))))</f>
        <v/>
      </c>
      <c r="E420" s="2" t="str">
        <f ca="1">IF('PR-tampon'!B386="","",IF('PR-tampon'!B386=0,"",INDIRECT(NOM_FR_FACADE&amp;ADDRESS('PR-tampon'!$E386,COLUMN(REFERENCEMENT_FACADE[[#Headers],[NOM COMMERCIAL DU PROCEDE]])))))</f>
        <v/>
      </c>
      <c r="F420" s="2" t="str">
        <f ca="1">IF('PR-tampon'!B386="","",IF('PR-tampon'!B386=0,"",INDIRECT(NOM_FR_FACADE&amp;ADDRESS('PR-tampon'!$E386,COLUMN(REFERENCEMENT_FACADE[[#Headers],[FABRICANT]])))))</f>
        <v/>
      </c>
      <c r="G420" s="2" t="str">
        <f ca="1">IF('PR-tampon'!B386="","",IF('PR-tampon'!B386=0,"",INDIRECT(NOM_FR_FACADE&amp;ADDRESS('PR-tampon'!$E386,COLUMN(REFERENCEMENT_FACADE[[#Headers],[TYPE DE DOCUMENT DE REFERENCE]])))))</f>
        <v/>
      </c>
      <c r="H420" s="2" t="str">
        <f ca="1">IF('PR-tampon'!B386="","",IF('PR-tampon'!B386=0,"",INDIRECT(NOM_FR_FACADE&amp;ADDRESS('PR-tampon'!$E386,COLUMN(REFERENCEMENT_FACADE[[#Headers],[REF]])))))</f>
        <v/>
      </c>
      <c r="I420" s="10" t="str">
        <f ca="1">IF('PR-tampon'!B386="","",IF('PR-tampon'!B386=0,"",INDIRECT(NOM_FR_FACADE&amp;ADDRESS('PR-tampon'!$E386,COLUMN(REFERENCEMENT_FACADE[[#Headers],[AVIS LIMITE AU / VALIDITE]])))))</f>
        <v/>
      </c>
      <c r="J420" s="10" t="str">
        <f ca="1">IF('PR-tampon'!B386="","",IF('PR-tampon'!B386=0,"",INDIRECT(NOM_FR_FACADE&amp;ADDRESS('PR-tampon'!$E386,COLUMN(REFERENCEMENT_FACADE[[#Headers],[TC/TNC
dans le domaine d''emploi visé]])))))</f>
        <v/>
      </c>
      <c r="K420" s="2" t="str">
        <f ca="1">IF('PR-tampon'!B386="","",IF('PR-tampon'!B386=0,"",INDIRECT(NOM_FR_FACADE&amp;ADDRESS('PR-tampon'!$E386,COLUMN(REFERENCEMENT_FACADE[[#Headers],[Synthèse support visés]])))))</f>
        <v/>
      </c>
      <c r="L420" s="2" t="str">
        <f ca="1">IF('PR-tampon'!B386="","",IF('PR-tampon'!B386=0,"",INDIRECT(NOM_FR_FACADE&amp;ADDRESS('PR-tampon'!$E386,COLUMN(REFERENCEMENT_FACADE[[#Headers],[LIMITATION DE HAUTEUR DE FACADE3]])))))</f>
        <v/>
      </c>
      <c r="M420" s="265" t="str">
        <f ca="1">IF('PR-tampon'!B386="","",IF('PR-tampon'!B386=0,"",INDIRECT(NOM_FR_FACADE&amp;ADDRESS('PR-tampon'!$E386,COLUMN(REFERENCEMENT_FACADE[[#Headers],[LIMITATION DE HAUTEUR DE FACADE]])))))</f>
        <v/>
      </c>
      <c r="N420" s="236" t="str">
        <f ca="1">IF('PR-tampon'!B386="","",IF('PR-tampon'!B386=0,"",IF(INDIRECT(NOM_FR_FACADE&amp;ADDRESS('PR-tampon'!$E386,COLUMN(REFERENCEMENT_FACADE[Observation domaine d''emploi Hauteur])))=0,"-",INDIRECT(NOM_FR_FACADE&amp;ADDRESS('PR-tampon'!$E386,COLUMN(REFERENCEMENT_FACADE[Observation domaine d''emploi Hauteur]))))))</f>
        <v/>
      </c>
      <c r="O420" s="2" t="str">
        <f ca="1">IF('PR-tampon'!B386="","",IF('PR-tampon'!B386=0,"",INDIRECT(NOM_FR_FACADE&amp;ADDRESS('PR-tampon'!$E386,COLUMN(REFERENCEMENT_FACADE[[#Headers],[Colonne zone visée]])))))</f>
        <v/>
      </c>
      <c r="P420" s="2" t="str">
        <f ca="1">IF('PR-tampon'!B386="","",IF('PR-tampon'!B386=0,"",INDIRECT(NOM_FR_FACADE&amp;ADDRESS('PR-tampon'!$E386,COLUMN(REFERENCEMENT_FACADE[[#Headers],[Colonne catégorie visée]])))))</f>
        <v/>
      </c>
      <c r="Q420" s="236" t="str">
        <f ca="1">IF(OR(RECH_CATEGORIE=FALSE,MID(Tableau5[[#This Row],[ZONE DE SISMICITE MAXIMALE POUR LA CATEGORIE DE BATIMENT VISEE]],2,2)="**"),IF('PR-tampon'!B386="","",IF('PR-tampon'!B386=0,"",IF(INDIRECT(NOM_FR_FACADE&amp;ADDRESS('PR-tampon'!$E386,COLUMN(REFERENCEMENT_FACADE[OBSERVATIONS SUR DOMAINE D''EMPLOI Sismique])))="","-",(INDIRECT(NOM_FR_FACADE&amp;ADDRESS('PR-tampon'!$E386,COLUMN(REFERENCEMENT_FACADE[OBSERVATIONS SUR DOMAINE D''EMPLOI Sismique]))))))),"")</f>
        <v/>
      </c>
      <c r="R420" s="2" t="str">
        <f ca="1">IF('PR-tampon'!B386="","",IF('PR-tampon'!B386=0,"",IF(INDIRECT(NOM_FR_FACADE&amp;ADDRESS('PR-tampon'!$E386,COLUMN(REFERENCEMENT_FACADE[REF ApL])))=0,"",INDIRECT(NOM_FR_FACADE&amp;ADDRESS('PR-tampon'!$E386,COLUMN(REFERENCEMENT_FACADE[REF ApL]))))))</f>
        <v/>
      </c>
      <c r="S420" s="187" t="str">
        <f ca="1">IF('PR-tampon'!B386="","",IF('PR-tampon'!B386=0,"",IF(INDIRECT(NOM_FR_FACADE&amp;ADDRESS('PR-tampon'!$E386,COLUMN(REFERENCEMENT_FACADE[Lien pour aller sur le site Evaluation CSTB])))=0,"",INDIRECT(NOM_FR_FACADE&amp;ADDRESS('PR-tampon'!$E386,COLUMN(REFERENCEMENT_FACADE[Lien pour aller sur le site Evaluation CSTB]))))))</f>
        <v/>
      </c>
    </row>
    <row r="421" spans="1:19" ht="120" customHeight="1" x14ac:dyDescent="0.3">
      <c r="A421" s="2" t="e">
        <f>IF('PR-tampon'!B387=0,"",IF(A420+1&gt;'MODULE DE RECHERCHE'!$F$36,"",A420+1))</f>
        <v>#VALUE!</v>
      </c>
      <c r="B421" s="10" t="str">
        <f ca="1">IF('PR-tampon'!E387="","",IF('PR-tampon'!E387=0,"",INDIRECT(NOM_FR_FACADE&amp;ADDRESS('PR-tampon'!$E387,COLUMN(REFERENCEMENT_FACADE[[#Headers],[DATE REFERENCEMENT]])))))</f>
        <v/>
      </c>
      <c r="C421" s="2" t="str">
        <f ca="1">IF('PR-tampon'!B387="","",IF('PR-tampon'!B387=0,"",INDIRECT(NOM_FR_FACADE&amp;ADDRESS('PR-tampon'!$E387,COLUMN(REFERENCEMENT_FACADE[[#Headers],[ASPECT]])))))</f>
        <v/>
      </c>
      <c r="D421" s="2" t="str">
        <f ca="1">IF('PR-tampon'!B387="","",IF('PR-tampon'!B387=0,"",INDIRECT(NOM_FR_FACADE&amp;ADDRESS('PR-tampon'!$E387,COLUMN(REFERENCEMENT_FACADE[[#Headers],[TYPE DE PROCEDE]])))))</f>
        <v/>
      </c>
      <c r="E421" s="2" t="str">
        <f ca="1">IF('PR-tampon'!B387="","",IF('PR-tampon'!B387=0,"",INDIRECT(NOM_FR_FACADE&amp;ADDRESS('PR-tampon'!$E387,COLUMN(REFERENCEMENT_FACADE[[#Headers],[NOM COMMERCIAL DU PROCEDE]])))))</f>
        <v/>
      </c>
      <c r="F421" s="2" t="str">
        <f ca="1">IF('PR-tampon'!B387="","",IF('PR-tampon'!B387=0,"",INDIRECT(NOM_FR_FACADE&amp;ADDRESS('PR-tampon'!$E387,COLUMN(REFERENCEMENT_FACADE[[#Headers],[FABRICANT]])))))</f>
        <v/>
      </c>
      <c r="G421" s="2" t="str">
        <f ca="1">IF('PR-tampon'!B387="","",IF('PR-tampon'!B387=0,"",INDIRECT(NOM_FR_FACADE&amp;ADDRESS('PR-tampon'!$E387,COLUMN(REFERENCEMENT_FACADE[[#Headers],[TYPE DE DOCUMENT DE REFERENCE]])))))</f>
        <v/>
      </c>
      <c r="H421" s="2" t="str">
        <f ca="1">IF('PR-tampon'!B387="","",IF('PR-tampon'!B387=0,"",INDIRECT(NOM_FR_FACADE&amp;ADDRESS('PR-tampon'!$E387,COLUMN(REFERENCEMENT_FACADE[[#Headers],[REF]])))))</f>
        <v/>
      </c>
      <c r="I421" s="10" t="str">
        <f ca="1">IF('PR-tampon'!B387="","",IF('PR-tampon'!B387=0,"",INDIRECT(NOM_FR_FACADE&amp;ADDRESS('PR-tampon'!$E387,COLUMN(REFERENCEMENT_FACADE[[#Headers],[AVIS LIMITE AU / VALIDITE]])))))</f>
        <v/>
      </c>
      <c r="J421" s="10" t="str">
        <f ca="1">IF('PR-tampon'!B387="","",IF('PR-tampon'!B387=0,"",INDIRECT(NOM_FR_FACADE&amp;ADDRESS('PR-tampon'!$E387,COLUMN(REFERENCEMENT_FACADE[[#Headers],[TC/TNC
dans le domaine d''emploi visé]])))))</f>
        <v/>
      </c>
      <c r="K421" s="2" t="str">
        <f ca="1">IF('PR-tampon'!B387="","",IF('PR-tampon'!B387=0,"",INDIRECT(NOM_FR_FACADE&amp;ADDRESS('PR-tampon'!$E387,COLUMN(REFERENCEMENT_FACADE[[#Headers],[Synthèse support visés]])))))</f>
        <v/>
      </c>
      <c r="L421" s="2" t="str">
        <f ca="1">IF('PR-tampon'!B387="","",IF('PR-tampon'!B387=0,"",INDIRECT(NOM_FR_FACADE&amp;ADDRESS('PR-tampon'!$E387,COLUMN(REFERENCEMENT_FACADE[[#Headers],[LIMITATION DE HAUTEUR DE FACADE3]])))))</f>
        <v/>
      </c>
      <c r="M421" s="265" t="str">
        <f ca="1">IF('PR-tampon'!B387="","",IF('PR-tampon'!B387=0,"",INDIRECT(NOM_FR_FACADE&amp;ADDRESS('PR-tampon'!$E387,COLUMN(REFERENCEMENT_FACADE[[#Headers],[LIMITATION DE HAUTEUR DE FACADE]])))))</f>
        <v/>
      </c>
      <c r="N421" s="236" t="str">
        <f ca="1">IF('PR-tampon'!B387="","",IF('PR-tampon'!B387=0,"",IF(INDIRECT(NOM_FR_FACADE&amp;ADDRESS('PR-tampon'!$E387,COLUMN(REFERENCEMENT_FACADE[Observation domaine d''emploi Hauteur])))=0,"-",INDIRECT(NOM_FR_FACADE&amp;ADDRESS('PR-tampon'!$E387,COLUMN(REFERENCEMENT_FACADE[Observation domaine d''emploi Hauteur]))))))</f>
        <v/>
      </c>
      <c r="O421" s="2" t="str">
        <f ca="1">IF('PR-tampon'!B387="","",IF('PR-tampon'!B387=0,"",INDIRECT(NOM_FR_FACADE&amp;ADDRESS('PR-tampon'!$E387,COLUMN(REFERENCEMENT_FACADE[[#Headers],[Colonne zone visée]])))))</f>
        <v/>
      </c>
      <c r="P421" s="2" t="str">
        <f ca="1">IF('PR-tampon'!B387="","",IF('PR-tampon'!B387=0,"",INDIRECT(NOM_FR_FACADE&amp;ADDRESS('PR-tampon'!$E387,COLUMN(REFERENCEMENT_FACADE[[#Headers],[Colonne catégorie visée]])))))</f>
        <v/>
      </c>
      <c r="Q421" s="236" t="str">
        <f ca="1">IF(OR(RECH_CATEGORIE=FALSE,MID(Tableau5[[#This Row],[ZONE DE SISMICITE MAXIMALE POUR LA CATEGORIE DE BATIMENT VISEE]],2,2)="**"),IF('PR-tampon'!B387="","",IF('PR-tampon'!B387=0,"",IF(INDIRECT(NOM_FR_FACADE&amp;ADDRESS('PR-tampon'!$E387,COLUMN(REFERENCEMENT_FACADE[OBSERVATIONS SUR DOMAINE D''EMPLOI Sismique])))="","-",(INDIRECT(NOM_FR_FACADE&amp;ADDRESS('PR-tampon'!$E387,COLUMN(REFERENCEMENT_FACADE[OBSERVATIONS SUR DOMAINE D''EMPLOI Sismique]))))))),"")</f>
        <v/>
      </c>
      <c r="R421" s="2" t="str">
        <f ca="1">IF('PR-tampon'!B387="","",IF('PR-tampon'!B387=0,"",IF(INDIRECT(NOM_FR_FACADE&amp;ADDRESS('PR-tampon'!$E387,COLUMN(REFERENCEMENT_FACADE[REF ApL])))=0,"",INDIRECT(NOM_FR_FACADE&amp;ADDRESS('PR-tampon'!$E387,COLUMN(REFERENCEMENT_FACADE[REF ApL]))))))</f>
        <v/>
      </c>
      <c r="S421" s="187" t="str">
        <f ca="1">IF('PR-tampon'!B387="","",IF('PR-tampon'!B387=0,"",IF(INDIRECT(NOM_FR_FACADE&amp;ADDRESS('PR-tampon'!$E387,COLUMN(REFERENCEMENT_FACADE[Lien pour aller sur le site Evaluation CSTB])))=0,"",INDIRECT(NOM_FR_FACADE&amp;ADDRESS('PR-tampon'!$E387,COLUMN(REFERENCEMENT_FACADE[Lien pour aller sur le site Evaluation CSTB]))))))</f>
        <v/>
      </c>
    </row>
    <row r="422" spans="1:19" ht="120" customHeight="1" x14ac:dyDescent="0.3">
      <c r="A422" s="2" t="e">
        <f>IF('PR-tampon'!B388=0,"",IF(A421+1&gt;'MODULE DE RECHERCHE'!$F$36,"",A421+1))</f>
        <v>#VALUE!</v>
      </c>
      <c r="B422" s="10" t="str">
        <f ca="1">IF('PR-tampon'!E388="","",IF('PR-tampon'!E388=0,"",INDIRECT(NOM_FR_FACADE&amp;ADDRESS('PR-tampon'!$E388,COLUMN(REFERENCEMENT_FACADE[[#Headers],[DATE REFERENCEMENT]])))))</f>
        <v/>
      </c>
      <c r="C422" s="2" t="str">
        <f ca="1">IF('PR-tampon'!B388="","",IF('PR-tampon'!B388=0,"",INDIRECT(NOM_FR_FACADE&amp;ADDRESS('PR-tampon'!$E388,COLUMN(REFERENCEMENT_FACADE[[#Headers],[ASPECT]])))))</f>
        <v/>
      </c>
      <c r="D422" s="2" t="str">
        <f ca="1">IF('PR-tampon'!B388="","",IF('PR-tampon'!B388=0,"",INDIRECT(NOM_FR_FACADE&amp;ADDRESS('PR-tampon'!$E388,COLUMN(REFERENCEMENT_FACADE[[#Headers],[TYPE DE PROCEDE]])))))</f>
        <v/>
      </c>
      <c r="E422" s="2" t="str">
        <f ca="1">IF('PR-tampon'!B388="","",IF('PR-tampon'!B388=0,"",INDIRECT(NOM_FR_FACADE&amp;ADDRESS('PR-tampon'!$E388,COLUMN(REFERENCEMENT_FACADE[[#Headers],[NOM COMMERCIAL DU PROCEDE]])))))</f>
        <v/>
      </c>
      <c r="F422" s="2" t="str">
        <f ca="1">IF('PR-tampon'!B388="","",IF('PR-tampon'!B388=0,"",INDIRECT(NOM_FR_FACADE&amp;ADDRESS('PR-tampon'!$E388,COLUMN(REFERENCEMENT_FACADE[[#Headers],[FABRICANT]])))))</f>
        <v/>
      </c>
      <c r="G422" s="2" t="str">
        <f ca="1">IF('PR-tampon'!B388="","",IF('PR-tampon'!B388=0,"",INDIRECT(NOM_FR_FACADE&amp;ADDRESS('PR-tampon'!$E388,COLUMN(REFERENCEMENT_FACADE[[#Headers],[TYPE DE DOCUMENT DE REFERENCE]])))))</f>
        <v/>
      </c>
      <c r="H422" s="2" t="str">
        <f ca="1">IF('PR-tampon'!B388="","",IF('PR-tampon'!B388=0,"",INDIRECT(NOM_FR_FACADE&amp;ADDRESS('PR-tampon'!$E388,COLUMN(REFERENCEMENT_FACADE[[#Headers],[REF]])))))</f>
        <v/>
      </c>
      <c r="I422" s="10" t="str">
        <f ca="1">IF('PR-tampon'!B388="","",IF('PR-tampon'!B388=0,"",INDIRECT(NOM_FR_FACADE&amp;ADDRESS('PR-tampon'!$E388,COLUMN(REFERENCEMENT_FACADE[[#Headers],[AVIS LIMITE AU / VALIDITE]])))))</f>
        <v/>
      </c>
      <c r="J422" s="10" t="str">
        <f ca="1">IF('PR-tampon'!B388="","",IF('PR-tampon'!B388=0,"",INDIRECT(NOM_FR_FACADE&amp;ADDRESS('PR-tampon'!$E388,COLUMN(REFERENCEMENT_FACADE[[#Headers],[TC/TNC
dans le domaine d''emploi visé]])))))</f>
        <v/>
      </c>
      <c r="K422" s="2" t="str">
        <f ca="1">IF('PR-tampon'!B388="","",IF('PR-tampon'!B388=0,"",INDIRECT(NOM_FR_FACADE&amp;ADDRESS('PR-tampon'!$E388,COLUMN(REFERENCEMENT_FACADE[[#Headers],[Synthèse support visés]])))))</f>
        <v/>
      </c>
      <c r="L422" s="2" t="str">
        <f ca="1">IF('PR-tampon'!B388="","",IF('PR-tampon'!B388=0,"",INDIRECT(NOM_FR_FACADE&amp;ADDRESS('PR-tampon'!$E388,COLUMN(REFERENCEMENT_FACADE[[#Headers],[LIMITATION DE HAUTEUR DE FACADE3]])))))</f>
        <v/>
      </c>
      <c r="M422" s="265" t="str">
        <f ca="1">IF('PR-tampon'!B388="","",IF('PR-tampon'!B388=0,"",INDIRECT(NOM_FR_FACADE&amp;ADDRESS('PR-tampon'!$E388,COLUMN(REFERENCEMENT_FACADE[[#Headers],[LIMITATION DE HAUTEUR DE FACADE]])))))</f>
        <v/>
      </c>
      <c r="N422" s="236" t="str">
        <f ca="1">IF('PR-tampon'!B388="","",IF('PR-tampon'!B388=0,"",IF(INDIRECT(NOM_FR_FACADE&amp;ADDRESS('PR-tampon'!$E388,COLUMN(REFERENCEMENT_FACADE[Observation domaine d''emploi Hauteur])))=0,"-",INDIRECT(NOM_FR_FACADE&amp;ADDRESS('PR-tampon'!$E388,COLUMN(REFERENCEMENT_FACADE[Observation domaine d''emploi Hauteur]))))))</f>
        <v/>
      </c>
      <c r="O422" s="2" t="str">
        <f ca="1">IF('PR-tampon'!B388="","",IF('PR-tampon'!B388=0,"",INDIRECT(NOM_FR_FACADE&amp;ADDRESS('PR-tampon'!$E388,COLUMN(REFERENCEMENT_FACADE[[#Headers],[Colonne zone visée]])))))</f>
        <v/>
      </c>
      <c r="P422" s="2" t="str">
        <f ca="1">IF('PR-tampon'!B388="","",IF('PR-tampon'!B388=0,"",INDIRECT(NOM_FR_FACADE&amp;ADDRESS('PR-tampon'!$E388,COLUMN(REFERENCEMENT_FACADE[[#Headers],[Colonne catégorie visée]])))))</f>
        <v/>
      </c>
      <c r="Q422" s="236" t="str">
        <f ca="1">IF(OR(RECH_CATEGORIE=FALSE,MID(Tableau5[[#This Row],[ZONE DE SISMICITE MAXIMALE POUR LA CATEGORIE DE BATIMENT VISEE]],2,2)="**"),IF('PR-tampon'!B388="","",IF('PR-tampon'!B388=0,"",IF(INDIRECT(NOM_FR_FACADE&amp;ADDRESS('PR-tampon'!$E388,COLUMN(REFERENCEMENT_FACADE[OBSERVATIONS SUR DOMAINE D''EMPLOI Sismique])))="","-",(INDIRECT(NOM_FR_FACADE&amp;ADDRESS('PR-tampon'!$E388,COLUMN(REFERENCEMENT_FACADE[OBSERVATIONS SUR DOMAINE D''EMPLOI Sismique]))))))),"")</f>
        <v/>
      </c>
      <c r="R422" s="2" t="str">
        <f ca="1">IF('PR-tampon'!B388="","",IF('PR-tampon'!B388=0,"",IF(INDIRECT(NOM_FR_FACADE&amp;ADDRESS('PR-tampon'!$E388,COLUMN(REFERENCEMENT_FACADE[REF ApL])))=0,"",INDIRECT(NOM_FR_FACADE&amp;ADDRESS('PR-tampon'!$E388,COLUMN(REFERENCEMENT_FACADE[REF ApL]))))))</f>
        <v/>
      </c>
      <c r="S422" s="187" t="str">
        <f ca="1">IF('PR-tampon'!B388="","",IF('PR-tampon'!B388=0,"",IF(INDIRECT(NOM_FR_FACADE&amp;ADDRESS('PR-tampon'!$E388,COLUMN(REFERENCEMENT_FACADE[Lien pour aller sur le site Evaluation CSTB])))=0,"",INDIRECT(NOM_FR_FACADE&amp;ADDRESS('PR-tampon'!$E388,COLUMN(REFERENCEMENT_FACADE[Lien pour aller sur le site Evaluation CSTB]))))))</f>
        <v/>
      </c>
    </row>
    <row r="423" spans="1:19" ht="120" customHeight="1" x14ac:dyDescent="0.3">
      <c r="A423" s="2" t="e">
        <f>IF('PR-tampon'!B389=0,"",IF(A422+1&gt;'MODULE DE RECHERCHE'!$F$36,"",A422+1))</f>
        <v>#VALUE!</v>
      </c>
      <c r="B423" s="10" t="str">
        <f ca="1">IF('PR-tampon'!E389="","",IF('PR-tampon'!E389=0,"",INDIRECT(NOM_FR_FACADE&amp;ADDRESS('PR-tampon'!$E389,COLUMN(REFERENCEMENT_FACADE[[#Headers],[DATE REFERENCEMENT]])))))</f>
        <v/>
      </c>
      <c r="C423" s="2" t="str">
        <f ca="1">IF('PR-tampon'!B389="","",IF('PR-tampon'!B389=0,"",INDIRECT(NOM_FR_FACADE&amp;ADDRESS('PR-tampon'!$E389,COLUMN(REFERENCEMENT_FACADE[[#Headers],[ASPECT]])))))</f>
        <v/>
      </c>
      <c r="D423" s="2" t="str">
        <f ca="1">IF('PR-tampon'!B389="","",IF('PR-tampon'!B389=0,"",INDIRECT(NOM_FR_FACADE&amp;ADDRESS('PR-tampon'!$E389,COLUMN(REFERENCEMENT_FACADE[[#Headers],[TYPE DE PROCEDE]])))))</f>
        <v/>
      </c>
      <c r="E423" s="2" t="str">
        <f ca="1">IF('PR-tampon'!B389="","",IF('PR-tampon'!B389=0,"",INDIRECT(NOM_FR_FACADE&amp;ADDRESS('PR-tampon'!$E389,COLUMN(REFERENCEMENT_FACADE[[#Headers],[NOM COMMERCIAL DU PROCEDE]])))))</f>
        <v/>
      </c>
      <c r="F423" s="2" t="str">
        <f ca="1">IF('PR-tampon'!B389="","",IF('PR-tampon'!B389=0,"",INDIRECT(NOM_FR_FACADE&amp;ADDRESS('PR-tampon'!$E389,COLUMN(REFERENCEMENT_FACADE[[#Headers],[FABRICANT]])))))</f>
        <v/>
      </c>
      <c r="G423" s="2" t="str">
        <f ca="1">IF('PR-tampon'!B389="","",IF('PR-tampon'!B389=0,"",INDIRECT(NOM_FR_FACADE&amp;ADDRESS('PR-tampon'!$E389,COLUMN(REFERENCEMENT_FACADE[[#Headers],[TYPE DE DOCUMENT DE REFERENCE]])))))</f>
        <v/>
      </c>
      <c r="H423" s="2" t="str">
        <f ca="1">IF('PR-tampon'!B389="","",IF('PR-tampon'!B389=0,"",INDIRECT(NOM_FR_FACADE&amp;ADDRESS('PR-tampon'!$E389,COLUMN(REFERENCEMENT_FACADE[[#Headers],[REF]])))))</f>
        <v/>
      </c>
      <c r="I423" s="10" t="str">
        <f ca="1">IF('PR-tampon'!B389="","",IF('PR-tampon'!B389=0,"",INDIRECT(NOM_FR_FACADE&amp;ADDRESS('PR-tampon'!$E389,COLUMN(REFERENCEMENT_FACADE[[#Headers],[AVIS LIMITE AU / VALIDITE]])))))</f>
        <v/>
      </c>
      <c r="J423" s="10" t="str">
        <f ca="1">IF('PR-tampon'!B389="","",IF('PR-tampon'!B389=0,"",INDIRECT(NOM_FR_FACADE&amp;ADDRESS('PR-tampon'!$E389,COLUMN(REFERENCEMENT_FACADE[[#Headers],[TC/TNC
dans le domaine d''emploi visé]])))))</f>
        <v/>
      </c>
      <c r="K423" s="2" t="str">
        <f ca="1">IF('PR-tampon'!B389="","",IF('PR-tampon'!B389=0,"",INDIRECT(NOM_FR_FACADE&amp;ADDRESS('PR-tampon'!$E389,COLUMN(REFERENCEMENT_FACADE[[#Headers],[Synthèse support visés]])))))</f>
        <v/>
      </c>
      <c r="L423" s="2" t="str">
        <f ca="1">IF('PR-tampon'!B389="","",IF('PR-tampon'!B389=0,"",INDIRECT(NOM_FR_FACADE&amp;ADDRESS('PR-tampon'!$E389,COLUMN(REFERENCEMENT_FACADE[[#Headers],[LIMITATION DE HAUTEUR DE FACADE3]])))))</f>
        <v/>
      </c>
      <c r="M423" s="265" t="str">
        <f ca="1">IF('PR-tampon'!B389="","",IF('PR-tampon'!B389=0,"",INDIRECT(NOM_FR_FACADE&amp;ADDRESS('PR-tampon'!$E389,COLUMN(REFERENCEMENT_FACADE[[#Headers],[LIMITATION DE HAUTEUR DE FACADE]])))))</f>
        <v/>
      </c>
      <c r="N423" s="236" t="str">
        <f ca="1">IF('PR-tampon'!B389="","",IF('PR-tampon'!B389=0,"",IF(INDIRECT(NOM_FR_FACADE&amp;ADDRESS('PR-tampon'!$E389,COLUMN(REFERENCEMENT_FACADE[Observation domaine d''emploi Hauteur])))=0,"-",INDIRECT(NOM_FR_FACADE&amp;ADDRESS('PR-tampon'!$E389,COLUMN(REFERENCEMENT_FACADE[Observation domaine d''emploi Hauteur]))))))</f>
        <v/>
      </c>
      <c r="O423" s="2" t="str">
        <f ca="1">IF('PR-tampon'!B389="","",IF('PR-tampon'!B389=0,"",INDIRECT(NOM_FR_FACADE&amp;ADDRESS('PR-tampon'!$E389,COLUMN(REFERENCEMENT_FACADE[[#Headers],[Colonne zone visée]])))))</f>
        <v/>
      </c>
      <c r="P423" s="2" t="str">
        <f ca="1">IF('PR-tampon'!B389="","",IF('PR-tampon'!B389=0,"",INDIRECT(NOM_FR_FACADE&amp;ADDRESS('PR-tampon'!$E389,COLUMN(REFERENCEMENT_FACADE[[#Headers],[Colonne catégorie visée]])))))</f>
        <v/>
      </c>
      <c r="Q423" s="236" t="str">
        <f ca="1">IF(OR(RECH_CATEGORIE=FALSE,MID(Tableau5[[#This Row],[ZONE DE SISMICITE MAXIMALE POUR LA CATEGORIE DE BATIMENT VISEE]],2,2)="**"),IF('PR-tampon'!B389="","",IF('PR-tampon'!B389=0,"",IF(INDIRECT(NOM_FR_FACADE&amp;ADDRESS('PR-tampon'!$E389,COLUMN(REFERENCEMENT_FACADE[OBSERVATIONS SUR DOMAINE D''EMPLOI Sismique])))="","-",(INDIRECT(NOM_FR_FACADE&amp;ADDRESS('PR-tampon'!$E389,COLUMN(REFERENCEMENT_FACADE[OBSERVATIONS SUR DOMAINE D''EMPLOI Sismique]))))))),"")</f>
        <v/>
      </c>
      <c r="R423" s="2" t="str">
        <f ca="1">IF('PR-tampon'!B389="","",IF('PR-tampon'!B389=0,"",IF(INDIRECT(NOM_FR_FACADE&amp;ADDRESS('PR-tampon'!$E389,COLUMN(REFERENCEMENT_FACADE[REF ApL])))=0,"",INDIRECT(NOM_FR_FACADE&amp;ADDRESS('PR-tampon'!$E389,COLUMN(REFERENCEMENT_FACADE[REF ApL]))))))</f>
        <v/>
      </c>
      <c r="S423" s="187" t="str">
        <f ca="1">IF('PR-tampon'!B389="","",IF('PR-tampon'!B389=0,"",IF(INDIRECT(NOM_FR_FACADE&amp;ADDRESS('PR-tampon'!$E389,COLUMN(REFERENCEMENT_FACADE[Lien pour aller sur le site Evaluation CSTB])))=0,"",INDIRECT(NOM_FR_FACADE&amp;ADDRESS('PR-tampon'!$E389,COLUMN(REFERENCEMENT_FACADE[Lien pour aller sur le site Evaluation CSTB]))))))</f>
        <v/>
      </c>
    </row>
    <row r="424" spans="1:19" ht="120" customHeight="1" x14ac:dyDescent="0.3">
      <c r="A424" s="2" t="e">
        <f>IF('PR-tampon'!B390=0,"",IF(A423+1&gt;'MODULE DE RECHERCHE'!$F$36,"",A423+1))</f>
        <v>#VALUE!</v>
      </c>
      <c r="B424" s="10" t="str">
        <f ca="1">IF('PR-tampon'!E390="","",IF('PR-tampon'!E390=0,"",INDIRECT(NOM_FR_FACADE&amp;ADDRESS('PR-tampon'!$E390,COLUMN(REFERENCEMENT_FACADE[[#Headers],[DATE REFERENCEMENT]])))))</f>
        <v/>
      </c>
      <c r="C424" s="2" t="str">
        <f ca="1">IF('PR-tampon'!B390="","",IF('PR-tampon'!B390=0,"",INDIRECT(NOM_FR_FACADE&amp;ADDRESS('PR-tampon'!$E390,COLUMN(REFERENCEMENT_FACADE[[#Headers],[ASPECT]])))))</f>
        <v/>
      </c>
      <c r="D424" s="2" t="str">
        <f ca="1">IF('PR-tampon'!B390="","",IF('PR-tampon'!B390=0,"",INDIRECT(NOM_FR_FACADE&amp;ADDRESS('PR-tampon'!$E390,COLUMN(REFERENCEMENT_FACADE[[#Headers],[TYPE DE PROCEDE]])))))</f>
        <v/>
      </c>
      <c r="E424" s="2" t="str">
        <f ca="1">IF('PR-tampon'!B390="","",IF('PR-tampon'!B390=0,"",INDIRECT(NOM_FR_FACADE&amp;ADDRESS('PR-tampon'!$E390,COLUMN(REFERENCEMENT_FACADE[[#Headers],[NOM COMMERCIAL DU PROCEDE]])))))</f>
        <v/>
      </c>
      <c r="F424" s="2" t="str">
        <f ca="1">IF('PR-tampon'!B390="","",IF('PR-tampon'!B390=0,"",INDIRECT(NOM_FR_FACADE&amp;ADDRESS('PR-tampon'!$E390,COLUMN(REFERENCEMENT_FACADE[[#Headers],[FABRICANT]])))))</f>
        <v/>
      </c>
      <c r="G424" s="2" t="str">
        <f ca="1">IF('PR-tampon'!B390="","",IF('PR-tampon'!B390=0,"",INDIRECT(NOM_FR_FACADE&amp;ADDRESS('PR-tampon'!$E390,COLUMN(REFERENCEMENT_FACADE[[#Headers],[TYPE DE DOCUMENT DE REFERENCE]])))))</f>
        <v/>
      </c>
      <c r="H424" s="2" t="str">
        <f ca="1">IF('PR-tampon'!B390="","",IF('PR-tampon'!B390=0,"",INDIRECT(NOM_FR_FACADE&amp;ADDRESS('PR-tampon'!$E390,COLUMN(REFERENCEMENT_FACADE[[#Headers],[REF]])))))</f>
        <v/>
      </c>
      <c r="I424" s="10" t="str">
        <f ca="1">IF('PR-tampon'!B390="","",IF('PR-tampon'!B390=0,"",INDIRECT(NOM_FR_FACADE&amp;ADDRESS('PR-tampon'!$E390,COLUMN(REFERENCEMENT_FACADE[[#Headers],[AVIS LIMITE AU / VALIDITE]])))))</f>
        <v/>
      </c>
      <c r="J424" s="10" t="str">
        <f ca="1">IF('PR-tampon'!B390="","",IF('PR-tampon'!B390=0,"",INDIRECT(NOM_FR_FACADE&amp;ADDRESS('PR-tampon'!$E390,COLUMN(REFERENCEMENT_FACADE[[#Headers],[TC/TNC
dans le domaine d''emploi visé]])))))</f>
        <v/>
      </c>
      <c r="K424" s="2" t="str">
        <f ca="1">IF('PR-tampon'!B390="","",IF('PR-tampon'!B390=0,"",INDIRECT(NOM_FR_FACADE&amp;ADDRESS('PR-tampon'!$E390,COLUMN(REFERENCEMENT_FACADE[[#Headers],[Synthèse support visés]])))))</f>
        <v/>
      </c>
      <c r="L424" s="2" t="str">
        <f ca="1">IF('PR-tampon'!B390="","",IF('PR-tampon'!B390=0,"",INDIRECT(NOM_FR_FACADE&amp;ADDRESS('PR-tampon'!$E390,COLUMN(REFERENCEMENT_FACADE[[#Headers],[LIMITATION DE HAUTEUR DE FACADE3]])))))</f>
        <v/>
      </c>
      <c r="M424" s="265" t="str">
        <f ca="1">IF('PR-tampon'!B390="","",IF('PR-tampon'!B390=0,"",INDIRECT(NOM_FR_FACADE&amp;ADDRESS('PR-tampon'!$E390,COLUMN(REFERENCEMENT_FACADE[[#Headers],[LIMITATION DE HAUTEUR DE FACADE]])))))</f>
        <v/>
      </c>
      <c r="N424" s="236" t="str">
        <f ca="1">IF('PR-tampon'!B390="","",IF('PR-tampon'!B390=0,"",IF(INDIRECT(NOM_FR_FACADE&amp;ADDRESS('PR-tampon'!$E390,COLUMN(REFERENCEMENT_FACADE[Observation domaine d''emploi Hauteur])))=0,"-",INDIRECT(NOM_FR_FACADE&amp;ADDRESS('PR-tampon'!$E390,COLUMN(REFERENCEMENT_FACADE[Observation domaine d''emploi Hauteur]))))))</f>
        <v/>
      </c>
      <c r="O424" s="2" t="str">
        <f ca="1">IF('PR-tampon'!B390="","",IF('PR-tampon'!B390=0,"",INDIRECT(NOM_FR_FACADE&amp;ADDRESS('PR-tampon'!$E390,COLUMN(REFERENCEMENT_FACADE[[#Headers],[Colonne zone visée]])))))</f>
        <v/>
      </c>
      <c r="P424" s="2" t="str">
        <f ca="1">IF('PR-tampon'!B390="","",IF('PR-tampon'!B390=0,"",INDIRECT(NOM_FR_FACADE&amp;ADDRESS('PR-tampon'!$E390,COLUMN(REFERENCEMENT_FACADE[[#Headers],[Colonne catégorie visée]])))))</f>
        <v/>
      </c>
      <c r="Q424" s="236" t="str">
        <f ca="1">IF(OR(RECH_CATEGORIE=FALSE,MID(Tableau5[[#This Row],[ZONE DE SISMICITE MAXIMALE POUR LA CATEGORIE DE BATIMENT VISEE]],2,2)="**"),IF('PR-tampon'!B390="","",IF('PR-tampon'!B390=0,"",IF(INDIRECT(NOM_FR_FACADE&amp;ADDRESS('PR-tampon'!$E390,COLUMN(REFERENCEMENT_FACADE[OBSERVATIONS SUR DOMAINE D''EMPLOI Sismique])))="","-",(INDIRECT(NOM_FR_FACADE&amp;ADDRESS('PR-tampon'!$E390,COLUMN(REFERENCEMENT_FACADE[OBSERVATIONS SUR DOMAINE D''EMPLOI Sismique]))))))),"")</f>
        <v/>
      </c>
      <c r="R424" s="2" t="str">
        <f ca="1">IF('PR-tampon'!B390="","",IF('PR-tampon'!B390=0,"",IF(INDIRECT(NOM_FR_FACADE&amp;ADDRESS('PR-tampon'!$E390,COLUMN(REFERENCEMENT_FACADE[REF ApL])))=0,"",INDIRECT(NOM_FR_FACADE&amp;ADDRESS('PR-tampon'!$E390,COLUMN(REFERENCEMENT_FACADE[REF ApL]))))))</f>
        <v/>
      </c>
      <c r="S424" s="187" t="str">
        <f ca="1">IF('PR-tampon'!B390="","",IF('PR-tampon'!B390=0,"",IF(INDIRECT(NOM_FR_FACADE&amp;ADDRESS('PR-tampon'!$E390,COLUMN(REFERENCEMENT_FACADE[Lien pour aller sur le site Evaluation CSTB])))=0,"",INDIRECT(NOM_FR_FACADE&amp;ADDRESS('PR-tampon'!$E390,COLUMN(REFERENCEMENT_FACADE[Lien pour aller sur le site Evaluation CSTB]))))))</f>
        <v/>
      </c>
    </row>
    <row r="425" spans="1:19" ht="120" customHeight="1" x14ac:dyDescent="0.3">
      <c r="A425" s="2" t="e">
        <f>IF('PR-tampon'!B391=0,"",IF(A424+1&gt;'MODULE DE RECHERCHE'!$F$36,"",A424+1))</f>
        <v>#VALUE!</v>
      </c>
      <c r="B425" s="10" t="str">
        <f ca="1">IF('PR-tampon'!E391="","",IF('PR-tampon'!E391=0,"",INDIRECT(NOM_FR_FACADE&amp;ADDRESS('PR-tampon'!$E391,COLUMN(REFERENCEMENT_FACADE[[#Headers],[DATE REFERENCEMENT]])))))</f>
        <v/>
      </c>
      <c r="C425" s="2" t="str">
        <f ca="1">IF('PR-tampon'!B391="","",IF('PR-tampon'!B391=0,"",INDIRECT(NOM_FR_FACADE&amp;ADDRESS('PR-tampon'!$E391,COLUMN(REFERENCEMENT_FACADE[[#Headers],[ASPECT]])))))</f>
        <v/>
      </c>
      <c r="D425" s="2" t="str">
        <f ca="1">IF('PR-tampon'!B391="","",IF('PR-tampon'!B391=0,"",INDIRECT(NOM_FR_FACADE&amp;ADDRESS('PR-tampon'!$E391,COLUMN(REFERENCEMENT_FACADE[[#Headers],[TYPE DE PROCEDE]])))))</f>
        <v/>
      </c>
      <c r="E425" s="2" t="str">
        <f ca="1">IF('PR-tampon'!B391="","",IF('PR-tampon'!B391=0,"",INDIRECT(NOM_FR_FACADE&amp;ADDRESS('PR-tampon'!$E391,COLUMN(REFERENCEMENT_FACADE[[#Headers],[NOM COMMERCIAL DU PROCEDE]])))))</f>
        <v/>
      </c>
      <c r="F425" s="2" t="str">
        <f ca="1">IF('PR-tampon'!B391="","",IF('PR-tampon'!B391=0,"",INDIRECT(NOM_FR_FACADE&amp;ADDRESS('PR-tampon'!$E391,COLUMN(REFERENCEMENT_FACADE[[#Headers],[FABRICANT]])))))</f>
        <v/>
      </c>
      <c r="G425" s="2" t="str">
        <f ca="1">IF('PR-tampon'!B391="","",IF('PR-tampon'!B391=0,"",INDIRECT(NOM_FR_FACADE&amp;ADDRESS('PR-tampon'!$E391,COLUMN(REFERENCEMENT_FACADE[[#Headers],[TYPE DE DOCUMENT DE REFERENCE]])))))</f>
        <v/>
      </c>
      <c r="H425" s="2" t="str">
        <f ca="1">IF('PR-tampon'!B391="","",IF('PR-tampon'!B391=0,"",INDIRECT(NOM_FR_FACADE&amp;ADDRESS('PR-tampon'!$E391,COLUMN(REFERENCEMENT_FACADE[[#Headers],[REF]])))))</f>
        <v/>
      </c>
      <c r="I425" s="10" t="str">
        <f ca="1">IF('PR-tampon'!B391="","",IF('PR-tampon'!B391=0,"",INDIRECT(NOM_FR_FACADE&amp;ADDRESS('PR-tampon'!$E391,COLUMN(REFERENCEMENT_FACADE[[#Headers],[AVIS LIMITE AU / VALIDITE]])))))</f>
        <v/>
      </c>
      <c r="J425" s="10" t="str">
        <f ca="1">IF('PR-tampon'!B391="","",IF('PR-tampon'!B391=0,"",INDIRECT(NOM_FR_FACADE&amp;ADDRESS('PR-tampon'!$E391,COLUMN(REFERENCEMENT_FACADE[[#Headers],[TC/TNC
dans le domaine d''emploi visé]])))))</f>
        <v/>
      </c>
      <c r="K425" s="2" t="str">
        <f ca="1">IF('PR-tampon'!B391="","",IF('PR-tampon'!B391=0,"",INDIRECT(NOM_FR_FACADE&amp;ADDRESS('PR-tampon'!$E391,COLUMN(REFERENCEMENT_FACADE[[#Headers],[Synthèse support visés]])))))</f>
        <v/>
      </c>
      <c r="L425" s="2" t="str">
        <f ca="1">IF('PR-tampon'!B391="","",IF('PR-tampon'!B391=0,"",INDIRECT(NOM_FR_FACADE&amp;ADDRESS('PR-tampon'!$E391,COLUMN(REFERENCEMENT_FACADE[[#Headers],[LIMITATION DE HAUTEUR DE FACADE3]])))))</f>
        <v/>
      </c>
      <c r="M425" s="265" t="str">
        <f ca="1">IF('PR-tampon'!B391="","",IF('PR-tampon'!B391=0,"",INDIRECT(NOM_FR_FACADE&amp;ADDRESS('PR-tampon'!$E391,COLUMN(REFERENCEMENT_FACADE[[#Headers],[LIMITATION DE HAUTEUR DE FACADE]])))))</f>
        <v/>
      </c>
      <c r="N425" s="236" t="str">
        <f ca="1">IF('PR-tampon'!B391="","",IF('PR-tampon'!B391=0,"",IF(INDIRECT(NOM_FR_FACADE&amp;ADDRESS('PR-tampon'!$E391,COLUMN(REFERENCEMENT_FACADE[Observation domaine d''emploi Hauteur])))=0,"-",INDIRECT(NOM_FR_FACADE&amp;ADDRESS('PR-tampon'!$E391,COLUMN(REFERENCEMENT_FACADE[Observation domaine d''emploi Hauteur]))))))</f>
        <v/>
      </c>
      <c r="O425" s="2" t="str">
        <f ca="1">IF('PR-tampon'!B391="","",IF('PR-tampon'!B391=0,"",INDIRECT(NOM_FR_FACADE&amp;ADDRESS('PR-tampon'!$E391,COLUMN(REFERENCEMENT_FACADE[[#Headers],[Colonne zone visée]])))))</f>
        <v/>
      </c>
      <c r="P425" s="2" t="str">
        <f ca="1">IF('PR-tampon'!B391="","",IF('PR-tampon'!B391=0,"",INDIRECT(NOM_FR_FACADE&amp;ADDRESS('PR-tampon'!$E391,COLUMN(REFERENCEMENT_FACADE[[#Headers],[Colonne catégorie visée]])))))</f>
        <v/>
      </c>
      <c r="Q425" s="236" t="str">
        <f ca="1">IF(OR(RECH_CATEGORIE=FALSE,MID(Tableau5[[#This Row],[ZONE DE SISMICITE MAXIMALE POUR LA CATEGORIE DE BATIMENT VISEE]],2,2)="**"),IF('PR-tampon'!B391="","",IF('PR-tampon'!B391=0,"",IF(INDIRECT(NOM_FR_FACADE&amp;ADDRESS('PR-tampon'!$E391,COLUMN(REFERENCEMENT_FACADE[OBSERVATIONS SUR DOMAINE D''EMPLOI Sismique])))="","-",(INDIRECT(NOM_FR_FACADE&amp;ADDRESS('PR-tampon'!$E391,COLUMN(REFERENCEMENT_FACADE[OBSERVATIONS SUR DOMAINE D''EMPLOI Sismique]))))))),"")</f>
        <v/>
      </c>
      <c r="R425" s="2" t="str">
        <f ca="1">IF('PR-tampon'!B391="","",IF('PR-tampon'!B391=0,"",IF(INDIRECT(NOM_FR_FACADE&amp;ADDRESS('PR-tampon'!$E391,COLUMN(REFERENCEMENT_FACADE[REF ApL])))=0,"",INDIRECT(NOM_FR_FACADE&amp;ADDRESS('PR-tampon'!$E391,COLUMN(REFERENCEMENT_FACADE[REF ApL]))))))</f>
        <v/>
      </c>
      <c r="S425" s="187" t="str">
        <f ca="1">IF('PR-tampon'!B391="","",IF('PR-tampon'!B391=0,"",IF(INDIRECT(NOM_FR_FACADE&amp;ADDRESS('PR-tampon'!$E391,COLUMN(REFERENCEMENT_FACADE[Lien pour aller sur le site Evaluation CSTB])))=0,"",INDIRECT(NOM_FR_FACADE&amp;ADDRESS('PR-tampon'!$E391,COLUMN(REFERENCEMENT_FACADE[Lien pour aller sur le site Evaluation CSTB]))))))</f>
        <v/>
      </c>
    </row>
    <row r="426" spans="1:19" ht="120" customHeight="1" x14ac:dyDescent="0.3">
      <c r="A426" s="2" t="e">
        <f>IF('PR-tampon'!B392=0,"",IF(A425+1&gt;'MODULE DE RECHERCHE'!$F$36,"",A425+1))</f>
        <v>#VALUE!</v>
      </c>
      <c r="B426" s="10" t="str">
        <f ca="1">IF('PR-tampon'!E392="","",IF('PR-tampon'!E392=0,"",INDIRECT(NOM_FR_FACADE&amp;ADDRESS('PR-tampon'!$E392,COLUMN(REFERENCEMENT_FACADE[[#Headers],[DATE REFERENCEMENT]])))))</f>
        <v/>
      </c>
      <c r="C426" s="2" t="str">
        <f ca="1">IF('PR-tampon'!B392="","",IF('PR-tampon'!B392=0,"",INDIRECT(NOM_FR_FACADE&amp;ADDRESS('PR-tampon'!$E392,COLUMN(REFERENCEMENT_FACADE[[#Headers],[ASPECT]])))))</f>
        <v/>
      </c>
      <c r="D426" s="2" t="str">
        <f ca="1">IF('PR-tampon'!B392="","",IF('PR-tampon'!B392=0,"",INDIRECT(NOM_FR_FACADE&amp;ADDRESS('PR-tampon'!$E392,COLUMN(REFERENCEMENT_FACADE[[#Headers],[TYPE DE PROCEDE]])))))</f>
        <v/>
      </c>
      <c r="E426" s="2" t="str">
        <f ca="1">IF('PR-tampon'!B392="","",IF('PR-tampon'!B392=0,"",INDIRECT(NOM_FR_FACADE&amp;ADDRESS('PR-tampon'!$E392,COLUMN(REFERENCEMENT_FACADE[[#Headers],[NOM COMMERCIAL DU PROCEDE]])))))</f>
        <v/>
      </c>
      <c r="F426" s="2" t="str">
        <f ca="1">IF('PR-tampon'!B392="","",IF('PR-tampon'!B392=0,"",INDIRECT(NOM_FR_FACADE&amp;ADDRESS('PR-tampon'!$E392,COLUMN(REFERENCEMENT_FACADE[[#Headers],[FABRICANT]])))))</f>
        <v/>
      </c>
      <c r="G426" s="2" t="str">
        <f ca="1">IF('PR-tampon'!B392="","",IF('PR-tampon'!B392=0,"",INDIRECT(NOM_FR_FACADE&amp;ADDRESS('PR-tampon'!$E392,COLUMN(REFERENCEMENT_FACADE[[#Headers],[TYPE DE DOCUMENT DE REFERENCE]])))))</f>
        <v/>
      </c>
      <c r="H426" s="2" t="str">
        <f ca="1">IF('PR-tampon'!B392="","",IF('PR-tampon'!B392=0,"",INDIRECT(NOM_FR_FACADE&amp;ADDRESS('PR-tampon'!$E392,COLUMN(REFERENCEMENT_FACADE[[#Headers],[REF]])))))</f>
        <v/>
      </c>
      <c r="I426" s="10" t="str">
        <f ca="1">IF('PR-tampon'!B392="","",IF('PR-tampon'!B392=0,"",INDIRECT(NOM_FR_FACADE&amp;ADDRESS('PR-tampon'!$E392,COLUMN(REFERENCEMENT_FACADE[[#Headers],[AVIS LIMITE AU / VALIDITE]])))))</f>
        <v/>
      </c>
      <c r="J426" s="10" t="str">
        <f ca="1">IF('PR-tampon'!B392="","",IF('PR-tampon'!B392=0,"",INDIRECT(NOM_FR_FACADE&amp;ADDRESS('PR-tampon'!$E392,COLUMN(REFERENCEMENT_FACADE[[#Headers],[TC/TNC
dans le domaine d''emploi visé]])))))</f>
        <v/>
      </c>
      <c r="K426" s="2" t="str">
        <f ca="1">IF('PR-tampon'!B392="","",IF('PR-tampon'!B392=0,"",INDIRECT(NOM_FR_FACADE&amp;ADDRESS('PR-tampon'!$E392,COLUMN(REFERENCEMENT_FACADE[[#Headers],[Synthèse support visés]])))))</f>
        <v/>
      </c>
      <c r="L426" s="2" t="str">
        <f ca="1">IF('PR-tampon'!B392="","",IF('PR-tampon'!B392=0,"",INDIRECT(NOM_FR_FACADE&amp;ADDRESS('PR-tampon'!$E392,COLUMN(REFERENCEMENT_FACADE[[#Headers],[LIMITATION DE HAUTEUR DE FACADE3]])))))</f>
        <v/>
      </c>
      <c r="M426" s="265" t="str">
        <f ca="1">IF('PR-tampon'!B392="","",IF('PR-tampon'!B392=0,"",INDIRECT(NOM_FR_FACADE&amp;ADDRESS('PR-tampon'!$E392,COLUMN(REFERENCEMENT_FACADE[[#Headers],[LIMITATION DE HAUTEUR DE FACADE]])))))</f>
        <v/>
      </c>
      <c r="N426" s="236" t="str">
        <f ca="1">IF('PR-tampon'!B392="","",IF('PR-tampon'!B392=0,"",IF(INDIRECT(NOM_FR_FACADE&amp;ADDRESS('PR-tampon'!$E392,COLUMN(REFERENCEMENT_FACADE[Observation domaine d''emploi Hauteur])))=0,"-",INDIRECT(NOM_FR_FACADE&amp;ADDRESS('PR-tampon'!$E392,COLUMN(REFERENCEMENT_FACADE[Observation domaine d''emploi Hauteur]))))))</f>
        <v/>
      </c>
      <c r="O426" s="2" t="str">
        <f ca="1">IF('PR-tampon'!B392="","",IF('PR-tampon'!B392=0,"",INDIRECT(NOM_FR_FACADE&amp;ADDRESS('PR-tampon'!$E392,COLUMN(REFERENCEMENT_FACADE[[#Headers],[Colonne zone visée]])))))</f>
        <v/>
      </c>
      <c r="P426" s="2" t="str">
        <f ca="1">IF('PR-tampon'!B392="","",IF('PR-tampon'!B392=0,"",INDIRECT(NOM_FR_FACADE&amp;ADDRESS('PR-tampon'!$E392,COLUMN(REFERENCEMENT_FACADE[[#Headers],[Colonne catégorie visée]])))))</f>
        <v/>
      </c>
      <c r="Q426" s="236" t="str">
        <f ca="1">IF(OR(RECH_CATEGORIE=FALSE,MID(Tableau5[[#This Row],[ZONE DE SISMICITE MAXIMALE POUR LA CATEGORIE DE BATIMENT VISEE]],2,2)="**"),IF('PR-tampon'!B392="","",IF('PR-tampon'!B392=0,"",IF(INDIRECT(NOM_FR_FACADE&amp;ADDRESS('PR-tampon'!$E392,COLUMN(REFERENCEMENT_FACADE[OBSERVATIONS SUR DOMAINE D''EMPLOI Sismique])))="","-",(INDIRECT(NOM_FR_FACADE&amp;ADDRESS('PR-tampon'!$E392,COLUMN(REFERENCEMENT_FACADE[OBSERVATIONS SUR DOMAINE D''EMPLOI Sismique]))))))),"")</f>
        <v/>
      </c>
      <c r="R426" s="2" t="str">
        <f ca="1">IF('PR-tampon'!B392="","",IF('PR-tampon'!B392=0,"",IF(INDIRECT(NOM_FR_FACADE&amp;ADDRESS('PR-tampon'!$E392,COLUMN(REFERENCEMENT_FACADE[REF ApL])))=0,"",INDIRECT(NOM_FR_FACADE&amp;ADDRESS('PR-tampon'!$E392,COLUMN(REFERENCEMENT_FACADE[REF ApL]))))))</f>
        <v/>
      </c>
      <c r="S426" s="187" t="str">
        <f ca="1">IF('PR-tampon'!B392="","",IF('PR-tampon'!B392=0,"",IF(INDIRECT(NOM_FR_FACADE&amp;ADDRESS('PR-tampon'!$E392,COLUMN(REFERENCEMENT_FACADE[Lien pour aller sur le site Evaluation CSTB])))=0,"",INDIRECT(NOM_FR_FACADE&amp;ADDRESS('PR-tampon'!$E392,COLUMN(REFERENCEMENT_FACADE[Lien pour aller sur le site Evaluation CSTB]))))))</f>
        <v/>
      </c>
    </row>
    <row r="427" spans="1:19" ht="120" customHeight="1" x14ac:dyDescent="0.3">
      <c r="A427" s="2" t="e">
        <f>IF('PR-tampon'!B393=0,"",IF(A426+1&gt;'MODULE DE RECHERCHE'!$F$36,"",A426+1))</f>
        <v>#VALUE!</v>
      </c>
      <c r="B427" s="10" t="str">
        <f ca="1">IF('PR-tampon'!E393="","",IF('PR-tampon'!E393=0,"",INDIRECT(NOM_FR_FACADE&amp;ADDRESS('PR-tampon'!$E393,COLUMN(REFERENCEMENT_FACADE[[#Headers],[DATE REFERENCEMENT]])))))</f>
        <v/>
      </c>
      <c r="C427" s="2" t="str">
        <f ca="1">IF('PR-tampon'!B393="","",IF('PR-tampon'!B393=0,"",INDIRECT(NOM_FR_FACADE&amp;ADDRESS('PR-tampon'!$E393,COLUMN(REFERENCEMENT_FACADE[[#Headers],[ASPECT]])))))</f>
        <v/>
      </c>
      <c r="D427" s="2" t="str">
        <f ca="1">IF('PR-tampon'!B393="","",IF('PR-tampon'!B393=0,"",INDIRECT(NOM_FR_FACADE&amp;ADDRESS('PR-tampon'!$E393,COLUMN(REFERENCEMENT_FACADE[[#Headers],[TYPE DE PROCEDE]])))))</f>
        <v/>
      </c>
      <c r="E427" s="2" t="str">
        <f ca="1">IF('PR-tampon'!B393="","",IF('PR-tampon'!B393=0,"",INDIRECT(NOM_FR_FACADE&amp;ADDRESS('PR-tampon'!$E393,COLUMN(REFERENCEMENT_FACADE[[#Headers],[NOM COMMERCIAL DU PROCEDE]])))))</f>
        <v/>
      </c>
      <c r="F427" s="2" t="str">
        <f ca="1">IF('PR-tampon'!B393="","",IF('PR-tampon'!B393=0,"",INDIRECT(NOM_FR_FACADE&amp;ADDRESS('PR-tampon'!$E393,COLUMN(REFERENCEMENT_FACADE[[#Headers],[FABRICANT]])))))</f>
        <v/>
      </c>
      <c r="G427" s="2" t="str">
        <f ca="1">IF('PR-tampon'!B393="","",IF('PR-tampon'!B393=0,"",INDIRECT(NOM_FR_FACADE&amp;ADDRESS('PR-tampon'!$E393,COLUMN(REFERENCEMENT_FACADE[[#Headers],[TYPE DE DOCUMENT DE REFERENCE]])))))</f>
        <v/>
      </c>
      <c r="H427" s="2" t="str">
        <f ca="1">IF('PR-tampon'!B393="","",IF('PR-tampon'!B393=0,"",INDIRECT(NOM_FR_FACADE&amp;ADDRESS('PR-tampon'!$E393,COLUMN(REFERENCEMENT_FACADE[[#Headers],[REF]])))))</f>
        <v/>
      </c>
      <c r="I427" s="10" t="str">
        <f ca="1">IF('PR-tampon'!B393="","",IF('PR-tampon'!B393=0,"",INDIRECT(NOM_FR_FACADE&amp;ADDRESS('PR-tampon'!$E393,COLUMN(REFERENCEMENT_FACADE[[#Headers],[AVIS LIMITE AU / VALIDITE]])))))</f>
        <v/>
      </c>
      <c r="J427" s="10" t="str">
        <f ca="1">IF('PR-tampon'!B393="","",IF('PR-tampon'!B393=0,"",INDIRECT(NOM_FR_FACADE&amp;ADDRESS('PR-tampon'!$E393,COLUMN(REFERENCEMENT_FACADE[[#Headers],[TC/TNC
dans le domaine d''emploi visé]])))))</f>
        <v/>
      </c>
      <c r="K427" s="2" t="str">
        <f ca="1">IF('PR-tampon'!B393="","",IF('PR-tampon'!B393=0,"",INDIRECT(NOM_FR_FACADE&amp;ADDRESS('PR-tampon'!$E393,COLUMN(REFERENCEMENT_FACADE[[#Headers],[Synthèse support visés]])))))</f>
        <v/>
      </c>
      <c r="L427" s="2" t="str">
        <f ca="1">IF('PR-tampon'!B393="","",IF('PR-tampon'!B393=0,"",INDIRECT(NOM_FR_FACADE&amp;ADDRESS('PR-tampon'!$E393,COLUMN(REFERENCEMENT_FACADE[[#Headers],[LIMITATION DE HAUTEUR DE FACADE3]])))))</f>
        <v/>
      </c>
      <c r="M427" s="265" t="str">
        <f ca="1">IF('PR-tampon'!B393="","",IF('PR-tampon'!B393=0,"",INDIRECT(NOM_FR_FACADE&amp;ADDRESS('PR-tampon'!$E393,COLUMN(REFERENCEMENT_FACADE[[#Headers],[LIMITATION DE HAUTEUR DE FACADE]])))))</f>
        <v/>
      </c>
      <c r="N427" s="236" t="str">
        <f ca="1">IF('PR-tampon'!B393="","",IF('PR-tampon'!B393=0,"",IF(INDIRECT(NOM_FR_FACADE&amp;ADDRESS('PR-tampon'!$E393,COLUMN(REFERENCEMENT_FACADE[Observation domaine d''emploi Hauteur])))=0,"-",INDIRECT(NOM_FR_FACADE&amp;ADDRESS('PR-tampon'!$E393,COLUMN(REFERENCEMENT_FACADE[Observation domaine d''emploi Hauteur]))))))</f>
        <v/>
      </c>
      <c r="O427" s="2" t="str">
        <f ca="1">IF('PR-tampon'!B393="","",IF('PR-tampon'!B393=0,"",INDIRECT(NOM_FR_FACADE&amp;ADDRESS('PR-tampon'!$E393,COLUMN(REFERENCEMENT_FACADE[[#Headers],[Colonne zone visée]])))))</f>
        <v/>
      </c>
      <c r="P427" s="2" t="str">
        <f ca="1">IF('PR-tampon'!B393="","",IF('PR-tampon'!B393=0,"",INDIRECT(NOM_FR_FACADE&amp;ADDRESS('PR-tampon'!$E393,COLUMN(REFERENCEMENT_FACADE[[#Headers],[Colonne catégorie visée]])))))</f>
        <v/>
      </c>
      <c r="Q427" s="236" t="str">
        <f ca="1">IF(OR(RECH_CATEGORIE=FALSE,MID(Tableau5[[#This Row],[ZONE DE SISMICITE MAXIMALE POUR LA CATEGORIE DE BATIMENT VISEE]],2,2)="**"),IF('PR-tampon'!B393="","",IF('PR-tampon'!B393=0,"",IF(INDIRECT(NOM_FR_FACADE&amp;ADDRESS('PR-tampon'!$E393,COLUMN(REFERENCEMENT_FACADE[OBSERVATIONS SUR DOMAINE D''EMPLOI Sismique])))="","-",(INDIRECT(NOM_FR_FACADE&amp;ADDRESS('PR-tampon'!$E393,COLUMN(REFERENCEMENT_FACADE[OBSERVATIONS SUR DOMAINE D''EMPLOI Sismique]))))))),"")</f>
        <v/>
      </c>
      <c r="R427" s="2" t="str">
        <f ca="1">IF('PR-tampon'!B393="","",IF('PR-tampon'!B393=0,"",IF(INDIRECT(NOM_FR_FACADE&amp;ADDRESS('PR-tampon'!$E393,COLUMN(REFERENCEMENT_FACADE[REF ApL])))=0,"",INDIRECT(NOM_FR_FACADE&amp;ADDRESS('PR-tampon'!$E393,COLUMN(REFERENCEMENT_FACADE[REF ApL]))))))</f>
        <v/>
      </c>
      <c r="S427" s="187" t="str">
        <f ca="1">IF('PR-tampon'!B393="","",IF('PR-tampon'!B393=0,"",IF(INDIRECT(NOM_FR_FACADE&amp;ADDRESS('PR-tampon'!$E393,COLUMN(REFERENCEMENT_FACADE[Lien pour aller sur le site Evaluation CSTB])))=0,"",INDIRECT(NOM_FR_FACADE&amp;ADDRESS('PR-tampon'!$E393,COLUMN(REFERENCEMENT_FACADE[Lien pour aller sur le site Evaluation CSTB]))))))</f>
        <v/>
      </c>
    </row>
    <row r="428" spans="1:19" ht="120" customHeight="1" x14ac:dyDescent="0.3">
      <c r="A428" s="2" t="e">
        <f>IF('PR-tampon'!B394=0,"",IF(A427+1&gt;'MODULE DE RECHERCHE'!$F$36,"",A427+1))</f>
        <v>#VALUE!</v>
      </c>
      <c r="B428" s="10" t="str">
        <f ca="1">IF('PR-tampon'!E394="","",IF('PR-tampon'!E394=0,"",INDIRECT(NOM_FR_FACADE&amp;ADDRESS('PR-tampon'!$E394,COLUMN(REFERENCEMENT_FACADE[[#Headers],[DATE REFERENCEMENT]])))))</f>
        <v/>
      </c>
      <c r="C428" s="2" t="str">
        <f ca="1">IF('PR-tampon'!B394="","",IF('PR-tampon'!B394=0,"",INDIRECT(NOM_FR_FACADE&amp;ADDRESS('PR-tampon'!$E394,COLUMN(REFERENCEMENT_FACADE[[#Headers],[ASPECT]])))))</f>
        <v/>
      </c>
      <c r="D428" s="2" t="str">
        <f ca="1">IF('PR-tampon'!B394="","",IF('PR-tampon'!B394=0,"",INDIRECT(NOM_FR_FACADE&amp;ADDRESS('PR-tampon'!$E394,COLUMN(REFERENCEMENT_FACADE[[#Headers],[TYPE DE PROCEDE]])))))</f>
        <v/>
      </c>
      <c r="E428" s="2" t="str">
        <f ca="1">IF('PR-tampon'!B394="","",IF('PR-tampon'!B394=0,"",INDIRECT(NOM_FR_FACADE&amp;ADDRESS('PR-tampon'!$E394,COLUMN(REFERENCEMENT_FACADE[[#Headers],[NOM COMMERCIAL DU PROCEDE]])))))</f>
        <v/>
      </c>
      <c r="F428" s="2" t="str">
        <f ca="1">IF('PR-tampon'!B394="","",IF('PR-tampon'!B394=0,"",INDIRECT(NOM_FR_FACADE&amp;ADDRESS('PR-tampon'!$E394,COLUMN(REFERENCEMENT_FACADE[[#Headers],[FABRICANT]])))))</f>
        <v/>
      </c>
      <c r="G428" s="2" t="str">
        <f ca="1">IF('PR-tampon'!B394="","",IF('PR-tampon'!B394=0,"",INDIRECT(NOM_FR_FACADE&amp;ADDRESS('PR-tampon'!$E394,COLUMN(REFERENCEMENT_FACADE[[#Headers],[TYPE DE DOCUMENT DE REFERENCE]])))))</f>
        <v/>
      </c>
      <c r="H428" s="2" t="str">
        <f ca="1">IF('PR-tampon'!B394="","",IF('PR-tampon'!B394=0,"",INDIRECT(NOM_FR_FACADE&amp;ADDRESS('PR-tampon'!$E394,COLUMN(REFERENCEMENT_FACADE[[#Headers],[REF]])))))</f>
        <v/>
      </c>
      <c r="I428" s="10" t="str">
        <f ca="1">IF('PR-tampon'!B394="","",IF('PR-tampon'!B394=0,"",INDIRECT(NOM_FR_FACADE&amp;ADDRESS('PR-tampon'!$E394,COLUMN(REFERENCEMENT_FACADE[[#Headers],[AVIS LIMITE AU / VALIDITE]])))))</f>
        <v/>
      </c>
      <c r="J428" s="10" t="str">
        <f ca="1">IF('PR-tampon'!B394="","",IF('PR-tampon'!B394=0,"",INDIRECT(NOM_FR_FACADE&amp;ADDRESS('PR-tampon'!$E394,COLUMN(REFERENCEMENT_FACADE[[#Headers],[TC/TNC
dans le domaine d''emploi visé]])))))</f>
        <v/>
      </c>
      <c r="K428" s="2" t="str">
        <f ca="1">IF('PR-tampon'!B394="","",IF('PR-tampon'!B394=0,"",INDIRECT(NOM_FR_FACADE&amp;ADDRESS('PR-tampon'!$E394,COLUMN(REFERENCEMENT_FACADE[[#Headers],[Synthèse support visés]])))))</f>
        <v/>
      </c>
      <c r="L428" s="2" t="str">
        <f ca="1">IF('PR-tampon'!B394="","",IF('PR-tampon'!B394=0,"",INDIRECT(NOM_FR_FACADE&amp;ADDRESS('PR-tampon'!$E394,COLUMN(REFERENCEMENT_FACADE[[#Headers],[LIMITATION DE HAUTEUR DE FACADE3]])))))</f>
        <v/>
      </c>
      <c r="M428" s="265" t="str">
        <f ca="1">IF('PR-tampon'!B394="","",IF('PR-tampon'!B394=0,"",INDIRECT(NOM_FR_FACADE&amp;ADDRESS('PR-tampon'!$E394,COLUMN(REFERENCEMENT_FACADE[[#Headers],[LIMITATION DE HAUTEUR DE FACADE]])))))</f>
        <v/>
      </c>
      <c r="N428" s="236" t="str">
        <f ca="1">IF('PR-tampon'!B394="","",IF('PR-tampon'!B394=0,"",IF(INDIRECT(NOM_FR_FACADE&amp;ADDRESS('PR-tampon'!$E394,COLUMN(REFERENCEMENT_FACADE[Observation domaine d''emploi Hauteur])))=0,"-",INDIRECT(NOM_FR_FACADE&amp;ADDRESS('PR-tampon'!$E394,COLUMN(REFERENCEMENT_FACADE[Observation domaine d''emploi Hauteur]))))))</f>
        <v/>
      </c>
      <c r="O428" s="2" t="str">
        <f ca="1">IF('PR-tampon'!B394="","",IF('PR-tampon'!B394=0,"",INDIRECT(NOM_FR_FACADE&amp;ADDRESS('PR-tampon'!$E394,COLUMN(REFERENCEMENT_FACADE[[#Headers],[Colonne zone visée]])))))</f>
        <v/>
      </c>
      <c r="P428" s="2" t="str">
        <f ca="1">IF('PR-tampon'!B394="","",IF('PR-tampon'!B394=0,"",INDIRECT(NOM_FR_FACADE&amp;ADDRESS('PR-tampon'!$E394,COLUMN(REFERENCEMENT_FACADE[[#Headers],[Colonne catégorie visée]])))))</f>
        <v/>
      </c>
      <c r="Q428" s="236" t="str">
        <f ca="1">IF(OR(RECH_CATEGORIE=FALSE,MID(Tableau5[[#This Row],[ZONE DE SISMICITE MAXIMALE POUR LA CATEGORIE DE BATIMENT VISEE]],2,2)="**"),IF('PR-tampon'!B394="","",IF('PR-tampon'!B394=0,"",IF(INDIRECT(NOM_FR_FACADE&amp;ADDRESS('PR-tampon'!$E394,COLUMN(REFERENCEMENT_FACADE[OBSERVATIONS SUR DOMAINE D''EMPLOI Sismique])))="","-",(INDIRECT(NOM_FR_FACADE&amp;ADDRESS('PR-tampon'!$E394,COLUMN(REFERENCEMENT_FACADE[OBSERVATIONS SUR DOMAINE D''EMPLOI Sismique]))))))),"")</f>
        <v/>
      </c>
      <c r="R428" s="2" t="str">
        <f ca="1">IF('PR-tampon'!B394="","",IF('PR-tampon'!B394=0,"",IF(INDIRECT(NOM_FR_FACADE&amp;ADDRESS('PR-tampon'!$E394,COLUMN(REFERENCEMENT_FACADE[REF ApL])))=0,"",INDIRECT(NOM_FR_FACADE&amp;ADDRESS('PR-tampon'!$E394,COLUMN(REFERENCEMENT_FACADE[REF ApL]))))))</f>
        <v/>
      </c>
      <c r="S428" s="187" t="str">
        <f ca="1">IF('PR-tampon'!B394="","",IF('PR-tampon'!B394=0,"",IF(INDIRECT(NOM_FR_FACADE&amp;ADDRESS('PR-tampon'!$E394,COLUMN(REFERENCEMENT_FACADE[Lien pour aller sur le site Evaluation CSTB])))=0,"",INDIRECT(NOM_FR_FACADE&amp;ADDRESS('PR-tampon'!$E394,COLUMN(REFERENCEMENT_FACADE[Lien pour aller sur le site Evaluation CSTB]))))))</f>
        <v/>
      </c>
    </row>
    <row r="429" spans="1:19" ht="120" customHeight="1" x14ac:dyDescent="0.3">
      <c r="A429" s="2" t="e">
        <f>IF('PR-tampon'!B395=0,"",IF(A428+1&gt;'MODULE DE RECHERCHE'!$F$36,"",A428+1))</f>
        <v>#VALUE!</v>
      </c>
      <c r="B429" s="10" t="str">
        <f ca="1">IF('PR-tampon'!E395="","",IF('PR-tampon'!E395=0,"",INDIRECT(NOM_FR_FACADE&amp;ADDRESS('PR-tampon'!$E395,COLUMN(REFERENCEMENT_FACADE[[#Headers],[DATE REFERENCEMENT]])))))</f>
        <v/>
      </c>
      <c r="C429" s="2" t="str">
        <f ca="1">IF('PR-tampon'!B395="","",IF('PR-tampon'!B395=0,"",INDIRECT(NOM_FR_FACADE&amp;ADDRESS('PR-tampon'!$E395,COLUMN(REFERENCEMENT_FACADE[[#Headers],[ASPECT]])))))</f>
        <v/>
      </c>
      <c r="D429" s="2" t="str">
        <f ca="1">IF('PR-tampon'!B395="","",IF('PR-tampon'!B395=0,"",INDIRECT(NOM_FR_FACADE&amp;ADDRESS('PR-tampon'!$E395,COLUMN(REFERENCEMENT_FACADE[[#Headers],[TYPE DE PROCEDE]])))))</f>
        <v/>
      </c>
      <c r="E429" s="2" t="str">
        <f ca="1">IF('PR-tampon'!B395="","",IF('PR-tampon'!B395=0,"",INDIRECT(NOM_FR_FACADE&amp;ADDRESS('PR-tampon'!$E395,COLUMN(REFERENCEMENT_FACADE[[#Headers],[NOM COMMERCIAL DU PROCEDE]])))))</f>
        <v/>
      </c>
      <c r="F429" s="2" t="str">
        <f ca="1">IF('PR-tampon'!B395="","",IF('PR-tampon'!B395=0,"",INDIRECT(NOM_FR_FACADE&amp;ADDRESS('PR-tampon'!$E395,COLUMN(REFERENCEMENT_FACADE[[#Headers],[FABRICANT]])))))</f>
        <v/>
      </c>
      <c r="G429" s="2" t="str">
        <f ca="1">IF('PR-tampon'!B395="","",IF('PR-tampon'!B395=0,"",INDIRECT(NOM_FR_FACADE&amp;ADDRESS('PR-tampon'!$E395,COLUMN(REFERENCEMENT_FACADE[[#Headers],[TYPE DE DOCUMENT DE REFERENCE]])))))</f>
        <v/>
      </c>
      <c r="H429" s="2" t="str">
        <f ca="1">IF('PR-tampon'!B395="","",IF('PR-tampon'!B395=0,"",INDIRECT(NOM_FR_FACADE&amp;ADDRESS('PR-tampon'!$E395,COLUMN(REFERENCEMENT_FACADE[[#Headers],[REF]])))))</f>
        <v/>
      </c>
      <c r="I429" s="10" t="str">
        <f ca="1">IF('PR-tampon'!B395="","",IF('PR-tampon'!B395=0,"",INDIRECT(NOM_FR_FACADE&amp;ADDRESS('PR-tampon'!$E395,COLUMN(REFERENCEMENT_FACADE[[#Headers],[AVIS LIMITE AU / VALIDITE]])))))</f>
        <v/>
      </c>
      <c r="J429" s="10" t="str">
        <f ca="1">IF('PR-tampon'!B395="","",IF('PR-tampon'!B395=0,"",INDIRECT(NOM_FR_FACADE&amp;ADDRESS('PR-tampon'!$E395,COLUMN(REFERENCEMENT_FACADE[[#Headers],[TC/TNC
dans le domaine d''emploi visé]])))))</f>
        <v/>
      </c>
      <c r="K429" s="2" t="str">
        <f ca="1">IF('PR-tampon'!B395="","",IF('PR-tampon'!B395=0,"",INDIRECT(NOM_FR_FACADE&amp;ADDRESS('PR-tampon'!$E395,COLUMN(REFERENCEMENT_FACADE[[#Headers],[Synthèse support visés]])))))</f>
        <v/>
      </c>
      <c r="L429" s="2" t="str">
        <f ca="1">IF('PR-tampon'!B395="","",IF('PR-tampon'!B395=0,"",INDIRECT(NOM_FR_FACADE&amp;ADDRESS('PR-tampon'!$E395,COLUMN(REFERENCEMENT_FACADE[[#Headers],[LIMITATION DE HAUTEUR DE FACADE3]])))))</f>
        <v/>
      </c>
      <c r="M429" s="265" t="str">
        <f ca="1">IF('PR-tampon'!B395="","",IF('PR-tampon'!B395=0,"",INDIRECT(NOM_FR_FACADE&amp;ADDRESS('PR-tampon'!$E395,COLUMN(REFERENCEMENT_FACADE[[#Headers],[LIMITATION DE HAUTEUR DE FACADE]])))))</f>
        <v/>
      </c>
      <c r="N429" s="236" t="str">
        <f ca="1">IF('PR-tampon'!B395="","",IF('PR-tampon'!B395=0,"",IF(INDIRECT(NOM_FR_FACADE&amp;ADDRESS('PR-tampon'!$E395,COLUMN(REFERENCEMENT_FACADE[Observation domaine d''emploi Hauteur])))=0,"-",INDIRECT(NOM_FR_FACADE&amp;ADDRESS('PR-tampon'!$E395,COLUMN(REFERENCEMENT_FACADE[Observation domaine d''emploi Hauteur]))))))</f>
        <v/>
      </c>
      <c r="O429" s="2" t="str">
        <f ca="1">IF('PR-tampon'!B395="","",IF('PR-tampon'!B395=0,"",INDIRECT(NOM_FR_FACADE&amp;ADDRESS('PR-tampon'!$E395,COLUMN(REFERENCEMENT_FACADE[[#Headers],[Colonne zone visée]])))))</f>
        <v/>
      </c>
      <c r="P429" s="2" t="str">
        <f ca="1">IF('PR-tampon'!B395="","",IF('PR-tampon'!B395=0,"",INDIRECT(NOM_FR_FACADE&amp;ADDRESS('PR-tampon'!$E395,COLUMN(REFERENCEMENT_FACADE[[#Headers],[Colonne catégorie visée]])))))</f>
        <v/>
      </c>
      <c r="Q429" s="236" t="str">
        <f ca="1">IF(OR(RECH_CATEGORIE=FALSE,MID(Tableau5[[#This Row],[ZONE DE SISMICITE MAXIMALE POUR LA CATEGORIE DE BATIMENT VISEE]],2,2)="**"),IF('PR-tampon'!B395="","",IF('PR-tampon'!B395=0,"",IF(INDIRECT(NOM_FR_FACADE&amp;ADDRESS('PR-tampon'!$E395,COLUMN(REFERENCEMENT_FACADE[OBSERVATIONS SUR DOMAINE D''EMPLOI Sismique])))="","-",(INDIRECT(NOM_FR_FACADE&amp;ADDRESS('PR-tampon'!$E395,COLUMN(REFERENCEMENT_FACADE[OBSERVATIONS SUR DOMAINE D''EMPLOI Sismique]))))))),"")</f>
        <v/>
      </c>
      <c r="R429" s="2" t="str">
        <f ca="1">IF('PR-tampon'!B395="","",IF('PR-tampon'!B395=0,"",IF(INDIRECT(NOM_FR_FACADE&amp;ADDRESS('PR-tampon'!$E395,COLUMN(REFERENCEMENT_FACADE[REF ApL])))=0,"",INDIRECT(NOM_FR_FACADE&amp;ADDRESS('PR-tampon'!$E395,COLUMN(REFERENCEMENT_FACADE[REF ApL]))))))</f>
        <v/>
      </c>
      <c r="S429" s="187" t="str">
        <f ca="1">IF('PR-tampon'!B395="","",IF('PR-tampon'!B395=0,"",IF(INDIRECT(NOM_FR_FACADE&amp;ADDRESS('PR-tampon'!$E395,COLUMN(REFERENCEMENT_FACADE[Lien pour aller sur le site Evaluation CSTB])))=0,"",INDIRECT(NOM_FR_FACADE&amp;ADDRESS('PR-tampon'!$E395,COLUMN(REFERENCEMENT_FACADE[Lien pour aller sur le site Evaluation CSTB]))))))</f>
        <v/>
      </c>
    </row>
    <row r="430" spans="1:19" ht="120" customHeight="1" x14ac:dyDescent="0.3">
      <c r="A430" s="2" t="e">
        <f>IF('PR-tampon'!B396=0,"",IF(A429+1&gt;'MODULE DE RECHERCHE'!$F$36,"",A429+1))</f>
        <v>#VALUE!</v>
      </c>
      <c r="B430" s="10" t="str">
        <f ca="1">IF('PR-tampon'!E396="","",IF('PR-tampon'!E396=0,"",INDIRECT(NOM_FR_FACADE&amp;ADDRESS('PR-tampon'!$E396,COLUMN(REFERENCEMENT_FACADE[[#Headers],[DATE REFERENCEMENT]])))))</f>
        <v/>
      </c>
      <c r="C430" s="2" t="str">
        <f ca="1">IF('PR-tampon'!B396="","",IF('PR-tampon'!B396=0,"",INDIRECT(NOM_FR_FACADE&amp;ADDRESS('PR-tampon'!$E396,COLUMN(REFERENCEMENT_FACADE[[#Headers],[ASPECT]])))))</f>
        <v/>
      </c>
      <c r="D430" s="2" t="str">
        <f ca="1">IF('PR-tampon'!B396="","",IF('PR-tampon'!B396=0,"",INDIRECT(NOM_FR_FACADE&amp;ADDRESS('PR-tampon'!$E396,COLUMN(REFERENCEMENT_FACADE[[#Headers],[TYPE DE PROCEDE]])))))</f>
        <v/>
      </c>
      <c r="E430" s="2" t="str">
        <f ca="1">IF('PR-tampon'!B396="","",IF('PR-tampon'!B396=0,"",INDIRECT(NOM_FR_FACADE&amp;ADDRESS('PR-tampon'!$E396,COLUMN(REFERENCEMENT_FACADE[[#Headers],[NOM COMMERCIAL DU PROCEDE]])))))</f>
        <v/>
      </c>
      <c r="F430" s="2" t="str">
        <f ca="1">IF('PR-tampon'!B396="","",IF('PR-tampon'!B396=0,"",INDIRECT(NOM_FR_FACADE&amp;ADDRESS('PR-tampon'!$E396,COLUMN(REFERENCEMENT_FACADE[[#Headers],[FABRICANT]])))))</f>
        <v/>
      </c>
      <c r="G430" s="2" t="str">
        <f ca="1">IF('PR-tampon'!B396="","",IF('PR-tampon'!B396=0,"",INDIRECT(NOM_FR_FACADE&amp;ADDRESS('PR-tampon'!$E396,COLUMN(REFERENCEMENT_FACADE[[#Headers],[TYPE DE DOCUMENT DE REFERENCE]])))))</f>
        <v/>
      </c>
      <c r="H430" s="2" t="str">
        <f ca="1">IF('PR-tampon'!B396="","",IF('PR-tampon'!B396=0,"",INDIRECT(NOM_FR_FACADE&amp;ADDRESS('PR-tampon'!$E396,COLUMN(REFERENCEMENT_FACADE[[#Headers],[REF]])))))</f>
        <v/>
      </c>
      <c r="I430" s="10" t="str">
        <f ca="1">IF('PR-tampon'!B396="","",IF('PR-tampon'!B396=0,"",INDIRECT(NOM_FR_FACADE&amp;ADDRESS('PR-tampon'!$E396,COLUMN(REFERENCEMENT_FACADE[[#Headers],[AVIS LIMITE AU / VALIDITE]])))))</f>
        <v/>
      </c>
      <c r="J430" s="10" t="str">
        <f ca="1">IF('PR-tampon'!B396="","",IF('PR-tampon'!B396=0,"",INDIRECT(NOM_FR_FACADE&amp;ADDRESS('PR-tampon'!$E396,COLUMN(REFERENCEMENT_FACADE[[#Headers],[TC/TNC
dans le domaine d''emploi visé]])))))</f>
        <v/>
      </c>
      <c r="K430" s="2" t="str">
        <f ca="1">IF('PR-tampon'!B396="","",IF('PR-tampon'!B396=0,"",INDIRECT(NOM_FR_FACADE&amp;ADDRESS('PR-tampon'!$E396,COLUMN(REFERENCEMENT_FACADE[[#Headers],[Synthèse support visés]])))))</f>
        <v/>
      </c>
      <c r="L430" s="2" t="str">
        <f ca="1">IF('PR-tampon'!B396="","",IF('PR-tampon'!B396=0,"",INDIRECT(NOM_FR_FACADE&amp;ADDRESS('PR-tampon'!$E396,COLUMN(REFERENCEMENT_FACADE[[#Headers],[LIMITATION DE HAUTEUR DE FACADE3]])))))</f>
        <v/>
      </c>
      <c r="M430" s="265" t="str">
        <f ca="1">IF('PR-tampon'!B396="","",IF('PR-tampon'!B396=0,"",INDIRECT(NOM_FR_FACADE&amp;ADDRESS('PR-tampon'!$E396,COLUMN(REFERENCEMENT_FACADE[[#Headers],[LIMITATION DE HAUTEUR DE FACADE]])))))</f>
        <v/>
      </c>
      <c r="N430" s="236" t="str">
        <f ca="1">IF('PR-tampon'!B396="","",IF('PR-tampon'!B396=0,"",IF(INDIRECT(NOM_FR_FACADE&amp;ADDRESS('PR-tampon'!$E396,COLUMN(REFERENCEMENT_FACADE[Observation domaine d''emploi Hauteur])))=0,"-",INDIRECT(NOM_FR_FACADE&amp;ADDRESS('PR-tampon'!$E396,COLUMN(REFERENCEMENT_FACADE[Observation domaine d''emploi Hauteur]))))))</f>
        <v/>
      </c>
      <c r="O430" s="2" t="str">
        <f ca="1">IF('PR-tampon'!B396="","",IF('PR-tampon'!B396=0,"",INDIRECT(NOM_FR_FACADE&amp;ADDRESS('PR-tampon'!$E396,COLUMN(REFERENCEMENT_FACADE[[#Headers],[Colonne zone visée]])))))</f>
        <v/>
      </c>
      <c r="P430" s="2" t="str">
        <f ca="1">IF('PR-tampon'!B396="","",IF('PR-tampon'!B396=0,"",INDIRECT(NOM_FR_FACADE&amp;ADDRESS('PR-tampon'!$E396,COLUMN(REFERENCEMENT_FACADE[[#Headers],[Colonne catégorie visée]])))))</f>
        <v/>
      </c>
      <c r="Q430" s="236" t="str">
        <f ca="1">IF(OR(RECH_CATEGORIE=FALSE,MID(Tableau5[[#This Row],[ZONE DE SISMICITE MAXIMALE POUR LA CATEGORIE DE BATIMENT VISEE]],2,2)="**"),IF('PR-tampon'!B396="","",IF('PR-tampon'!B396=0,"",IF(INDIRECT(NOM_FR_FACADE&amp;ADDRESS('PR-tampon'!$E396,COLUMN(REFERENCEMENT_FACADE[OBSERVATIONS SUR DOMAINE D''EMPLOI Sismique])))="","-",(INDIRECT(NOM_FR_FACADE&amp;ADDRESS('PR-tampon'!$E396,COLUMN(REFERENCEMENT_FACADE[OBSERVATIONS SUR DOMAINE D''EMPLOI Sismique]))))))),"")</f>
        <v/>
      </c>
      <c r="R430" s="2" t="str">
        <f ca="1">IF('PR-tampon'!B396="","",IF('PR-tampon'!B396=0,"",IF(INDIRECT(NOM_FR_FACADE&amp;ADDRESS('PR-tampon'!$E396,COLUMN(REFERENCEMENT_FACADE[REF ApL])))=0,"",INDIRECT(NOM_FR_FACADE&amp;ADDRESS('PR-tampon'!$E396,COLUMN(REFERENCEMENT_FACADE[REF ApL]))))))</f>
        <v/>
      </c>
      <c r="S430" s="187" t="str">
        <f ca="1">IF('PR-tampon'!B396="","",IF('PR-tampon'!B396=0,"",IF(INDIRECT(NOM_FR_FACADE&amp;ADDRESS('PR-tampon'!$E396,COLUMN(REFERENCEMENT_FACADE[Lien pour aller sur le site Evaluation CSTB])))=0,"",INDIRECT(NOM_FR_FACADE&amp;ADDRESS('PR-tampon'!$E396,COLUMN(REFERENCEMENT_FACADE[Lien pour aller sur le site Evaluation CSTB]))))))</f>
        <v/>
      </c>
    </row>
    <row r="431" spans="1:19" ht="120" customHeight="1" x14ac:dyDescent="0.3">
      <c r="A431" s="2" t="e">
        <f>IF('PR-tampon'!B397=0,"",IF(A430+1&gt;'MODULE DE RECHERCHE'!$F$36,"",A430+1))</f>
        <v>#VALUE!</v>
      </c>
      <c r="B431" s="10" t="str">
        <f ca="1">IF('PR-tampon'!E397="","",IF('PR-tampon'!E397=0,"",INDIRECT(NOM_FR_FACADE&amp;ADDRESS('PR-tampon'!$E397,COLUMN(REFERENCEMENT_FACADE[[#Headers],[DATE REFERENCEMENT]])))))</f>
        <v/>
      </c>
      <c r="C431" s="2" t="str">
        <f ca="1">IF('PR-tampon'!B397="","",IF('PR-tampon'!B397=0,"",INDIRECT(NOM_FR_FACADE&amp;ADDRESS('PR-tampon'!$E397,COLUMN(REFERENCEMENT_FACADE[[#Headers],[ASPECT]])))))</f>
        <v/>
      </c>
      <c r="D431" s="2" t="str">
        <f ca="1">IF('PR-tampon'!B397="","",IF('PR-tampon'!B397=0,"",INDIRECT(NOM_FR_FACADE&amp;ADDRESS('PR-tampon'!$E397,COLUMN(REFERENCEMENT_FACADE[[#Headers],[TYPE DE PROCEDE]])))))</f>
        <v/>
      </c>
      <c r="E431" s="2" t="str">
        <f ca="1">IF('PR-tampon'!B397="","",IF('PR-tampon'!B397=0,"",INDIRECT(NOM_FR_FACADE&amp;ADDRESS('PR-tampon'!$E397,COLUMN(REFERENCEMENT_FACADE[[#Headers],[NOM COMMERCIAL DU PROCEDE]])))))</f>
        <v/>
      </c>
      <c r="F431" s="2" t="str">
        <f ca="1">IF('PR-tampon'!B397="","",IF('PR-tampon'!B397=0,"",INDIRECT(NOM_FR_FACADE&amp;ADDRESS('PR-tampon'!$E397,COLUMN(REFERENCEMENT_FACADE[[#Headers],[FABRICANT]])))))</f>
        <v/>
      </c>
      <c r="G431" s="2" t="str">
        <f ca="1">IF('PR-tampon'!B397="","",IF('PR-tampon'!B397=0,"",INDIRECT(NOM_FR_FACADE&amp;ADDRESS('PR-tampon'!$E397,COLUMN(REFERENCEMENT_FACADE[[#Headers],[TYPE DE DOCUMENT DE REFERENCE]])))))</f>
        <v/>
      </c>
      <c r="H431" s="2" t="str">
        <f ca="1">IF('PR-tampon'!B397="","",IF('PR-tampon'!B397=0,"",INDIRECT(NOM_FR_FACADE&amp;ADDRESS('PR-tampon'!$E397,COLUMN(REFERENCEMENT_FACADE[[#Headers],[REF]])))))</f>
        <v/>
      </c>
      <c r="I431" s="10" t="str">
        <f ca="1">IF('PR-tampon'!B397="","",IF('PR-tampon'!B397=0,"",INDIRECT(NOM_FR_FACADE&amp;ADDRESS('PR-tampon'!$E397,COLUMN(REFERENCEMENT_FACADE[[#Headers],[AVIS LIMITE AU / VALIDITE]])))))</f>
        <v/>
      </c>
      <c r="J431" s="10" t="str">
        <f ca="1">IF('PR-tampon'!B397="","",IF('PR-tampon'!B397=0,"",INDIRECT(NOM_FR_FACADE&amp;ADDRESS('PR-tampon'!$E397,COLUMN(REFERENCEMENT_FACADE[[#Headers],[TC/TNC
dans le domaine d''emploi visé]])))))</f>
        <v/>
      </c>
      <c r="K431" s="2" t="str">
        <f ca="1">IF('PR-tampon'!B397="","",IF('PR-tampon'!B397=0,"",INDIRECT(NOM_FR_FACADE&amp;ADDRESS('PR-tampon'!$E397,COLUMN(REFERENCEMENT_FACADE[[#Headers],[Synthèse support visés]])))))</f>
        <v/>
      </c>
      <c r="L431" s="2" t="str">
        <f ca="1">IF('PR-tampon'!B397="","",IF('PR-tampon'!B397=0,"",INDIRECT(NOM_FR_FACADE&amp;ADDRESS('PR-tampon'!$E397,COLUMN(REFERENCEMENT_FACADE[[#Headers],[LIMITATION DE HAUTEUR DE FACADE3]])))))</f>
        <v/>
      </c>
      <c r="M431" s="265" t="str">
        <f ca="1">IF('PR-tampon'!B397="","",IF('PR-tampon'!B397=0,"",INDIRECT(NOM_FR_FACADE&amp;ADDRESS('PR-tampon'!$E397,COLUMN(REFERENCEMENT_FACADE[[#Headers],[LIMITATION DE HAUTEUR DE FACADE]])))))</f>
        <v/>
      </c>
      <c r="N431" s="236" t="str">
        <f ca="1">IF('PR-tampon'!B397="","",IF('PR-tampon'!B397=0,"",IF(INDIRECT(NOM_FR_FACADE&amp;ADDRESS('PR-tampon'!$E397,COLUMN(REFERENCEMENT_FACADE[Observation domaine d''emploi Hauteur])))=0,"-",INDIRECT(NOM_FR_FACADE&amp;ADDRESS('PR-tampon'!$E397,COLUMN(REFERENCEMENT_FACADE[Observation domaine d''emploi Hauteur]))))))</f>
        <v/>
      </c>
      <c r="O431" s="2" t="str">
        <f ca="1">IF('PR-tampon'!B397="","",IF('PR-tampon'!B397=0,"",INDIRECT(NOM_FR_FACADE&amp;ADDRESS('PR-tampon'!$E397,COLUMN(REFERENCEMENT_FACADE[[#Headers],[Colonne zone visée]])))))</f>
        <v/>
      </c>
      <c r="P431" s="2" t="str">
        <f ca="1">IF('PR-tampon'!B397="","",IF('PR-tampon'!B397=0,"",INDIRECT(NOM_FR_FACADE&amp;ADDRESS('PR-tampon'!$E397,COLUMN(REFERENCEMENT_FACADE[[#Headers],[Colonne catégorie visée]])))))</f>
        <v/>
      </c>
      <c r="Q431" s="236" t="str">
        <f ca="1">IF(OR(RECH_CATEGORIE=FALSE,MID(Tableau5[[#This Row],[ZONE DE SISMICITE MAXIMALE POUR LA CATEGORIE DE BATIMENT VISEE]],2,2)="**"),IF('PR-tampon'!B397="","",IF('PR-tampon'!B397=0,"",IF(INDIRECT(NOM_FR_FACADE&amp;ADDRESS('PR-tampon'!$E397,COLUMN(REFERENCEMENT_FACADE[OBSERVATIONS SUR DOMAINE D''EMPLOI Sismique])))="","-",(INDIRECT(NOM_FR_FACADE&amp;ADDRESS('PR-tampon'!$E397,COLUMN(REFERENCEMENT_FACADE[OBSERVATIONS SUR DOMAINE D''EMPLOI Sismique]))))))),"")</f>
        <v/>
      </c>
      <c r="R431" s="2" t="str">
        <f ca="1">IF('PR-tampon'!B397="","",IF('PR-tampon'!B397=0,"",IF(INDIRECT(NOM_FR_FACADE&amp;ADDRESS('PR-tampon'!$E397,COLUMN(REFERENCEMENT_FACADE[REF ApL])))=0,"",INDIRECT(NOM_FR_FACADE&amp;ADDRESS('PR-tampon'!$E397,COLUMN(REFERENCEMENT_FACADE[REF ApL]))))))</f>
        <v/>
      </c>
      <c r="S431" s="187" t="str">
        <f ca="1">IF('PR-tampon'!B397="","",IF('PR-tampon'!B397=0,"",IF(INDIRECT(NOM_FR_FACADE&amp;ADDRESS('PR-tampon'!$E397,COLUMN(REFERENCEMENT_FACADE[Lien pour aller sur le site Evaluation CSTB])))=0,"",INDIRECT(NOM_FR_FACADE&amp;ADDRESS('PR-tampon'!$E397,COLUMN(REFERENCEMENT_FACADE[Lien pour aller sur le site Evaluation CSTB]))))))</f>
        <v/>
      </c>
    </row>
    <row r="432" spans="1:19" ht="120" customHeight="1" x14ac:dyDescent="0.3">
      <c r="A432" s="2" t="e">
        <f>IF('PR-tampon'!B398=0,"",IF(A431+1&gt;'MODULE DE RECHERCHE'!$F$36,"",A431+1))</f>
        <v>#VALUE!</v>
      </c>
      <c r="B432" s="10" t="str">
        <f ca="1">IF('PR-tampon'!E398="","",IF('PR-tampon'!E398=0,"",INDIRECT(NOM_FR_FACADE&amp;ADDRESS('PR-tampon'!$E398,COLUMN(REFERENCEMENT_FACADE[[#Headers],[DATE REFERENCEMENT]])))))</f>
        <v/>
      </c>
      <c r="C432" s="2" t="str">
        <f ca="1">IF('PR-tampon'!B398="","",IF('PR-tampon'!B398=0,"",INDIRECT(NOM_FR_FACADE&amp;ADDRESS('PR-tampon'!$E398,COLUMN(REFERENCEMENT_FACADE[[#Headers],[ASPECT]])))))</f>
        <v/>
      </c>
      <c r="D432" s="2" t="str">
        <f ca="1">IF('PR-tampon'!B398="","",IF('PR-tampon'!B398=0,"",INDIRECT(NOM_FR_FACADE&amp;ADDRESS('PR-tampon'!$E398,COLUMN(REFERENCEMENT_FACADE[[#Headers],[TYPE DE PROCEDE]])))))</f>
        <v/>
      </c>
      <c r="E432" s="2" t="str">
        <f ca="1">IF('PR-tampon'!B398="","",IF('PR-tampon'!B398=0,"",INDIRECT(NOM_FR_FACADE&amp;ADDRESS('PR-tampon'!$E398,COLUMN(REFERENCEMENT_FACADE[[#Headers],[NOM COMMERCIAL DU PROCEDE]])))))</f>
        <v/>
      </c>
      <c r="F432" s="2" t="str">
        <f ca="1">IF('PR-tampon'!B398="","",IF('PR-tampon'!B398=0,"",INDIRECT(NOM_FR_FACADE&amp;ADDRESS('PR-tampon'!$E398,COLUMN(REFERENCEMENT_FACADE[[#Headers],[FABRICANT]])))))</f>
        <v/>
      </c>
      <c r="G432" s="2" t="str">
        <f ca="1">IF('PR-tampon'!B398="","",IF('PR-tampon'!B398=0,"",INDIRECT(NOM_FR_FACADE&amp;ADDRESS('PR-tampon'!$E398,COLUMN(REFERENCEMENT_FACADE[[#Headers],[TYPE DE DOCUMENT DE REFERENCE]])))))</f>
        <v/>
      </c>
      <c r="H432" s="2" t="str">
        <f ca="1">IF('PR-tampon'!B398="","",IF('PR-tampon'!B398=0,"",INDIRECT(NOM_FR_FACADE&amp;ADDRESS('PR-tampon'!$E398,COLUMN(REFERENCEMENT_FACADE[[#Headers],[REF]])))))</f>
        <v/>
      </c>
      <c r="I432" s="10" t="str">
        <f ca="1">IF('PR-tampon'!B398="","",IF('PR-tampon'!B398=0,"",INDIRECT(NOM_FR_FACADE&amp;ADDRESS('PR-tampon'!$E398,COLUMN(REFERENCEMENT_FACADE[[#Headers],[AVIS LIMITE AU / VALIDITE]])))))</f>
        <v/>
      </c>
      <c r="J432" s="10" t="str">
        <f ca="1">IF('PR-tampon'!B398="","",IF('PR-tampon'!B398=0,"",INDIRECT(NOM_FR_FACADE&amp;ADDRESS('PR-tampon'!$E398,COLUMN(REFERENCEMENT_FACADE[[#Headers],[TC/TNC
dans le domaine d''emploi visé]])))))</f>
        <v/>
      </c>
      <c r="K432" s="2" t="str">
        <f ca="1">IF('PR-tampon'!B398="","",IF('PR-tampon'!B398=0,"",INDIRECT(NOM_FR_FACADE&amp;ADDRESS('PR-tampon'!$E398,COLUMN(REFERENCEMENT_FACADE[[#Headers],[Synthèse support visés]])))))</f>
        <v/>
      </c>
      <c r="L432" s="2" t="str">
        <f ca="1">IF('PR-tampon'!B398="","",IF('PR-tampon'!B398=0,"",INDIRECT(NOM_FR_FACADE&amp;ADDRESS('PR-tampon'!$E398,COLUMN(REFERENCEMENT_FACADE[[#Headers],[LIMITATION DE HAUTEUR DE FACADE3]])))))</f>
        <v/>
      </c>
      <c r="M432" s="265" t="str">
        <f ca="1">IF('PR-tampon'!B398="","",IF('PR-tampon'!B398=0,"",INDIRECT(NOM_FR_FACADE&amp;ADDRESS('PR-tampon'!$E398,COLUMN(REFERENCEMENT_FACADE[[#Headers],[LIMITATION DE HAUTEUR DE FACADE]])))))</f>
        <v/>
      </c>
      <c r="N432" s="236" t="str">
        <f ca="1">IF('PR-tampon'!B398="","",IF('PR-tampon'!B398=0,"",IF(INDIRECT(NOM_FR_FACADE&amp;ADDRESS('PR-tampon'!$E398,COLUMN(REFERENCEMENT_FACADE[Observation domaine d''emploi Hauteur])))=0,"-",INDIRECT(NOM_FR_FACADE&amp;ADDRESS('PR-tampon'!$E398,COLUMN(REFERENCEMENT_FACADE[Observation domaine d''emploi Hauteur]))))))</f>
        <v/>
      </c>
      <c r="O432" s="2" t="str">
        <f ca="1">IF('PR-tampon'!B398="","",IF('PR-tampon'!B398=0,"",INDIRECT(NOM_FR_FACADE&amp;ADDRESS('PR-tampon'!$E398,COLUMN(REFERENCEMENT_FACADE[[#Headers],[Colonne zone visée]])))))</f>
        <v/>
      </c>
      <c r="P432" s="2" t="str">
        <f ca="1">IF('PR-tampon'!B398="","",IF('PR-tampon'!B398=0,"",INDIRECT(NOM_FR_FACADE&amp;ADDRESS('PR-tampon'!$E398,COLUMN(REFERENCEMENT_FACADE[[#Headers],[Colonne catégorie visée]])))))</f>
        <v/>
      </c>
      <c r="Q432" s="236" t="str">
        <f ca="1">IF(OR(RECH_CATEGORIE=FALSE,MID(Tableau5[[#This Row],[ZONE DE SISMICITE MAXIMALE POUR LA CATEGORIE DE BATIMENT VISEE]],2,2)="**"),IF('PR-tampon'!B398="","",IF('PR-tampon'!B398=0,"",IF(INDIRECT(NOM_FR_FACADE&amp;ADDRESS('PR-tampon'!$E398,COLUMN(REFERENCEMENT_FACADE[OBSERVATIONS SUR DOMAINE D''EMPLOI Sismique])))="","-",(INDIRECT(NOM_FR_FACADE&amp;ADDRESS('PR-tampon'!$E398,COLUMN(REFERENCEMENT_FACADE[OBSERVATIONS SUR DOMAINE D''EMPLOI Sismique]))))))),"")</f>
        <v/>
      </c>
      <c r="R432" s="2" t="str">
        <f ca="1">IF('PR-tampon'!B398="","",IF('PR-tampon'!B398=0,"",IF(INDIRECT(NOM_FR_FACADE&amp;ADDRESS('PR-tampon'!$E398,COLUMN(REFERENCEMENT_FACADE[REF ApL])))=0,"",INDIRECT(NOM_FR_FACADE&amp;ADDRESS('PR-tampon'!$E398,COLUMN(REFERENCEMENT_FACADE[REF ApL]))))))</f>
        <v/>
      </c>
      <c r="S432" s="187" t="str">
        <f ca="1">IF('PR-tampon'!B398="","",IF('PR-tampon'!B398=0,"",IF(INDIRECT(NOM_FR_FACADE&amp;ADDRESS('PR-tampon'!$E398,COLUMN(REFERENCEMENT_FACADE[Lien pour aller sur le site Evaluation CSTB])))=0,"",INDIRECT(NOM_FR_FACADE&amp;ADDRESS('PR-tampon'!$E398,COLUMN(REFERENCEMENT_FACADE[Lien pour aller sur le site Evaluation CSTB]))))))</f>
        <v/>
      </c>
    </row>
    <row r="433" spans="1:19" ht="120" customHeight="1" x14ac:dyDescent="0.3">
      <c r="A433" s="2" t="e">
        <f>IF('PR-tampon'!B399=0,"",IF(A432+1&gt;'MODULE DE RECHERCHE'!$F$36,"",A432+1))</f>
        <v>#VALUE!</v>
      </c>
      <c r="B433" s="10" t="str">
        <f ca="1">IF('PR-tampon'!E399="","",IF('PR-tampon'!E399=0,"",INDIRECT(NOM_FR_FACADE&amp;ADDRESS('PR-tampon'!$E399,COLUMN(REFERENCEMENT_FACADE[[#Headers],[DATE REFERENCEMENT]])))))</f>
        <v/>
      </c>
      <c r="C433" s="2" t="str">
        <f ca="1">IF('PR-tampon'!B399="","",IF('PR-tampon'!B399=0,"",INDIRECT(NOM_FR_FACADE&amp;ADDRESS('PR-tampon'!$E399,COLUMN(REFERENCEMENT_FACADE[[#Headers],[ASPECT]])))))</f>
        <v/>
      </c>
      <c r="D433" s="2" t="str">
        <f ca="1">IF('PR-tampon'!B399="","",IF('PR-tampon'!B399=0,"",INDIRECT(NOM_FR_FACADE&amp;ADDRESS('PR-tampon'!$E399,COLUMN(REFERENCEMENT_FACADE[[#Headers],[TYPE DE PROCEDE]])))))</f>
        <v/>
      </c>
      <c r="E433" s="2" t="str">
        <f ca="1">IF('PR-tampon'!B399="","",IF('PR-tampon'!B399=0,"",INDIRECT(NOM_FR_FACADE&amp;ADDRESS('PR-tampon'!$E399,COLUMN(REFERENCEMENT_FACADE[[#Headers],[NOM COMMERCIAL DU PROCEDE]])))))</f>
        <v/>
      </c>
      <c r="F433" s="2" t="str">
        <f ca="1">IF('PR-tampon'!B399="","",IF('PR-tampon'!B399=0,"",INDIRECT(NOM_FR_FACADE&amp;ADDRESS('PR-tampon'!$E399,COLUMN(REFERENCEMENT_FACADE[[#Headers],[FABRICANT]])))))</f>
        <v/>
      </c>
      <c r="G433" s="2" t="str">
        <f ca="1">IF('PR-tampon'!B399="","",IF('PR-tampon'!B399=0,"",INDIRECT(NOM_FR_FACADE&amp;ADDRESS('PR-tampon'!$E399,COLUMN(REFERENCEMENT_FACADE[[#Headers],[TYPE DE DOCUMENT DE REFERENCE]])))))</f>
        <v/>
      </c>
      <c r="H433" s="2" t="str">
        <f ca="1">IF('PR-tampon'!B399="","",IF('PR-tampon'!B399=0,"",INDIRECT(NOM_FR_FACADE&amp;ADDRESS('PR-tampon'!$E399,COLUMN(REFERENCEMENT_FACADE[[#Headers],[REF]])))))</f>
        <v/>
      </c>
      <c r="I433" s="10" t="str">
        <f ca="1">IF('PR-tampon'!B399="","",IF('PR-tampon'!B399=0,"",INDIRECT(NOM_FR_FACADE&amp;ADDRESS('PR-tampon'!$E399,COLUMN(REFERENCEMENT_FACADE[[#Headers],[AVIS LIMITE AU / VALIDITE]])))))</f>
        <v/>
      </c>
      <c r="J433" s="10" t="str">
        <f ca="1">IF('PR-tampon'!B399="","",IF('PR-tampon'!B399=0,"",INDIRECT(NOM_FR_FACADE&amp;ADDRESS('PR-tampon'!$E399,COLUMN(REFERENCEMENT_FACADE[[#Headers],[TC/TNC
dans le domaine d''emploi visé]])))))</f>
        <v/>
      </c>
      <c r="K433" s="2" t="str">
        <f ca="1">IF('PR-tampon'!B399="","",IF('PR-tampon'!B399=0,"",INDIRECT(NOM_FR_FACADE&amp;ADDRESS('PR-tampon'!$E399,COLUMN(REFERENCEMENT_FACADE[[#Headers],[Synthèse support visés]])))))</f>
        <v/>
      </c>
      <c r="L433" s="2" t="str">
        <f ca="1">IF('PR-tampon'!B399="","",IF('PR-tampon'!B399=0,"",INDIRECT(NOM_FR_FACADE&amp;ADDRESS('PR-tampon'!$E399,COLUMN(REFERENCEMENT_FACADE[[#Headers],[LIMITATION DE HAUTEUR DE FACADE3]])))))</f>
        <v/>
      </c>
      <c r="M433" s="265" t="str">
        <f ca="1">IF('PR-tampon'!B399="","",IF('PR-tampon'!B399=0,"",INDIRECT(NOM_FR_FACADE&amp;ADDRESS('PR-tampon'!$E399,COLUMN(REFERENCEMENT_FACADE[[#Headers],[LIMITATION DE HAUTEUR DE FACADE]])))))</f>
        <v/>
      </c>
      <c r="N433" s="236" t="str">
        <f ca="1">IF('PR-tampon'!B399="","",IF('PR-tampon'!B399=0,"",IF(INDIRECT(NOM_FR_FACADE&amp;ADDRESS('PR-tampon'!$E399,COLUMN(REFERENCEMENT_FACADE[Observation domaine d''emploi Hauteur])))=0,"-",INDIRECT(NOM_FR_FACADE&amp;ADDRESS('PR-tampon'!$E399,COLUMN(REFERENCEMENT_FACADE[Observation domaine d''emploi Hauteur]))))))</f>
        <v/>
      </c>
      <c r="O433" s="2" t="str">
        <f ca="1">IF('PR-tampon'!B399="","",IF('PR-tampon'!B399=0,"",INDIRECT(NOM_FR_FACADE&amp;ADDRESS('PR-tampon'!$E399,COLUMN(REFERENCEMENT_FACADE[[#Headers],[Colonne zone visée]])))))</f>
        <v/>
      </c>
      <c r="P433" s="2" t="str">
        <f ca="1">IF('PR-tampon'!B399="","",IF('PR-tampon'!B399=0,"",INDIRECT(NOM_FR_FACADE&amp;ADDRESS('PR-tampon'!$E399,COLUMN(REFERENCEMENT_FACADE[[#Headers],[Colonne catégorie visée]])))))</f>
        <v/>
      </c>
      <c r="Q433" s="236" t="str">
        <f ca="1">IF(OR(RECH_CATEGORIE=FALSE,MID(Tableau5[[#This Row],[ZONE DE SISMICITE MAXIMALE POUR LA CATEGORIE DE BATIMENT VISEE]],2,2)="**"),IF('PR-tampon'!B399="","",IF('PR-tampon'!B399=0,"",IF(INDIRECT(NOM_FR_FACADE&amp;ADDRESS('PR-tampon'!$E399,COLUMN(REFERENCEMENT_FACADE[OBSERVATIONS SUR DOMAINE D''EMPLOI Sismique])))="","-",(INDIRECT(NOM_FR_FACADE&amp;ADDRESS('PR-tampon'!$E399,COLUMN(REFERENCEMENT_FACADE[OBSERVATIONS SUR DOMAINE D''EMPLOI Sismique]))))))),"")</f>
        <v/>
      </c>
      <c r="R433" s="2" t="str">
        <f ca="1">IF('PR-tampon'!B399="","",IF('PR-tampon'!B399=0,"",IF(INDIRECT(NOM_FR_FACADE&amp;ADDRESS('PR-tampon'!$E399,COLUMN(REFERENCEMENT_FACADE[REF ApL])))=0,"",INDIRECT(NOM_FR_FACADE&amp;ADDRESS('PR-tampon'!$E399,COLUMN(REFERENCEMENT_FACADE[REF ApL]))))))</f>
        <v/>
      </c>
      <c r="S433" s="187" t="str">
        <f ca="1">IF('PR-tampon'!B399="","",IF('PR-tampon'!B399=0,"",IF(INDIRECT(NOM_FR_FACADE&amp;ADDRESS('PR-tampon'!$E399,COLUMN(REFERENCEMENT_FACADE[Lien pour aller sur le site Evaluation CSTB])))=0,"",INDIRECT(NOM_FR_FACADE&amp;ADDRESS('PR-tampon'!$E399,COLUMN(REFERENCEMENT_FACADE[Lien pour aller sur le site Evaluation CSTB]))))))</f>
        <v/>
      </c>
    </row>
    <row r="434" spans="1:19" ht="120" customHeight="1" x14ac:dyDescent="0.3">
      <c r="A434" s="2" t="e">
        <f>IF('PR-tampon'!B400=0,"",IF(A433+1&gt;'MODULE DE RECHERCHE'!$F$36,"",A433+1))</f>
        <v>#VALUE!</v>
      </c>
      <c r="B434" s="10" t="str">
        <f ca="1">IF('PR-tampon'!E400="","",IF('PR-tampon'!E400=0,"",INDIRECT(NOM_FR_FACADE&amp;ADDRESS('PR-tampon'!$E400,COLUMN(REFERENCEMENT_FACADE[[#Headers],[DATE REFERENCEMENT]])))))</f>
        <v/>
      </c>
      <c r="C434" s="2" t="str">
        <f ca="1">IF('PR-tampon'!B400="","",IF('PR-tampon'!B400=0,"",INDIRECT(NOM_FR_FACADE&amp;ADDRESS('PR-tampon'!$E400,COLUMN(REFERENCEMENT_FACADE[[#Headers],[ASPECT]])))))</f>
        <v/>
      </c>
      <c r="D434" s="2" t="str">
        <f ca="1">IF('PR-tampon'!B400="","",IF('PR-tampon'!B400=0,"",INDIRECT(NOM_FR_FACADE&amp;ADDRESS('PR-tampon'!$E400,COLUMN(REFERENCEMENT_FACADE[[#Headers],[TYPE DE PROCEDE]])))))</f>
        <v/>
      </c>
      <c r="E434" s="2" t="str">
        <f ca="1">IF('PR-tampon'!B400="","",IF('PR-tampon'!B400=0,"",INDIRECT(NOM_FR_FACADE&amp;ADDRESS('PR-tampon'!$E400,COLUMN(REFERENCEMENT_FACADE[[#Headers],[NOM COMMERCIAL DU PROCEDE]])))))</f>
        <v/>
      </c>
      <c r="F434" s="2" t="str">
        <f ca="1">IF('PR-tampon'!B400="","",IF('PR-tampon'!B400=0,"",INDIRECT(NOM_FR_FACADE&amp;ADDRESS('PR-tampon'!$E400,COLUMN(REFERENCEMENT_FACADE[[#Headers],[FABRICANT]])))))</f>
        <v/>
      </c>
      <c r="G434" s="2" t="str">
        <f ca="1">IF('PR-tampon'!B400="","",IF('PR-tampon'!B400=0,"",INDIRECT(NOM_FR_FACADE&amp;ADDRESS('PR-tampon'!$E400,COLUMN(REFERENCEMENT_FACADE[[#Headers],[TYPE DE DOCUMENT DE REFERENCE]])))))</f>
        <v/>
      </c>
      <c r="H434" s="2" t="str">
        <f ca="1">IF('PR-tampon'!B400="","",IF('PR-tampon'!B400=0,"",INDIRECT(NOM_FR_FACADE&amp;ADDRESS('PR-tampon'!$E400,COLUMN(REFERENCEMENT_FACADE[[#Headers],[REF]])))))</f>
        <v/>
      </c>
      <c r="I434" s="10" t="str">
        <f ca="1">IF('PR-tampon'!B400="","",IF('PR-tampon'!B400=0,"",INDIRECT(NOM_FR_FACADE&amp;ADDRESS('PR-tampon'!$E400,COLUMN(REFERENCEMENT_FACADE[[#Headers],[AVIS LIMITE AU / VALIDITE]])))))</f>
        <v/>
      </c>
      <c r="J434" s="10" t="str">
        <f ca="1">IF('PR-tampon'!B400="","",IF('PR-tampon'!B400=0,"",INDIRECT(NOM_FR_FACADE&amp;ADDRESS('PR-tampon'!$E400,COLUMN(REFERENCEMENT_FACADE[[#Headers],[TC/TNC
dans le domaine d''emploi visé]])))))</f>
        <v/>
      </c>
      <c r="K434" s="2" t="str">
        <f ca="1">IF('PR-tampon'!B400="","",IF('PR-tampon'!B400=0,"",INDIRECT(NOM_FR_FACADE&amp;ADDRESS('PR-tampon'!$E400,COLUMN(REFERENCEMENT_FACADE[[#Headers],[Synthèse support visés]])))))</f>
        <v/>
      </c>
      <c r="L434" s="2" t="str">
        <f ca="1">IF('PR-tampon'!B400="","",IF('PR-tampon'!B400=0,"",INDIRECT(NOM_FR_FACADE&amp;ADDRESS('PR-tampon'!$E400,COLUMN(REFERENCEMENT_FACADE[[#Headers],[LIMITATION DE HAUTEUR DE FACADE3]])))))</f>
        <v/>
      </c>
      <c r="M434" s="265" t="str">
        <f ca="1">IF('PR-tampon'!B400="","",IF('PR-tampon'!B400=0,"",INDIRECT(NOM_FR_FACADE&amp;ADDRESS('PR-tampon'!$E400,COLUMN(REFERENCEMENT_FACADE[[#Headers],[LIMITATION DE HAUTEUR DE FACADE]])))))</f>
        <v/>
      </c>
      <c r="N434" s="236" t="str">
        <f ca="1">IF('PR-tampon'!B400="","",IF('PR-tampon'!B400=0,"",IF(INDIRECT(NOM_FR_FACADE&amp;ADDRESS('PR-tampon'!$E400,COLUMN(REFERENCEMENT_FACADE[Observation domaine d''emploi Hauteur])))=0,"-",INDIRECT(NOM_FR_FACADE&amp;ADDRESS('PR-tampon'!$E400,COLUMN(REFERENCEMENT_FACADE[Observation domaine d''emploi Hauteur]))))))</f>
        <v/>
      </c>
      <c r="O434" s="2" t="str">
        <f ca="1">IF('PR-tampon'!B400="","",IF('PR-tampon'!B400=0,"",INDIRECT(NOM_FR_FACADE&amp;ADDRESS('PR-tampon'!$E400,COLUMN(REFERENCEMENT_FACADE[[#Headers],[Colonne zone visée]])))))</f>
        <v/>
      </c>
      <c r="P434" s="2" t="str">
        <f ca="1">IF('PR-tampon'!B400="","",IF('PR-tampon'!B400=0,"",INDIRECT(NOM_FR_FACADE&amp;ADDRESS('PR-tampon'!$E400,COLUMN(REFERENCEMENT_FACADE[[#Headers],[Colonne catégorie visée]])))))</f>
        <v/>
      </c>
      <c r="Q434" s="236" t="str">
        <f ca="1">IF(OR(RECH_CATEGORIE=FALSE,MID(Tableau5[[#This Row],[ZONE DE SISMICITE MAXIMALE POUR LA CATEGORIE DE BATIMENT VISEE]],2,2)="**"),IF('PR-tampon'!B400="","",IF('PR-tampon'!B400=0,"",IF(INDIRECT(NOM_FR_FACADE&amp;ADDRESS('PR-tampon'!$E400,COLUMN(REFERENCEMENT_FACADE[OBSERVATIONS SUR DOMAINE D''EMPLOI Sismique])))="","-",(INDIRECT(NOM_FR_FACADE&amp;ADDRESS('PR-tampon'!$E400,COLUMN(REFERENCEMENT_FACADE[OBSERVATIONS SUR DOMAINE D''EMPLOI Sismique]))))))),"")</f>
        <v/>
      </c>
      <c r="R434" s="2" t="str">
        <f ca="1">IF('PR-tampon'!B400="","",IF('PR-tampon'!B400=0,"",IF(INDIRECT(NOM_FR_FACADE&amp;ADDRESS('PR-tampon'!$E400,COLUMN(REFERENCEMENT_FACADE[REF ApL])))=0,"",INDIRECT(NOM_FR_FACADE&amp;ADDRESS('PR-tampon'!$E400,COLUMN(REFERENCEMENT_FACADE[REF ApL]))))))</f>
        <v/>
      </c>
      <c r="S434" s="187" t="str">
        <f ca="1">IF('PR-tampon'!B400="","",IF('PR-tampon'!B400=0,"",IF(INDIRECT(NOM_FR_FACADE&amp;ADDRESS('PR-tampon'!$E400,COLUMN(REFERENCEMENT_FACADE[Lien pour aller sur le site Evaluation CSTB])))=0,"",INDIRECT(NOM_FR_FACADE&amp;ADDRESS('PR-tampon'!$E400,COLUMN(REFERENCEMENT_FACADE[Lien pour aller sur le site Evaluation CSTB]))))))</f>
        <v/>
      </c>
    </row>
    <row r="435" spans="1:19" ht="120" customHeight="1" x14ac:dyDescent="0.3">
      <c r="A435" s="2" t="e">
        <f>IF('PR-tampon'!B401=0,"",IF(A434+1&gt;'MODULE DE RECHERCHE'!$F$36,"",A434+1))</f>
        <v>#VALUE!</v>
      </c>
      <c r="B435" s="10" t="str">
        <f ca="1">IF('PR-tampon'!E401="","",IF('PR-tampon'!E401=0,"",INDIRECT(NOM_FR_FACADE&amp;ADDRESS('PR-tampon'!$E401,COLUMN(REFERENCEMENT_FACADE[[#Headers],[DATE REFERENCEMENT]])))))</f>
        <v/>
      </c>
      <c r="C435" s="2" t="str">
        <f ca="1">IF('PR-tampon'!B401="","",IF('PR-tampon'!B401=0,"",INDIRECT(NOM_FR_FACADE&amp;ADDRESS('PR-tampon'!$E401,COLUMN(REFERENCEMENT_FACADE[[#Headers],[ASPECT]])))))</f>
        <v/>
      </c>
      <c r="D435" s="2" t="str">
        <f ca="1">IF('PR-tampon'!B401="","",IF('PR-tampon'!B401=0,"",INDIRECT(NOM_FR_FACADE&amp;ADDRESS('PR-tampon'!$E401,COLUMN(REFERENCEMENT_FACADE[[#Headers],[TYPE DE PROCEDE]])))))</f>
        <v/>
      </c>
      <c r="E435" s="2" t="str">
        <f ca="1">IF('PR-tampon'!B401="","",IF('PR-tampon'!B401=0,"",INDIRECT(NOM_FR_FACADE&amp;ADDRESS('PR-tampon'!$E401,COLUMN(REFERENCEMENT_FACADE[[#Headers],[NOM COMMERCIAL DU PROCEDE]])))))</f>
        <v/>
      </c>
      <c r="F435" s="2" t="str">
        <f ca="1">IF('PR-tampon'!B401="","",IF('PR-tampon'!B401=0,"",INDIRECT(NOM_FR_FACADE&amp;ADDRESS('PR-tampon'!$E401,COLUMN(REFERENCEMENT_FACADE[[#Headers],[FABRICANT]])))))</f>
        <v/>
      </c>
      <c r="G435" s="2" t="str">
        <f ca="1">IF('PR-tampon'!B401="","",IF('PR-tampon'!B401=0,"",INDIRECT(NOM_FR_FACADE&amp;ADDRESS('PR-tampon'!$E401,COLUMN(REFERENCEMENT_FACADE[[#Headers],[TYPE DE DOCUMENT DE REFERENCE]])))))</f>
        <v/>
      </c>
      <c r="H435" s="2" t="str">
        <f ca="1">IF('PR-tampon'!B401="","",IF('PR-tampon'!B401=0,"",INDIRECT(NOM_FR_FACADE&amp;ADDRESS('PR-tampon'!$E401,COLUMN(REFERENCEMENT_FACADE[[#Headers],[REF]])))))</f>
        <v/>
      </c>
      <c r="I435" s="10" t="str">
        <f ca="1">IF('PR-tampon'!B401="","",IF('PR-tampon'!B401=0,"",INDIRECT(NOM_FR_FACADE&amp;ADDRESS('PR-tampon'!$E401,COLUMN(REFERENCEMENT_FACADE[[#Headers],[AVIS LIMITE AU / VALIDITE]])))))</f>
        <v/>
      </c>
      <c r="J435" s="10" t="str">
        <f ca="1">IF('PR-tampon'!B401="","",IF('PR-tampon'!B401=0,"",INDIRECT(NOM_FR_FACADE&amp;ADDRESS('PR-tampon'!$E401,COLUMN(REFERENCEMENT_FACADE[[#Headers],[TC/TNC
dans le domaine d''emploi visé]])))))</f>
        <v/>
      </c>
      <c r="K435" s="2" t="str">
        <f ca="1">IF('PR-tampon'!B401="","",IF('PR-tampon'!B401=0,"",INDIRECT(NOM_FR_FACADE&amp;ADDRESS('PR-tampon'!$E401,COLUMN(REFERENCEMENT_FACADE[[#Headers],[Synthèse support visés]])))))</f>
        <v/>
      </c>
      <c r="L435" s="2" t="str">
        <f ca="1">IF('PR-tampon'!B401="","",IF('PR-tampon'!B401=0,"",INDIRECT(NOM_FR_FACADE&amp;ADDRESS('PR-tampon'!$E401,COLUMN(REFERENCEMENT_FACADE[[#Headers],[LIMITATION DE HAUTEUR DE FACADE3]])))))</f>
        <v/>
      </c>
      <c r="M435" s="265" t="str">
        <f ca="1">IF('PR-tampon'!B401="","",IF('PR-tampon'!B401=0,"",INDIRECT(NOM_FR_FACADE&amp;ADDRESS('PR-tampon'!$E401,COLUMN(REFERENCEMENT_FACADE[[#Headers],[LIMITATION DE HAUTEUR DE FACADE]])))))</f>
        <v/>
      </c>
      <c r="N435" s="236" t="str">
        <f ca="1">IF('PR-tampon'!B401="","",IF('PR-tampon'!B401=0,"",IF(INDIRECT(NOM_FR_FACADE&amp;ADDRESS('PR-tampon'!$E401,COLUMN(REFERENCEMENT_FACADE[Observation domaine d''emploi Hauteur])))=0,"-",INDIRECT(NOM_FR_FACADE&amp;ADDRESS('PR-tampon'!$E401,COLUMN(REFERENCEMENT_FACADE[Observation domaine d''emploi Hauteur]))))))</f>
        <v/>
      </c>
      <c r="O435" s="2" t="str">
        <f ca="1">IF('PR-tampon'!B401="","",IF('PR-tampon'!B401=0,"",INDIRECT(NOM_FR_FACADE&amp;ADDRESS('PR-tampon'!$E401,COLUMN(REFERENCEMENT_FACADE[[#Headers],[Colonne zone visée]])))))</f>
        <v/>
      </c>
      <c r="P435" s="2" t="str">
        <f ca="1">IF('PR-tampon'!B401="","",IF('PR-tampon'!B401=0,"",INDIRECT(NOM_FR_FACADE&amp;ADDRESS('PR-tampon'!$E401,COLUMN(REFERENCEMENT_FACADE[[#Headers],[Colonne catégorie visée]])))))</f>
        <v/>
      </c>
      <c r="Q435" s="236" t="str">
        <f ca="1">IF(OR(RECH_CATEGORIE=FALSE,MID(Tableau5[[#This Row],[ZONE DE SISMICITE MAXIMALE POUR LA CATEGORIE DE BATIMENT VISEE]],2,2)="**"),IF('PR-tampon'!B401="","",IF('PR-tampon'!B401=0,"",IF(INDIRECT(NOM_FR_FACADE&amp;ADDRESS('PR-tampon'!$E401,COLUMN(REFERENCEMENT_FACADE[OBSERVATIONS SUR DOMAINE D''EMPLOI Sismique])))="","-",(INDIRECT(NOM_FR_FACADE&amp;ADDRESS('PR-tampon'!$E401,COLUMN(REFERENCEMENT_FACADE[OBSERVATIONS SUR DOMAINE D''EMPLOI Sismique]))))))),"")</f>
        <v/>
      </c>
      <c r="R435" s="2" t="str">
        <f ca="1">IF('PR-tampon'!B401="","",IF('PR-tampon'!B401=0,"",IF(INDIRECT(NOM_FR_FACADE&amp;ADDRESS('PR-tampon'!$E401,COLUMN(REFERENCEMENT_FACADE[REF ApL])))=0,"",INDIRECT(NOM_FR_FACADE&amp;ADDRESS('PR-tampon'!$E401,COLUMN(REFERENCEMENT_FACADE[REF ApL]))))))</f>
        <v/>
      </c>
      <c r="S435" s="187" t="str">
        <f ca="1">IF('PR-tampon'!B401="","",IF('PR-tampon'!B401=0,"",IF(INDIRECT(NOM_FR_FACADE&amp;ADDRESS('PR-tampon'!$E401,COLUMN(REFERENCEMENT_FACADE[Lien pour aller sur le site Evaluation CSTB])))=0,"",INDIRECT(NOM_FR_FACADE&amp;ADDRESS('PR-tampon'!$E401,COLUMN(REFERENCEMENT_FACADE[Lien pour aller sur le site Evaluation CSTB]))))))</f>
        <v/>
      </c>
    </row>
    <row r="436" spans="1:19" ht="120" customHeight="1" x14ac:dyDescent="0.3">
      <c r="A436" s="2" t="e">
        <f>IF('PR-tampon'!B402=0,"",IF(A435+1&gt;'MODULE DE RECHERCHE'!$F$36,"",A435+1))</f>
        <v>#VALUE!</v>
      </c>
      <c r="B436" s="10" t="str">
        <f ca="1">IF('PR-tampon'!E402="","",IF('PR-tampon'!E402=0,"",INDIRECT(NOM_FR_FACADE&amp;ADDRESS('PR-tampon'!$E402,COLUMN(REFERENCEMENT_FACADE[[#Headers],[DATE REFERENCEMENT]])))))</f>
        <v/>
      </c>
      <c r="C436" s="2" t="str">
        <f ca="1">IF('PR-tampon'!B402="","",IF('PR-tampon'!B402=0,"",INDIRECT(NOM_FR_FACADE&amp;ADDRESS('PR-tampon'!$E402,COLUMN(REFERENCEMENT_FACADE[[#Headers],[ASPECT]])))))</f>
        <v/>
      </c>
      <c r="D436" s="2" t="str">
        <f ca="1">IF('PR-tampon'!B402="","",IF('PR-tampon'!B402=0,"",INDIRECT(NOM_FR_FACADE&amp;ADDRESS('PR-tampon'!$E402,COLUMN(REFERENCEMENT_FACADE[[#Headers],[TYPE DE PROCEDE]])))))</f>
        <v/>
      </c>
      <c r="E436" s="2" t="str">
        <f ca="1">IF('PR-tampon'!B402="","",IF('PR-tampon'!B402=0,"",INDIRECT(NOM_FR_FACADE&amp;ADDRESS('PR-tampon'!$E402,COLUMN(REFERENCEMENT_FACADE[[#Headers],[NOM COMMERCIAL DU PROCEDE]])))))</f>
        <v/>
      </c>
      <c r="F436" s="2" t="str">
        <f ca="1">IF('PR-tampon'!B402="","",IF('PR-tampon'!B402=0,"",INDIRECT(NOM_FR_FACADE&amp;ADDRESS('PR-tampon'!$E402,COLUMN(REFERENCEMENT_FACADE[[#Headers],[FABRICANT]])))))</f>
        <v/>
      </c>
      <c r="G436" s="2" t="str">
        <f ca="1">IF('PR-tampon'!B402="","",IF('PR-tampon'!B402=0,"",INDIRECT(NOM_FR_FACADE&amp;ADDRESS('PR-tampon'!$E402,COLUMN(REFERENCEMENT_FACADE[[#Headers],[TYPE DE DOCUMENT DE REFERENCE]])))))</f>
        <v/>
      </c>
      <c r="H436" s="2" t="str">
        <f ca="1">IF('PR-tampon'!B402="","",IF('PR-tampon'!B402=0,"",INDIRECT(NOM_FR_FACADE&amp;ADDRESS('PR-tampon'!$E402,COLUMN(REFERENCEMENT_FACADE[[#Headers],[REF]])))))</f>
        <v/>
      </c>
      <c r="I436" s="10" t="str">
        <f ca="1">IF('PR-tampon'!B402="","",IF('PR-tampon'!B402=0,"",INDIRECT(NOM_FR_FACADE&amp;ADDRESS('PR-tampon'!$E402,COLUMN(REFERENCEMENT_FACADE[[#Headers],[AVIS LIMITE AU / VALIDITE]])))))</f>
        <v/>
      </c>
      <c r="J436" s="10" t="str">
        <f ca="1">IF('PR-tampon'!B402="","",IF('PR-tampon'!B402=0,"",INDIRECT(NOM_FR_FACADE&amp;ADDRESS('PR-tampon'!$E402,COLUMN(REFERENCEMENT_FACADE[[#Headers],[TC/TNC
dans le domaine d''emploi visé]])))))</f>
        <v/>
      </c>
      <c r="K436" s="2" t="str">
        <f ca="1">IF('PR-tampon'!B402="","",IF('PR-tampon'!B402=0,"",INDIRECT(NOM_FR_FACADE&amp;ADDRESS('PR-tampon'!$E402,COLUMN(REFERENCEMENT_FACADE[[#Headers],[Synthèse support visés]])))))</f>
        <v/>
      </c>
      <c r="L436" s="2" t="str">
        <f ca="1">IF('PR-tampon'!B402="","",IF('PR-tampon'!B402=0,"",INDIRECT(NOM_FR_FACADE&amp;ADDRESS('PR-tampon'!$E402,COLUMN(REFERENCEMENT_FACADE[[#Headers],[LIMITATION DE HAUTEUR DE FACADE3]])))))</f>
        <v/>
      </c>
      <c r="M436" s="265" t="str">
        <f ca="1">IF('PR-tampon'!B402="","",IF('PR-tampon'!B402=0,"",INDIRECT(NOM_FR_FACADE&amp;ADDRESS('PR-tampon'!$E402,COLUMN(REFERENCEMENT_FACADE[[#Headers],[LIMITATION DE HAUTEUR DE FACADE]])))))</f>
        <v/>
      </c>
      <c r="N436" s="236" t="str">
        <f ca="1">IF('PR-tampon'!B402="","",IF('PR-tampon'!B402=0,"",IF(INDIRECT(NOM_FR_FACADE&amp;ADDRESS('PR-tampon'!$E402,COLUMN(REFERENCEMENT_FACADE[Observation domaine d''emploi Hauteur])))=0,"-",INDIRECT(NOM_FR_FACADE&amp;ADDRESS('PR-tampon'!$E402,COLUMN(REFERENCEMENT_FACADE[Observation domaine d''emploi Hauteur]))))))</f>
        <v/>
      </c>
      <c r="O436" s="2" t="str">
        <f ca="1">IF('PR-tampon'!B402="","",IF('PR-tampon'!B402=0,"",INDIRECT(NOM_FR_FACADE&amp;ADDRESS('PR-tampon'!$E402,COLUMN(REFERENCEMENT_FACADE[[#Headers],[Colonne zone visée]])))))</f>
        <v/>
      </c>
      <c r="P436" s="2" t="str">
        <f ca="1">IF('PR-tampon'!B402="","",IF('PR-tampon'!B402=0,"",INDIRECT(NOM_FR_FACADE&amp;ADDRESS('PR-tampon'!$E402,COLUMN(REFERENCEMENT_FACADE[[#Headers],[Colonne catégorie visée]])))))</f>
        <v/>
      </c>
      <c r="Q436" s="236" t="str">
        <f ca="1">IF(OR(RECH_CATEGORIE=FALSE,MID(Tableau5[[#This Row],[ZONE DE SISMICITE MAXIMALE POUR LA CATEGORIE DE BATIMENT VISEE]],2,2)="**"),IF('PR-tampon'!B402="","",IF('PR-tampon'!B402=0,"",IF(INDIRECT(NOM_FR_FACADE&amp;ADDRESS('PR-tampon'!$E402,COLUMN(REFERENCEMENT_FACADE[OBSERVATIONS SUR DOMAINE D''EMPLOI Sismique])))="","-",(INDIRECT(NOM_FR_FACADE&amp;ADDRESS('PR-tampon'!$E402,COLUMN(REFERENCEMENT_FACADE[OBSERVATIONS SUR DOMAINE D''EMPLOI Sismique]))))))),"")</f>
        <v/>
      </c>
      <c r="R436" s="2" t="str">
        <f ca="1">IF('PR-tampon'!B402="","",IF('PR-tampon'!B402=0,"",IF(INDIRECT(NOM_FR_FACADE&amp;ADDRESS('PR-tampon'!$E402,COLUMN(REFERENCEMENT_FACADE[REF ApL])))=0,"",INDIRECT(NOM_FR_FACADE&amp;ADDRESS('PR-tampon'!$E402,COLUMN(REFERENCEMENT_FACADE[REF ApL]))))))</f>
        <v/>
      </c>
      <c r="S436" s="187" t="str">
        <f ca="1">IF('PR-tampon'!B402="","",IF('PR-tampon'!B402=0,"",IF(INDIRECT(NOM_FR_FACADE&amp;ADDRESS('PR-tampon'!$E402,COLUMN(REFERENCEMENT_FACADE[Lien pour aller sur le site Evaluation CSTB])))=0,"",INDIRECT(NOM_FR_FACADE&amp;ADDRESS('PR-tampon'!$E402,COLUMN(REFERENCEMENT_FACADE[Lien pour aller sur le site Evaluation CSTB]))))))</f>
        <v/>
      </c>
    </row>
    <row r="437" spans="1:19" ht="120" customHeight="1" x14ac:dyDescent="0.3">
      <c r="A437" s="2" t="e">
        <f>IF('PR-tampon'!B403=0,"",IF(A436+1&gt;'MODULE DE RECHERCHE'!$F$36,"",A436+1))</f>
        <v>#VALUE!</v>
      </c>
      <c r="B437" s="10" t="str">
        <f ca="1">IF('PR-tampon'!E403="","",IF('PR-tampon'!E403=0,"",INDIRECT(NOM_FR_FACADE&amp;ADDRESS('PR-tampon'!$E403,COLUMN(REFERENCEMENT_FACADE[[#Headers],[DATE REFERENCEMENT]])))))</f>
        <v/>
      </c>
      <c r="C437" s="2" t="str">
        <f ca="1">IF('PR-tampon'!B403="","",IF('PR-tampon'!B403=0,"",INDIRECT(NOM_FR_FACADE&amp;ADDRESS('PR-tampon'!$E403,COLUMN(REFERENCEMENT_FACADE[[#Headers],[ASPECT]])))))</f>
        <v/>
      </c>
      <c r="D437" s="2" t="str">
        <f ca="1">IF('PR-tampon'!B403="","",IF('PR-tampon'!B403=0,"",INDIRECT(NOM_FR_FACADE&amp;ADDRESS('PR-tampon'!$E403,COLUMN(REFERENCEMENT_FACADE[[#Headers],[TYPE DE PROCEDE]])))))</f>
        <v/>
      </c>
      <c r="E437" s="2" t="str">
        <f ca="1">IF('PR-tampon'!B403="","",IF('PR-tampon'!B403=0,"",INDIRECT(NOM_FR_FACADE&amp;ADDRESS('PR-tampon'!$E403,COLUMN(REFERENCEMENT_FACADE[[#Headers],[NOM COMMERCIAL DU PROCEDE]])))))</f>
        <v/>
      </c>
      <c r="F437" s="2" t="str">
        <f ca="1">IF('PR-tampon'!B403="","",IF('PR-tampon'!B403=0,"",INDIRECT(NOM_FR_FACADE&amp;ADDRESS('PR-tampon'!$E403,COLUMN(REFERENCEMENT_FACADE[[#Headers],[FABRICANT]])))))</f>
        <v/>
      </c>
      <c r="G437" s="2" t="str">
        <f ca="1">IF('PR-tampon'!B403="","",IF('PR-tampon'!B403=0,"",INDIRECT(NOM_FR_FACADE&amp;ADDRESS('PR-tampon'!$E403,COLUMN(REFERENCEMENT_FACADE[[#Headers],[TYPE DE DOCUMENT DE REFERENCE]])))))</f>
        <v/>
      </c>
      <c r="H437" s="2" t="str">
        <f ca="1">IF('PR-tampon'!B403="","",IF('PR-tampon'!B403=0,"",INDIRECT(NOM_FR_FACADE&amp;ADDRESS('PR-tampon'!$E403,COLUMN(REFERENCEMENT_FACADE[[#Headers],[REF]])))))</f>
        <v/>
      </c>
      <c r="I437" s="10" t="str">
        <f ca="1">IF('PR-tampon'!B403="","",IF('PR-tampon'!B403=0,"",INDIRECT(NOM_FR_FACADE&amp;ADDRESS('PR-tampon'!$E403,COLUMN(REFERENCEMENT_FACADE[[#Headers],[AVIS LIMITE AU / VALIDITE]])))))</f>
        <v/>
      </c>
      <c r="J437" s="10" t="str">
        <f ca="1">IF('PR-tampon'!B403="","",IF('PR-tampon'!B403=0,"",INDIRECT(NOM_FR_FACADE&amp;ADDRESS('PR-tampon'!$E403,COLUMN(REFERENCEMENT_FACADE[[#Headers],[TC/TNC
dans le domaine d''emploi visé]])))))</f>
        <v/>
      </c>
      <c r="K437" s="2" t="str">
        <f ca="1">IF('PR-tampon'!B403="","",IF('PR-tampon'!B403=0,"",INDIRECT(NOM_FR_FACADE&amp;ADDRESS('PR-tampon'!$E403,COLUMN(REFERENCEMENT_FACADE[[#Headers],[Synthèse support visés]])))))</f>
        <v/>
      </c>
      <c r="L437" s="2" t="str">
        <f ca="1">IF('PR-tampon'!B403="","",IF('PR-tampon'!B403=0,"",INDIRECT(NOM_FR_FACADE&amp;ADDRESS('PR-tampon'!$E403,COLUMN(REFERENCEMENT_FACADE[[#Headers],[LIMITATION DE HAUTEUR DE FACADE3]])))))</f>
        <v/>
      </c>
      <c r="M437" s="265" t="str">
        <f ca="1">IF('PR-tampon'!B403="","",IF('PR-tampon'!B403=0,"",INDIRECT(NOM_FR_FACADE&amp;ADDRESS('PR-tampon'!$E403,COLUMN(REFERENCEMENT_FACADE[[#Headers],[LIMITATION DE HAUTEUR DE FACADE]])))))</f>
        <v/>
      </c>
      <c r="N437" s="236" t="str">
        <f ca="1">IF('PR-tampon'!B403="","",IF('PR-tampon'!B403=0,"",IF(INDIRECT(NOM_FR_FACADE&amp;ADDRESS('PR-tampon'!$E403,COLUMN(REFERENCEMENT_FACADE[Observation domaine d''emploi Hauteur])))=0,"-",INDIRECT(NOM_FR_FACADE&amp;ADDRESS('PR-tampon'!$E403,COLUMN(REFERENCEMENT_FACADE[Observation domaine d''emploi Hauteur]))))))</f>
        <v/>
      </c>
      <c r="O437" s="2" t="str">
        <f ca="1">IF('PR-tampon'!B403="","",IF('PR-tampon'!B403=0,"",INDIRECT(NOM_FR_FACADE&amp;ADDRESS('PR-tampon'!$E403,COLUMN(REFERENCEMENT_FACADE[[#Headers],[Colonne zone visée]])))))</f>
        <v/>
      </c>
      <c r="P437" s="2" t="str">
        <f ca="1">IF('PR-tampon'!B403="","",IF('PR-tampon'!B403=0,"",INDIRECT(NOM_FR_FACADE&amp;ADDRESS('PR-tampon'!$E403,COLUMN(REFERENCEMENT_FACADE[[#Headers],[Colonne catégorie visée]])))))</f>
        <v/>
      </c>
      <c r="Q437" s="236" t="str">
        <f ca="1">IF(OR(RECH_CATEGORIE=FALSE,MID(Tableau5[[#This Row],[ZONE DE SISMICITE MAXIMALE POUR LA CATEGORIE DE BATIMENT VISEE]],2,2)="**"),IF('PR-tampon'!B403="","",IF('PR-tampon'!B403=0,"",IF(INDIRECT(NOM_FR_FACADE&amp;ADDRESS('PR-tampon'!$E403,COLUMN(REFERENCEMENT_FACADE[OBSERVATIONS SUR DOMAINE D''EMPLOI Sismique])))="","-",(INDIRECT(NOM_FR_FACADE&amp;ADDRESS('PR-tampon'!$E403,COLUMN(REFERENCEMENT_FACADE[OBSERVATIONS SUR DOMAINE D''EMPLOI Sismique]))))))),"")</f>
        <v/>
      </c>
      <c r="R437" s="2" t="str">
        <f ca="1">IF('PR-tampon'!B403="","",IF('PR-tampon'!B403=0,"",IF(INDIRECT(NOM_FR_FACADE&amp;ADDRESS('PR-tampon'!$E403,COLUMN(REFERENCEMENT_FACADE[REF ApL])))=0,"",INDIRECT(NOM_FR_FACADE&amp;ADDRESS('PR-tampon'!$E403,COLUMN(REFERENCEMENT_FACADE[REF ApL]))))))</f>
        <v/>
      </c>
      <c r="S437" s="187" t="str">
        <f ca="1">IF('PR-tampon'!B403="","",IF('PR-tampon'!B403=0,"",IF(INDIRECT(NOM_FR_FACADE&amp;ADDRESS('PR-tampon'!$E403,COLUMN(REFERENCEMENT_FACADE[Lien pour aller sur le site Evaluation CSTB])))=0,"",INDIRECT(NOM_FR_FACADE&amp;ADDRESS('PR-tampon'!$E403,COLUMN(REFERENCEMENT_FACADE[Lien pour aller sur le site Evaluation CSTB]))))))</f>
        <v/>
      </c>
    </row>
    <row r="438" spans="1:19" ht="120" customHeight="1" x14ac:dyDescent="0.3">
      <c r="A438" s="2" t="e">
        <f>IF('PR-tampon'!B404=0,"",IF(A437+1&gt;'MODULE DE RECHERCHE'!$F$36,"",A437+1))</f>
        <v>#VALUE!</v>
      </c>
      <c r="B438" s="10" t="str">
        <f ca="1">IF('PR-tampon'!E404="","",IF('PR-tampon'!E404=0,"",INDIRECT(NOM_FR_FACADE&amp;ADDRESS('PR-tampon'!$E404,COLUMN(REFERENCEMENT_FACADE[[#Headers],[DATE REFERENCEMENT]])))))</f>
        <v/>
      </c>
      <c r="C438" s="2" t="str">
        <f ca="1">IF('PR-tampon'!B404="","",IF('PR-tampon'!B404=0,"",INDIRECT(NOM_FR_FACADE&amp;ADDRESS('PR-tampon'!$E404,COLUMN(REFERENCEMENT_FACADE[[#Headers],[ASPECT]])))))</f>
        <v/>
      </c>
      <c r="D438" s="2" t="str">
        <f ca="1">IF('PR-tampon'!B404="","",IF('PR-tampon'!B404=0,"",INDIRECT(NOM_FR_FACADE&amp;ADDRESS('PR-tampon'!$E404,COLUMN(REFERENCEMENT_FACADE[[#Headers],[TYPE DE PROCEDE]])))))</f>
        <v/>
      </c>
      <c r="E438" s="2" t="str">
        <f ca="1">IF('PR-tampon'!B404="","",IF('PR-tampon'!B404=0,"",INDIRECT(NOM_FR_FACADE&amp;ADDRESS('PR-tampon'!$E404,COLUMN(REFERENCEMENT_FACADE[[#Headers],[NOM COMMERCIAL DU PROCEDE]])))))</f>
        <v/>
      </c>
      <c r="F438" s="2" t="str">
        <f ca="1">IF('PR-tampon'!B404="","",IF('PR-tampon'!B404=0,"",INDIRECT(NOM_FR_FACADE&amp;ADDRESS('PR-tampon'!$E404,COLUMN(REFERENCEMENT_FACADE[[#Headers],[FABRICANT]])))))</f>
        <v/>
      </c>
      <c r="G438" s="2" t="str">
        <f ca="1">IF('PR-tampon'!B404="","",IF('PR-tampon'!B404=0,"",INDIRECT(NOM_FR_FACADE&amp;ADDRESS('PR-tampon'!$E404,COLUMN(REFERENCEMENT_FACADE[[#Headers],[TYPE DE DOCUMENT DE REFERENCE]])))))</f>
        <v/>
      </c>
      <c r="H438" s="2" t="str">
        <f ca="1">IF('PR-tampon'!B404="","",IF('PR-tampon'!B404=0,"",INDIRECT(NOM_FR_FACADE&amp;ADDRESS('PR-tampon'!$E404,COLUMN(REFERENCEMENT_FACADE[[#Headers],[REF]])))))</f>
        <v/>
      </c>
      <c r="I438" s="10" t="str">
        <f ca="1">IF('PR-tampon'!B404="","",IF('PR-tampon'!B404=0,"",INDIRECT(NOM_FR_FACADE&amp;ADDRESS('PR-tampon'!$E404,COLUMN(REFERENCEMENT_FACADE[[#Headers],[AVIS LIMITE AU / VALIDITE]])))))</f>
        <v/>
      </c>
      <c r="J438" s="10" t="str">
        <f ca="1">IF('PR-tampon'!B404="","",IF('PR-tampon'!B404=0,"",INDIRECT(NOM_FR_FACADE&amp;ADDRESS('PR-tampon'!$E404,COLUMN(REFERENCEMENT_FACADE[[#Headers],[TC/TNC
dans le domaine d''emploi visé]])))))</f>
        <v/>
      </c>
      <c r="K438" s="2" t="str">
        <f ca="1">IF('PR-tampon'!B404="","",IF('PR-tampon'!B404=0,"",INDIRECT(NOM_FR_FACADE&amp;ADDRESS('PR-tampon'!$E404,COLUMN(REFERENCEMENT_FACADE[[#Headers],[Synthèse support visés]])))))</f>
        <v/>
      </c>
      <c r="L438" s="2" t="str">
        <f ca="1">IF('PR-tampon'!B404="","",IF('PR-tampon'!B404=0,"",INDIRECT(NOM_FR_FACADE&amp;ADDRESS('PR-tampon'!$E404,COLUMN(REFERENCEMENT_FACADE[[#Headers],[LIMITATION DE HAUTEUR DE FACADE3]])))))</f>
        <v/>
      </c>
      <c r="M438" s="265" t="str">
        <f ca="1">IF('PR-tampon'!B404="","",IF('PR-tampon'!B404=0,"",INDIRECT(NOM_FR_FACADE&amp;ADDRESS('PR-tampon'!$E404,COLUMN(REFERENCEMENT_FACADE[[#Headers],[LIMITATION DE HAUTEUR DE FACADE]])))))</f>
        <v/>
      </c>
      <c r="N438" s="236" t="str">
        <f ca="1">IF('PR-tampon'!B404="","",IF('PR-tampon'!B404=0,"",IF(INDIRECT(NOM_FR_FACADE&amp;ADDRESS('PR-tampon'!$E404,COLUMN(REFERENCEMENT_FACADE[Observation domaine d''emploi Hauteur])))=0,"-",INDIRECT(NOM_FR_FACADE&amp;ADDRESS('PR-tampon'!$E404,COLUMN(REFERENCEMENT_FACADE[Observation domaine d''emploi Hauteur]))))))</f>
        <v/>
      </c>
      <c r="O438" s="2" t="str">
        <f ca="1">IF('PR-tampon'!B404="","",IF('PR-tampon'!B404=0,"",INDIRECT(NOM_FR_FACADE&amp;ADDRESS('PR-tampon'!$E404,COLUMN(REFERENCEMENT_FACADE[[#Headers],[Colonne zone visée]])))))</f>
        <v/>
      </c>
      <c r="P438" s="2" t="str">
        <f ca="1">IF('PR-tampon'!B404="","",IF('PR-tampon'!B404=0,"",INDIRECT(NOM_FR_FACADE&amp;ADDRESS('PR-tampon'!$E404,COLUMN(REFERENCEMENT_FACADE[[#Headers],[Colonne catégorie visée]])))))</f>
        <v/>
      </c>
      <c r="Q438" s="236" t="str">
        <f ca="1">IF(OR(RECH_CATEGORIE=FALSE,MID(Tableau5[[#This Row],[ZONE DE SISMICITE MAXIMALE POUR LA CATEGORIE DE BATIMENT VISEE]],2,2)="**"),IF('PR-tampon'!B404="","",IF('PR-tampon'!B404=0,"",IF(INDIRECT(NOM_FR_FACADE&amp;ADDRESS('PR-tampon'!$E404,COLUMN(REFERENCEMENT_FACADE[OBSERVATIONS SUR DOMAINE D''EMPLOI Sismique])))="","-",(INDIRECT(NOM_FR_FACADE&amp;ADDRESS('PR-tampon'!$E404,COLUMN(REFERENCEMENT_FACADE[OBSERVATIONS SUR DOMAINE D''EMPLOI Sismique]))))))),"")</f>
        <v/>
      </c>
      <c r="R438" s="2" t="str">
        <f ca="1">IF('PR-tampon'!B404="","",IF('PR-tampon'!B404=0,"",IF(INDIRECT(NOM_FR_FACADE&amp;ADDRESS('PR-tampon'!$E404,COLUMN(REFERENCEMENT_FACADE[REF ApL])))=0,"",INDIRECT(NOM_FR_FACADE&amp;ADDRESS('PR-tampon'!$E404,COLUMN(REFERENCEMENT_FACADE[REF ApL]))))))</f>
        <v/>
      </c>
      <c r="S438" s="187" t="str">
        <f ca="1">IF('PR-tampon'!B404="","",IF('PR-tampon'!B404=0,"",IF(INDIRECT(NOM_FR_FACADE&amp;ADDRESS('PR-tampon'!$E404,COLUMN(REFERENCEMENT_FACADE[Lien pour aller sur le site Evaluation CSTB])))=0,"",INDIRECT(NOM_FR_FACADE&amp;ADDRESS('PR-tampon'!$E404,COLUMN(REFERENCEMENT_FACADE[Lien pour aller sur le site Evaluation CSTB]))))))</f>
        <v/>
      </c>
    </row>
    <row r="439" spans="1:19" ht="120" customHeight="1" x14ac:dyDescent="0.3">
      <c r="A439" s="2" t="e">
        <f>IF('PR-tampon'!B405=0,"",IF(A438+1&gt;'MODULE DE RECHERCHE'!$F$36,"",A438+1))</f>
        <v>#VALUE!</v>
      </c>
      <c r="B439" s="10" t="str">
        <f ca="1">IF('PR-tampon'!E405="","",IF('PR-tampon'!E405=0,"",INDIRECT(NOM_FR_FACADE&amp;ADDRESS('PR-tampon'!$E405,COLUMN(REFERENCEMENT_FACADE[[#Headers],[DATE REFERENCEMENT]])))))</f>
        <v/>
      </c>
      <c r="C439" s="2" t="str">
        <f ca="1">IF('PR-tampon'!B405="","",IF('PR-tampon'!B405=0,"",INDIRECT(NOM_FR_FACADE&amp;ADDRESS('PR-tampon'!$E405,COLUMN(REFERENCEMENT_FACADE[[#Headers],[ASPECT]])))))</f>
        <v/>
      </c>
      <c r="D439" s="2" t="str">
        <f ca="1">IF('PR-tampon'!B405="","",IF('PR-tampon'!B405=0,"",INDIRECT(NOM_FR_FACADE&amp;ADDRESS('PR-tampon'!$E405,COLUMN(REFERENCEMENT_FACADE[[#Headers],[TYPE DE PROCEDE]])))))</f>
        <v/>
      </c>
      <c r="E439" s="2" t="str">
        <f ca="1">IF('PR-tampon'!B405="","",IF('PR-tampon'!B405=0,"",INDIRECT(NOM_FR_FACADE&amp;ADDRESS('PR-tampon'!$E405,COLUMN(REFERENCEMENT_FACADE[[#Headers],[NOM COMMERCIAL DU PROCEDE]])))))</f>
        <v/>
      </c>
      <c r="F439" s="2" t="str">
        <f ca="1">IF('PR-tampon'!B405="","",IF('PR-tampon'!B405=0,"",INDIRECT(NOM_FR_FACADE&amp;ADDRESS('PR-tampon'!$E405,COLUMN(REFERENCEMENT_FACADE[[#Headers],[FABRICANT]])))))</f>
        <v/>
      </c>
      <c r="G439" s="2" t="str">
        <f ca="1">IF('PR-tampon'!B405="","",IF('PR-tampon'!B405=0,"",INDIRECT(NOM_FR_FACADE&amp;ADDRESS('PR-tampon'!$E405,COLUMN(REFERENCEMENT_FACADE[[#Headers],[TYPE DE DOCUMENT DE REFERENCE]])))))</f>
        <v/>
      </c>
      <c r="H439" s="2" t="str">
        <f ca="1">IF('PR-tampon'!B405="","",IF('PR-tampon'!B405=0,"",INDIRECT(NOM_FR_FACADE&amp;ADDRESS('PR-tampon'!$E405,COLUMN(REFERENCEMENT_FACADE[[#Headers],[REF]])))))</f>
        <v/>
      </c>
      <c r="I439" s="10" t="str">
        <f ca="1">IF('PR-tampon'!B405="","",IF('PR-tampon'!B405=0,"",INDIRECT(NOM_FR_FACADE&amp;ADDRESS('PR-tampon'!$E405,COLUMN(REFERENCEMENT_FACADE[[#Headers],[AVIS LIMITE AU / VALIDITE]])))))</f>
        <v/>
      </c>
      <c r="J439" s="10" t="str">
        <f ca="1">IF('PR-tampon'!B405="","",IF('PR-tampon'!B405=0,"",INDIRECT(NOM_FR_FACADE&amp;ADDRESS('PR-tampon'!$E405,COLUMN(REFERENCEMENT_FACADE[[#Headers],[TC/TNC
dans le domaine d''emploi visé]])))))</f>
        <v/>
      </c>
      <c r="K439" s="2" t="str">
        <f ca="1">IF('PR-tampon'!B405="","",IF('PR-tampon'!B405=0,"",INDIRECT(NOM_FR_FACADE&amp;ADDRESS('PR-tampon'!$E405,COLUMN(REFERENCEMENT_FACADE[[#Headers],[Synthèse support visés]])))))</f>
        <v/>
      </c>
      <c r="L439" s="2" t="str">
        <f ca="1">IF('PR-tampon'!B405="","",IF('PR-tampon'!B405=0,"",INDIRECT(NOM_FR_FACADE&amp;ADDRESS('PR-tampon'!$E405,COLUMN(REFERENCEMENT_FACADE[[#Headers],[LIMITATION DE HAUTEUR DE FACADE3]])))))</f>
        <v/>
      </c>
      <c r="M439" s="265" t="str">
        <f ca="1">IF('PR-tampon'!B405="","",IF('PR-tampon'!B405=0,"",INDIRECT(NOM_FR_FACADE&amp;ADDRESS('PR-tampon'!$E405,COLUMN(REFERENCEMENT_FACADE[[#Headers],[LIMITATION DE HAUTEUR DE FACADE]])))))</f>
        <v/>
      </c>
      <c r="N439" s="236" t="str">
        <f ca="1">IF('PR-tampon'!B405="","",IF('PR-tampon'!B405=0,"",IF(INDIRECT(NOM_FR_FACADE&amp;ADDRESS('PR-tampon'!$E405,COLUMN(REFERENCEMENT_FACADE[Observation domaine d''emploi Hauteur])))=0,"-",INDIRECT(NOM_FR_FACADE&amp;ADDRESS('PR-tampon'!$E405,COLUMN(REFERENCEMENT_FACADE[Observation domaine d''emploi Hauteur]))))))</f>
        <v/>
      </c>
      <c r="O439" s="2" t="str">
        <f ca="1">IF('PR-tampon'!B405="","",IF('PR-tampon'!B405=0,"",INDIRECT(NOM_FR_FACADE&amp;ADDRESS('PR-tampon'!$E405,COLUMN(REFERENCEMENT_FACADE[[#Headers],[Colonne zone visée]])))))</f>
        <v/>
      </c>
      <c r="P439" s="2" t="str">
        <f ca="1">IF('PR-tampon'!B405="","",IF('PR-tampon'!B405=0,"",INDIRECT(NOM_FR_FACADE&amp;ADDRESS('PR-tampon'!$E405,COLUMN(REFERENCEMENT_FACADE[[#Headers],[Colonne catégorie visée]])))))</f>
        <v/>
      </c>
      <c r="Q439" s="236" t="str">
        <f ca="1">IF(OR(RECH_CATEGORIE=FALSE,MID(Tableau5[[#This Row],[ZONE DE SISMICITE MAXIMALE POUR LA CATEGORIE DE BATIMENT VISEE]],2,2)="**"),IF('PR-tampon'!B405="","",IF('PR-tampon'!B405=0,"",IF(INDIRECT(NOM_FR_FACADE&amp;ADDRESS('PR-tampon'!$E405,COLUMN(REFERENCEMENT_FACADE[OBSERVATIONS SUR DOMAINE D''EMPLOI Sismique])))="","-",(INDIRECT(NOM_FR_FACADE&amp;ADDRESS('PR-tampon'!$E405,COLUMN(REFERENCEMENT_FACADE[OBSERVATIONS SUR DOMAINE D''EMPLOI Sismique]))))))),"")</f>
        <v/>
      </c>
      <c r="R439" s="2" t="str">
        <f ca="1">IF('PR-tampon'!B405="","",IF('PR-tampon'!B405=0,"",IF(INDIRECT(NOM_FR_FACADE&amp;ADDRESS('PR-tampon'!$E405,COLUMN(REFERENCEMENT_FACADE[REF ApL])))=0,"",INDIRECT(NOM_FR_FACADE&amp;ADDRESS('PR-tampon'!$E405,COLUMN(REFERENCEMENT_FACADE[REF ApL]))))))</f>
        <v/>
      </c>
      <c r="S439" s="187" t="str">
        <f ca="1">IF('PR-tampon'!B405="","",IF('PR-tampon'!B405=0,"",IF(INDIRECT(NOM_FR_FACADE&amp;ADDRESS('PR-tampon'!$E405,COLUMN(REFERENCEMENT_FACADE[Lien pour aller sur le site Evaluation CSTB])))=0,"",INDIRECT(NOM_FR_FACADE&amp;ADDRESS('PR-tampon'!$E405,COLUMN(REFERENCEMENT_FACADE[Lien pour aller sur le site Evaluation CSTB]))))))</f>
        <v/>
      </c>
    </row>
    <row r="440" spans="1:19" ht="120" customHeight="1" x14ac:dyDescent="0.3">
      <c r="A440" s="2" t="e">
        <f>IF('PR-tampon'!B406=0,"",IF(A439+1&gt;'MODULE DE RECHERCHE'!$F$36,"",A439+1))</f>
        <v>#VALUE!</v>
      </c>
      <c r="B440" s="10" t="str">
        <f ca="1">IF('PR-tampon'!E406="","",IF('PR-tampon'!E406=0,"",INDIRECT(NOM_FR_FACADE&amp;ADDRESS('PR-tampon'!$E406,COLUMN(REFERENCEMENT_FACADE[[#Headers],[DATE REFERENCEMENT]])))))</f>
        <v/>
      </c>
      <c r="C440" s="2" t="str">
        <f ca="1">IF('PR-tampon'!B406="","",IF('PR-tampon'!B406=0,"",INDIRECT(NOM_FR_FACADE&amp;ADDRESS('PR-tampon'!$E406,COLUMN(REFERENCEMENT_FACADE[[#Headers],[ASPECT]])))))</f>
        <v/>
      </c>
      <c r="D440" s="2" t="str">
        <f ca="1">IF('PR-tampon'!B406="","",IF('PR-tampon'!B406=0,"",INDIRECT(NOM_FR_FACADE&amp;ADDRESS('PR-tampon'!$E406,COLUMN(REFERENCEMENT_FACADE[[#Headers],[TYPE DE PROCEDE]])))))</f>
        <v/>
      </c>
      <c r="E440" s="2" t="str">
        <f ca="1">IF('PR-tampon'!B406="","",IF('PR-tampon'!B406=0,"",INDIRECT(NOM_FR_FACADE&amp;ADDRESS('PR-tampon'!$E406,COLUMN(REFERENCEMENT_FACADE[[#Headers],[NOM COMMERCIAL DU PROCEDE]])))))</f>
        <v/>
      </c>
      <c r="F440" s="2" t="str">
        <f ca="1">IF('PR-tampon'!B406="","",IF('PR-tampon'!B406=0,"",INDIRECT(NOM_FR_FACADE&amp;ADDRESS('PR-tampon'!$E406,COLUMN(REFERENCEMENT_FACADE[[#Headers],[FABRICANT]])))))</f>
        <v/>
      </c>
      <c r="G440" s="2" t="str">
        <f ca="1">IF('PR-tampon'!B406="","",IF('PR-tampon'!B406=0,"",INDIRECT(NOM_FR_FACADE&amp;ADDRESS('PR-tampon'!$E406,COLUMN(REFERENCEMENT_FACADE[[#Headers],[TYPE DE DOCUMENT DE REFERENCE]])))))</f>
        <v/>
      </c>
      <c r="H440" s="2" t="str">
        <f ca="1">IF('PR-tampon'!B406="","",IF('PR-tampon'!B406=0,"",INDIRECT(NOM_FR_FACADE&amp;ADDRESS('PR-tampon'!$E406,COLUMN(REFERENCEMENT_FACADE[[#Headers],[REF]])))))</f>
        <v/>
      </c>
      <c r="I440" s="10" t="str">
        <f ca="1">IF('PR-tampon'!B406="","",IF('PR-tampon'!B406=0,"",INDIRECT(NOM_FR_FACADE&amp;ADDRESS('PR-tampon'!$E406,COLUMN(REFERENCEMENT_FACADE[[#Headers],[AVIS LIMITE AU / VALIDITE]])))))</f>
        <v/>
      </c>
      <c r="J440" s="10" t="str">
        <f ca="1">IF('PR-tampon'!B406="","",IF('PR-tampon'!B406=0,"",INDIRECT(NOM_FR_FACADE&amp;ADDRESS('PR-tampon'!$E406,COLUMN(REFERENCEMENT_FACADE[[#Headers],[TC/TNC
dans le domaine d''emploi visé]])))))</f>
        <v/>
      </c>
      <c r="K440" s="2" t="str">
        <f ca="1">IF('PR-tampon'!B406="","",IF('PR-tampon'!B406=0,"",INDIRECT(NOM_FR_FACADE&amp;ADDRESS('PR-tampon'!$E406,COLUMN(REFERENCEMENT_FACADE[[#Headers],[Synthèse support visés]])))))</f>
        <v/>
      </c>
      <c r="L440" s="2" t="str">
        <f ca="1">IF('PR-tampon'!B406="","",IF('PR-tampon'!B406=0,"",INDIRECT(NOM_FR_FACADE&amp;ADDRESS('PR-tampon'!$E406,COLUMN(REFERENCEMENT_FACADE[[#Headers],[LIMITATION DE HAUTEUR DE FACADE3]])))))</f>
        <v/>
      </c>
      <c r="M440" s="265" t="str">
        <f ca="1">IF('PR-tampon'!B406="","",IF('PR-tampon'!B406=0,"",INDIRECT(NOM_FR_FACADE&amp;ADDRESS('PR-tampon'!$E406,COLUMN(REFERENCEMENT_FACADE[[#Headers],[LIMITATION DE HAUTEUR DE FACADE]])))))</f>
        <v/>
      </c>
      <c r="N440" s="236" t="str">
        <f ca="1">IF('PR-tampon'!B406="","",IF('PR-tampon'!B406=0,"",IF(INDIRECT(NOM_FR_FACADE&amp;ADDRESS('PR-tampon'!$E406,COLUMN(REFERENCEMENT_FACADE[Observation domaine d''emploi Hauteur])))=0,"-",INDIRECT(NOM_FR_FACADE&amp;ADDRESS('PR-tampon'!$E406,COLUMN(REFERENCEMENT_FACADE[Observation domaine d''emploi Hauteur]))))))</f>
        <v/>
      </c>
      <c r="O440" s="2" t="str">
        <f ca="1">IF('PR-tampon'!B406="","",IF('PR-tampon'!B406=0,"",INDIRECT(NOM_FR_FACADE&amp;ADDRESS('PR-tampon'!$E406,COLUMN(REFERENCEMENT_FACADE[[#Headers],[Colonne zone visée]])))))</f>
        <v/>
      </c>
      <c r="P440" s="2" t="str">
        <f ca="1">IF('PR-tampon'!B406="","",IF('PR-tampon'!B406=0,"",INDIRECT(NOM_FR_FACADE&amp;ADDRESS('PR-tampon'!$E406,COLUMN(REFERENCEMENT_FACADE[[#Headers],[Colonne catégorie visée]])))))</f>
        <v/>
      </c>
      <c r="Q440" s="236" t="str">
        <f ca="1">IF(OR(RECH_CATEGORIE=FALSE,MID(Tableau5[[#This Row],[ZONE DE SISMICITE MAXIMALE POUR LA CATEGORIE DE BATIMENT VISEE]],2,2)="**"),IF('PR-tampon'!B406="","",IF('PR-tampon'!B406=0,"",IF(INDIRECT(NOM_FR_FACADE&amp;ADDRESS('PR-tampon'!$E406,COLUMN(REFERENCEMENT_FACADE[OBSERVATIONS SUR DOMAINE D''EMPLOI Sismique])))="","-",(INDIRECT(NOM_FR_FACADE&amp;ADDRESS('PR-tampon'!$E406,COLUMN(REFERENCEMENT_FACADE[OBSERVATIONS SUR DOMAINE D''EMPLOI Sismique]))))))),"")</f>
        <v/>
      </c>
      <c r="R440" s="2" t="str">
        <f ca="1">IF('PR-tampon'!B406="","",IF('PR-tampon'!B406=0,"",IF(INDIRECT(NOM_FR_FACADE&amp;ADDRESS('PR-tampon'!$E406,COLUMN(REFERENCEMENT_FACADE[REF ApL])))=0,"",INDIRECT(NOM_FR_FACADE&amp;ADDRESS('PR-tampon'!$E406,COLUMN(REFERENCEMENT_FACADE[REF ApL]))))))</f>
        <v/>
      </c>
      <c r="S440" s="187" t="str">
        <f ca="1">IF('PR-tampon'!B406="","",IF('PR-tampon'!B406=0,"",IF(INDIRECT(NOM_FR_FACADE&amp;ADDRESS('PR-tampon'!$E406,COLUMN(REFERENCEMENT_FACADE[Lien pour aller sur le site Evaluation CSTB])))=0,"",INDIRECT(NOM_FR_FACADE&amp;ADDRESS('PR-tampon'!$E406,COLUMN(REFERENCEMENT_FACADE[Lien pour aller sur le site Evaluation CSTB]))))))</f>
        <v/>
      </c>
    </row>
    <row r="441" spans="1:19" ht="120" customHeight="1" x14ac:dyDescent="0.3">
      <c r="A441" s="2" t="e">
        <f>IF('PR-tampon'!B407=0,"",IF(A440+1&gt;'MODULE DE RECHERCHE'!$F$36,"",A440+1))</f>
        <v>#VALUE!</v>
      </c>
      <c r="B441" s="10" t="str">
        <f ca="1">IF('PR-tampon'!E407="","",IF('PR-tampon'!E407=0,"",INDIRECT(NOM_FR_FACADE&amp;ADDRESS('PR-tampon'!$E407,COLUMN(REFERENCEMENT_FACADE[[#Headers],[DATE REFERENCEMENT]])))))</f>
        <v/>
      </c>
      <c r="C441" s="2" t="str">
        <f ca="1">IF('PR-tampon'!B407="","",IF('PR-tampon'!B407=0,"",INDIRECT(NOM_FR_FACADE&amp;ADDRESS('PR-tampon'!$E407,COLUMN(REFERENCEMENT_FACADE[[#Headers],[ASPECT]])))))</f>
        <v/>
      </c>
      <c r="D441" s="2" t="str">
        <f ca="1">IF('PR-tampon'!B407="","",IF('PR-tampon'!B407=0,"",INDIRECT(NOM_FR_FACADE&amp;ADDRESS('PR-tampon'!$E407,COLUMN(REFERENCEMENT_FACADE[[#Headers],[TYPE DE PROCEDE]])))))</f>
        <v/>
      </c>
      <c r="E441" s="2" t="str">
        <f ca="1">IF('PR-tampon'!B407="","",IF('PR-tampon'!B407=0,"",INDIRECT(NOM_FR_FACADE&amp;ADDRESS('PR-tampon'!$E407,COLUMN(REFERENCEMENT_FACADE[[#Headers],[NOM COMMERCIAL DU PROCEDE]])))))</f>
        <v/>
      </c>
      <c r="F441" s="2" t="str">
        <f ca="1">IF('PR-tampon'!B407="","",IF('PR-tampon'!B407=0,"",INDIRECT(NOM_FR_FACADE&amp;ADDRESS('PR-tampon'!$E407,COLUMN(REFERENCEMENT_FACADE[[#Headers],[FABRICANT]])))))</f>
        <v/>
      </c>
      <c r="G441" s="2" t="str">
        <f ca="1">IF('PR-tampon'!B407="","",IF('PR-tampon'!B407=0,"",INDIRECT(NOM_FR_FACADE&amp;ADDRESS('PR-tampon'!$E407,COLUMN(REFERENCEMENT_FACADE[[#Headers],[TYPE DE DOCUMENT DE REFERENCE]])))))</f>
        <v/>
      </c>
      <c r="H441" s="2" t="str">
        <f ca="1">IF('PR-tampon'!B407="","",IF('PR-tampon'!B407=0,"",INDIRECT(NOM_FR_FACADE&amp;ADDRESS('PR-tampon'!$E407,COLUMN(REFERENCEMENT_FACADE[[#Headers],[REF]])))))</f>
        <v/>
      </c>
      <c r="I441" s="10" t="str">
        <f ca="1">IF('PR-tampon'!B407="","",IF('PR-tampon'!B407=0,"",INDIRECT(NOM_FR_FACADE&amp;ADDRESS('PR-tampon'!$E407,COLUMN(REFERENCEMENT_FACADE[[#Headers],[AVIS LIMITE AU / VALIDITE]])))))</f>
        <v/>
      </c>
      <c r="J441" s="10" t="str">
        <f ca="1">IF('PR-tampon'!B407="","",IF('PR-tampon'!B407=0,"",INDIRECT(NOM_FR_FACADE&amp;ADDRESS('PR-tampon'!$E407,COLUMN(REFERENCEMENT_FACADE[[#Headers],[TC/TNC
dans le domaine d''emploi visé]])))))</f>
        <v/>
      </c>
      <c r="K441" s="2" t="str">
        <f ca="1">IF('PR-tampon'!B407="","",IF('PR-tampon'!B407=0,"",INDIRECT(NOM_FR_FACADE&amp;ADDRESS('PR-tampon'!$E407,COLUMN(REFERENCEMENT_FACADE[[#Headers],[Synthèse support visés]])))))</f>
        <v/>
      </c>
      <c r="L441" s="2" t="str">
        <f ca="1">IF('PR-tampon'!B407="","",IF('PR-tampon'!B407=0,"",INDIRECT(NOM_FR_FACADE&amp;ADDRESS('PR-tampon'!$E407,COLUMN(REFERENCEMENT_FACADE[[#Headers],[LIMITATION DE HAUTEUR DE FACADE3]])))))</f>
        <v/>
      </c>
      <c r="M441" s="265" t="str">
        <f ca="1">IF('PR-tampon'!B407="","",IF('PR-tampon'!B407=0,"",INDIRECT(NOM_FR_FACADE&amp;ADDRESS('PR-tampon'!$E407,COLUMN(REFERENCEMENT_FACADE[[#Headers],[LIMITATION DE HAUTEUR DE FACADE]])))))</f>
        <v/>
      </c>
      <c r="N441" s="236" t="str">
        <f ca="1">IF('PR-tampon'!B407="","",IF('PR-tampon'!B407=0,"",IF(INDIRECT(NOM_FR_FACADE&amp;ADDRESS('PR-tampon'!$E407,COLUMN(REFERENCEMENT_FACADE[Observation domaine d''emploi Hauteur])))=0,"-",INDIRECT(NOM_FR_FACADE&amp;ADDRESS('PR-tampon'!$E407,COLUMN(REFERENCEMENT_FACADE[Observation domaine d''emploi Hauteur]))))))</f>
        <v/>
      </c>
      <c r="O441" s="2" t="str">
        <f ca="1">IF('PR-tampon'!B407="","",IF('PR-tampon'!B407=0,"",INDIRECT(NOM_FR_FACADE&amp;ADDRESS('PR-tampon'!$E407,COLUMN(REFERENCEMENT_FACADE[[#Headers],[Colonne zone visée]])))))</f>
        <v/>
      </c>
      <c r="P441" s="2" t="str">
        <f ca="1">IF('PR-tampon'!B407="","",IF('PR-tampon'!B407=0,"",INDIRECT(NOM_FR_FACADE&amp;ADDRESS('PR-tampon'!$E407,COLUMN(REFERENCEMENT_FACADE[[#Headers],[Colonne catégorie visée]])))))</f>
        <v/>
      </c>
      <c r="Q441" s="236" t="str">
        <f ca="1">IF(OR(RECH_CATEGORIE=FALSE,MID(Tableau5[[#This Row],[ZONE DE SISMICITE MAXIMALE POUR LA CATEGORIE DE BATIMENT VISEE]],2,2)="**"),IF('PR-tampon'!B407="","",IF('PR-tampon'!B407=0,"",IF(INDIRECT(NOM_FR_FACADE&amp;ADDRESS('PR-tampon'!$E407,COLUMN(REFERENCEMENT_FACADE[OBSERVATIONS SUR DOMAINE D''EMPLOI Sismique])))="","-",(INDIRECT(NOM_FR_FACADE&amp;ADDRESS('PR-tampon'!$E407,COLUMN(REFERENCEMENT_FACADE[OBSERVATIONS SUR DOMAINE D''EMPLOI Sismique]))))))),"")</f>
        <v/>
      </c>
      <c r="R441" s="2" t="str">
        <f ca="1">IF('PR-tampon'!B407="","",IF('PR-tampon'!B407=0,"",IF(INDIRECT(NOM_FR_FACADE&amp;ADDRESS('PR-tampon'!$E407,COLUMN(REFERENCEMENT_FACADE[REF ApL])))=0,"",INDIRECT(NOM_FR_FACADE&amp;ADDRESS('PR-tampon'!$E407,COLUMN(REFERENCEMENT_FACADE[REF ApL]))))))</f>
        <v/>
      </c>
      <c r="S441" s="187" t="str">
        <f ca="1">IF('PR-tampon'!B407="","",IF('PR-tampon'!B407=0,"",IF(INDIRECT(NOM_FR_FACADE&amp;ADDRESS('PR-tampon'!$E407,COLUMN(REFERENCEMENT_FACADE[Lien pour aller sur le site Evaluation CSTB])))=0,"",INDIRECT(NOM_FR_FACADE&amp;ADDRESS('PR-tampon'!$E407,COLUMN(REFERENCEMENT_FACADE[Lien pour aller sur le site Evaluation CSTB]))))))</f>
        <v/>
      </c>
    </row>
    <row r="442" spans="1:19" ht="120" customHeight="1" x14ac:dyDescent="0.3">
      <c r="A442" s="2" t="e">
        <f>IF('PR-tampon'!B408=0,"",IF(A441+1&gt;'MODULE DE RECHERCHE'!$F$36,"",A441+1))</f>
        <v>#VALUE!</v>
      </c>
      <c r="B442" s="10" t="str">
        <f ca="1">IF('PR-tampon'!E408="","",IF('PR-tampon'!E408=0,"",INDIRECT(NOM_FR_FACADE&amp;ADDRESS('PR-tampon'!$E408,COLUMN(REFERENCEMENT_FACADE[[#Headers],[DATE REFERENCEMENT]])))))</f>
        <v/>
      </c>
      <c r="C442" s="2" t="str">
        <f ca="1">IF('PR-tampon'!B408="","",IF('PR-tampon'!B408=0,"",INDIRECT(NOM_FR_FACADE&amp;ADDRESS('PR-tampon'!$E408,COLUMN(REFERENCEMENT_FACADE[[#Headers],[ASPECT]])))))</f>
        <v/>
      </c>
      <c r="D442" s="2" t="str">
        <f ca="1">IF('PR-tampon'!B408="","",IF('PR-tampon'!B408=0,"",INDIRECT(NOM_FR_FACADE&amp;ADDRESS('PR-tampon'!$E408,COLUMN(REFERENCEMENT_FACADE[[#Headers],[TYPE DE PROCEDE]])))))</f>
        <v/>
      </c>
      <c r="E442" s="2" t="str">
        <f ca="1">IF('PR-tampon'!B408="","",IF('PR-tampon'!B408=0,"",INDIRECT(NOM_FR_FACADE&amp;ADDRESS('PR-tampon'!$E408,COLUMN(REFERENCEMENT_FACADE[[#Headers],[NOM COMMERCIAL DU PROCEDE]])))))</f>
        <v/>
      </c>
      <c r="F442" s="2" t="str">
        <f ca="1">IF('PR-tampon'!B408="","",IF('PR-tampon'!B408=0,"",INDIRECT(NOM_FR_FACADE&amp;ADDRESS('PR-tampon'!$E408,COLUMN(REFERENCEMENT_FACADE[[#Headers],[FABRICANT]])))))</f>
        <v/>
      </c>
      <c r="G442" s="2" t="str">
        <f ca="1">IF('PR-tampon'!B408="","",IF('PR-tampon'!B408=0,"",INDIRECT(NOM_FR_FACADE&amp;ADDRESS('PR-tampon'!$E408,COLUMN(REFERENCEMENT_FACADE[[#Headers],[TYPE DE DOCUMENT DE REFERENCE]])))))</f>
        <v/>
      </c>
      <c r="H442" s="2" t="str">
        <f ca="1">IF('PR-tampon'!B408="","",IF('PR-tampon'!B408=0,"",INDIRECT(NOM_FR_FACADE&amp;ADDRESS('PR-tampon'!$E408,COLUMN(REFERENCEMENT_FACADE[[#Headers],[REF]])))))</f>
        <v/>
      </c>
      <c r="I442" s="10" t="str">
        <f ca="1">IF('PR-tampon'!B408="","",IF('PR-tampon'!B408=0,"",INDIRECT(NOM_FR_FACADE&amp;ADDRESS('PR-tampon'!$E408,COLUMN(REFERENCEMENT_FACADE[[#Headers],[AVIS LIMITE AU / VALIDITE]])))))</f>
        <v/>
      </c>
      <c r="J442" s="10" t="str">
        <f ca="1">IF('PR-tampon'!B408="","",IF('PR-tampon'!B408=0,"",INDIRECT(NOM_FR_FACADE&amp;ADDRESS('PR-tampon'!$E408,COLUMN(REFERENCEMENT_FACADE[[#Headers],[TC/TNC
dans le domaine d''emploi visé]])))))</f>
        <v/>
      </c>
      <c r="K442" s="2" t="str">
        <f ca="1">IF('PR-tampon'!B408="","",IF('PR-tampon'!B408=0,"",INDIRECT(NOM_FR_FACADE&amp;ADDRESS('PR-tampon'!$E408,COLUMN(REFERENCEMENT_FACADE[[#Headers],[Synthèse support visés]])))))</f>
        <v/>
      </c>
      <c r="L442" s="2" t="str">
        <f ca="1">IF('PR-tampon'!B408="","",IF('PR-tampon'!B408=0,"",INDIRECT(NOM_FR_FACADE&amp;ADDRESS('PR-tampon'!$E408,COLUMN(REFERENCEMENT_FACADE[[#Headers],[LIMITATION DE HAUTEUR DE FACADE3]])))))</f>
        <v/>
      </c>
      <c r="M442" s="265" t="str">
        <f ca="1">IF('PR-tampon'!B408="","",IF('PR-tampon'!B408=0,"",INDIRECT(NOM_FR_FACADE&amp;ADDRESS('PR-tampon'!$E408,COLUMN(REFERENCEMENT_FACADE[[#Headers],[LIMITATION DE HAUTEUR DE FACADE]])))))</f>
        <v/>
      </c>
      <c r="N442" s="236" t="str">
        <f ca="1">IF('PR-tampon'!B408="","",IF('PR-tampon'!B408=0,"",IF(INDIRECT(NOM_FR_FACADE&amp;ADDRESS('PR-tampon'!$E408,COLUMN(REFERENCEMENT_FACADE[Observation domaine d''emploi Hauteur])))=0,"-",INDIRECT(NOM_FR_FACADE&amp;ADDRESS('PR-tampon'!$E408,COLUMN(REFERENCEMENT_FACADE[Observation domaine d''emploi Hauteur]))))))</f>
        <v/>
      </c>
      <c r="O442" s="2" t="str">
        <f ca="1">IF('PR-tampon'!B408="","",IF('PR-tampon'!B408=0,"",INDIRECT(NOM_FR_FACADE&amp;ADDRESS('PR-tampon'!$E408,COLUMN(REFERENCEMENT_FACADE[[#Headers],[Colonne zone visée]])))))</f>
        <v/>
      </c>
      <c r="P442" s="2" t="str">
        <f ca="1">IF('PR-tampon'!B408="","",IF('PR-tampon'!B408=0,"",INDIRECT(NOM_FR_FACADE&amp;ADDRESS('PR-tampon'!$E408,COLUMN(REFERENCEMENT_FACADE[[#Headers],[Colonne catégorie visée]])))))</f>
        <v/>
      </c>
      <c r="Q442" s="236" t="str">
        <f ca="1">IF(OR(RECH_CATEGORIE=FALSE,MID(Tableau5[[#This Row],[ZONE DE SISMICITE MAXIMALE POUR LA CATEGORIE DE BATIMENT VISEE]],2,2)="**"),IF('PR-tampon'!B408="","",IF('PR-tampon'!B408=0,"",IF(INDIRECT(NOM_FR_FACADE&amp;ADDRESS('PR-tampon'!$E408,COLUMN(REFERENCEMENT_FACADE[OBSERVATIONS SUR DOMAINE D''EMPLOI Sismique])))="","-",(INDIRECT(NOM_FR_FACADE&amp;ADDRESS('PR-tampon'!$E408,COLUMN(REFERENCEMENT_FACADE[OBSERVATIONS SUR DOMAINE D''EMPLOI Sismique]))))))),"")</f>
        <v/>
      </c>
      <c r="R442" s="2" t="str">
        <f ca="1">IF('PR-tampon'!B408="","",IF('PR-tampon'!B408=0,"",IF(INDIRECT(NOM_FR_FACADE&amp;ADDRESS('PR-tampon'!$E408,COLUMN(REFERENCEMENT_FACADE[REF ApL])))=0,"",INDIRECT(NOM_FR_FACADE&amp;ADDRESS('PR-tampon'!$E408,COLUMN(REFERENCEMENT_FACADE[REF ApL]))))))</f>
        <v/>
      </c>
      <c r="S442" s="187" t="str">
        <f ca="1">IF('PR-tampon'!B408="","",IF('PR-tampon'!B408=0,"",IF(INDIRECT(NOM_FR_FACADE&amp;ADDRESS('PR-tampon'!$E408,COLUMN(REFERENCEMENT_FACADE[Lien pour aller sur le site Evaluation CSTB])))=0,"",INDIRECT(NOM_FR_FACADE&amp;ADDRESS('PR-tampon'!$E408,COLUMN(REFERENCEMENT_FACADE[Lien pour aller sur le site Evaluation CSTB]))))))</f>
        <v/>
      </c>
    </row>
    <row r="443" spans="1:19" ht="120" customHeight="1" x14ac:dyDescent="0.3">
      <c r="A443" s="2" t="e">
        <f>IF('PR-tampon'!B409=0,"",IF(A442+1&gt;'MODULE DE RECHERCHE'!$F$36,"",A442+1))</f>
        <v>#VALUE!</v>
      </c>
      <c r="B443" s="10" t="str">
        <f ca="1">IF('PR-tampon'!E409="","",IF('PR-tampon'!E409=0,"",INDIRECT(NOM_FR_FACADE&amp;ADDRESS('PR-tampon'!$E409,COLUMN(REFERENCEMENT_FACADE[[#Headers],[DATE REFERENCEMENT]])))))</f>
        <v/>
      </c>
      <c r="C443" s="2" t="str">
        <f ca="1">IF('PR-tampon'!B409="","",IF('PR-tampon'!B409=0,"",INDIRECT(NOM_FR_FACADE&amp;ADDRESS('PR-tampon'!$E409,COLUMN(REFERENCEMENT_FACADE[[#Headers],[ASPECT]])))))</f>
        <v/>
      </c>
      <c r="D443" s="2" t="str">
        <f ca="1">IF('PR-tampon'!B409="","",IF('PR-tampon'!B409=0,"",INDIRECT(NOM_FR_FACADE&amp;ADDRESS('PR-tampon'!$E409,COLUMN(REFERENCEMENT_FACADE[[#Headers],[TYPE DE PROCEDE]])))))</f>
        <v/>
      </c>
      <c r="E443" s="2" t="str">
        <f ca="1">IF('PR-tampon'!B409="","",IF('PR-tampon'!B409=0,"",INDIRECT(NOM_FR_FACADE&amp;ADDRESS('PR-tampon'!$E409,COLUMN(REFERENCEMENT_FACADE[[#Headers],[NOM COMMERCIAL DU PROCEDE]])))))</f>
        <v/>
      </c>
      <c r="F443" s="2" t="str">
        <f ca="1">IF('PR-tampon'!B409="","",IF('PR-tampon'!B409=0,"",INDIRECT(NOM_FR_FACADE&amp;ADDRESS('PR-tampon'!$E409,COLUMN(REFERENCEMENT_FACADE[[#Headers],[FABRICANT]])))))</f>
        <v/>
      </c>
      <c r="G443" s="2" t="str">
        <f ca="1">IF('PR-tampon'!B409="","",IF('PR-tampon'!B409=0,"",INDIRECT(NOM_FR_FACADE&amp;ADDRESS('PR-tampon'!$E409,COLUMN(REFERENCEMENT_FACADE[[#Headers],[TYPE DE DOCUMENT DE REFERENCE]])))))</f>
        <v/>
      </c>
      <c r="H443" s="2" t="str">
        <f ca="1">IF('PR-tampon'!B409="","",IF('PR-tampon'!B409=0,"",INDIRECT(NOM_FR_FACADE&amp;ADDRESS('PR-tampon'!$E409,COLUMN(REFERENCEMENT_FACADE[[#Headers],[REF]])))))</f>
        <v/>
      </c>
      <c r="I443" s="10" t="str">
        <f ca="1">IF('PR-tampon'!B409="","",IF('PR-tampon'!B409=0,"",INDIRECT(NOM_FR_FACADE&amp;ADDRESS('PR-tampon'!$E409,COLUMN(REFERENCEMENT_FACADE[[#Headers],[AVIS LIMITE AU / VALIDITE]])))))</f>
        <v/>
      </c>
      <c r="J443" s="10" t="str">
        <f ca="1">IF('PR-tampon'!B409="","",IF('PR-tampon'!B409=0,"",INDIRECT(NOM_FR_FACADE&amp;ADDRESS('PR-tampon'!$E409,COLUMN(REFERENCEMENT_FACADE[[#Headers],[TC/TNC
dans le domaine d''emploi visé]])))))</f>
        <v/>
      </c>
      <c r="K443" s="2" t="str">
        <f ca="1">IF('PR-tampon'!B409="","",IF('PR-tampon'!B409=0,"",INDIRECT(NOM_FR_FACADE&amp;ADDRESS('PR-tampon'!$E409,COLUMN(REFERENCEMENT_FACADE[[#Headers],[Synthèse support visés]])))))</f>
        <v/>
      </c>
      <c r="L443" s="2" t="str">
        <f ca="1">IF('PR-tampon'!B409="","",IF('PR-tampon'!B409=0,"",INDIRECT(NOM_FR_FACADE&amp;ADDRESS('PR-tampon'!$E409,COLUMN(REFERENCEMENT_FACADE[[#Headers],[LIMITATION DE HAUTEUR DE FACADE3]])))))</f>
        <v/>
      </c>
      <c r="M443" s="265" t="str">
        <f ca="1">IF('PR-tampon'!B409="","",IF('PR-tampon'!B409=0,"",INDIRECT(NOM_FR_FACADE&amp;ADDRESS('PR-tampon'!$E409,COLUMN(REFERENCEMENT_FACADE[[#Headers],[LIMITATION DE HAUTEUR DE FACADE]])))))</f>
        <v/>
      </c>
      <c r="N443" s="236" t="str">
        <f ca="1">IF('PR-tampon'!B409="","",IF('PR-tampon'!B409=0,"",IF(INDIRECT(NOM_FR_FACADE&amp;ADDRESS('PR-tampon'!$E409,COLUMN(REFERENCEMENT_FACADE[Observation domaine d''emploi Hauteur])))=0,"-",INDIRECT(NOM_FR_FACADE&amp;ADDRESS('PR-tampon'!$E409,COLUMN(REFERENCEMENT_FACADE[Observation domaine d''emploi Hauteur]))))))</f>
        <v/>
      </c>
      <c r="O443" s="2" t="str">
        <f ca="1">IF('PR-tampon'!B409="","",IF('PR-tampon'!B409=0,"",INDIRECT(NOM_FR_FACADE&amp;ADDRESS('PR-tampon'!$E409,COLUMN(REFERENCEMENT_FACADE[[#Headers],[Colonne zone visée]])))))</f>
        <v/>
      </c>
      <c r="P443" s="2" t="str">
        <f ca="1">IF('PR-tampon'!B409="","",IF('PR-tampon'!B409=0,"",INDIRECT(NOM_FR_FACADE&amp;ADDRESS('PR-tampon'!$E409,COLUMN(REFERENCEMENT_FACADE[[#Headers],[Colonne catégorie visée]])))))</f>
        <v/>
      </c>
      <c r="Q443" s="236" t="str">
        <f ca="1">IF(OR(RECH_CATEGORIE=FALSE,MID(Tableau5[[#This Row],[ZONE DE SISMICITE MAXIMALE POUR LA CATEGORIE DE BATIMENT VISEE]],2,2)="**"),IF('PR-tampon'!B409="","",IF('PR-tampon'!B409=0,"",IF(INDIRECT(NOM_FR_FACADE&amp;ADDRESS('PR-tampon'!$E409,COLUMN(REFERENCEMENT_FACADE[OBSERVATIONS SUR DOMAINE D''EMPLOI Sismique])))="","-",(INDIRECT(NOM_FR_FACADE&amp;ADDRESS('PR-tampon'!$E409,COLUMN(REFERENCEMENT_FACADE[OBSERVATIONS SUR DOMAINE D''EMPLOI Sismique]))))))),"")</f>
        <v/>
      </c>
      <c r="R443" s="2" t="str">
        <f ca="1">IF('PR-tampon'!B409="","",IF('PR-tampon'!B409=0,"",IF(INDIRECT(NOM_FR_FACADE&amp;ADDRESS('PR-tampon'!$E409,COLUMN(REFERENCEMENT_FACADE[REF ApL])))=0,"",INDIRECT(NOM_FR_FACADE&amp;ADDRESS('PR-tampon'!$E409,COLUMN(REFERENCEMENT_FACADE[REF ApL]))))))</f>
        <v/>
      </c>
      <c r="S443" s="187" t="str">
        <f ca="1">IF('PR-tampon'!B409="","",IF('PR-tampon'!B409=0,"",IF(INDIRECT(NOM_FR_FACADE&amp;ADDRESS('PR-tampon'!$E409,COLUMN(REFERENCEMENT_FACADE[Lien pour aller sur le site Evaluation CSTB])))=0,"",INDIRECT(NOM_FR_FACADE&amp;ADDRESS('PR-tampon'!$E409,COLUMN(REFERENCEMENT_FACADE[Lien pour aller sur le site Evaluation CSTB]))))))</f>
        <v/>
      </c>
    </row>
    <row r="444" spans="1:19" ht="120" customHeight="1" x14ac:dyDescent="0.3">
      <c r="A444" s="2" t="e">
        <f>IF('PR-tampon'!B410=0,"",IF(A443+1&gt;'MODULE DE RECHERCHE'!$F$36,"",A443+1))</f>
        <v>#VALUE!</v>
      </c>
      <c r="B444" s="10" t="str">
        <f ca="1">IF('PR-tampon'!E410="","",IF('PR-tampon'!E410=0,"",INDIRECT(NOM_FR_FACADE&amp;ADDRESS('PR-tampon'!$E410,COLUMN(REFERENCEMENT_FACADE[[#Headers],[DATE REFERENCEMENT]])))))</f>
        <v/>
      </c>
      <c r="C444" s="2" t="str">
        <f ca="1">IF('PR-tampon'!B410="","",IF('PR-tampon'!B410=0,"",INDIRECT(NOM_FR_FACADE&amp;ADDRESS('PR-tampon'!$E410,COLUMN(REFERENCEMENT_FACADE[[#Headers],[ASPECT]])))))</f>
        <v/>
      </c>
      <c r="D444" s="2" t="str">
        <f ca="1">IF('PR-tampon'!B410="","",IF('PR-tampon'!B410=0,"",INDIRECT(NOM_FR_FACADE&amp;ADDRESS('PR-tampon'!$E410,COLUMN(REFERENCEMENT_FACADE[[#Headers],[TYPE DE PROCEDE]])))))</f>
        <v/>
      </c>
      <c r="E444" s="2" t="str">
        <f ca="1">IF('PR-tampon'!B410="","",IF('PR-tampon'!B410=0,"",INDIRECT(NOM_FR_FACADE&amp;ADDRESS('PR-tampon'!$E410,COLUMN(REFERENCEMENT_FACADE[[#Headers],[NOM COMMERCIAL DU PROCEDE]])))))</f>
        <v/>
      </c>
      <c r="F444" s="2" t="str">
        <f ca="1">IF('PR-tampon'!B410="","",IF('PR-tampon'!B410=0,"",INDIRECT(NOM_FR_FACADE&amp;ADDRESS('PR-tampon'!$E410,COLUMN(REFERENCEMENT_FACADE[[#Headers],[FABRICANT]])))))</f>
        <v/>
      </c>
      <c r="G444" s="2" t="str">
        <f ca="1">IF('PR-tampon'!B410="","",IF('PR-tampon'!B410=0,"",INDIRECT(NOM_FR_FACADE&amp;ADDRESS('PR-tampon'!$E410,COLUMN(REFERENCEMENT_FACADE[[#Headers],[TYPE DE DOCUMENT DE REFERENCE]])))))</f>
        <v/>
      </c>
      <c r="H444" s="2" t="str">
        <f ca="1">IF('PR-tampon'!B410="","",IF('PR-tampon'!B410=0,"",INDIRECT(NOM_FR_FACADE&amp;ADDRESS('PR-tampon'!$E410,COLUMN(REFERENCEMENT_FACADE[[#Headers],[REF]])))))</f>
        <v/>
      </c>
      <c r="I444" s="10" t="str">
        <f ca="1">IF('PR-tampon'!B410="","",IF('PR-tampon'!B410=0,"",INDIRECT(NOM_FR_FACADE&amp;ADDRESS('PR-tampon'!$E410,COLUMN(REFERENCEMENT_FACADE[[#Headers],[AVIS LIMITE AU / VALIDITE]])))))</f>
        <v/>
      </c>
      <c r="J444" s="10" t="str">
        <f ca="1">IF('PR-tampon'!B410="","",IF('PR-tampon'!B410=0,"",INDIRECT(NOM_FR_FACADE&amp;ADDRESS('PR-tampon'!$E410,COLUMN(REFERENCEMENT_FACADE[[#Headers],[TC/TNC
dans le domaine d''emploi visé]])))))</f>
        <v/>
      </c>
      <c r="K444" s="2" t="str">
        <f ca="1">IF('PR-tampon'!B410="","",IF('PR-tampon'!B410=0,"",INDIRECT(NOM_FR_FACADE&amp;ADDRESS('PR-tampon'!$E410,COLUMN(REFERENCEMENT_FACADE[[#Headers],[Synthèse support visés]])))))</f>
        <v/>
      </c>
      <c r="L444" s="2" t="str">
        <f ca="1">IF('PR-tampon'!B410="","",IF('PR-tampon'!B410=0,"",INDIRECT(NOM_FR_FACADE&amp;ADDRESS('PR-tampon'!$E410,COLUMN(REFERENCEMENT_FACADE[[#Headers],[LIMITATION DE HAUTEUR DE FACADE3]])))))</f>
        <v/>
      </c>
      <c r="M444" s="265" t="str">
        <f ca="1">IF('PR-tampon'!B410="","",IF('PR-tampon'!B410=0,"",INDIRECT(NOM_FR_FACADE&amp;ADDRESS('PR-tampon'!$E410,COLUMN(REFERENCEMENT_FACADE[[#Headers],[LIMITATION DE HAUTEUR DE FACADE]])))))</f>
        <v/>
      </c>
      <c r="N444" s="236" t="str">
        <f ca="1">IF('PR-tampon'!B410="","",IF('PR-tampon'!B410=0,"",IF(INDIRECT(NOM_FR_FACADE&amp;ADDRESS('PR-tampon'!$E410,COLUMN(REFERENCEMENT_FACADE[Observation domaine d''emploi Hauteur])))=0,"-",INDIRECT(NOM_FR_FACADE&amp;ADDRESS('PR-tampon'!$E410,COLUMN(REFERENCEMENT_FACADE[Observation domaine d''emploi Hauteur]))))))</f>
        <v/>
      </c>
      <c r="O444" s="2" t="str">
        <f ca="1">IF('PR-tampon'!B410="","",IF('PR-tampon'!B410=0,"",INDIRECT(NOM_FR_FACADE&amp;ADDRESS('PR-tampon'!$E410,COLUMN(REFERENCEMENT_FACADE[[#Headers],[Colonne zone visée]])))))</f>
        <v/>
      </c>
      <c r="P444" s="2" t="str">
        <f ca="1">IF('PR-tampon'!B410="","",IF('PR-tampon'!B410=0,"",INDIRECT(NOM_FR_FACADE&amp;ADDRESS('PR-tampon'!$E410,COLUMN(REFERENCEMENT_FACADE[[#Headers],[Colonne catégorie visée]])))))</f>
        <v/>
      </c>
      <c r="Q444" s="236" t="str">
        <f ca="1">IF(OR(RECH_CATEGORIE=FALSE,MID(Tableau5[[#This Row],[ZONE DE SISMICITE MAXIMALE POUR LA CATEGORIE DE BATIMENT VISEE]],2,2)="**"),IF('PR-tampon'!B410="","",IF('PR-tampon'!B410=0,"",IF(INDIRECT(NOM_FR_FACADE&amp;ADDRESS('PR-tampon'!$E410,COLUMN(REFERENCEMENT_FACADE[OBSERVATIONS SUR DOMAINE D''EMPLOI Sismique])))="","-",(INDIRECT(NOM_FR_FACADE&amp;ADDRESS('PR-tampon'!$E410,COLUMN(REFERENCEMENT_FACADE[OBSERVATIONS SUR DOMAINE D''EMPLOI Sismique]))))))),"")</f>
        <v/>
      </c>
      <c r="R444" s="2" t="str">
        <f ca="1">IF('PR-tampon'!B410="","",IF('PR-tampon'!B410=0,"",IF(INDIRECT(NOM_FR_FACADE&amp;ADDRESS('PR-tampon'!$E410,COLUMN(REFERENCEMENT_FACADE[REF ApL])))=0,"",INDIRECT(NOM_FR_FACADE&amp;ADDRESS('PR-tampon'!$E410,COLUMN(REFERENCEMENT_FACADE[REF ApL]))))))</f>
        <v/>
      </c>
      <c r="S444" s="187" t="str">
        <f ca="1">IF('PR-tampon'!B410="","",IF('PR-tampon'!B410=0,"",IF(INDIRECT(NOM_FR_FACADE&amp;ADDRESS('PR-tampon'!$E410,COLUMN(REFERENCEMENT_FACADE[Lien pour aller sur le site Evaluation CSTB])))=0,"",INDIRECT(NOM_FR_FACADE&amp;ADDRESS('PR-tampon'!$E410,COLUMN(REFERENCEMENT_FACADE[Lien pour aller sur le site Evaluation CSTB]))))))</f>
        <v/>
      </c>
    </row>
    <row r="445" spans="1:19" ht="120" customHeight="1" x14ac:dyDescent="0.3">
      <c r="A445" s="2" t="e">
        <f>IF('PR-tampon'!B411=0,"",IF(A444+1&gt;'MODULE DE RECHERCHE'!$F$36,"",A444+1))</f>
        <v>#VALUE!</v>
      </c>
      <c r="B445" s="10" t="str">
        <f ca="1">IF('PR-tampon'!E411="","",IF('PR-tampon'!E411=0,"",INDIRECT(NOM_FR_FACADE&amp;ADDRESS('PR-tampon'!$E411,COLUMN(REFERENCEMENT_FACADE[[#Headers],[DATE REFERENCEMENT]])))))</f>
        <v/>
      </c>
      <c r="C445" s="2" t="str">
        <f ca="1">IF('PR-tampon'!B411="","",IF('PR-tampon'!B411=0,"",INDIRECT(NOM_FR_FACADE&amp;ADDRESS('PR-tampon'!$E411,COLUMN(REFERENCEMENT_FACADE[[#Headers],[ASPECT]])))))</f>
        <v/>
      </c>
      <c r="D445" s="2" t="str">
        <f ca="1">IF('PR-tampon'!B411="","",IF('PR-tampon'!B411=0,"",INDIRECT(NOM_FR_FACADE&amp;ADDRESS('PR-tampon'!$E411,COLUMN(REFERENCEMENT_FACADE[[#Headers],[TYPE DE PROCEDE]])))))</f>
        <v/>
      </c>
      <c r="E445" s="2" t="str">
        <f ca="1">IF('PR-tampon'!B411="","",IF('PR-tampon'!B411=0,"",INDIRECT(NOM_FR_FACADE&amp;ADDRESS('PR-tampon'!$E411,COLUMN(REFERENCEMENT_FACADE[[#Headers],[NOM COMMERCIAL DU PROCEDE]])))))</f>
        <v/>
      </c>
      <c r="F445" s="2" t="str">
        <f ca="1">IF('PR-tampon'!B411="","",IF('PR-tampon'!B411=0,"",INDIRECT(NOM_FR_FACADE&amp;ADDRESS('PR-tampon'!$E411,COLUMN(REFERENCEMENT_FACADE[[#Headers],[FABRICANT]])))))</f>
        <v/>
      </c>
      <c r="G445" s="2" t="str">
        <f ca="1">IF('PR-tampon'!B411="","",IF('PR-tampon'!B411=0,"",INDIRECT(NOM_FR_FACADE&amp;ADDRESS('PR-tampon'!$E411,COLUMN(REFERENCEMENT_FACADE[[#Headers],[TYPE DE DOCUMENT DE REFERENCE]])))))</f>
        <v/>
      </c>
      <c r="H445" s="2" t="str">
        <f ca="1">IF('PR-tampon'!B411="","",IF('PR-tampon'!B411=0,"",INDIRECT(NOM_FR_FACADE&amp;ADDRESS('PR-tampon'!$E411,COLUMN(REFERENCEMENT_FACADE[[#Headers],[REF]])))))</f>
        <v/>
      </c>
      <c r="I445" s="10" t="str">
        <f ca="1">IF('PR-tampon'!B411="","",IF('PR-tampon'!B411=0,"",INDIRECT(NOM_FR_FACADE&amp;ADDRESS('PR-tampon'!$E411,COLUMN(REFERENCEMENT_FACADE[[#Headers],[AVIS LIMITE AU / VALIDITE]])))))</f>
        <v/>
      </c>
      <c r="J445" s="10" t="str">
        <f ca="1">IF('PR-tampon'!B411="","",IF('PR-tampon'!B411=0,"",INDIRECT(NOM_FR_FACADE&amp;ADDRESS('PR-tampon'!$E411,COLUMN(REFERENCEMENT_FACADE[[#Headers],[TC/TNC
dans le domaine d''emploi visé]])))))</f>
        <v/>
      </c>
      <c r="K445" s="2" t="str">
        <f ca="1">IF('PR-tampon'!B411="","",IF('PR-tampon'!B411=0,"",INDIRECT(NOM_FR_FACADE&amp;ADDRESS('PR-tampon'!$E411,COLUMN(REFERENCEMENT_FACADE[[#Headers],[Synthèse support visés]])))))</f>
        <v/>
      </c>
      <c r="L445" s="2" t="str">
        <f ca="1">IF('PR-tampon'!B411="","",IF('PR-tampon'!B411=0,"",INDIRECT(NOM_FR_FACADE&amp;ADDRESS('PR-tampon'!$E411,COLUMN(REFERENCEMENT_FACADE[[#Headers],[LIMITATION DE HAUTEUR DE FACADE3]])))))</f>
        <v/>
      </c>
      <c r="M445" s="265" t="str">
        <f ca="1">IF('PR-tampon'!B411="","",IF('PR-tampon'!B411=0,"",INDIRECT(NOM_FR_FACADE&amp;ADDRESS('PR-tampon'!$E411,COLUMN(REFERENCEMENT_FACADE[[#Headers],[LIMITATION DE HAUTEUR DE FACADE]])))))</f>
        <v/>
      </c>
      <c r="N445" s="236" t="str">
        <f ca="1">IF('PR-tampon'!B411="","",IF('PR-tampon'!B411=0,"",IF(INDIRECT(NOM_FR_FACADE&amp;ADDRESS('PR-tampon'!$E411,COLUMN(REFERENCEMENT_FACADE[Observation domaine d''emploi Hauteur])))=0,"-",INDIRECT(NOM_FR_FACADE&amp;ADDRESS('PR-tampon'!$E411,COLUMN(REFERENCEMENT_FACADE[Observation domaine d''emploi Hauteur]))))))</f>
        <v/>
      </c>
      <c r="O445" s="2" t="str">
        <f ca="1">IF('PR-tampon'!B411="","",IF('PR-tampon'!B411=0,"",INDIRECT(NOM_FR_FACADE&amp;ADDRESS('PR-tampon'!$E411,COLUMN(REFERENCEMENT_FACADE[[#Headers],[Colonne zone visée]])))))</f>
        <v/>
      </c>
      <c r="P445" s="2" t="str">
        <f ca="1">IF('PR-tampon'!B411="","",IF('PR-tampon'!B411=0,"",INDIRECT(NOM_FR_FACADE&amp;ADDRESS('PR-tampon'!$E411,COLUMN(REFERENCEMENT_FACADE[[#Headers],[Colonne catégorie visée]])))))</f>
        <v/>
      </c>
      <c r="Q445" s="236" t="str">
        <f ca="1">IF(OR(RECH_CATEGORIE=FALSE,MID(Tableau5[[#This Row],[ZONE DE SISMICITE MAXIMALE POUR LA CATEGORIE DE BATIMENT VISEE]],2,2)="**"),IF('PR-tampon'!B411="","",IF('PR-tampon'!B411=0,"",IF(INDIRECT(NOM_FR_FACADE&amp;ADDRESS('PR-tampon'!$E411,COLUMN(REFERENCEMENT_FACADE[OBSERVATIONS SUR DOMAINE D''EMPLOI Sismique])))="","-",(INDIRECT(NOM_FR_FACADE&amp;ADDRESS('PR-tampon'!$E411,COLUMN(REFERENCEMENT_FACADE[OBSERVATIONS SUR DOMAINE D''EMPLOI Sismique]))))))),"")</f>
        <v/>
      </c>
      <c r="R445" s="2" t="str">
        <f ca="1">IF('PR-tampon'!B411="","",IF('PR-tampon'!B411=0,"",IF(INDIRECT(NOM_FR_FACADE&amp;ADDRESS('PR-tampon'!$E411,COLUMN(REFERENCEMENT_FACADE[REF ApL])))=0,"",INDIRECT(NOM_FR_FACADE&amp;ADDRESS('PR-tampon'!$E411,COLUMN(REFERENCEMENT_FACADE[REF ApL]))))))</f>
        <v/>
      </c>
      <c r="S445" s="187" t="str">
        <f ca="1">IF('PR-tampon'!B411="","",IF('PR-tampon'!B411=0,"",IF(INDIRECT(NOM_FR_FACADE&amp;ADDRESS('PR-tampon'!$E411,COLUMN(REFERENCEMENT_FACADE[Lien pour aller sur le site Evaluation CSTB])))=0,"",INDIRECT(NOM_FR_FACADE&amp;ADDRESS('PR-tampon'!$E411,COLUMN(REFERENCEMENT_FACADE[Lien pour aller sur le site Evaluation CSTB]))))))</f>
        <v/>
      </c>
    </row>
    <row r="446" spans="1:19" ht="120" customHeight="1" x14ac:dyDescent="0.3">
      <c r="A446" s="2" t="e">
        <f>IF('PR-tampon'!B412=0,"",IF(A445+1&gt;'MODULE DE RECHERCHE'!$F$36,"",A445+1))</f>
        <v>#VALUE!</v>
      </c>
      <c r="B446" s="10" t="str">
        <f ca="1">IF('PR-tampon'!E412="","",IF('PR-tampon'!E412=0,"",INDIRECT(NOM_FR_FACADE&amp;ADDRESS('PR-tampon'!$E412,COLUMN(REFERENCEMENT_FACADE[[#Headers],[DATE REFERENCEMENT]])))))</f>
        <v/>
      </c>
      <c r="C446" s="2" t="str">
        <f ca="1">IF('PR-tampon'!B412="","",IF('PR-tampon'!B412=0,"",INDIRECT(NOM_FR_FACADE&amp;ADDRESS('PR-tampon'!$E412,COLUMN(REFERENCEMENT_FACADE[[#Headers],[ASPECT]])))))</f>
        <v/>
      </c>
      <c r="D446" s="2" t="str">
        <f ca="1">IF('PR-tampon'!B412="","",IF('PR-tampon'!B412=0,"",INDIRECT(NOM_FR_FACADE&amp;ADDRESS('PR-tampon'!$E412,COLUMN(REFERENCEMENT_FACADE[[#Headers],[TYPE DE PROCEDE]])))))</f>
        <v/>
      </c>
      <c r="E446" s="2" t="str">
        <f ca="1">IF('PR-tampon'!B412="","",IF('PR-tampon'!B412=0,"",INDIRECT(NOM_FR_FACADE&amp;ADDRESS('PR-tampon'!$E412,COLUMN(REFERENCEMENT_FACADE[[#Headers],[NOM COMMERCIAL DU PROCEDE]])))))</f>
        <v/>
      </c>
      <c r="F446" s="2" t="str">
        <f ca="1">IF('PR-tampon'!B412="","",IF('PR-tampon'!B412=0,"",INDIRECT(NOM_FR_FACADE&amp;ADDRESS('PR-tampon'!$E412,COLUMN(REFERENCEMENT_FACADE[[#Headers],[FABRICANT]])))))</f>
        <v/>
      </c>
      <c r="G446" s="2" t="str">
        <f ca="1">IF('PR-tampon'!B412="","",IF('PR-tampon'!B412=0,"",INDIRECT(NOM_FR_FACADE&amp;ADDRESS('PR-tampon'!$E412,COLUMN(REFERENCEMENT_FACADE[[#Headers],[TYPE DE DOCUMENT DE REFERENCE]])))))</f>
        <v/>
      </c>
      <c r="H446" s="2" t="str">
        <f ca="1">IF('PR-tampon'!B412="","",IF('PR-tampon'!B412=0,"",INDIRECT(NOM_FR_FACADE&amp;ADDRESS('PR-tampon'!$E412,COLUMN(REFERENCEMENT_FACADE[[#Headers],[REF]])))))</f>
        <v/>
      </c>
      <c r="I446" s="10" t="str">
        <f ca="1">IF('PR-tampon'!B412="","",IF('PR-tampon'!B412=0,"",INDIRECT(NOM_FR_FACADE&amp;ADDRESS('PR-tampon'!$E412,COLUMN(REFERENCEMENT_FACADE[[#Headers],[AVIS LIMITE AU / VALIDITE]])))))</f>
        <v/>
      </c>
      <c r="J446" s="10" t="str">
        <f ca="1">IF('PR-tampon'!B412="","",IF('PR-tampon'!B412=0,"",INDIRECT(NOM_FR_FACADE&amp;ADDRESS('PR-tampon'!$E412,COLUMN(REFERENCEMENT_FACADE[[#Headers],[TC/TNC
dans le domaine d''emploi visé]])))))</f>
        <v/>
      </c>
      <c r="K446" s="2" t="str">
        <f ca="1">IF('PR-tampon'!B412="","",IF('PR-tampon'!B412=0,"",INDIRECT(NOM_FR_FACADE&amp;ADDRESS('PR-tampon'!$E412,COLUMN(REFERENCEMENT_FACADE[[#Headers],[Synthèse support visés]])))))</f>
        <v/>
      </c>
      <c r="L446" s="2" t="str">
        <f ca="1">IF('PR-tampon'!B412="","",IF('PR-tampon'!B412=0,"",INDIRECT(NOM_FR_FACADE&amp;ADDRESS('PR-tampon'!$E412,COLUMN(REFERENCEMENT_FACADE[[#Headers],[LIMITATION DE HAUTEUR DE FACADE3]])))))</f>
        <v/>
      </c>
      <c r="M446" s="265" t="str">
        <f ca="1">IF('PR-tampon'!B412="","",IF('PR-tampon'!B412=0,"",INDIRECT(NOM_FR_FACADE&amp;ADDRESS('PR-tampon'!$E412,COLUMN(REFERENCEMENT_FACADE[[#Headers],[LIMITATION DE HAUTEUR DE FACADE]])))))</f>
        <v/>
      </c>
      <c r="N446" s="236" t="str">
        <f ca="1">IF('PR-tampon'!B412="","",IF('PR-tampon'!B412=0,"",IF(INDIRECT(NOM_FR_FACADE&amp;ADDRESS('PR-tampon'!$E412,COLUMN(REFERENCEMENT_FACADE[Observation domaine d''emploi Hauteur])))=0,"-",INDIRECT(NOM_FR_FACADE&amp;ADDRESS('PR-tampon'!$E412,COLUMN(REFERENCEMENT_FACADE[Observation domaine d''emploi Hauteur]))))))</f>
        <v/>
      </c>
      <c r="O446" s="2" t="str">
        <f ca="1">IF('PR-tampon'!B412="","",IF('PR-tampon'!B412=0,"",INDIRECT(NOM_FR_FACADE&amp;ADDRESS('PR-tampon'!$E412,COLUMN(REFERENCEMENT_FACADE[[#Headers],[Colonne zone visée]])))))</f>
        <v/>
      </c>
      <c r="P446" s="2" t="str">
        <f ca="1">IF('PR-tampon'!B412="","",IF('PR-tampon'!B412=0,"",INDIRECT(NOM_FR_FACADE&amp;ADDRESS('PR-tampon'!$E412,COLUMN(REFERENCEMENT_FACADE[[#Headers],[Colonne catégorie visée]])))))</f>
        <v/>
      </c>
      <c r="Q446" s="236" t="str">
        <f ca="1">IF(OR(RECH_CATEGORIE=FALSE,MID(Tableau5[[#This Row],[ZONE DE SISMICITE MAXIMALE POUR LA CATEGORIE DE BATIMENT VISEE]],2,2)="**"),IF('PR-tampon'!B412="","",IF('PR-tampon'!B412=0,"",IF(INDIRECT(NOM_FR_FACADE&amp;ADDRESS('PR-tampon'!$E412,COLUMN(REFERENCEMENT_FACADE[OBSERVATIONS SUR DOMAINE D''EMPLOI Sismique])))="","-",(INDIRECT(NOM_FR_FACADE&amp;ADDRESS('PR-tampon'!$E412,COLUMN(REFERENCEMENT_FACADE[OBSERVATIONS SUR DOMAINE D''EMPLOI Sismique]))))))),"")</f>
        <v/>
      </c>
      <c r="R446" s="2" t="str">
        <f ca="1">IF('PR-tampon'!B412="","",IF('PR-tampon'!B412=0,"",IF(INDIRECT(NOM_FR_FACADE&amp;ADDRESS('PR-tampon'!$E412,COLUMN(REFERENCEMENT_FACADE[REF ApL])))=0,"",INDIRECT(NOM_FR_FACADE&amp;ADDRESS('PR-tampon'!$E412,COLUMN(REFERENCEMENT_FACADE[REF ApL]))))))</f>
        <v/>
      </c>
      <c r="S446" s="187" t="str">
        <f ca="1">IF('PR-tampon'!B412="","",IF('PR-tampon'!B412=0,"",IF(INDIRECT(NOM_FR_FACADE&amp;ADDRESS('PR-tampon'!$E412,COLUMN(REFERENCEMENT_FACADE[Lien pour aller sur le site Evaluation CSTB])))=0,"",INDIRECT(NOM_FR_FACADE&amp;ADDRESS('PR-tampon'!$E412,COLUMN(REFERENCEMENT_FACADE[Lien pour aller sur le site Evaluation CSTB]))))))</f>
        <v/>
      </c>
    </row>
    <row r="447" spans="1:19" ht="120" customHeight="1" x14ac:dyDescent="0.3">
      <c r="A447" s="2" t="e">
        <f>IF('PR-tampon'!B413=0,"",IF(A446+1&gt;'MODULE DE RECHERCHE'!$F$36,"",A446+1))</f>
        <v>#VALUE!</v>
      </c>
      <c r="B447" s="10" t="str">
        <f ca="1">IF('PR-tampon'!E413="","",IF('PR-tampon'!E413=0,"",INDIRECT(NOM_FR_FACADE&amp;ADDRESS('PR-tampon'!$E413,COLUMN(REFERENCEMENT_FACADE[[#Headers],[DATE REFERENCEMENT]])))))</f>
        <v/>
      </c>
      <c r="C447" s="2" t="str">
        <f ca="1">IF('PR-tampon'!B413="","",IF('PR-tampon'!B413=0,"",INDIRECT(NOM_FR_FACADE&amp;ADDRESS('PR-tampon'!$E413,COLUMN(REFERENCEMENT_FACADE[[#Headers],[ASPECT]])))))</f>
        <v/>
      </c>
      <c r="D447" s="2" t="str">
        <f ca="1">IF('PR-tampon'!B413="","",IF('PR-tampon'!B413=0,"",INDIRECT(NOM_FR_FACADE&amp;ADDRESS('PR-tampon'!$E413,COLUMN(REFERENCEMENT_FACADE[[#Headers],[TYPE DE PROCEDE]])))))</f>
        <v/>
      </c>
      <c r="E447" s="2" t="str">
        <f ca="1">IF('PR-tampon'!B413="","",IF('PR-tampon'!B413=0,"",INDIRECT(NOM_FR_FACADE&amp;ADDRESS('PR-tampon'!$E413,COLUMN(REFERENCEMENT_FACADE[[#Headers],[NOM COMMERCIAL DU PROCEDE]])))))</f>
        <v/>
      </c>
      <c r="F447" s="2" t="str">
        <f ca="1">IF('PR-tampon'!B413="","",IF('PR-tampon'!B413=0,"",INDIRECT(NOM_FR_FACADE&amp;ADDRESS('PR-tampon'!$E413,COLUMN(REFERENCEMENT_FACADE[[#Headers],[FABRICANT]])))))</f>
        <v/>
      </c>
      <c r="G447" s="2" t="str">
        <f ca="1">IF('PR-tampon'!B413="","",IF('PR-tampon'!B413=0,"",INDIRECT(NOM_FR_FACADE&amp;ADDRESS('PR-tampon'!$E413,COLUMN(REFERENCEMENT_FACADE[[#Headers],[TYPE DE DOCUMENT DE REFERENCE]])))))</f>
        <v/>
      </c>
      <c r="H447" s="2" t="str">
        <f ca="1">IF('PR-tampon'!B413="","",IF('PR-tampon'!B413=0,"",INDIRECT(NOM_FR_FACADE&amp;ADDRESS('PR-tampon'!$E413,COLUMN(REFERENCEMENT_FACADE[[#Headers],[REF]])))))</f>
        <v/>
      </c>
      <c r="I447" s="10" t="str">
        <f ca="1">IF('PR-tampon'!B413="","",IF('PR-tampon'!B413=0,"",INDIRECT(NOM_FR_FACADE&amp;ADDRESS('PR-tampon'!$E413,COLUMN(REFERENCEMENT_FACADE[[#Headers],[AVIS LIMITE AU / VALIDITE]])))))</f>
        <v/>
      </c>
      <c r="J447" s="10" t="str">
        <f ca="1">IF('PR-tampon'!B413="","",IF('PR-tampon'!B413=0,"",INDIRECT(NOM_FR_FACADE&amp;ADDRESS('PR-tampon'!$E413,COLUMN(REFERENCEMENT_FACADE[[#Headers],[TC/TNC
dans le domaine d''emploi visé]])))))</f>
        <v/>
      </c>
      <c r="K447" s="2" t="str">
        <f ca="1">IF('PR-tampon'!B413="","",IF('PR-tampon'!B413=0,"",INDIRECT(NOM_FR_FACADE&amp;ADDRESS('PR-tampon'!$E413,COLUMN(REFERENCEMENT_FACADE[[#Headers],[Synthèse support visés]])))))</f>
        <v/>
      </c>
      <c r="L447" s="2" t="str">
        <f ca="1">IF('PR-tampon'!B413="","",IF('PR-tampon'!B413=0,"",INDIRECT(NOM_FR_FACADE&amp;ADDRESS('PR-tampon'!$E413,COLUMN(REFERENCEMENT_FACADE[[#Headers],[LIMITATION DE HAUTEUR DE FACADE3]])))))</f>
        <v/>
      </c>
      <c r="M447" s="265" t="str">
        <f ca="1">IF('PR-tampon'!B413="","",IF('PR-tampon'!B413=0,"",INDIRECT(NOM_FR_FACADE&amp;ADDRESS('PR-tampon'!$E413,COLUMN(REFERENCEMENT_FACADE[[#Headers],[LIMITATION DE HAUTEUR DE FACADE]])))))</f>
        <v/>
      </c>
      <c r="N447" s="236" t="str">
        <f ca="1">IF('PR-tampon'!B413="","",IF('PR-tampon'!B413=0,"",IF(INDIRECT(NOM_FR_FACADE&amp;ADDRESS('PR-tampon'!$E413,COLUMN(REFERENCEMENT_FACADE[Observation domaine d''emploi Hauteur])))=0,"-",INDIRECT(NOM_FR_FACADE&amp;ADDRESS('PR-tampon'!$E413,COLUMN(REFERENCEMENT_FACADE[Observation domaine d''emploi Hauteur]))))))</f>
        <v/>
      </c>
      <c r="O447" s="2" t="str">
        <f ca="1">IF('PR-tampon'!B413="","",IF('PR-tampon'!B413=0,"",INDIRECT(NOM_FR_FACADE&amp;ADDRESS('PR-tampon'!$E413,COLUMN(REFERENCEMENT_FACADE[[#Headers],[Colonne zone visée]])))))</f>
        <v/>
      </c>
      <c r="P447" s="2" t="str">
        <f ca="1">IF('PR-tampon'!B413="","",IF('PR-tampon'!B413=0,"",INDIRECT(NOM_FR_FACADE&amp;ADDRESS('PR-tampon'!$E413,COLUMN(REFERENCEMENT_FACADE[[#Headers],[Colonne catégorie visée]])))))</f>
        <v/>
      </c>
      <c r="Q447" s="236" t="str">
        <f ca="1">IF(OR(RECH_CATEGORIE=FALSE,MID(Tableau5[[#This Row],[ZONE DE SISMICITE MAXIMALE POUR LA CATEGORIE DE BATIMENT VISEE]],2,2)="**"),IF('PR-tampon'!B413="","",IF('PR-tampon'!B413=0,"",IF(INDIRECT(NOM_FR_FACADE&amp;ADDRESS('PR-tampon'!$E413,COLUMN(REFERENCEMENT_FACADE[OBSERVATIONS SUR DOMAINE D''EMPLOI Sismique])))="","-",(INDIRECT(NOM_FR_FACADE&amp;ADDRESS('PR-tampon'!$E413,COLUMN(REFERENCEMENT_FACADE[OBSERVATIONS SUR DOMAINE D''EMPLOI Sismique]))))))),"")</f>
        <v/>
      </c>
      <c r="R447" s="2" t="str">
        <f ca="1">IF('PR-tampon'!B413="","",IF('PR-tampon'!B413=0,"",IF(INDIRECT(NOM_FR_FACADE&amp;ADDRESS('PR-tampon'!$E413,COLUMN(REFERENCEMENT_FACADE[REF ApL])))=0,"",INDIRECT(NOM_FR_FACADE&amp;ADDRESS('PR-tampon'!$E413,COLUMN(REFERENCEMENT_FACADE[REF ApL]))))))</f>
        <v/>
      </c>
      <c r="S447" s="187" t="str">
        <f ca="1">IF('PR-tampon'!B413="","",IF('PR-tampon'!B413=0,"",IF(INDIRECT(NOM_FR_FACADE&amp;ADDRESS('PR-tampon'!$E413,COLUMN(REFERENCEMENT_FACADE[Lien pour aller sur le site Evaluation CSTB])))=0,"",INDIRECT(NOM_FR_FACADE&amp;ADDRESS('PR-tampon'!$E413,COLUMN(REFERENCEMENT_FACADE[Lien pour aller sur le site Evaluation CSTB]))))))</f>
        <v/>
      </c>
    </row>
    <row r="448" spans="1:19" ht="120" customHeight="1" x14ac:dyDescent="0.3">
      <c r="A448" s="2" t="e">
        <f>IF('PR-tampon'!B414=0,"",IF(A447+1&gt;'MODULE DE RECHERCHE'!$F$36,"",A447+1))</f>
        <v>#VALUE!</v>
      </c>
      <c r="B448" s="10" t="str">
        <f ca="1">IF('PR-tampon'!E414="","",IF('PR-tampon'!E414=0,"",INDIRECT(NOM_FR_FACADE&amp;ADDRESS('PR-tampon'!$E414,COLUMN(REFERENCEMENT_FACADE[[#Headers],[DATE REFERENCEMENT]])))))</f>
        <v/>
      </c>
      <c r="C448" s="2" t="str">
        <f ca="1">IF('PR-tampon'!B414="","",IF('PR-tampon'!B414=0,"",INDIRECT(NOM_FR_FACADE&amp;ADDRESS('PR-tampon'!$E414,COLUMN(REFERENCEMENT_FACADE[[#Headers],[ASPECT]])))))</f>
        <v/>
      </c>
      <c r="D448" s="2" t="str">
        <f ca="1">IF('PR-tampon'!B414="","",IF('PR-tampon'!B414=0,"",INDIRECT(NOM_FR_FACADE&amp;ADDRESS('PR-tampon'!$E414,COLUMN(REFERENCEMENT_FACADE[[#Headers],[TYPE DE PROCEDE]])))))</f>
        <v/>
      </c>
      <c r="E448" s="2" t="str">
        <f ca="1">IF('PR-tampon'!B414="","",IF('PR-tampon'!B414=0,"",INDIRECT(NOM_FR_FACADE&amp;ADDRESS('PR-tampon'!$E414,COLUMN(REFERENCEMENT_FACADE[[#Headers],[NOM COMMERCIAL DU PROCEDE]])))))</f>
        <v/>
      </c>
      <c r="F448" s="2" t="str">
        <f ca="1">IF('PR-tampon'!B414="","",IF('PR-tampon'!B414=0,"",INDIRECT(NOM_FR_FACADE&amp;ADDRESS('PR-tampon'!$E414,COLUMN(REFERENCEMENT_FACADE[[#Headers],[FABRICANT]])))))</f>
        <v/>
      </c>
      <c r="G448" s="2" t="str">
        <f ca="1">IF('PR-tampon'!B414="","",IF('PR-tampon'!B414=0,"",INDIRECT(NOM_FR_FACADE&amp;ADDRESS('PR-tampon'!$E414,COLUMN(REFERENCEMENT_FACADE[[#Headers],[TYPE DE DOCUMENT DE REFERENCE]])))))</f>
        <v/>
      </c>
      <c r="H448" s="2" t="str">
        <f ca="1">IF('PR-tampon'!B414="","",IF('PR-tampon'!B414=0,"",INDIRECT(NOM_FR_FACADE&amp;ADDRESS('PR-tampon'!$E414,COLUMN(REFERENCEMENT_FACADE[[#Headers],[REF]])))))</f>
        <v/>
      </c>
      <c r="I448" s="10" t="str">
        <f ca="1">IF('PR-tampon'!B414="","",IF('PR-tampon'!B414=0,"",INDIRECT(NOM_FR_FACADE&amp;ADDRESS('PR-tampon'!$E414,COLUMN(REFERENCEMENT_FACADE[[#Headers],[AVIS LIMITE AU / VALIDITE]])))))</f>
        <v/>
      </c>
      <c r="J448" s="10" t="str">
        <f ca="1">IF('PR-tampon'!B414="","",IF('PR-tampon'!B414=0,"",INDIRECT(NOM_FR_FACADE&amp;ADDRESS('PR-tampon'!$E414,COLUMN(REFERENCEMENT_FACADE[[#Headers],[TC/TNC
dans le domaine d''emploi visé]])))))</f>
        <v/>
      </c>
      <c r="K448" s="2" t="str">
        <f ca="1">IF('PR-tampon'!B414="","",IF('PR-tampon'!B414=0,"",INDIRECT(NOM_FR_FACADE&amp;ADDRESS('PR-tampon'!$E414,COLUMN(REFERENCEMENT_FACADE[[#Headers],[Synthèse support visés]])))))</f>
        <v/>
      </c>
      <c r="L448" s="2" t="str">
        <f ca="1">IF('PR-tampon'!B414="","",IF('PR-tampon'!B414=0,"",INDIRECT(NOM_FR_FACADE&amp;ADDRESS('PR-tampon'!$E414,COLUMN(REFERENCEMENT_FACADE[[#Headers],[LIMITATION DE HAUTEUR DE FACADE3]])))))</f>
        <v/>
      </c>
      <c r="M448" s="265" t="str">
        <f ca="1">IF('PR-tampon'!B414="","",IF('PR-tampon'!B414=0,"",INDIRECT(NOM_FR_FACADE&amp;ADDRESS('PR-tampon'!$E414,COLUMN(REFERENCEMENT_FACADE[[#Headers],[LIMITATION DE HAUTEUR DE FACADE]])))))</f>
        <v/>
      </c>
      <c r="N448" s="236" t="str">
        <f ca="1">IF('PR-tampon'!B414="","",IF('PR-tampon'!B414=0,"",IF(INDIRECT(NOM_FR_FACADE&amp;ADDRESS('PR-tampon'!$E414,COLUMN(REFERENCEMENT_FACADE[Observation domaine d''emploi Hauteur])))=0,"-",INDIRECT(NOM_FR_FACADE&amp;ADDRESS('PR-tampon'!$E414,COLUMN(REFERENCEMENT_FACADE[Observation domaine d''emploi Hauteur]))))))</f>
        <v/>
      </c>
      <c r="O448" s="2" t="str">
        <f ca="1">IF('PR-tampon'!B414="","",IF('PR-tampon'!B414=0,"",INDIRECT(NOM_FR_FACADE&amp;ADDRESS('PR-tampon'!$E414,COLUMN(REFERENCEMENT_FACADE[[#Headers],[Colonne zone visée]])))))</f>
        <v/>
      </c>
      <c r="P448" s="2" t="str">
        <f ca="1">IF('PR-tampon'!B414="","",IF('PR-tampon'!B414=0,"",INDIRECT(NOM_FR_FACADE&amp;ADDRESS('PR-tampon'!$E414,COLUMN(REFERENCEMENT_FACADE[[#Headers],[Colonne catégorie visée]])))))</f>
        <v/>
      </c>
      <c r="Q448" s="236" t="str">
        <f ca="1">IF(OR(RECH_CATEGORIE=FALSE,MID(Tableau5[[#This Row],[ZONE DE SISMICITE MAXIMALE POUR LA CATEGORIE DE BATIMENT VISEE]],2,2)="**"),IF('PR-tampon'!B414="","",IF('PR-tampon'!B414=0,"",IF(INDIRECT(NOM_FR_FACADE&amp;ADDRESS('PR-tampon'!$E414,COLUMN(REFERENCEMENT_FACADE[OBSERVATIONS SUR DOMAINE D''EMPLOI Sismique])))="","-",(INDIRECT(NOM_FR_FACADE&amp;ADDRESS('PR-tampon'!$E414,COLUMN(REFERENCEMENT_FACADE[OBSERVATIONS SUR DOMAINE D''EMPLOI Sismique]))))))),"")</f>
        <v/>
      </c>
      <c r="R448" s="2" t="str">
        <f ca="1">IF('PR-tampon'!B414="","",IF('PR-tampon'!B414=0,"",IF(INDIRECT(NOM_FR_FACADE&amp;ADDRESS('PR-tampon'!$E414,COLUMN(REFERENCEMENT_FACADE[REF ApL])))=0,"",INDIRECT(NOM_FR_FACADE&amp;ADDRESS('PR-tampon'!$E414,COLUMN(REFERENCEMENT_FACADE[REF ApL]))))))</f>
        <v/>
      </c>
      <c r="S448" s="187" t="str">
        <f ca="1">IF('PR-tampon'!B414="","",IF('PR-tampon'!B414=0,"",IF(INDIRECT(NOM_FR_FACADE&amp;ADDRESS('PR-tampon'!$E414,COLUMN(REFERENCEMENT_FACADE[Lien pour aller sur le site Evaluation CSTB])))=0,"",INDIRECT(NOM_FR_FACADE&amp;ADDRESS('PR-tampon'!$E414,COLUMN(REFERENCEMENT_FACADE[Lien pour aller sur le site Evaluation CSTB]))))))</f>
        <v/>
      </c>
    </row>
    <row r="449" spans="1:19" ht="120" customHeight="1" x14ac:dyDescent="0.3">
      <c r="A449" s="2" t="e">
        <f>IF('PR-tampon'!B415=0,"",IF(A448+1&gt;'MODULE DE RECHERCHE'!$F$36,"",A448+1))</f>
        <v>#VALUE!</v>
      </c>
      <c r="B449" s="10" t="str">
        <f ca="1">IF('PR-tampon'!E415="","",IF('PR-tampon'!E415=0,"",INDIRECT(NOM_FR_FACADE&amp;ADDRESS('PR-tampon'!$E415,COLUMN(REFERENCEMENT_FACADE[[#Headers],[DATE REFERENCEMENT]])))))</f>
        <v/>
      </c>
      <c r="C449" s="2" t="str">
        <f ca="1">IF('PR-tampon'!B415="","",IF('PR-tampon'!B415=0,"",INDIRECT(NOM_FR_FACADE&amp;ADDRESS('PR-tampon'!$E415,COLUMN(REFERENCEMENT_FACADE[[#Headers],[ASPECT]])))))</f>
        <v/>
      </c>
      <c r="D449" s="2" t="str">
        <f ca="1">IF('PR-tampon'!B415="","",IF('PR-tampon'!B415=0,"",INDIRECT(NOM_FR_FACADE&amp;ADDRESS('PR-tampon'!$E415,COLUMN(REFERENCEMENT_FACADE[[#Headers],[TYPE DE PROCEDE]])))))</f>
        <v/>
      </c>
      <c r="E449" s="2" t="str">
        <f ca="1">IF('PR-tampon'!B415="","",IF('PR-tampon'!B415=0,"",INDIRECT(NOM_FR_FACADE&amp;ADDRESS('PR-tampon'!$E415,COLUMN(REFERENCEMENT_FACADE[[#Headers],[NOM COMMERCIAL DU PROCEDE]])))))</f>
        <v/>
      </c>
      <c r="F449" s="2" t="str">
        <f ca="1">IF('PR-tampon'!B415="","",IF('PR-tampon'!B415=0,"",INDIRECT(NOM_FR_FACADE&amp;ADDRESS('PR-tampon'!$E415,COLUMN(REFERENCEMENT_FACADE[[#Headers],[FABRICANT]])))))</f>
        <v/>
      </c>
      <c r="G449" s="2" t="str">
        <f ca="1">IF('PR-tampon'!B415="","",IF('PR-tampon'!B415=0,"",INDIRECT(NOM_FR_FACADE&amp;ADDRESS('PR-tampon'!$E415,COLUMN(REFERENCEMENT_FACADE[[#Headers],[TYPE DE DOCUMENT DE REFERENCE]])))))</f>
        <v/>
      </c>
      <c r="H449" s="2" t="str">
        <f ca="1">IF('PR-tampon'!B415="","",IF('PR-tampon'!B415=0,"",INDIRECT(NOM_FR_FACADE&amp;ADDRESS('PR-tampon'!$E415,COLUMN(REFERENCEMENT_FACADE[[#Headers],[REF]])))))</f>
        <v/>
      </c>
      <c r="I449" s="10" t="str">
        <f ca="1">IF('PR-tampon'!B415="","",IF('PR-tampon'!B415=0,"",INDIRECT(NOM_FR_FACADE&amp;ADDRESS('PR-tampon'!$E415,COLUMN(REFERENCEMENT_FACADE[[#Headers],[AVIS LIMITE AU / VALIDITE]])))))</f>
        <v/>
      </c>
      <c r="J449" s="10" t="str">
        <f ca="1">IF('PR-tampon'!B415="","",IF('PR-tampon'!B415=0,"",INDIRECT(NOM_FR_FACADE&amp;ADDRESS('PR-tampon'!$E415,COLUMN(REFERENCEMENT_FACADE[[#Headers],[TC/TNC
dans le domaine d''emploi visé]])))))</f>
        <v/>
      </c>
      <c r="K449" s="2" t="str">
        <f ca="1">IF('PR-tampon'!B415="","",IF('PR-tampon'!B415=0,"",INDIRECT(NOM_FR_FACADE&amp;ADDRESS('PR-tampon'!$E415,COLUMN(REFERENCEMENT_FACADE[[#Headers],[Synthèse support visés]])))))</f>
        <v/>
      </c>
      <c r="L449" s="2" t="str">
        <f ca="1">IF('PR-tampon'!B415="","",IF('PR-tampon'!B415=0,"",INDIRECT(NOM_FR_FACADE&amp;ADDRESS('PR-tampon'!$E415,COLUMN(REFERENCEMENT_FACADE[[#Headers],[LIMITATION DE HAUTEUR DE FACADE3]])))))</f>
        <v/>
      </c>
      <c r="M449" s="265" t="str">
        <f ca="1">IF('PR-tampon'!B415="","",IF('PR-tampon'!B415=0,"",INDIRECT(NOM_FR_FACADE&amp;ADDRESS('PR-tampon'!$E415,COLUMN(REFERENCEMENT_FACADE[[#Headers],[LIMITATION DE HAUTEUR DE FACADE]])))))</f>
        <v/>
      </c>
      <c r="N449" s="236" t="str">
        <f ca="1">IF('PR-tampon'!B415="","",IF('PR-tampon'!B415=0,"",IF(INDIRECT(NOM_FR_FACADE&amp;ADDRESS('PR-tampon'!$E415,COLUMN(REFERENCEMENT_FACADE[Observation domaine d''emploi Hauteur])))=0,"-",INDIRECT(NOM_FR_FACADE&amp;ADDRESS('PR-tampon'!$E415,COLUMN(REFERENCEMENT_FACADE[Observation domaine d''emploi Hauteur]))))))</f>
        <v/>
      </c>
      <c r="O449" s="2" t="str">
        <f ca="1">IF('PR-tampon'!B415="","",IF('PR-tampon'!B415=0,"",INDIRECT(NOM_FR_FACADE&amp;ADDRESS('PR-tampon'!$E415,COLUMN(REFERENCEMENT_FACADE[[#Headers],[Colonne zone visée]])))))</f>
        <v/>
      </c>
      <c r="P449" s="2" t="str">
        <f ca="1">IF('PR-tampon'!B415="","",IF('PR-tampon'!B415=0,"",INDIRECT(NOM_FR_FACADE&amp;ADDRESS('PR-tampon'!$E415,COLUMN(REFERENCEMENT_FACADE[[#Headers],[Colonne catégorie visée]])))))</f>
        <v/>
      </c>
      <c r="Q449" s="236" t="str">
        <f ca="1">IF(OR(RECH_CATEGORIE=FALSE,MID(Tableau5[[#This Row],[ZONE DE SISMICITE MAXIMALE POUR LA CATEGORIE DE BATIMENT VISEE]],2,2)="**"),IF('PR-tampon'!B415="","",IF('PR-tampon'!B415=0,"",IF(INDIRECT(NOM_FR_FACADE&amp;ADDRESS('PR-tampon'!$E415,COLUMN(REFERENCEMENT_FACADE[OBSERVATIONS SUR DOMAINE D''EMPLOI Sismique])))="","-",(INDIRECT(NOM_FR_FACADE&amp;ADDRESS('PR-tampon'!$E415,COLUMN(REFERENCEMENT_FACADE[OBSERVATIONS SUR DOMAINE D''EMPLOI Sismique]))))))),"")</f>
        <v/>
      </c>
      <c r="R449" s="2" t="str">
        <f ca="1">IF('PR-tampon'!B415="","",IF('PR-tampon'!B415=0,"",IF(INDIRECT(NOM_FR_FACADE&amp;ADDRESS('PR-tampon'!$E415,COLUMN(REFERENCEMENT_FACADE[REF ApL])))=0,"",INDIRECT(NOM_FR_FACADE&amp;ADDRESS('PR-tampon'!$E415,COLUMN(REFERENCEMENT_FACADE[REF ApL]))))))</f>
        <v/>
      </c>
      <c r="S449" s="187" t="str">
        <f ca="1">IF('PR-tampon'!B415="","",IF('PR-tampon'!B415=0,"",IF(INDIRECT(NOM_FR_FACADE&amp;ADDRESS('PR-tampon'!$E415,COLUMN(REFERENCEMENT_FACADE[Lien pour aller sur le site Evaluation CSTB])))=0,"",INDIRECT(NOM_FR_FACADE&amp;ADDRESS('PR-tampon'!$E415,COLUMN(REFERENCEMENT_FACADE[Lien pour aller sur le site Evaluation CSTB]))))))</f>
        <v/>
      </c>
    </row>
    <row r="450" spans="1:19" ht="120" customHeight="1" x14ac:dyDescent="0.3">
      <c r="A450" s="2" t="e">
        <f>IF('PR-tampon'!B416=0,"",IF(A449+1&gt;'MODULE DE RECHERCHE'!$F$36,"",A449+1))</f>
        <v>#VALUE!</v>
      </c>
      <c r="B450" s="10" t="str">
        <f ca="1">IF('PR-tampon'!E416="","",IF('PR-tampon'!E416=0,"",INDIRECT(NOM_FR_FACADE&amp;ADDRESS('PR-tampon'!$E416,COLUMN(REFERENCEMENT_FACADE[[#Headers],[DATE REFERENCEMENT]])))))</f>
        <v/>
      </c>
      <c r="C450" s="2" t="str">
        <f ca="1">IF('PR-tampon'!B416="","",IF('PR-tampon'!B416=0,"",INDIRECT(NOM_FR_FACADE&amp;ADDRESS('PR-tampon'!$E416,COLUMN(REFERENCEMENT_FACADE[[#Headers],[ASPECT]])))))</f>
        <v/>
      </c>
      <c r="D450" s="2" t="str">
        <f ca="1">IF('PR-tampon'!B416="","",IF('PR-tampon'!B416=0,"",INDIRECT(NOM_FR_FACADE&amp;ADDRESS('PR-tampon'!$E416,COLUMN(REFERENCEMENT_FACADE[[#Headers],[TYPE DE PROCEDE]])))))</f>
        <v/>
      </c>
      <c r="E450" s="2" t="str">
        <f ca="1">IF('PR-tampon'!B416="","",IF('PR-tampon'!B416=0,"",INDIRECT(NOM_FR_FACADE&amp;ADDRESS('PR-tampon'!$E416,COLUMN(REFERENCEMENT_FACADE[[#Headers],[NOM COMMERCIAL DU PROCEDE]])))))</f>
        <v/>
      </c>
      <c r="F450" s="2" t="str">
        <f ca="1">IF('PR-tampon'!B416="","",IF('PR-tampon'!B416=0,"",INDIRECT(NOM_FR_FACADE&amp;ADDRESS('PR-tampon'!$E416,COLUMN(REFERENCEMENT_FACADE[[#Headers],[FABRICANT]])))))</f>
        <v/>
      </c>
      <c r="G450" s="2" t="str">
        <f ca="1">IF('PR-tampon'!B416="","",IF('PR-tampon'!B416=0,"",INDIRECT(NOM_FR_FACADE&amp;ADDRESS('PR-tampon'!$E416,COLUMN(REFERENCEMENT_FACADE[[#Headers],[TYPE DE DOCUMENT DE REFERENCE]])))))</f>
        <v/>
      </c>
      <c r="H450" s="2" t="str">
        <f ca="1">IF('PR-tampon'!B416="","",IF('PR-tampon'!B416=0,"",INDIRECT(NOM_FR_FACADE&amp;ADDRESS('PR-tampon'!$E416,COLUMN(REFERENCEMENT_FACADE[[#Headers],[REF]])))))</f>
        <v/>
      </c>
      <c r="I450" s="10" t="str">
        <f ca="1">IF('PR-tampon'!B416="","",IF('PR-tampon'!B416=0,"",INDIRECT(NOM_FR_FACADE&amp;ADDRESS('PR-tampon'!$E416,COLUMN(REFERENCEMENT_FACADE[[#Headers],[AVIS LIMITE AU / VALIDITE]])))))</f>
        <v/>
      </c>
      <c r="J450" s="10" t="str">
        <f ca="1">IF('PR-tampon'!B416="","",IF('PR-tampon'!B416=0,"",INDIRECT(NOM_FR_FACADE&amp;ADDRESS('PR-tampon'!$E416,COLUMN(REFERENCEMENT_FACADE[[#Headers],[TC/TNC
dans le domaine d''emploi visé]])))))</f>
        <v/>
      </c>
      <c r="K450" s="2" t="str">
        <f ca="1">IF('PR-tampon'!B416="","",IF('PR-tampon'!B416=0,"",INDIRECT(NOM_FR_FACADE&amp;ADDRESS('PR-tampon'!$E416,COLUMN(REFERENCEMENT_FACADE[[#Headers],[Synthèse support visés]])))))</f>
        <v/>
      </c>
      <c r="L450" s="2" t="str">
        <f ca="1">IF('PR-tampon'!B416="","",IF('PR-tampon'!B416=0,"",INDIRECT(NOM_FR_FACADE&amp;ADDRESS('PR-tampon'!$E416,COLUMN(REFERENCEMENT_FACADE[[#Headers],[LIMITATION DE HAUTEUR DE FACADE3]])))))</f>
        <v/>
      </c>
      <c r="M450" s="265" t="str">
        <f ca="1">IF('PR-tampon'!B416="","",IF('PR-tampon'!B416=0,"",INDIRECT(NOM_FR_FACADE&amp;ADDRESS('PR-tampon'!$E416,COLUMN(REFERENCEMENT_FACADE[[#Headers],[LIMITATION DE HAUTEUR DE FACADE]])))))</f>
        <v/>
      </c>
      <c r="N450" s="236" t="str">
        <f ca="1">IF('PR-tampon'!B416="","",IF('PR-tampon'!B416=0,"",IF(INDIRECT(NOM_FR_FACADE&amp;ADDRESS('PR-tampon'!$E416,COLUMN(REFERENCEMENT_FACADE[Observation domaine d''emploi Hauteur])))=0,"-",INDIRECT(NOM_FR_FACADE&amp;ADDRESS('PR-tampon'!$E416,COLUMN(REFERENCEMENT_FACADE[Observation domaine d''emploi Hauteur]))))))</f>
        <v/>
      </c>
      <c r="O450" s="2" t="str">
        <f ca="1">IF('PR-tampon'!B416="","",IF('PR-tampon'!B416=0,"",INDIRECT(NOM_FR_FACADE&amp;ADDRESS('PR-tampon'!$E416,COLUMN(REFERENCEMENT_FACADE[[#Headers],[Colonne zone visée]])))))</f>
        <v/>
      </c>
      <c r="P450" s="2" t="str">
        <f ca="1">IF('PR-tampon'!B416="","",IF('PR-tampon'!B416=0,"",INDIRECT(NOM_FR_FACADE&amp;ADDRESS('PR-tampon'!$E416,COLUMN(REFERENCEMENT_FACADE[[#Headers],[Colonne catégorie visée]])))))</f>
        <v/>
      </c>
      <c r="Q450" s="236" t="str">
        <f ca="1">IF(OR(RECH_CATEGORIE=FALSE,MID(Tableau5[[#This Row],[ZONE DE SISMICITE MAXIMALE POUR LA CATEGORIE DE BATIMENT VISEE]],2,2)="**"),IF('PR-tampon'!B416="","",IF('PR-tampon'!B416=0,"",IF(INDIRECT(NOM_FR_FACADE&amp;ADDRESS('PR-tampon'!$E416,COLUMN(REFERENCEMENT_FACADE[OBSERVATIONS SUR DOMAINE D''EMPLOI Sismique])))="","-",(INDIRECT(NOM_FR_FACADE&amp;ADDRESS('PR-tampon'!$E416,COLUMN(REFERENCEMENT_FACADE[OBSERVATIONS SUR DOMAINE D''EMPLOI Sismique]))))))),"")</f>
        <v/>
      </c>
      <c r="R450" s="2" t="str">
        <f ca="1">IF('PR-tampon'!B416="","",IF('PR-tampon'!B416=0,"",IF(INDIRECT(NOM_FR_FACADE&amp;ADDRESS('PR-tampon'!$E416,COLUMN(REFERENCEMENT_FACADE[REF ApL])))=0,"",INDIRECT(NOM_FR_FACADE&amp;ADDRESS('PR-tampon'!$E416,COLUMN(REFERENCEMENT_FACADE[REF ApL]))))))</f>
        <v/>
      </c>
      <c r="S450" s="187" t="str">
        <f ca="1">IF('PR-tampon'!B416="","",IF('PR-tampon'!B416=0,"",IF(INDIRECT(NOM_FR_FACADE&amp;ADDRESS('PR-tampon'!$E416,COLUMN(REFERENCEMENT_FACADE[Lien pour aller sur le site Evaluation CSTB])))=0,"",INDIRECT(NOM_FR_FACADE&amp;ADDRESS('PR-tampon'!$E416,COLUMN(REFERENCEMENT_FACADE[Lien pour aller sur le site Evaluation CSTB]))))))</f>
        <v/>
      </c>
    </row>
    <row r="451" spans="1:19" ht="120" customHeight="1" x14ac:dyDescent="0.3">
      <c r="A451" s="2" t="e">
        <f>IF('PR-tampon'!B417=0,"",IF(A450+1&gt;'MODULE DE RECHERCHE'!$F$36,"",A450+1))</f>
        <v>#VALUE!</v>
      </c>
      <c r="B451" s="10" t="str">
        <f ca="1">IF('PR-tampon'!E417="","",IF('PR-tampon'!E417=0,"",INDIRECT(NOM_FR_FACADE&amp;ADDRESS('PR-tampon'!$E417,COLUMN(REFERENCEMENT_FACADE[[#Headers],[DATE REFERENCEMENT]])))))</f>
        <v/>
      </c>
      <c r="C451" s="2" t="str">
        <f ca="1">IF('PR-tampon'!B417="","",IF('PR-tampon'!B417=0,"",INDIRECT(NOM_FR_FACADE&amp;ADDRESS('PR-tampon'!$E417,COLUMN(REFERENCEMENT_FACADE[[#Headers],[ASPECT]])))))</f>
        <v/>
      </c>
      <c r="D451" s="2" t="str">
        <f ca="1">IF('PR-tampon'!B417="","",IF('PR-tampon'!B417=0,"",INDIRECT(NOM_FR_FACADE&amp;ADDRESS('PR-tampon'!$E417,COLUMN(REFERENCEMENT_FACADE[[#Headers],[TYPE DE PROCEDE]])))))</f>
        <v/>
      </c>
      <c r="E451" s="2" t="str">
        <f ca="1">IF('PR-tampon'!B417="","",IF('PR-tampon'!B417=0,"",INDIRECT(NOM_FR_FACADE&amp;ADDRESS('PR-tampon'!$E417,COLUMN(REFERENCEMENT_FACADE[[#Headers],[NOM COMMERCIAL DU PROCEDE]])))))</f>
        <v/>
      </c>
      <c r="F451" s="2" t="str">
        <f ca="1">IF('PR-tampon'!B417="","",IF('PR-tampon'!B417=0,"",INDIRECT(NOM_FR_FACADE&amp;ADDRESS('PR-tampon'!$E417,COLUMN(REFERENCEMENT_FACADE[[#Headers],[FABRICANT]])))))</f>
        <v/>
      </c>
      <c r="G451" s="2" t="str">
        <f ca="1">IF('PR-tampon'!B417="","",IF('PR-tampon'!B417=0,"",INDIRECT(NOM_FR_FACADE&amp;ADDRESS('PR-tampon'!$E417,COLUMN(REFERENCEMENT_FACADE[[#Headers],[TYPE DE DOCUMENT DE REFERENCE]])))))</f>
        <v/>
      </c>
      <c r="H451" s="2" t="str">
        <f ca="1">IF('PR-tampon'!B417="","",IF('PR-tampon'!B417=0,"",INDIRECT(NOM_FR_FACADE&amp;ADDRESS('PR-tampon'!$E417,COLUMN(REFERENCEMENT_FACADE[[#Headers],[REF]])))))</f>
        <v/>
      </c>
      <c r="I451" s="10" t="str">
        <f ca="1">IF('PR-tampon'!B417="","",IF('PR-tampon'!B417=0,"",INDIRECT(NOM_FR_FACADE&amp;ADDRESS('PR-tampon'!$E417,COLUMN(REFERENCEMENT_FACADE[[#Headers],[AVIS LIMITE AU / VALIDITE]])))))</f>
        <v/>
      </c>
      <c r="J451" s="10" t="str">
        <f ca="1">IF('PR-tampon'!B417="","",IF('PR-tampon'!B417=0,"",INDIRECT(NOM_FR_FACADE&amp;ADDRESS('PR-tampon'!$E417,COLUMN(REFERENCEMENT_FACADE[[#Headers],[TC/TNC
dans le domaine d''emploi visé]])))))</f>
        <v/>
      </c>
      <c r="K451" s="2" t="str">
        <f ca="1">IF('PR-tampon'!B417="","",IF('PR-tampon'!B417=0,"",INDIRECT(NOM_FR_FACADE&amp;ADDRESS('PR-tampon'!$E417,COLUMN(REFERENCEMENT_FACADE[[#Headers],[Synthèse support visés]])))))</f>
        <v/>
      </c>
      <c r="L451" s="2" t="str">
        <f ca="1">IF('PR-tampon'!B417="","",IF('PR-tampon'!B417=0,"",INDIRECT(NOM_FR_FACADE&amp;ADDRESS('PR-tampon'!$E417,COLUMN(REFERENCEMENT_FACADE[[#Headers],[LIMITATION DE HAUTEUR DE FACADE3]])))))</f>
        <v/>
      </c>
      <c r="M451" s="265" t="str">
        <f ca="1">IF('PR-tampon'!B417="","",IF('PR-tampon'!B417=0,"",INDIRECT(NOM_FR_FACADE&amp;ADDRESS('PR-tampon'!$E417,COLUMN(REFERENCEMENT_FACADE[[#Headers],[LIMITATION DE HAUTEUR DE FACADE]])))))</f>
        <v/>
      </c>
      <c r="N451" s="236" t="str">
        <f ca="1">IF('PR-tampon'!B417="","",IF('PR-tampon'!B417=0,"",IF(INDIRECT(NOM_FR_FACADE&amp;ADDRESS('PR-tampon'!$E417,COLUMN(REFERENCEMENT_FACADE[Observation domaine d''emploi Hauteur])))=0,"-",INDIRECT(NOM_FR_FACADE&amp;ADDRESS('PR-tampon'!$E417,COLUMN(REFERENCEMENT_FACADE[Observation domaine d''emploi Hauteur]))))))</f>
        <v/>
      </c>
      <c r="O451" s="2" t="str">
        <f ca="1">IF('PR-tampon'!B417="","",IF('PR-tampon'!B417=0,"",INDIRECT(NOM_FR_FACADE&amp;ADDRESS('PR-tampon'!$E417,COLUMN(REFERENCEMENT_FACADE[[#Headers],[Colonne zone visée]])))))</f>
        <v/>
      </c>
      <c r="P451" s="2" t="str">
        <f ca="1">IF('PR-tampon'!B417="","",IF('PR-tampon'!B417=0,"",INDIRECT(NOM_FR_FACADE&amp;ADDRESS('PR-tampon'!$E417,COLUMN(REFERENCEMENT_FACADE[[#Headers],[Colonne catégorie visée]])))))</f>
        <v/>
      </c>
      <c r="Q451" s="236" t="str">
        <f ca="1">IF(OR(RECH_CATEGORIE=FALSE,MID(Tableau5[[#This Row],[ZONE DE SISMICITE MAXIMALE POUR LA CATEGORIE DE BATIMENT VISEE]],2,2)="**"),IF('PR-tampon'!B417="","",IF('PR-tampon'!B417=0,"",IF(INDIRECT(NOM_FR_FACADE&amp;ADDRESS('PR-tampon'!$E417,COLUMN(REFERENCEMENT_FACADE[OBSERVATIONS SUR DOMAINE D''EMPLOI Sismique])))="","-",(INDIRECT(NOM_FR_FACADE&amp;ADDRESS('PR-tampon'!$E417,COLUMN(REFERENCEMENT_FACADE[OBSERVATIONS SUR DOMAINE D''EMPLOI Sismique]))))))),"")</f>
        <v/>
      </c>
      <c r="R451" s="2" t="str">
        <f ca="1">IF('PR-tampon'!B417="","",IF('PR-tampon'!B417=0,"",IF(INDIRECT(NOM_FR_FACADE&amp;ADDRESS('PR-tampon'!$E417,COLUMN(REFERENCEMENT_FACADE[REF ApL])))=0,"",INDIRECT(NOM_FR_FACADE&amp;ADDRESS('PR-tampon'!$E417,COLUMN(REFERENCEMENT_FACADE[REF ApL]))))))</f>
        <v/>
      </c>
      <c r="S451" s="187" t="str">
        <f ca="1">IF('PR-tampon'!B417="","",IF('PR-tampon'!B417=0,"",IF(INDIRECT(NOM_FR_FACADE&amp;ADDRESS('PR-tampon'!$E417,COLUMN(REFERENCEMENT_FACADE[Lien pour aller sur le site Evaluation CSTB])))=0,"",INDIRECT(NOM_FR_FACADE&amp;ADDRESS('PR-tampon'!$E417,COLUMN(REFERENCEMENT_FACADE[Lien pour aller sur le site Evaluation CSTB]))))))</f>
        <v/>
      </c>
    </row>
    <row r="452" spans="1:19" ht="120" customHeight="1" x14ac:dyDescent="0.3">
      <c r="A452" s="2" t="e">
        <f>IF('PR-tampon'!B418=0,"",IF(A451+1&gt;'MODULE DE RECHERCHE'!$F$36,"",A451+1))</f>
        <v>#VALUE!</v>
      </c>
      <c r="B452" s="10" t="str">
        <f ca="1">IF('PR-tampon'!E418="","",IF('PR-tampon'!E418=0,"",INDIRECT(NOM_FR_FACADE&amp;ADDRESS('PR-tampon'!$E418,COLUMN(REFERENCEMENT_FACADE[[#Headers],[DATE REFERENCEMENT]])))))</f>
        <v/>
      </c>
      <c r="C452" s="2" t="str">
        <f ca="1">IF('PR-tampon'!B418="","",IF('PR-tampon'!B418=0,"",INDIRECT(NOM_FR_FACADE&amp;ADDRESS('PR-tampon'!$E418,COLUMN(REFERENCEMENT_FACADE[[#Headers],[ASPECT]])))))</f>
        <v/>
      </c>
      <c r="D452" s="2" t="str">
        <f ca="1">IF('PR-tampon'!B418="","",IF('PR-tampon'!B418=0,"",INDIRECT(NOM_FR_FACADE&amp;ADDRESS('PR-tampon'!$E418,COLUMN(REFERENCEMENT_FACADE[[#Headers],[TYPE DE PROCEDE]])))))</f>
        <v/>
      </c>
      <c r="E452" s="2" t="str">
        <f ca="1">IF('PR-tampon'!B418="","",IF('PR-tampon'!B418=0,"",INDIRECT(NOM_FR_FACADE&amp;ADDRESS('PR-tampon'!$E418,COLUMN(REFERENCEMENT_FACADE[[#Headers],[NOM COMMERCIAL DU PROCEDE]])))))</f>
        <v/>
      </c>
      <c r="F452" s="2" t="str">
        <f ca="1">IF('PR-tampon'!B418="","",IF('PR-tampon'!B418=0,"",INDIRECT(NOM_FR_FACADE&amp;ADDRESS('PR-tampon'!$E418,COLUMN(REFERENCEMENT_FACADE[[#Headers],[FABRICANT]])))))</f>
        <v/>
      </c>
      <c r="G452" s="2" t="str">
        <f ca="1">IF('PR-tampon'!B418="","",IF('PR-tampon'!B418=0,"",INDIRECT(NOM_FR_FACADE&amp;ADDRESS('PR-tampon'!$E418,COLUMN(REFERENCEMENT_FACADE[[#Headers],[TYPE DE DOCUMENT DE REFERENCE]])))))</f>
        <v/>
      </c>
      <c r="H452" s="2" t="str">
        <f ca="1">IF('PR-tampon'!B418="","",IF('PR-tampon'!B418=0,"",INDIRECT(NOM_FR_FACADE&amp;ADDRESS('PR-tampon'!$E418,COLUMN(REFERENCEMENT_FACADE[[#Headers],[REF]])))))</f>
        <v/>
      </c>
      <c r="I452" s="10" t="str">
        <f ca="1">IF('PR-tampon'!B418="","",IF('PR-tampon'!B418=0,"",INDIRECT(NOM_FR_FACADE&amp;ADDRESS('PR-tampon'!$E418,COLUMN(REFERENCEMENT_FACADE[[#Headers],[AVIS LIMITE AU / VALIDITE]])))))</f>
        <v/>
      </c>
      <c r="J452" s="10" t="str">
        <f ca="1">IF('PR-tampon'!B418="","",IF('PR-tampon'!B418=0,"",INDIRECT(NOM_FR_FACADE&amp;ADDRESS('PR-tampon'!$E418,COLUMN(REFERENCEMENT_FACADE[[#Headers],[TC/TNC
dans le domaine d''emploi visé]])))))</f>
        <v/>
      </c>
      <c r="K452" s="2" t="str">
        <f ca="1">IF('PR-tampon'!B418="","",IF('PR-tampon'!B418=0,"",INDIRECT(NOM_FR_FACADE&amp;ADDRESS('PR-tampon'!$E418,COLUMN(REFERENCEMENT_FACADE[[#Headers],[Synthèse support visés]])))))</f>
        <v/>
      </c>
      <c r="L452" s="2" t="str">
        <f ca="1">IF('PR-tampon'!B418="","",IF('PR-tampon'!B418=0,"",INDIRECT(NOM_FR_FACADE&amp;ADDRESS('PR-tampon'!$E418,COLUMN(REFERENCEMENT_FACADE[[#Headers],[LIMITATION DE HAUTEUR DE FACADE3]])))))</f>
        <v/>
      </c>
      <c r="M452" s="265" t="str">
        <f ca="1">IF('PR-tampon'!B418="","",IF('PR-tampon'!B418=0,"",INDIRECT(NOM_FR_FACADE&amp;ADDRESS('PR-tampon'!$E418,COLUMN(REFERENCEMENT_FACADE[[#Headers],[LIMITATION DE HAUTEUR DE FACADE]])))))</f>
        <v/>
      </c>
      <c r="N452" s="236" t="str">
        <f ca="1">IF('PR-tampon'!B418="","",IF('PR-tampon'!B418=0,"",IF(INDIRECT(NOM_FR_FACADE&amp;ADDRESS('PR-tampon'!$E418,COLUMN(REFERENCEMENT_FACADE[Observation domaine d''emploi Hauteur])))=0,"-",INDIRECT(NOM_FR_FACADE&amp;ADDRESS('PR-tampon'!$E418,COLUMN(REFERENCEMENT_FACADE[Observation domaine d''emploi Hauteur]))))))</f>
        <v/>
      </c>
      <c r="O452" s="2" t="str">
        <f ca="1">IF('PR-tampon'!B418="","",IF('PR-tampon'!B418=0,"",INDIRECT(NOM_FR_FACADE&amp;ADDRESS('PR-tampon'!$E418,COLUMN(REFERENCEMENT_FACADE[[#Headers],[Colonne zone visée]])))))</f>
        <v/>
      </c>
      <c r="P452" s="2" t="str">
        <f ca="1">IF('PR-tampon'!B418="","",IF('PR-tampon'!B418=0,"",INDIRECT(NOM_FR_FACADE&amp;ADDRESS('PR-tampon'!$E418,COLUMN(REFERENCEMENT_FACADE[[#Headers],[Colonne catégorie visée]])))))</f>
        <v/>
      </c>
      <c r="Q452" s="236" t="str">
        <f ca="1">IF(OR(RECH_CATEGORIE=FALSE,MID(Tableau5[[#This Row],[ZONE DE SISMICITE MAXIMALE POUR LA CATEGORIE DE BATIMENT VISEE]],2,2)="**"),IF('PR-tampon'!B418="","",IF('PR-tampon'!B418=0,"",IF(INDIRECT(NOM_FR_FACADE&amp;ADDRESS('PR-tampon'!$E418,COLUMN(REFERENCEMENT_FACADE[OBSERVATIONS SUR DOMAINE D''EMPLOI Sismique])))="","-",(INDIRECT(NOM_FR_FACADE&amp;ADDRESS('PR-tampon'!$E418,COLUMN(REFERENCEMENT_FACADE[OBSERVATIONS SUR DOMAINE D''EMPLOI Sismique]))))))),"")</f>
        <v/>
      </c>
      <c r="R452" s="2" t="str">
        <f ca="1">IF('PR-tampon'!B418="","",IF('PR-tampon'!B418=0,"",IF(INDIRECT(NOM_FR_FACADE&amp;ADDRESS('PR-tampon'!$E418,COLUMN(REFERENCEMENT_FACADE[REF ApL])))=0,"",INDIRECT(NOM_FR_FACADE&amp;ADDRESS('PR-tampon'!$E418,COLUMN(REFERENCEMENT_FACADE[REF ApL]))))))</f>
        <v/>
      </c>
      <c r="S452" s="187" t="str">
        <f ca="1">IF('PR-tampon'!B418="","",IF('PR-tampon'!B418=0,"",IF(INDIRECT(NOM_FR_FACADE&amp;ADDRESS('PR-tampon'!$E418,COLUMN(REFERENCEMENT_FACADE[Lien pour aller sur le site Evaluation CSTB])))=0,"",INDIRECT(NOM_FR_FACADE&amp;ADDRESS('PR-tampon'!$E418,COLUMN(REFERENCEMENT_FACADE[Lien pour aller sur le site Evaluation CSTB]))))))</f>
        <v/>
      </c>
    </row>
    <row r="453" spans="1:19" ht="120" customHeight="1" x14ac:dyDescent="0.3">
      <c r="A453" s="2" t="e">
        <f>IF('PR-tampon'!B419=0,"",IF(A452+1&gt;'MODULE DE RECHERCHE'!$F$36,"",A452+1))</f>
        <v>#VALUE!</v>
      </c>
      <c r="B453" s="10" t="str">
        <f ca="1">IF('PR-tampon'!E419="","",IF('PR-tampon'!E419=0,"",INDIRECT(NOM_FR_FACADE&amp;ADDRESS('PR-tampon'!$E419,COLUMN(REFERENCEMENT_FACADE[[#Headers],[DATE REFERENCEMENT]])))))</f>
        <v/>
      </c>
      <c r="C453" s="2" t="str">
        <f ca="1">IF('PR-tampon'!B419="","",IF('PR-tampon'!B419=0,"",INDIRECT(NOM_FR_FACADE&amp;ADDRESS('PR-tampon'!$E419,COLUMN(REFERENCEMENT_FACADE[[#Headers],[ASPECT]])))))</f>
        <v/>
      </c>
      <c r="D453" s="2" t="str">
        <f ca="1">IF('PR-tampon'!B419="","",IF('PR-tampon'!B419=0,"",INDIRECT(NOM_FR_FACADE&amp;ADDRESS('PR-tampon'!$E419,COLUMN(REFERENCEMENT_FACADE[[#Headers],[TYPE DE PROCEDE]])))))</f>
        <v/>
      </c>
      <c r="E453" s="2" t="str">
        <f ca="1">IF('PR-tampon'!B419="","",IF('PR-tampon'!B419=0,"",INDIRECT(NOM_FR_FACADE&amp;ADDRESS('PR-tampon'!$E419,COLUMN(REFERENCEMENT_FACADE[[#Headers],[NOM COMMERCIAL DU PROCEDE]])))))</f>
        <v/>
      </c>
      <c r="F453" s="2" t="str">
        <f ca="1">IF('PR-tampon'!B419="","",IF('PR-tampon'!B419=0,"",INDIRECT(NOM_FR_FACADE&amp;ADDRESS('PR-tampon'!$E419,COLUMN(REFERENCEMENT_FACADE[[#Headers],[FABRICANT]])))))</f>
        <v/>
      </c>
      <c r="G453" s="2" t="str">
        <f ca="1">IF('PR-tampon'!B419="","",IF('PR-tampon'!B419=0,"",INDIRECT(NOM_FR_FACADE&amp;ADDRESS('PR-tampon'!$E419,COLUMN(REFERENCEMENT_FACADE[[#Headers],[TYPE DE DOCUMENT DE REFERENCE]])))))</f>
        <v/>
      </c>
      <c r="H453" s="2" t="str">
        <f ca="1">IF('PR-tampon'!B419="","",IF('PR-tampon'!B419=0,"",INDIRECT(NOM_FR_FACADE&amp;ADDRESS('PR-tampon'!$E419,COLUMN(REFERENCEMENT_FACADE[[#Headers],[REF]])))))</f>
        <v/>
      </c>
      <c r="I453" s="10" t="str">
        <f ca="1">IF('PR-tampon'!B419="","",IF('PR-tampon'!B419=0,"",INDIRECT(NOM_FR_FACADE&amp;ADDRESS('PR-tampon'!$E419,COLUMN(REFERENCEMENT_FACADE[[#Headers],[AVIS LIMITE AU / VALIDITE]])))))</f>
        <v/>
      </c>
      <c r="J453" s="10" t="str">
        <f ca="1">IF('PR-tampon'!B419="","",IF('PR-tampon'!B419=0,"",INDIRECT(NOM_FR_FACADE&amp;ADDRESS('PR-tampon'!$E419,COLUMN(REFERENCEMENT_FACADE[[#Headers],[TC/TNC
dans le domaine d''emploi visé]])))))</f>
        <v/>
      </c>
      <c r="K453" s="2" t="str">
        <f ca="1">IF('PR-tampon'!B419="","",IF('PR-tampon'!B419=0,"",INDIRECT(NOM_FR_FACADE&amp;ADDRESS('PR-tampon'!$E419,COLUMN(REFERENCEMENT_FACADE[[#Headers],[Synthèse support visés]])))))</f>
        <v/>
      </c>
      <c r="L453" s="2" t="str">
        <f ca="1">IF('PR-tampon'!B419="","",IF('PR-tampon'!B419=0,"",INDIRECT(NOM_FR_FACADE&amp;ADDRESS('PR-tampon'!$E419,COLUMN(REFERENCEMENT_FACADE[[#Headers],[LIMITATION DE HAUTEUR DE FACADE3]])))))</f>
        <v/>
      </c>
      <c r="M453" s="265" t="str">
        <f ca="1">IF('PR-tampon'!B419="","",IF('PR-tampon'!B419=0,"",INDIRECT(NOM_FR_FACADE&amp;ADDRESS('PR-tampon'!$E419,COLUMN(REFERENCEMENT_FACADE[[#Headers],[LIMITATION DE HAUTEUR DE FACADE]])))))</f>
        <v/>
      </c>
      <c r="N453" s="236" t="str">
        <f ca="1">IF('PR-tampon'!B419="","",IF('PR-tampon'!B419=0,"",IF(INDIRECT(NOM_FR_FACADE&amp;ADDRESS('PR-tampon'!$E419,COLUMN(REFERENCEMENT_FACADE[Observation domaine d''emploi Hauteur])))=0,"-",INDIRECT(NOM_FR_FACADE&amp;ADDRESS('PR-tampon'!$E419,COLUMN(REFERENCEMENT_FACADE[Observation domaine d''emploi Hauteur]))))))</f>
        <v/>
      </c>
      <c r="O453" s="2" t="str">
        <f ca="1">IF('PR-tampon'!B419="","",IF('PR-tampon'!B419=0,"",INDIRECT(NOM_FR_FACADE&amp;ADDRESS('PR-tampon'!$E419,COLUMN(REFERENCEMENT_FACADE[[#Headers],[Colonne zone visée]])))))</f>
        <v/>
      </c>
      <c r="P453" s="2" t="str">
        <f ca="1">IF('PR-tampon'!B419="","",IF('PR-tampon'!B419=0,"",INDIRECT(NOM_FR_FACADE&amp;ADDRESS('PR-tampon'!$E419,COLUMN(REFERENCEMENT_FACADE[[#Headers],[Colonne catégorie visée]])))))</f>
        <v/>
      </c>
      <c r="Q453" s="236" t="str">
        <f ca="1">IF(OR(RECH_CATEGORIE=FALSE,MID(Tableau5[[#This Row],[ZONE DE SISMICITE MAXIMALE POUR LA CATEGORIE DE BATIMENT VISEE]],2,2)="**"),IF('PR-tampon'!B419="","",IF('PR-tampon'!B419=0,"",IF(INDIRECT(NOM_FR_FACADE&amp;ADDRESS('PR-tampon'!$E419,COLUMN(REFERENCEMENT_FACADE[OBSERVATIONS SUR DOMAINE D''EMPLOI Sismique])))="","-",(INDIRECT(NOM_FR_FACADE&amp;ADDRESS('PR-tampon'!$E419,COLUMN(REFERENCEMENT_FACADE[OBSERVATIONS SUR DOMAINE D''EMPLOI Sismique]))))))),"")</f>
        <v/>
      </c>
      <c r="R453" s="2" t="str">
        <f ca="1">IF('PR-tampon'!B419="","",IF('PR-tampon'!B419=0,"",IF(INDIRECT(NOM_FR_FACADE&amp;ADDRESS('PR-tampon'!$E419,COLUMN(REFERENCEMENT_FACADE[REF ApL])))=0,"",INDIRECT(NOM_FR_FACADE&amp;ADDRESS('PR-tampon'!$E419,COLUMN(REFERENCEMENT_FACADE[REF ApL]))))))</f>
        <v/>
      </c>
      <c r="S453" s="187" t="str">
        <f ca="1">IF('PR-tampon'!B419="","",IF('PR-tampon'!B419=0,"",IF(INDIRECT(NOM_FR_FACADE&amp;ADDRESS('PR-tampon'!$E419,COLUMN(REFERENCEMENT_FACADE[Lien pour aller sur le site Evaluation CSTB])))=0,"",INDIRECT(NOM_FR_FACADE&amp;ADDRESS('PR-tampon'!$E419,COLUMN(REFERENCEMENT_FACADE[Lien pour aller sur le site Evaluation CSTB]))))))</f>
        <v/>
      </c>
    </row>
    <row r="454" spans="1:19" ht="120" customHeight="1" x14ac:dyDescent="0.3">
      <c r="A454" s="2" t="e">
        <f>IF('PR-tampon'!B420=0,"",IF(A453+1&gt;'MODULE DE RECHERCHE'!$F$36,"",A453+1))</f>
        <v>#VALUE!</v>
      </c>
      <c r="B454" s="10" t="str">
        <f ca="1">IF('PR-tampon'!E420="","",IF('PR-tampon'!E420=0,"",INDIRECT(NOM_FR_FACADE&amp;ADDRESS('PR-tampon'!$E420,COLUMN(REFERENCEMENT_FACADE[[#Headers],[DATE REFERENCEMENT]])))))</f>
        <v/>
      </c>
      <c r="C454" s="2" t="str">
        <f ca="1">IF('PR-tampon'!B420="","",IF('PR-tampon'!B420=0,"",INDIRECT(NOM_FR_FACADE&amp;ADDRESS('PR-tampon'!$E420,COLUMN(REFERENCEMENT_FACADE[[#Headers],[ASPECT]])))))</f>
        <v/>
      </c>
      <c r="D454" s="2" t="str">
        <f ca="1">IF('PR-tampon'!B420="","",IF('PR-tampon'!B420=0,"",INDIRECT(NOM_FR_FACADE&amp;ADDRESS('PR-tampon'!$E420,COLUMN(REFERENCEMENT_FACADE[[#Headers],[TYPE DE PROCEDE]])))))</f>
        <v/>
      </c>
      <c r="E454" s="2" t="str">
        <f ca="1">IF('PR-tampon'!B420="","",IF('PR-tampon'!B420=0,"",INDIRECT(NOM_FR_FACADE&amp;ADDRESS('PR-tampon'!$E420,COLUMN(REFERENCEMENT_FACADE[[#Headers],[NOM COMMERCIAL DU PROCEDE]])))))</f>
        <v/>
      </c>
      <c r="F454" s="2" t="str">
        <f ca="1">IF('PR-tampon'!B420="","",IF('PR-tampon'!B420=0,"",INDIRECT(NOM_FR_FACADE&amp;ADDRESS('PR-tampon'!$E420,COLUMN(REFERENCEMENT_FACADE[[#Headers],[FABRICANT]])))))</f>
        <v/>
      </c>
      <c r="G454" s="2" t="str">
        <f ca="1">IF('PR-tampon'!B420="","",IF('PR-tampon'!B420=0,"",INDIRECT(NOM_FR_FACADE&amp;ADDRESS('PR-tampon'!$E420,COLUMN(REFERENCEMENT_FACADE[[#Headers],[TYPE DE DOCUMENT DE REFERENCE]])))))</f>
        <v/>
      </c>
      <c r="H454" s="2" t="str">
        <f ca="1">IF('PR-tampon'!B420="","",IF('PR-tampon'!B420=0,"",INDIRECT(NOM_FR_FACADE&amp;ADDRESS('PR-tampon'!$E420,COLUMN(REFERENCEMENT_FACADE[[#Headers],[REF]])))))</f>
        <v/>
      </c>
      <c r="I454" s="10" t="str">
        <f ca="1">IF('PR-tampon'!B420="","",IF('PR-tampon'!B420=0,"",INDIRECT(NOM_FR_FACADE&amp;ADDRESS('PR-tampon'!$E420,COLUMN(REFERENCEMENT_FACADE[[#Headers],[AVIS LIMITE AU / VALIDITE]])))))</f>
        <v/>
      </c>
      <c r="J454" s="10" t="str">
        <f ca="1">IF('PR-tampon'!B420="","",IF('PR-tampon'!B420=0,"",INDIRECT(NOM_FR_FACADE&amp;ADDRESS('PR-tampon'!$E420,COLUMN(REFERENCEMENT_FACADE[[#Headers],[TC/TNC
dans le domaine d''emploi visé]])))))</f>
        <v/>
      </c>
      <c r="K454" s="2" t="str">
        <f ca="1">IF('PR-tampon'!B420="","",IF('PR-tampon'!B420=0,"",INDIRECT(NOM_FR_FACADE&amp;ADDRESS('PR-tampon'!$E420,COLUMN(REFERENCEMENT_FACADE[[#Headers],[Synthèse support visés]])))))</f>
        <v/>
      </c>
      <c r="L454" s="2" t="str">
        <f ca="1">IF('PR-tampon'!B420="","",IF('PR-tampon'!B420=0,"",INDIRECT(NOM_FR_FACADE&amp;ADDRESS('PR-tampon'!$E420,COLUMN(REFERENCEMENT_FACADE[[#Headers],[LIMITATION DE HAUTEUR DE FACADE3]])))))</f>
        <v/>
      </c>
      <c r="M454" s="265" t="str">
        <f ca="1">IF('PR-tampon'!B420="","",IF('PR-tampon'!B420=0,"",INDIRECT(NOM_FR_FACADE&amp;ADDRESS('PR-tampon'!$E420,COLUMN(REFERENCEMENT_FACADE[[#Headers],[LIMITATION DE HAUTEUR DE FACADE]])))))</f>
        <v/>
      </c>
      <c r="N454" s="236" t="str">
        <f ca="1">IF('PR-tampon'!B420="","",IF('PR-tampon'!B420=0,"",IF(INDIRECT(NOM_FR_FACADE&amp;ADDRESS('PR-tampon'!$E420,COLUMN(REFERENCEMENT_FACADE[Observation domaine d''emploi Hauteur])))=0,"-",INDIRECT(NOM_FR_FACADE&amp;ADDRESS('PR-tampon'!$E420,COLUMN(REFERENCEMENT_FACADE[Observation domaine d''emploi Hauteur]))))))</f>
        <v/>
      </c>
      <c r="O454" s="2" t="str">
        <f ca="1">IF('PR-tampon'!B420="","",IF('PR-tampon'!B420=0,"",INDIRECT(NOM_FR_FACADE&amp;ADDRESS('PR-tampon'!$E420,COLUMN(REFERENCEMENT_FACADE[[#Headers],[Colonne zone visée]])))))</f>
        <v/>
      </c>
      <c r="P454" s="2" t="str">
        <f ca="1">IF('PR-tampon'!B420="","",IF('PR-tampon'!B420=0,"",INDIRECT(NOM_FR_FACADE&amp;ADDRESS('PR-tampon'!$E420,COLUMN(REFERENCEMENT_FACADE[[#Headers],[Colonne catégorie visée]])))))</f>
        <v/>
      </c>
      <c r="Q454" s="236" t="str">
        <f ca="1">IF(OR(RECH_CATEGORIE=FALSE,MID(Tableau5[[#This Row],[ZONE DE SISMICITE MAXIMALE POUR LA CATEGORIE DE BATIMENT VISEE]],2,2)="**"),IF('PR-tampon'!B420="","",IF('PR-tampon'!B420=0,"",IF(INDIRECT(NOM_FR_FACADE&amp;ADDRESS('PR-tampon'!$E420,COLUMN(REFERENCEMENT_FACADE[OBSERVATIONS SUR DOMAINE D''EMPLOI Sismique])))="","-",(INDIRECT(NOM_FR_FACADE&amp;ADDRESS('PR-tampon'!$E420,COLUMN(REFERENCEMENT_FACADE[OBSERVATIONS SUR DOMAINE D''EMPLOI Sismique]))))))),"")</f>
        <v/>
      </c>
      <c r="R454" s="2" t="str">
        <f ca="1">IF('PR-tampon'!B420="","",IF('PR-tampon'!B420=0,"",IF(INDIRECT(NOM_FR_FACADE&amp;ADDRESS('PR-tampon'!$E420,COLUMN(REFERENCEMENT_FACADE[REF ApL])))=0,"",INDIRECT(NOM_FR_FACADE&amp;ADDRESS('PR-tampon'!$E420,COLUMN(REFERENCEMENT_FACADE[REF ApL]))))))</f>
        <v/>
      </c>
      <c r="S454" s="187" t="str">
        <f ca="1">IF('PR-tampon'!B420="","",IF('PR-tampon'!B420=0,"",IF(INDIRECT(NOM_FR_FACADE&amp;ADDRESS('PR-tampon'!$E420,COLUMN(REFERENCEMENT_FACADE[Lien pour aller sur le site Evaluation CSTB])))=0,"",INDIRECT(NOM_FR_FACADE&amp;ADDRESS('PR-tampon'!$E420,COLUMN(REFERENCEMENT_FACADE[Lien pour aller sur le site Evaluation CSTB]))))))</f>
        <v/>
      </c>
    </row>
    <row r="455" spans="1:19" ht="120" customHeight="1" x14ac:dyDescent="0.3">
      <c r="A455" s="2" t="e">
        <f>IF('PR-tampon'!B421=0,"",IF(A454+1&gt;'MODULE DE RECHERCHE'!$F$36,"",A454+1))</f>
        <v>#VALUE!</v>
      </c>
      <c r="B455" s="10" t="str">
        <f ca="1">IF('PR-tampon'!E421="","",IF('PR-tampon'!E421=0,"",INDIRECT(NOM_FR_FACADE&amp;ADDRESS('PR-tampon'!$E421,COLUMN(REFERENCEMENT_FACADE[[#Headers],[DATE REFERENCEMENT]])))))</f>
        <v/>
      </c>
      <c r="C455" s="2" t="str">
        <f ca="1">IF('PR-tampon'!B421="","",IF('PR-tampon'!B421=0,"",INDIRECT(NOM_FR_FACADE&amp;ADDRESS('PR-tampon'!$E421,COLUMN(REFERENCEMENT_FACADE[[#Headers],[ASPECT]])))))</f>
        <v/>
      </c>
      <c r="D455" s="2" t="str">
        <f ca="1">IF('PR-tampon'!B421="","",IF('PR-tampon'!B421=0,"",INDIRECT(NOM_FR_FACADE&amp;ADDRESS('PR-tampon'!$E421,COLUMN(REFERENCEMENT_FACADE[[#Headers],[TYPE DE PROCEDE]])))))</f>
        <v/>
      </c>
      <c r="E455" s="2" t="str">
        <f ca="1">IF('PR-tampon'!B421="","",IF('PR-tampon'!B421=0,"",INDIRECT(NOM_FR_FACADE&amp;ADDRESS('PR-tampon'!$E421,COLUMN(REFERENCEMENT_FACADE[[#Headers],[NOM COMMERCIAL DU PROCEDE]])))))</f>
        <v/>
      </c>
      <c r="F455" s="2" t="str">
        <f ca="1">IF('PR-tampon'!B421="","",IF('PR-tampon'!B421=0,"",INDIRECT(NOM_FR_FACADE&amp;ADDRESS('PR-tampon'!$E421,COLUMN(REFERENCEMENT_FACADE[[#Headers],[FABRICANT]])))))</f>
        <v/>
      </c>
      <c r="G455" s="2" t="str">
        <f ca="1">IF('PR-tampon'!B421="","",IF('PR-tampon'!B421=0,"",INDIRECT(NOM_FR_FACADE&amp;ADDRESS('PR-tampon'!$E421,COLUMN(REFERENCEMENT_FACADE[[#Headers],[TYPE DE DOCUMENT DE REFERENCE]])))))</f>
        <v/>
      </c>
      <c r="H455" s="2" t="str">
        <f ca="1">IF('PR-tampon'!B421="","",IF('PR-tampon'!B421=0,"",INDIRECT(NOM_FR_FACADE&amp;ADDRESS('PR-tampon'!$E421,COLUMN(REFERENCEMENT_FACADE[[#Headers],[REF]])))))</f>
        <v/>
      </c>
      <c r="I455" s="10" t="str">
        <f ca="1">IF('PR-tampon'!B421="","",IF('PR-tampon'!B421=0,"",INDIRECT(NOM_FR_FACADE&amp;ADDRESS('PR-tampon'!$E421,COLUMN(REFERENCEMENT_FACADE[[#Headers],[AVIS LIMITE AU / VALIDITE]])))))</f>
        <v/>
      </c>
      <c r="J455" s="10" t="str">
        <f ca="1">IF('PR-tampon'!B421="","",IF('PR-tampon'!B421=0,"",INDIRECT(NOM_FR_FACADE&amp;ADDRESS('PR-tampon'!$E421,COLUMN(REFERENCEMENT_FACADE[[#Headers],[TC/TNC
dans le domaine d''emploi visé]])))))</f>
        <v/>
      </c>
      <c r="K455" s="2" t="str">
        <f ca="1">IF('PR-tampon'!B421="","",IF('PR-tampon'!B421=0,"",INDIRECT(NOM_FR_FACADE&amp;ADDRESS('PR-tampon'!$E421,COLUMN(REFERENCEMENT_FACADE[[#Headers],[Synthèse support visés]])))))</f>
        <v/>
      </c>
      <c r="L455" s="2" t="str">
        <f ca="1">IF('PR-tampon'!B421="","",IF('PR-tampon'!B421=0,"",INDIRECT(NOM_FR_FACADE&amp;ADDRESS('PR-tampon'!$E421,COLUMN(REFERENCEMENT_FACADE[[#Headers],[LIMITATION DE HAUTEUR DE FACADE3]])))))</f>
        <v/>
      </c>
      <c r="M455" s="265" t="str">
        <f ca="1">IF('PR-tampon'!B421="","",IF('PR-tampon'!B421=0,"",INDIRECT(NOM_FR_FACADE&amp;ADDRESS('PR-tampon'!$E421,COLUMN(REFERENCEMENT_FACADE[[#Headers],[LIMITATION DE HAUTEUR DE FACADE]])))))</f>
        <v/>
      </c>
      <c r="N455" s="236" t="str">
        <f ca="1">IF('PR-tampon'!B421="","",IF('PR-tampon'!B421=0,"",IF(INDIRECT(NOM_FR_FACADE&amp;ADDRESS('PR-tampon'!$E421,COLUMN(REFERENCEMENT_FACADE[Observation domaine d''emploi Hauteur])))=0,"-",INDIRECT(NOM_FR_FACADE&amp;ADDRESS('PR-tampon'!$E421,COLUMN(REFERENCEMENT_FACADE[Observation domaine d''emploi Hauteur]))))))</f>
        <v/>
      </c>
      <c r="O455" s="2" t="str">
        <f ca="1">IF('PR-tampon'!B421="","",IF('PR-tampon'!B421=0,"",INDIRECT(NOM_FR_FACADE&amp;ADDRESS('PR-tampon'!$E421,COLUMN(REFERENCEMENT_FACADE[[#Headers],[Colonne zone visée]])))))</f>
        <v/>
      </c>
      <c r="P455" s="2" t="str">
        <f ca="1">IF('PR-tampon'!B421="","",IF('PR-tampon'!B421=0,"",INDIRECT(NOM_FR_FACADE&amp;ADDRESS('PR-tampon'!$E421,COLUMN(REFERENCEMENT_FACADE[[#Headers],[Colonne catégorie visée]])))))</f>
        <v/>
      </c>
      <c r="Q455" s="236" t="str">
        <f ca="1">IF(OR(RECH_CATEGORIE=FALSE,MID(Tableau5[[#This Row],[ZONE DE SISMICITE MAXIMALE POUR LA CATEGORIE DE BATIMENT VISEE]],2,2)="**"),IF('PR-tampon'!B421="","",IF('PR-tampon'!B421=0,"",IF(INDIRECT(NOM_FR_FACADE&amp;ADDRESS('PR-tampon'!$E421,COLUMN(REFERENCEMENT_FACADE[OBSERVATIONS SUR DOMAINE D''EMPLOI Sismique])))="","-",(INDIRECT(NOM_FR_FACADE&amp;ADDRESS('PR-tampon'!$E421,COLUMN(REFERENCEMENT_FACADE[OBSERVATIONS SUR DOMAINE D''EMPLOI Sismique]))))))),"")</f>
        <v/>
      </c>
      <c r="R455" s="2" t="str">
        <f ca="1">IF('PR-tampon'!B421="","",IF('PR-tampon'!B421=0,"",IF(INDIRECT(NOM_FR_FACADE&amp;ADDRESS('PR-tampon'!$E421,COLUMN(REFERENCEMENT_FACADE[REF ApL])))=0,"",INDIRECT(NOM_FR_FACADE&amp;ADDRESS('PR-tampon'!$E421,COLUMN(REFERENCEMENT_FACADE[REF ApL]))))))</f>
        <v/>
      </c>
      <c r="S455" s="187" t="str">
        <f ca="1">IF('PR-tampon'!B421="","",IF('PR-tampon'!B421=0,"",IF(INDIRECT(NOM_FR_FACADE&amp;ADDRESS('PR-tampon'!$E421,COLUMN(REFERENCEMENT_FACADE[Lien pour aller sur le site Evaluation CSTB])))=0,"",INDIRECT(NOM_FR_FACADE&amp;ADDRESS('PR-tampon'!$E421,COLUMN(REFERENCEMENT_FACADE[Lien pour aller sur le site Evaluation CSTB]))))))</f>
        <v/>
      </c>
    </row>
    <row r="456" spans="1:19" ht="120" customHeight="1" x14ac:dyDescent="0.3">
      <c r="A456" s="2" t="e">
        <f>IF('PR-tampon'!B422=0,"",IF(A455+1&gt;'MODULE DE RECHERCHE'!$F$36,"",A455+1))</f>
        <v>#VALUE!</v>
      </c>
      <c r="B456" s="10" t="str">
        <f ca="1">IF('PR-tampon'!E422="","",IF('PR-tampon'!E422=0,"",INDIRECT(NOM_FR_FACADE&amp;ADDRESS('PR-tampon'!$E422,COLUMN(REFERENCEMENT_FACADE[[#Headers],[DATE REFERENCEMENT]])))))</f>
        <v/>
      </c>
      <c r="C456" s="2" t="str">
        <f ca="1">IF('PR-tampon'!B422="","",IF('PR-tampon'!B422=0,"",INDIRECT(NOM_FR_FACADE&amp;ADDRESS('PR-tampon'!$E422,COLUMN(REFERENCEMENT_FACADE[[#Headers],[ASPECT]])))))</f>
        <v/>
      </c>
      <c r="D456" s="2" t="str">
        <f ca="1">IF('PR-tampon'!B422="","",IF('PR-tampon'!B422=0,"",INDIRECT(NOM_FR_FACADE&amp;ADDRESS('PR-tampon'!$E422,COLUMN(REFERENCEMENT_FACADE[[#Headers],[TYPE DE PROCEDE]])))))</f>
        <v/>
      </c>
      <c r="E456" s="2" t="str">
        <f ca="1">IF('PR-tampon'!B422="","",IF('PR-tampon'!B422=0,"",INDIRECT(NOM_FR_FACADE&amp;ADDRESS('PR-tampon'!$E422,COLUMN(REFERENCEMENT_FACADE[[#Headers],[NOM COMMERCIAL DU PROCEDE]])))))</f>
        <v/>
      </c>
      <c r="F456" s="2" t="str">
        <f ca="1">IF('PR-tampon'!B422="","",IF('PR-tampon'!B422=0,"",INDIRECT(NOM_FR_FACADE&amp;ADDRESS('PR-tampon'!$E422,COLUMN(REFERENCEMENT_FACADE[[#Headers],[FABRICANT]])))))</f>
        <v/>
      </c>
      <c r="G456" s="2" t="str">
        <f ca="1">IF('PR-tampon'!B422="","",IF('PR-tampon'!B422=0,"",INDIRECT(NOM_FR_FACADE&amp;ADDRESS('PR-tampon'!$E422,COLUMN(REFERENCEMENT_FACADE[[#Headers],[TYPE DE DOCUMENT DE REFERENCE]])))))</f>
        <v/>
      </c>
      <c r="H456" s="2" t="str">
        <f ca="1">IF('PR-tampon'!B422="","",IF('PR-tampon'!B422=0,"",INDIRECT(NOM_FR_FACADE&amp;ADDRESS('PR-tampon'!$E422,COLUMN(REFERENCEMENT_FACADE[[#Headers],[REF]])))))</f>
        <v/>
      </c>
      <c r="I456" s="10" t="str">
        <f ca="1">IF('PR-tampon'!B422="","",IF('PR-tampon'!B422=0,"",INDIRECT(NOM_FR_FACADE&amp;ADDRESS('PR-tampon'!$E422,COLUMN(REFERENCEMENT_FACADE[[#Headers],[AVIS LIMITE AU / VALIDITE]])))))</f>
        <v/>
      </c>
      <c r="J456" s="10" t="str">
        <f ca="1">IF('PR-tampon'!B422="","",IF('PR-tampon'!B422=0,"",INDIRECT(NOM_FR_FACADE&amp;ADDRESS('PR-tampon'!$E422,COLUMN(REFERENCEMENT_FACADE[[#Headers],[TC/TNC
dans le domaine d''emploi visé]])))))</f>
        <v/>
      </c>
      <c r="K456" s="2" t="str">
        <f ca="1">IF('PR-tampon'!B422="","",IF('PR-tampon'!B422=0,"",INDIRECT(NOM_FR_FACADE&amp;ADDRESS('PR-tampon'!$E422,COLUMN(REFERENCEMENT_FACADE[[#Headers],[Synthèse support visés]])))))</f>
        <v/>
      </c>
      <c r="L456" s="2" t="str">
        <f ca="1">IF('PR-tampon'!B422="","",IF('PR-tampon'!B422=0,"",INDIRECT(NOM_FR_FACADE&amp;ADDRESS('PR-tampon'!$E422,COLUMN(REFERENCEMENT_FACADE[[#Headers],[LIMITATION DE HAUTEUR DE FACADE3]])))))</f>
        <v/>
      </c>
      <c r="M456" s="265" t="str">
        <f ca="1">IF('PR-tampon'!B422="","",IF('PR-tampon'!B422=0,"",INDIRECT(NOM_FR_FACADE&amp;ADDRESS('PR-tampon'!$E422,COLUMN(REFERENCEMENT_FACADE[[#Headers],[LIMITATION DE HAUTEUR DE FACADE]])))))</f>
        <v/>
      </c>
      <c r="N456" s="236" t="str">
        <f ca="1">IF('PR-tampon'!B422="","",IF('PR-tampon'!B422=0,"",IF(INDIRECT(NOM_FR_FACADE&amp;ADDRESS('PR-tampon'!$E422,COLUMN(REFERENCEMENT_FACADE[Observation domaine d''emploi Hauteur])))=0,"-",INDIRECT(NOM_FR_FACADE&amp;ADDRESS('PR-tampon'!$E422,COLUMN(REFERENCEMENT_FACADE[Observation domaine d''emploi Hauteur]))))))</f>
        <v/>
      </c>
      <c r="O456" s="2" t="str">
        <f ca="1">IF('PR-tampon'!B422="","",IF('PR-tampon'!B422=0,"",INDIRECT(NOM_FR_FACADE&amp;ADDRESS('PR-tampon'!$E422,COLUMN(REFERENCEMENT_FACADE[[#Headers],[Colonne zone visée]])))))</f>
        <v/>
      </c>
      <c r="P456" s="2" t="str">
        <f ca="1">IF('PR-tampon'!B422="","",IF('PR-tampon'!B422=0,"",INDIRECT(NOM_FR_FACADE&amp;ADDRESS('PR-tampon'!$E422,COLUMN(REFERENCEMENT_FACADE[[#Headers],[Colonne catégorie visée]])))))</f>
        <v/>
      </c>
      <c r="Q456" s="236" t="str">
        <f ca="1">IF(OR(RECH_CATEGORIE=FALSE,MID(Tableau5[[#This Row],[ZONE DE SISMICITE MAXIMALE POUR LA CATEGORIE DE BATIMENT VISEE]],2,2)="**"),IF('PR-tampon'!B422="","",IF('PR-tampon'!B422=0,"",IF(INDIRECT(NOM_FR_FACADE&amp;ADDRESS('PR-tampon'!$E422,COLUMN(REFERENCEMENT_FACADE[OBSERVATIONS SUR DOMAINE D''EMPLOI Sismique])))="","-",(INDIRECT(NOM_FR_FACADE&amp;ADDRESS('PR-tampon'!$E422,COLUMN(REFERENCEMENT_FACADE[OBSERVATIONS SUR DOMAINE D''EMPLOI Sismique]))))))),"")</f>
        <v/>
      </c>
      <c r="R456" s="2" t="str">
        <f ca="1">IF('PR-tampon'!B422="","",IF('PR-tampon'!B422=0,"",IF(INDIRECT(NOM_FR_FACADE&amp;ADDRESS('PR-tampon'!$E422,COLUMN(REFERENCEMENT_FACADE[REF ApL])))=0,"",INDIRECT(NOM_FR_FACADE&amp;ADDRESS('PR-tampon'!$E422,COLUMN(REFERENCEMENT_FACADE[REF ApL]))))))</f>
        <v/>
      </c>
      <c r="S456" s="187" t="str">
        <f ca="1">IF('PR-tampon'!B422="","",IF('PR-tampon'!B422=0,"",IF(INDIRECT(NOM_FR_FACADE&amp;ADDRESS('PR-tampon'!$E422,COLUMN(REFERENCEMENT_FACADE[Lien pour aller sur le site Evaluation CSTB])))=0,"",INDIRECT(NOM_FR_FACADE&amp;ADDRESS('PR-tampon'!$E422,COLUMN(REFERENCEMENT_FACADE[Lien pour aller sur le site Evaluation CSTB]))))))</f>
        <v/>
      </c>
    </row>
    <row r="457" spans="1:19" ht="120" customHeight="1" x14ac:dyDescent="0.3">
      <c r="A457" s="2" t="e">
        <f>IF('PR-tampon'!B423=0,"",IF(A456+1&gt;'MODULE DE RECHERCHE'!$F$36,"",A456+1))</f>
        <v>#VALUE!</v>
      </c>
      <c r="B457" s="10" t="str">
        <f ca="1">IF('PR-tampon'!E423="","",IF('PR-tampon'!E423=0,"",INDIRECT(NOM_FR_FACADE&amp;ADDRESS('PR-tampon'!$E423,COLUMN(REFERENCEMENT_FACADE[[#Headers],[DATE REFERENCEMENT]])))))</f>
        <v/>
      </c>
      <c r="C457" s="2" t="str">
        <f ca="1">IF('PR-tampon'!B423="","",IF('PR-tampon'!B423=0,"",INDIRECT(NOM_FR_FACADE&amp;ADDRESS('PR-tampon'!$E423,COLUMN(REFERENCEMENT_FACADE[[#Headers],[ASPECT]])))))</f>
        <v/>
      </c>
      <c r="D457" s="2" t="str">
        <f ca="1">IF('PR-tampon'!B423="","",IF('PR-tampon'!B423=0,"",INDIRECT(NOM_FR_FACADE&amp;ADDRESS('PR-tampon'!$E423,COLUMN(REFERENCEMENT_FACADE[[#Headers],[TYPE DE PROCEDE]])))))</f>
        <v/>
      </c>
      <c r="E457" s="2" t="str">
        <f ca="1">IF('PR-tampon'!B423="","",IF('PR-tampon'!B423=0,"",INDIRECT(NOM_FR_FACADE&amp;ADDRESS('PR-tampon'!$E423,COLUMN(REFERENCEMENT_FACADE[[#Headers],[NOM COMMERCIAL DU PROCEDE]])))))</f>
        <v/>
      </c>
      <c r="F457" s="2" t="str">
        <f ca="1">IF('PR-tampon'!B423="","",IF('PR-tampon'!B423=0,"",INDIRECT(NOM_FR_FACADE&amp;ADDRESS('PR-tampon'!$E423,COLUMN(REFERENCEMENT_FACADE[[#Headers],[FABRICANT]])))))</f>
        <v/>
      </c>
      <c r="G457" s="2" t="str">
        <f ca="1">IF('PR-tampon'!B423="","",IF('PR-tampon'!B423=0,"",INDIRECT(NOM_FR_FACADE&amp;ADDRESS('PR-tampon'!$E423,COLUMN(REFERENCEMENT_FACADE[[#Headers],[TYPE DE DOCUMENT DE REFERENCE]])))))</f>
        <v/>
      </c>
      <c r="H457" s="2" t="str">
        <f ca="1">IF('PR-tampon'!B423="","",IF('PR-tampon'!B423=0,"",INDIRECT(NOM_FR_FACADE&amp;ADDRESS('PR-tampon'!$E423,COLUMN(REFERENCEMENT_FACADE[[#Headers],[REF]])))))</f>
        <v/>
      </c>
      <c r="I457" s="10" t="str">
        <f ca="1">IF('PR-tampon'!B423="","",IF('PR-tampon'!B423=0,"",INDIRECT(NOM_FR_FACADE&amp;ADDRESS('PR-tampon'!$E423,COLUMN(REFERENCEMENT_FACADE[[#Headers],[AVIS LIMITE AU / VALIDITE]])))))</f>
        <v/>
      </c>
      <c r="J457" s="10" t="str">
        <f ca="1">IF('PR-tampon'!B423="","",IF('PR-tampon'!B423=0,"",INDIRECT(NOM_FR_FACADE&amp;ADDRESS('PR-tampon'!$E423,COLUMN(REFERENCEMENT_FACADE[[#Headers],[TC/TNC
dans le domaine d''emploi visé]])))))</f>
        <v/>
      </c>
      <c r="K457" s="2" t="str">
        <f ca="1">IF('PR-tampon'!B423="","",IF('PR-tampon'!B423=0,"",INDIRECT(NOM_FR_FACADE&amp;ADDRESS('PR-tampon'!$E423,COLUMN(REFERENCEMENT_FACADE[[#Headers],[Synthèse support visés]])))))</f>
        <v/>
      </c>
      <c r="L457" s="2" t="str">
        <f ca="1">IF('PR-tampon'!B423="","",IF('PR-tampon'!B423=0,"",INDIRECT(NOM_FR_FACADE&amp;ADDRESS('PR-tampon'!$E423,COLUMN(REFERENCEMENT_FACADE[[#Headers],[LIMITATION DE HAUTEUR DE FACADE3]])))))</f>
        <v/>
      </c>
      <c r="M457" s="265" t="str">
        <f ca="1">IF('PR-tampon'!B423="","",IF('PR-tampon'!B423=0,"",INDIRECT(NOM_FR_FACADE&amp;ADDRESS('PR-tampon'!$E423,COLUMN(REFERENCEMENT_FACADE[[#Headers],[LIMITATION DE HAUTEUR DE FACADE]])))))</f>
        <v/>
      </c>
      <c r="N457" s="236" t="str">
        <f ca="1">IF('PR-tampon'!B423="","",IF('PR-tampon'!B423=0,"",IF(INDIRECT(NOM_FR_FACADE&amp;ADDRESS('PR-tampon'!$E423,COLUMN(REFERENCEMENT_FACADE[Observation domaine d''emploi Hauteur])))=0,"-",INDIRECT(NOM_FR_FACADE&amp;ADDRESS('PR-tampon'!$E423,COLUMN(REFERENCEMENT_FACADE[Observation domaine d''emploi Hauteur]))))))</f>
        <v/>
      </c>
      <c r="O457" s="2" t="str">
        <f ca="1">IF('PR-tampon'!B423="","",IF('PR-tampon'!B423=0,"",INDIRECT(NOM_FR_FACADE&amp;ADDRESS('PR-tampon'!$E423,COLUMN(REFERENCEMENT_FACADE[[#Headers],[Colonne zone visée]])))))</f>
        <v/>
      </c>
      <c r="P457" s="2" t="str">
        <f ca="1">IF('PR-tampon'!B423="","",IF('PR-tampon'!B423=0,"",INDIRECT(NOM_FR_FACADE&amp;ADDRESS('PR-tampon'!$E423,COLUMN(REFERENCEMENT_FACADE[[#Headers],[Colonne catégorie visée]])))))</f>
        <v/>
      </c>
      <c r="Q457" s="236" t="str">
        <f ca="1">IF(OR(RECH_CATEGORIE=FALSE,MID(Tableau5[[#This Row],[ZONE DE SISMICITE MAXIMALE POUR LA CATEGORIE DE BATIMENT VISEE]],2,2)="**"),IF('PR-tampon'!B423="","",IF('PR-tampon'!B423=0,"",IF(INDIRECT(NOM_FR_FACADE&amp;ADDRESS('PR-tampon'!$E423,COLUMN(REFERENCEMENT_FACADE[OBSERVATIONS SUR DOMAINE D''EMPLOI Sismique])))="","-",(INDIRECT(NOM_FR_FACADE&amp;ADDRESS('PR-tampon'!$E423,COLUMN(REFERENCEMENT_FACADE[OBSERVATIONS SUR DOMAINE D''EMPLOI Sismique]))))))),"")</f>
        <v/>
      </c>
      <c r="R457" s="2" t="str">
        <f ca="1">IF('PR-tampon'!B423="","",IF('PR-tampon'!B423=0,"",IF(INDIRECT(NOM_FR_FACADE&amp;ADDRESS('PR-tampon'!$E423,COLUMN(REFERENCEMENT_FACADE[REF ApL])))=0,"",INDIRECT(NOM_FR_FACADE&amp;ADDRESS('PR-tampon'!$E423,COLUMN(REFERENCEMENT_FACADE[REF ApL]))))))</f>
        <v/>
      </c>
      <c r="S457" s="187" t="str">
        <f ca="1">IF('PR-tampon'!B423="","",IF('PR-tampon'!B423=0,"",IF(INDIRECT(NOM_FR_FACADE&amp;ADDRESS('PR-tampon'!$E423,COLUMN(REFERENCEMENT_FACADE[Lien pour aller sur le site Evaluation CSTB])))=0,"",INDIRECT(NOM_FR_FACADE&amp;ADDRESS('PR-tampon'!$E423,COLUMN(REFERENCEMENT_FACADE[Lien pour aller sur le site Evaluation CSTB]))))))</f>
        <v/>
      </c>
    </row>
    <row r="458" spans="1:19" ht="120" customHeight="1" x14ac:dyDescent="0.3">
      <c r="A458" s="2" t="e">
        <f>IF('PR-tampon'!B424=0,"",IF(A457+1&gt;'MODULE DE RECHERCHE'!$F$36,"",A457+1))</f>
        <v>#VALUE!</v>
      </c>
      <c r="B458" s="10" t="str">
        <f ca="1">IF('PR-tampon'!E424="","",IF('PR-tampon'!E424=0,"",INDIRECT(NOM_FR_FACADE&amp;ADDRESS('PR-tampon'!$E424,COLUMN(REFERENCEMENT_FACADE[[#Headers],[DATE REFERENCEMENT]])))))</f>
        <v/>
      </c>
      <c r="C458" s="2" t="str">
        <f ca="1">IF('PR-tampon'!B424="","",IF('PR-tampon'!B424=0,"",INDIRECT(NOM_FR_FACADE&amp;ADDRESS('PR-tampon'!$E424,COLUMN(REFERENCEMENT_FACADE[[#Headers],[ASPECT]])))))</f>
        <v/>
      </c>
      <c r="D458" s="2" t="str">
        <f ca="1">IF('PR-tampon'!B424="","",IF('PR-tampon'!B424=0,"",INDIRECT(NOM_FR_FACADE&amp;ADDRESS('PR-tampon'!$E424,COLUMN(REFERENCEMENT_FACADE[[#Headers],[TYPE DE PROCEDE]])))))</f>
        <v/>
      </c>
      <c r="E458" s="2" t="str">
        <f ca="1">IF('PR-tampon'!B424="","",IF('PR-tampon'!B424=0,"",INDIRECT(NOM_FR_FACADE&amp;ADDRESS('PR-tampon'!$E424,COLUMN(REFERENCEMENT_FACADE[[#Headers],[NOM COMMERCIAL DU PROCEDE]])))))</f>
        <v/>
      </c>
      <c r="F458" s="2" t="str">
        <f ca="1">IF('PR-tampon'!B424="","",IF('PR-tampon'!B424=0,"",INDIRECT(NOM_FR_FACADE&amp;ADDRESS('PR-tampon'!$E424,COLUMN(REFERENCEMENT_FACADE[[#Headers],[FABRICANT]])))))</f>
        <v/>
      </c>
      <c r="G458" s="2" t="str">
        <f ca="1">IF('PR-tampon'!B424="","",IF('PR-tampon'!B424=0,"",INDIRECT(NOM_FR_FACADE&amp;ADDRESS('PR-tampon'!$E424,COLUMN(REFERENCEMENT_FACADE[[#Headers],[TYPE DE DOCUMENT DE REFERENCE]])))))</f>
        <v/>
      </c>
      <c r="H458" s="2" t="str">
        <f ca="1">IF('PR-tampon'!B424="","",IF('PR-tampon'!B424=0,"",INDIRECT(NOM_FR_FACADE&amp;ADDRESS('PR-tampon'!$E424,COLUMN(REFERENCEMENT_FACADE[[#Headers],[REF]])))))</f>
        <v/>
      </c>
      <c r="I458" s="10" t="str">
        <f ca="1">IF('PR-tampon'!B424="","",IF('PR-tampon'!B424=0,"",INDIRECT(NOM_FR_FACADE&amp;ADDRESS('PR-tampon'!$E424,COLUMN(REFERENCEMENT_FACADE[[#Headers],[AVIS LIMITE AU / VALIDITE]])))))</f>
        <v/>
      </c>
      <c r="J458" s="10" t="str">
        <f ca="1">IF('PR-tampon'!B424="","",IF('PR-tampon'!B424=0,"",INDIRECT(NOM_FR_FACADE&amp;ADDRESS('PR-tampon'!$E424,COLUMN(REFERENCEMENT_FACADE[[#Headers],[TC/TNC
dans le domaine d''emploi visé]])))))</f>
        <v/>
      </c>
      <c r="K458" s="2" t="str">
        <f ca="1">IF('PR-tampon'!B424="","",IF('PR-tampon'!B424=0,"",INDIRECT(NOM_FR_FACADE&amp;ADDRESS('PR-tampon'!$E424,COLUMN(REFERENCEMENT_FACADE[[#Headers],[Synthèse support visés]])))))</f>
        <v/>
      </c>
      <c r="L458" s="2" t="str">
        <f ca="1">IF('PR-tampon'!B424="","",IF('PR-tampon'!B424=0,"",INDIRECT(NOM_FR_FACADE&amp;ADDRESS('PR-tampon'!$E424,COLUMN(REFERENCEMENT_FACADE[[#Headers],[LIMITATION DE HAUTEUR DE FACADE3]])))))</f>
        <v/>
      </c>
      <c r="M458" s="265" t="str">
        <f ca="1">IF('PR-tampon'!B424="","",IF('PR-tampon'!B424=0,"",INDIRECT(NOM_FR_FACADE&amp;ADDRESS('PR-tampon'!$E424,COLUMN(REFERENCEMENT_FACADE[[#Headers],[LIMITATION DE HAUTEUR DE FACADE]])))))</f>
        <v/>
      </c>
      <c r="N458" s="236" t="str">
        <f ca="1">IF('PR-tampon'!B424="","",IF('PR-tampon'!B424=0,"",IF(INDIRECT(NOM_FR_FACADE&amp;ADDRESS('PR-tampon'!$E424,COLUMN(REFERENCEMENT_FACADE[Observation domaine d''emploi Hauteur])))=0,"-",INDIRECT(NOM_FR_FACADE&amp;ADDRESS('PR-tampon'!$E424,COLUMN(REFERENCEMENT_FACADE[Observation domaine d''emploi Hauteur]))))))</f>
        <v/>
      </c>
      <c r="O458" s="2" t="str">
        <f ca="1">IF('PR-tampon'!B424="","",IF('PR-tampon'!B424=0,"",INDIRECT(NOM_FR_FACADE&amp;ADDRESS('PR-tampon'!$E424,COLUMN(REFERENCEMENT_FACADE[[#Headers],[Colonne zone visée]])))))</f>
        <v/>
      </c>
      <c r="P458" s="2" t="str">
        <f ca="1">IF('PR-tampon'!B424="","",IF('PR-tampon'!B424=0,"",INDIRECT(NOM_FR_FACADE&amp;ADDRESS('PR-tampon'!$E424,COLUMN(REFERENCEMENT_FACADE[[#Headers],[Colonne catégorie visée]])))))</f>
        <v/>
      </c>
      <c r="Q458" s="236" t="str">
        <f ca="1">IF(OR(RECH_CATEGORIE=FALSE,MID(Tableau5[[#This Row],[ZONE DE SISMICITE MAXIMALE POUR LA CATEGORIE DE BATIMENT VISEE]],2,2)="**"),IF('PR-tampon'!B424="","",IF('PR-tampon'!B424=0,"",IF(INDIRECT(NOM_FR_FACADE&amp;ADDRESS('PR-tampon'!$E424,COLUMN(REFERENCEMENT_FACADE[OBSERVATIONS SUR DOMAINE D''EMPLOI Sismique])))="","-",(INDIRECT(NOM_FR_FACADE&amp;ADDRESS('PR-tampon'!$E424,COLUMN(REFERENCEMENT_FACADE[OBSERVATIONS SUR DOMAINE D''EMPLOI Sismique]))))))),"")</f>
        <v/>
      </c>
      <c r="R458" s="2" t="str">
        <f ca="1">IF('PR-tampon'!B424="","",IF('PR-tampon'!B424=0,"",IF(INDIRECT(NOM_FR_FACADE&amp;ADDRESS('PR-tampon'!$E424,COLUMN(REFERENCEMENT_FACADE[REF ApL])))=0,"",INDIRECT(NOM_FR_FACADE&amp;ADDRESS('PR-tampon'!$E424,COLUMN(REFERENCEMENT_FACADE[REF ApL]))))))</f>
        <v/>
      </c>
      <c r="S458" s="187" t="str">
        <f ca="1">IF('PR-tampon'!B424="","",IF('PR-tampon'!B424=0,"",IF(INDIRECT(NOM_FR_FACADE&amp;ADDRESS('PR-tampon'!$E424,COLUMN(REFERENCEMENT_FACADE[Lien pour aller sur le site Evaluation CSTB])))=0,"",INDIRECT(NOM_FR_FACADE&amp;ADDRESS('PR-tampon'!$E424,COLUMN(REFERENCEMENT_FACADE[Lien pour aller sur le site Evaluation CSTB]))))))</f>
        <v/>
      </c>
    </row>
    <row r="459" spans="1:19" ht="120" customHeight="1" x14ac:dyDescent="0.3">
      <c r="A459" s="2" t="e">
        <f>IF('PR-tampon'!B425=0,"",IF(A458+1&gt;'MODULE DE RECHERCHE'!$F$36,"",A458+1))</f>
        <v>#VALUE!</v>
      </c>
      <c r="B459" s="10" t="str">
        <f ca="1">IF('PR-tampon'!E425="","",IF('PR-tampon'!E425=0,"",INDIRECT(NOM_FR_FACADE&amp;ADDRESS('PR-tampon'!$E425,COLUMN(REFERENCEMENT_FACADE[[#Headers],[DATE REFERENCEMENT]])))))</f>
        <v/>
      </c>
      <c r="C459" s="2" t="str">
        <f ca="1">IF('PR-tampon'!B425="","",IF('PR-tampon'!B425=0,"",INDIRECT(NOM_FR_FACADE&amp;ADDRESS('PR-tampon'!$E425,COLUMN(REFERENCEMENT_FACADE[[#Headers],[ASPECT]])))))</f>
        <v/>
      </c>
      <c r="D459" s="2" t="str">
        <f ca="1">IF('PR-tampon'!B425="","",IF('PR-tampon'!B425=0,"",INDIRECT(NOM_FR_FACADE&amp;ADDRESS('PR-tampon'!$E425,COLUMN(REFERENCEMENT_FACADE[[#Headers],[TYPE DE PROCEDE]])))))</f>
        <v/>
      </c>
      <c r="E459" s="2" t="str">
        <f ca="1">IF('PR-tampon'!B425="","",IF('PR-tampon'!B425=0,"",INDIRECT(NOM_FR_FACADE&amp;ADDRESS('PR-tampon'!$E425,COLUMN(REFERENCEMENT_FACADE[[#Headers],[NOM COMMERCIAL DU PROCEDE]])))))</f>
        <v/>
      </c>
      <c r="F459" s="2" t="str">
        <f ca="1">IF('PR-tampon'!B425="","",IF('PR-tampon'!B425=0,"",INDIRECT(NOM_FR_FACADE&amp;ADDRESS('PR-tampon'!$E425,COLUMN(REFERENCEMENT_FACADE[[#Headers],[FABRICANT]])))))</f>
        <v/>
      </c>
      <c r="G459" s="2" t="str">
        <f ca="1">IF('PR-tampon'!B425="","",IF('PR-tampon'!B425=0,"",INDIRECT(NOM_FR_FACADE&amp;ADDRESS('PR-tampon'!$E425,COLUMN(REFERENCEMENT_FACADE[[#Headers],[TYPE DE DOCUMENT DE REFERENCE]])))))</f>
        <v/>
      </c>
      <c r="H459" s="2" t="str">
        <f ca="1">IF('PR-tampon'!B425="","",IF('PR-tampon'!B425=0,"",INDIRECT(NOM_FR_FACADE&amp;ADDRESS('PR-tampon'!$E425,COLUMN(REFERENCEMENT_FACADE[[#Headers],[REF]])))))</f>
        <v/>
      </c>
      <c r="I459" s="10" t="str">
        <f ca="1">IF('PR-tampon'!B425="","",IF('PR-tampon'!B425=0,"",INDIRECT(NOM_FR_FACADE&amp;ADDRESS('PR-tampon'!$E425,COLUMN(REFERENCEMENT_FACADE[[#Headers],[AVIS LIMITE AU / VALIDITE]])))))</f>
        <v/>
      </c>
      <c r="J459" s="10" t="str">
        <f ca="1">IF('PR-tampon'!B425="","",IF('PR-tampon'!B425=0,"",INDIRECT(NOM_FR_FACADE&amp;ADDRESS('PR-tampon'!$E425,COLUMN(REFERENCEMENT_FACADE[[#Headers],[TC/TNC
dans le domaine d''emploi visé]])))))</f>
        <v/>
      </c>
      <c r="K459" s="2" t="str">
        <f ca="1">IF('PR-tampon'!B425="","",IF('PR-tampon'!B425=0,"",INDIRECT(NOM_FR_FACADE&amp;ADDRESS('PR-tampon'!$E425,COLUMN(REFERENCEMENT_FACADE[[#Headers],[Synthèse support visés]])))))</f>
        <v/>
      </c>
      <c r="L459" s="2" t="str">
        <f ca="1">IF('PR-tampon'!B425="","",IF('PR-tampon'!B425=0,"",INDIRECT(NOM_FR_FACADE&amp;ADDRESS('PR-tampon'!$E425,COLUMN(REFERENCEMENT_FACADE[[#Headers],[LIMITATION DE HAUTEUR DE FACADE3]])))))</f>
        <v/>
      </c>
      <c r="M459" s="265" t="str">
        <f ca="1">IF('PR-tampon'!B425="","",IF('PR-tampon'!B425=0,"",INDIRECT(NOM_FR_FACADE&amp;ADDRESS('PR-tampon'!$E425,COLUMN(REFERENCEMENT_FACADE[[#Headers],[LIMITATION DE HAUTEUR DE FACADE]])))))</f>
        <v/>
      </c>
      <c r="N459" s="236" t="str">
        <f ca="1">IF('PR-tampon'!B425="","",IF('PR-tampon'!B425=0,"",IF(INDIRECT(NOM_FR_FACADE&amp;ADDRESS('PR-tampon'!$E425,COLUMN(REFERENCEMENT_FACADE[Observation domaine d''emploi Hauteur])))=0,"-",INDIRECT(NOM_FR_FACADE&amp;ADDRESS('PR-tampon'!$E425,COLUMN(REFERENCEMENT_FACADE[Observation domaine d''emploi Hauteur]))))))</f>
        <v/>
      </c>
      <c r="O459" s="2" t="str">
        <f ca="1">IF('PR-tampon'!B425="","",IF('PR-tampon'!B425=0,"",INDIRECT(NOM_FR_FACADE&amp;ADDRESS('PR-tampon'!$E425,COLUMN(REFERENCEMENT_FACADE[[#Headers],[Colonne zone visée]])))))</f>
        <v/>
      </c>
      <c r="P459" s="2" t="str">
        <f ca="1">IF('PR-tampon'!B425="","",IF('PR-tampon'!B425=0,"",INDIRECT(NOM_FR_FACADE&amp;ADDRESS('PR-tampon'!$E425,COLUMN(REFERENCEMENT_FACADE[[#Headers],[Colonne catégorie visée]])))))</f>
        <v/>
      </c>
      <c r="Q459" s="236" t="str">
        <f ca="1">IF(OR(RECH_CATEGORIE=FALSE,MID(Tableau5[[#This Row],[ZONE DE SISMICITE MAXIMALE POUR LA CATEGORIE DE BATIMENT VISEE]],2,2)="**"),IF('PR-tampon'!B425="","",IF('PR-tampon'!B425=0,"",IF(INDIRECT(NOM_FR_FACADE&amp;ADDRESS('PR-tampon'!$E425,COLUMN(REFERENCEMENT_FACADE[OBSERVATIONS SUR DOMAINE D''EMPLOI Sismique])))="","-",(INDIRECT(NOM_FR_FACADE&amp;ADDRESS('PR-tampon'!$E425,COLUMN(REFERENCEMENT_FACADE[OBSERVATIONS SUR DOMAINE D''EMPLOI Sismique]))))))),"")</f>
        <v/>
      </c>
      <c r="R459" s="2" t="str">
        <f ca="1">IF('PR-tampon'!B425="","",IF('PR-tampon'!B425=0,"",IF(INDIRECT(NOM_FR_FACADE&amp;ADDRESS('PR-tampon'!$E425,COLUMN(REFERENCEMENT_FACADE[REF ApL])))=0,"",INDIRECT(NOM_FR_FACADE&amp;ADDRESS('PR-tampon'!$E425,COLUMN(REFERENCEMENT_FACADE[REF ApL]))))))</f>
        <v/>
      </c>
      <c r="S459" s="187" t="str">
        <f ca="1">IF('PR-tampon'!B425="","",IF('PR-tampon'!B425=0,"",IF(INDIRECT(NOM_FR_FACADE&amp;ADDRESS('PR-tampon'!$E425,COLUMN(REFERENCEMENT_FACADE[Lien pour aller sur le site Evaluation CSTB])))=0,"",INDIRECT(NOM_FR_FACADE&amp;ADDRESS('PR-tampon'!$E425,COLUMN(REFERENCEMENT_FACADE[Lien pour aller sur le site Evaluation CSTB]))))))</f>
        <v/>
      </c>
    </row>
    <row r="460" spans="1:19" ht="120" customHeight="1" x14ac:dyDescent="0.3">
      <c r="A460" s="2" t="e">
        <f>IF('PR-tampon'!B426=0,"",IF(A459+1&gt;'MODULE DE RECHERCHE'!$F$36,"",A459+1))</f>
        <v>#VALUE!</v>
      </c>
      <c r="B460" s="10" t="str">
        <f ca="1">IF('PR-tampon'!E426="","",IF('PR-tampon'!E426=0,"",INDIRECT(NOM_FR_FACADE&amp;ADDRESS('PR-tampon'!$E426,COLUMN(REFERENCEMENT_FACADE[[#Headers],[DATE REFERENCEMENT]])))))</f>
        <v/>
      </c>
      <c r="C460" s="2" t="str">
        <f ca="1">IF('PR-tampon'!B426="","",IF('PR-tampon'!B426=0,"",INDIRECT(NOM_FR_FACADE&amp;ADDRESS('PR-tampon'!$E426,COLUMN(REFERENCEMENT_FACADE[[#Headers],[ASPECT]])))))</f>
        <v/>
      </c>
      <c r="D460" s="2" t="str">
        <f ca="1">IF('PR-tampon'!B426="","",IF('PR-tampon'!B426=0,"",INDIRECT(NOM_FR_FACADE&amp;ADDRESS('PR-tampon'!$E426,COLUMN(REFERENCEMENT_FACADE[[#Headers],[TYPE DE PROCEDE]])))))</f>
        <v/>
      </c>
      <c r="E460" s="2" t="str">
        <f ca="1">IF('PR-tampon'!B426="","",IF('PR-tampon'!B426=0,"",INDIRECT(NOM_FR_FACADE&amp;ADDRESS('PR-tampon'!$E426,COLUMN(REFERENCEMENT_FACADE[[#Headers],[NOM COMMERCIAL DU PROCEDE]])))))</f>
        <v/>
      </c>
      <c r="F460" s="2" t="str">
        <f ca="1">IF('PR-tampon'!B426="","",IF('PR-tampon'!B426=0,"",INDIRECT(NOM_FR_FACADE&amp;ADDRESS('PR-tampon'!$E426,COLUMN(REFERENCEMENT_FACADE[[#Headers],[FABRICANT]])))))</f>
        <v/>
      </c>
      <c r="G460" s="2" t="str">
        <f ca="1">IF('PR-tampon'!B426="","",IF('PR-tampon'!B426=0,"",INDIRECT(NOM_FR_FACADE&amp;ADDRESS('PR-tampon'!$E426,COLUMN(REFERENCEMENT_FACADE[[#Headers],[TYPE DE DOCUMENT DE REFERENCE]])))))</f>
        <v/>
      </c>
      <c r="H460" s="2" t="str">
        <f ca="1">IF('PR-tampon'!B426="","",IF('PR-tampon'!B426=0,"",INDIRECT(NOM_FR_FACADE&amp;ADDRESS('PR-tampon'!$E426,COLUMN(REFERENCEMENT_FACADE[[#Headers],[REF]])))))</f>
        <v/>
      </c>
      <c r="I460" s="10" t="str">
        <f ca="1">IF('PR-tampon'!B426="","",IF('PR-tampon'!B426=0,"",INDIRECT(NOM_FR_FACADE&amp;ADDRESS('PR-tampon'!$E426,COLUMN(REFERENCEMENT_FACADE[[#Headers],[AVIS LIMITE AU / VALIDITE]])))))</f>
        <v/>
      </c>
      <c r="J460" s="10" t="str">
        <f ca="1">IF('PR-tampon'!B426="","",IF('PR-tampon'!B426=0,"",INDIRECT(NOM_FR_FACADE&amp;ADDRESS('PR-tampon'!$E426,COLUMN(REFERENCEMENT_FACADE[[#Headers],[TC/TNC
dans le domaine d''emploi visé]])))))</f>
        <v/>
      </c>
      <c r="K460" s="2" t="str">
        <f ca="1">IF('PR-tampon'!B426="","",IF('PR-tampon'!B426=0,"",INDIRECT(NOM_FR_FACADE&amp;ADDRESS('PR-tampon'!$E426,COLUMN(REFERENCEMENT_FACADE[[#Headers],[Synthèse support visés]])))))</f>
        <v/>
      </c>
      <c r="L460" s="2" t="str">
        <f ca="1">IF('PR-tampon'!B426="","",IF('PR-tampon'!B426=0,"",INDIRECT(NOM_FR_FACADE&amp;ADDRESS('PR-tampon'!$E426,COLUMN(REFERENCEMENT_FACADE[[#Headers],[LIMITATION DE HAUTEUR DE FACADE3]])))))</f>
        <v/>
      </c>
      <c r="M460" s="265" t="str">
        <f ca="1">IF('PR-tampon'!B426="","",IF('PR-tampon'!B426=0,"",INDIRECT(NOM_FR_FACADE&amp;ADDRESS('PR-tampon'!$E426,COLUMN(REFERENCEMENT_FACADE[[#Headers],[LIMITATION DE HAUTEUR DE FACADE]])))))</f>
        <v/>
      </c>
      <c r="N460" s="236" t="str">
        <f ca="1">IF('PR-tampon'!B426="","",IF('PR-tampon'!B426=0,"",IF(INDIRECT(NOM_FR_FACADE&amp;ADDRESS('PR-tampon'!$E426,COLUMN(REFERENCEMENT_FACADE[Observation domaine d''emploi Hauteur])))=0,"-",INDIRECT(NOM_FR_FACADE&amp;ADDRESS('PR-tampon'!$E426,COLUMN(REFERENCEMENT_FACADE[Observation domaine d''emploi Hauteur]))))))</f>
        <v/>
      </c>
      <c r="O460" s="2" t="str">
        <f ca="1">IF('PR-tampon'!B426="","",IF('PR-tampon'!B426=0,"",INDIRECT(NOM_FR_FACADE&amp;ADDRESS('PR-tampon'!$E426,COLUMN(REFERENCEMENT_FACADE[[#Headers],[Colonne zone visée]])))))</f>
        <v/>
      </c>
      <c r="P460" s="2" t="str">
        <f ca="1">IF('PR-tampon'!B426="","",IF('PR-tampon'!B426=0,"",INDIRECT(NOM_FR_FACADE&amp;ADDRESS('PR-tampon'!$E426,COLUMN(REFERENCEMENT_FACADE[[#Headers],[Colonne catégorie visée]])))))</f>
        <v/>
      </c>
      <c r="Q460" s="236" t="str">
        <f ca="1">IF(OR(RECH_CATEGORIE=FALSE,MID(Tableau5[[#This Row],[ZONE DE SISMICITE MAXIMALE POUR LA CATEGORIE DE BATIMENT VISEE]],2,2)="**"),IF('PR-tampon'!B426="","",IF('PR-tampon'!B426=0,"",IF(INDIRECT(NOM_FR_FACADE&amp;ADDRESS('PR-tampon'!$E426,COLUMN(REFERENCEMENT_FACADE[OBSERVATIONS SUR DOMAINE D''EMPLOI Sismique])))="","-",(INDIRECT(NOM_FR_FACADE&amp;ADDRESS('PR-tampon'!$E426,COLUMN(REFERENCEMENT_FACADE[OBSERVATIONS SUR DOMAINE D''EMPLOI Sismique]))))))),"")</f>
        <v/>
      </c>
      <c r="R460" s="2" t="str">
        <f ca="1">IF('PR-tampon'!B426="","",IF('PR-tampon'!B426=0,"",IF(INDIRECT(NOM_FR_FACADE&amp;ADDRESS('PR-tampon'!$E426,COLUMN(REFERENCEMENT_FACADE[REF ApL])))=0,"",INDIRECT(NOM_FR_FACADE&amp;ADDRESS('PR-tampon'!$E426,COLUMN(REFERENCEMENT_FACADE[REF ApL]))))))</f>
        <v/>
      </c>
      <c r="S460" s="187" t="str">
        <f ca="1">IF('PR-tampon'!B426="","",IF('PR-tampon'!B426=0,"",IF(INDIRECT(NOM_FR_FACADE&amp;ADDRESS('PR-tampon'!$E426,COLUMN(REFERENCEMENT_FACADE[Lien pour aller sur le site Evaluation CSTB])))=0,"",INDIRECT(NOM_FR_FACADE&amp;ADDRESS('PR-tampon'!$E426,COLUMN(REFERENCEMENT_FACADE[Lien pour aller sur le site Evaluation CSTB]))))))</f>
        <v/>
      </c>
    </row>
    <row r="461" spans="1:19" ht="120" customHeight="1" x14ac:dyDescent="0.3">
      <c r="A461" s="2" t="e">
        <f>IF('PR-tampon'!B427=0,"",IF(A460+1&gt;'MODULE DE RECHERCHE'!$F$36,"",A460+1))</f>
        <v>#VALUE!</v>
      </c>
      <c r="B461" s="10" t="str">
        <f ca="1">IF('PR-tampon'!E427="","",IF('PR-tampon'!E427=0,"",INDIRECT(NOM_FR_FACADE&amp;ADDRESS('PR-tampon'!$E427,COLUMN(REFERENCEMENT_FACADE[[#Headers],[DATE REFERENCEMENT]])))))</f>
        <v/>
      </c>
      <c r="C461" s="2" t="str">
        <f ca="1">IF('PR-tampon'!B427="","",IF('PR-tampon'!B427=0,"",INDIRECT(NOM_FR_FACADE&amp;ADDRESS('PR-tampon'!$E427,COLUMN(REFERENCEMENT_FACADE[[#Headers],[ASPECT]])))))</f>
        <v/>
      </c>
      <c r="D461" s="2" t="str">
        <f ca="1">IF('PR-tampon'!B427="","",IF('PR-tampon'!B427=0,"",INDIRECT(NOM_FR_FACADE&amp;ADDRESS('PR-tampon'!$E427,COLUMN(REFERENCEMENT_FACADE[[#Headers],[TYPE DE PROCEDE]])))))</f>
        <v/>
      </c>
      <c r="E461" s="2" t="str">
        <f ca="1">IF('PR-tampon'!B427="","",IF('PR-tampon'!B427=0,"",INDIRECT(NOM_FR_FACADE&amp;ADDRESS('PR-tampon'!$E427,COLUMN(REFERENCEMENT_FACADE[[#Headers],[NOM COMMERCIAL DU PROCEDE]])))))</f>
        <v/>
      </c>
      <c r="F461" s="2" t="str">
        <f ca="1">IF('PR-tampon'!B427="","",IF('PR-tampon'!B427=0,"",INDIRECT(NOM_FR_FACADE&amp;ADDRESS('PR-tampon'!$E427,COLUMN(REFERENCEMENT_FACADE[[#Headers],[FABRICANT]])))))</f>
        <v/>
      </c>
      <c r="G461" s="2" t="str">
        <f ca="1">IF('PR-tampon'!B427="","",IF('PR-tampon'!B427=0,"",INDIRECT(NOM_FR_FACADE&amp;ADDRESS('PR-tampon'!$E427,COLUMN(REFERENCEMENT_FACADE[[#Headers],[TYPE DE DOCUMENT DE REFERENCE]])))))</f>
        <v/>
      </c>
      <c r="H461" s="2" t="str">
        <f ca="1">IF('PR-tampon'!B427="","",IF('PR-tampon'!B427=0,"",INDIRECT(NOM_FR_FACADE&amp;ADDRESS('PR-tampon'!$E427,COLUMN(REFERENCEMENT_FACADE[[#Headers],[REF]])))))</f>
        <v/>
      </c>
      <c r="I461" s="10" t="str">
        <f ca="1">IF('PR-tampon'!B427="","",IF('PR-tampon'!B427=0,"",INDIRECT(NOM_FR_FACADE&amp;ADDRESS('PR-tampon'!$E427,COLUMN(REFERENCEMENT_FACADE[[#Headers],[AVIS LIMITE AU / VALIDITE]])))))</f>
        <v/>
      </c>
      <c r="J461" s="10" t="str">
        <f ca="1">IF('PR-tampon'!B427="","",IF('PR-tampon'!B427=0,"",INDIRECT(NOM_FR_FACADE&amp;ADDRESS('PR-tampon'!$E427,COLUMN(REFERENCEMENT_FACADE[[#Headers],[TC/TNC
dans le domaine d''emploi visé]])))))</f>
        <v/>
      </c>
      <c r="K461" s="2" t="str">
        <f ca="1">IF('PR-tampon'!B427="","",IF('PR-tampon'!B427=0,"",INDIRECT(NOM_FR_FACADE&amp;ADDRESS('PR-tampon'!$E427,COLUMN(REFERENCEMENT_FACADE[[#Headers],[Synthèse support visés]])))))</f>
        <v/>
      </c>
      <c r="L461" s="2" t="str">
        <f ca="1">IF('PR-tampon'!B427="","",IF('PR-tampon'!B427=0,"",INDIRECT(NOM_FR_FACADE&amp;ADDRESS('PR-tampon'!$E427,COLUMN(REFERENCEMENT_FACADE[[#Headers],[LIMITATION DE HAUTEUR DE FACADE3]])))))</f>
        <v/>
      </c>
      <c r="M461" s="265" t="str">
        <f ca="1">IF('PR-tampon'!B427="","",IF('PR-tampon'!B427=0,"",INDIRECT(NOM_FR_FACADE&amp;ADDRESS('PR-tampon'!$E427,COLUMN(REFERENCEMENT_FACADE[[#Headers],[LIMITATION DE HAUTEUR DE FACADE]])))))</f>
        <v/>
      </c>
      <c r="N461" s="236" t="str">
        <f ca="1">IF('PR-tampon'!B427="","",IF('PR-tampon'!B427=0,"",IF(INDIRECT(NOM_FR_FACADE&amp;ADDRESS('PR-tampon'!$E427,COLUMN(REFERENCEMENT_FACADE[Observation domaine d''emploi Hauteur])))=0,"-",INDIRECT(NOM_FR_FACADE&amp;ADDRESS('PR-tampon'!$E427,COLUMN(REFERENCEMENT_FACADE[Observation domaine d''emploi Hauteur]))))))</f>
        <v/>
      </c>
      <c r="O461" s="2" t="str">
        <f ca="1">IF('PR-tampon'!B427="","",IF('PR-tampon'!B427=0,"",INDIRECT(NOM_FR_FACADE&amp;ADDRESS('PR-tampon'!$E427,COLUMN(REFERENCEMENT_FACADE[[#Headers],[Colonne zone visée]])))))</f>
        <v/>
      </c>
      <c r="P461" s="2" t="str">
        <f ca="1">IF('PR-tampon'!B427="","",IF('PR-tampon'!B427=0,"",INDIRECT(NOM_FR_FACADE&amp;ADDRESS('PR-tampon'!$E427,COLUMN(REFERENCEMENT_FACADE[[#Headers],[Colonne catégorie visée]])))))</f>
        <v/>
      </c>
      <c r="Q461" s="236" t="str">
        <f ca="1">IF(OR(RECH_CATEGORIE=FALSE,MID(Tableau5[[#This Row],[ZONE DE SISMICITE MAXIMALE POUR LA CATEGORIE DE BATIMENT VISEE]],2,2)="**"),IF('PR-tampon'!B427="","",IF('PR-tampon'!B427=0,"",IF(INDIRECT(NOM_FR_FACADE&amp;ADDRESS('PR-tampon'!$E427,COLUMN(REFERENCEMENT_FACADE[OBSERVATIONS SUR DOMAINE D''EMPLOI Sismique])))="","-",(INDIRECT(NOM_FR_FACADE&amp;ADDRESS('PR-tampon'!$E427,COLUMN(REFERENCEMENT_FACADE[OBSERVATIONS SUR DOMAINE D''EMPLOI Sismique]))))))),"")</f>
        <v/>
      </c>
      <c r="R461" s="2" t="str">
        <f ca="1">IF('PR-tampon'!B427="","",IF('PR-tampon'!B427=0,"",IF(INDIRECT(NOM_FR_FACADE&amp;ADDRESS('PR-tampon'!$E427,COLUMN(REFERENCEMENT_FACADE[REF ApL])))=0,"",INDIRECT(NOM_FR_FACADE&amp;ADDRESS('PR-tampon'!$E427,COLUMN(REFERENCEMENT_FACADE[REF ApL]))))))</f>
        <v/>
      </c>
      <c r="S461" s="187" t="str">
        <f ca="1">IF('PR-tampon'!B427="","",IF('PR-tampon'!B427=0,"",IF(INDIRECT(NOM_FR_FACADE&amp;ADDRESS('PR-tampon'!$E427,COLUMN(REFERENCEMENT_FACADE[Lien pour aller sur le site Evaluation CSTB])))=0,"",INDIRECT(NOM_FR_FACADE&amp;ADDRESS('PR-tampon'!$E427,COLUMN(REFERENCEMENT_FACADE[Lien pour aller sur le site Evaluation CSTB]))))))</f>
        <v/>
      </c>
    </row>
    <row r="462" spans="1:19" ht="120" customHeight="1" x14ac:dyDescent="0.3">
      <c r="A462" s="2" t="e">
        <f>IF('PR-tampon'!B428=0,"",IF(A461+1&gt;'MODULE DE RECHERCHE'!$F$36,"",A461+1))</f>
        <v>#VALUE!</v>
      </c>
      <c r="B462" s="10" t="str">
        <f ca="1">IF('PR-tampon'!E428="","",IF('PR-tampon'!E428=0,"",INDIRECT(NOM_FR_FACADE&amp;ADDRESS('PR-tampon'!$E428,COLUMN(REFERENCEMENT_FACADE[[#Headers],[DATE REFERENCEMENT]])))))</f>
        <v/>
      </c>
      <c r="C462" s="2" t="str">
        <f ca="1">IF('PR-tampon'!B428="","",IF('PR-tampon'!B428=0,"",INDIRECT(NOM_FR_FACADE&amp;ADDRESS('PR-tampon'!$E428,COLUMN(REFERENCEMENT_FACADE[[#Headers],[ASPECT]])))))</f>
        <v/>
      </c>
      <c r="D462" s="2" t="str">
        <f ca="1">IF('PR-tampon'!B428="","",IF('PR-tampon'!B428=0,"",INDIRECT(NOM_FR_FACADE&amp;ADDRESS('PR-tampon'!$E428,COLUMN(REFERENCEMENT_FACADE[[#Headers],[TYPE DE PROCEDE]])))))</f>
        <v/>
      </c>
      <c r="E462" s="2" t="str">
        <f ca="1">IF('PR-tampon'!B428="","",IF('PR-tampon'!B428=0,"",INDIRECT(NOM_FR_FACADE&amp;ADDRESS('PR-tampon'!$E428,COLUMN(REFERENCEMENT_FACADE[[#Headers],[NOM COMMERCIAL DU PROCEDE]])))))</f>
        <v/>
      </c>
      <c r="F462" s="2" t="str">
        <f ca="1">IF('PR-tampon'!B428="","",IF('PR-tampon'!B428=0,"",INDIRECT(NOM_FR_FACADE&amp;ADDRESS('PR-tampon'!$E428,COLUMN(REFERENCEMENT_FACADE[[#Headers],[FABRICANT]])))))</f>
        <v/>
      </c>
      <c r="G462" s="2" t="str">
        <f ca="1">IF('PR-tampon'!B428="","",IF('PR-tampon'!B428=0,"",INDIRECT(NOM_FR_FACADE&amp;ADDRESS('PR-tampon'!$E428,COLUMN(REFERENCEMENT_FACADE[[#Headers],[TYPE DE DOCUMENT DE REFERENCE]])))))</f>
        <v/>
      </c>
      <c r="H462" s="2" t="str">
        <f ca="1">IF('PR-tampon'!B428="","",IF('PR-tampon'!B428=0,"",INDIRECT(NOM_FR_FACADE&amp;ADDRESS('PR-tampon'!$E428,COLUMN(REFERENCEMENT_FACADE[[#Headers],[REF]])))))</f>
        <v/>
      </c>
      <c r="I462" s="10" t="str">
        <f ca="1">IF('PR-tampon'!B428="","",IF('PR-tampon'!B428=0,"",INDIRECT(NOM_FR_FACADE&amp;ADDRESS('PR-tampon'!$E428,COLUMN(REFERENCEMENT_FACADE[[#Headers],[AVIS LIMITE AU / VALIDITE]])))))</f>
        <v/>
      </c>
      <c r="J462" s="10" t="str">
        <f ca="1">IF('PR-tampon'!B428="","",IF('PR-tampon'!B428=0,"",INDIRECT(NOM_FR_FACADE&amp;ADDRESS('PR-tampon'!$E428,COLUMN(REFERENCEMENT_FACADE[[#Headers],[TC/TNC
dans le domaine d''emploi visé]])))))</f>
        <v/>
      </c>
      <c r="K462" s="2" t="str">
        <f ca="1">IF('PR-tampon'!B428="","",IF('PR-tampon'!B428=0,"",INDIRECT(NOM_FR_FACADE&amp;ADDRESS('PR-tampon'!$E428,COLUMN(REFERENCEMENT_FACADE[[#Headers],[Synthèse support visés]])))))</f>
        <v/>
      </c>
      <c r="L462" s="2" t="str">
        <f ca="1">IF('PR-tampon'!B428="","",IF('PR-tampon'!B428=0,"",INDIRECT(NOM_FR_FACADE&amp;ADDRESS('PR-tampon'!$E428,COLUMN(REFERENCEMENT_FACADE[[#Headers],[LIMITATION DE HAUTEUR DE FACADE3]])))))</f>
        <v/>
      </c>
      <c r="M462" s="265" t="str">
        <f ca="1">IF('PR-tampon'!B428="","",IF('PR-tampon'!B428=0,"",INDIRECT(NOM_FR_FACADE&amp;ADDRESS('PR-tampon'!$E428,COLUMN(REFERENCEMENT_FACADE[[#Headers],[LIMITATION DE HAUTEUR DE FACADE]])))))</f>
        <v/>
      </c>
      <c r="N462" s="236" t="str">
        <f ca="1">IF('PR-tampon'!B428="","",IF('PR-tampon'!B428=0,"",IF(INDIRECT(NOM_FR_FACADE&amp;ADDRESS('PR-tampon'!$E428,COLUMN(REFERENCEMENT_FACADE[Observation domaine d''emploi Hauteur])))=0,"-",INDIRECT(NOM_FR_FACADE&amp;ADDRESS('PR-tampon'!$E428,COLUMN(REFERENCEMENT_FACADE[Observation domaine d''emploi Hauteur]))))))</f>
        <v/>
      </c>
      <c r="O462" s="2" t="str">
        <f ca="1">IF('PR-tampon'!B428="","",IF('PR-tampon'!B428=0,"",INDIRECT(NOM_FR_FACADE&amp;ADDRESS('PR-tampon'!$E428,COLUMN(REFERENCEMENT_FACADE[[#Headers],[Colonne zone visée]])))))</f>
        <v/>
      </c>
      <c r="P462" s="2" t="str">
        <f ca="1">IF('PR-tampon'!B428="","",IF('PR-tampon'!B428=0,"",INDIRECT(NOM_FR_FACADE&amp;ADDRESS('PR-tampon'!$E428,COLUMN(REFERENCEMENT_FACADE[[#Headers],[Colonne catégorie visée]])))))</f>
        <v/>
      </c>
      <c r="Q462" s="236" t="str">
        <f ca="1">IF(OR(RECH_CATEGORIE=FALSE,MID(Tableau5[[#This Row],[ZONE DE SISMICITE MAXIMALE POUR LA CATEGORIE DE BATIMENT VISEE]],2,2)="**"),IF('PR-tampon'!B428="","",IF('PR-tampon'!B428=0,"",IF(INDIRECT(NOM_FR_FACADE&amp;ADDRESS('PR-tampon'!$E428,COLUMN(REFERENCEMENT_FACADE[OBSERVATIONS SUR DOMAINE D''EMPLOI Sismique])))="","-",(INDIRECT(NOM_FR_FACADE&amp;ADDRESS('PR-tampon'!$E428,COLUMN(REFERENCEMENT_FACADE[OBSERVATIONS SUR DOMAINE D''EMPLOI Sismique]))))))),"")</f>
        <v/>
      </c>
      <c r="R462" s="2" t="str">
        <f ca="1">IF('PR-tampon'!B428="","",IF('PR-tampon'!B428=0,"",IF(INDIRECT(NOM_FR_FACADE&amp;ADDRESS('PR-tampon'!$E428,COLUMN(REFERENCEMENT_FACADE[REF ApL])))=0,"",INDIRECT(NOM_FR_FACADE&amp;ADDRESS('PR-tampon'!$E428,COLUMN(REFERENCEMENT_FACADE[REF ApL]))))))</f>
        <v/>
      </c>
      <c r="S462" s="187" t="str">
        <f ca="1">IF('PR-tampon'!B428="","",IF('PR-tampon'!B428=0,"",IF(INDIRECT(NOM_FR_FACADE&amp;ADDRESS('PR-tampon'!$E428,COLUMN(REFERENCEMENT_FACADE[Lien pour aller sur le site Evaluation CSTB])))=0,"",INDIRECT(NOM_FR_FACADE&amp;ADDRESS('PR-tampon'!$E428,COLUMN(REFERENCEMENT_FACADE[Lien pour aller sur le site Evaluation CSTB]))))))</f>
        <v/>
      </c>
    </row>
    <row r="463" spans="1:19" ht="120" customHeight="1" x14ac:dyDescent="0.3">
      <c r="A463" s="2" t="e">
        <f>IF('PR-tampon'!B429=0,"",IF(A462+1&gt;'MODULE DE RECHERCHE'!$F$36,"",A462+1))</f>
        <v>#VALUE!</v>
      </c>
      <c r="B463" s="10" t="str">
        <f ca="1">IF('PR-tampon'!E429="","",IF('PR-tampon'!E429=0,"",INDIRECT(NOM_FR_FACADE&amp;ADDRESS('PR-tampon'!$E429,COLUMN(REFERENCEMENT_FACADE[[#Headers],[DATE REFERENCEMENT]])))))</f>
        <v/>
      </c>
      <c r="C463" s="2" t="str">
        <f ca="1">IF('PR-tampon'!B429="","",IF('PR-tampon'!B429=0,"",INDIRECT(NOM_FR_FACADE&amp;ADDRESS('PR-tampon'!$E429,COLUMN(REFERENCEMENT_FACADE[[#Headers],[ASPECT]])))))</f>
        <v/>
      </c>
      <c r="D463" s="2" t="str">
        <f ca="1">IF('PR-tampon'!B429="","",IF('PR-tampon'!B429=0,"",INDIRECT(NOM_FR_FACADE&amp;ADDRESS('PR-tampon'!$E429,COLUMN(REFERENCEMENT_FACADE[[#Headers],[TYPE DE PROCEDE]])))))</f>
        <v/>
      </c>
      <c r="E463" s="2" t="str">
        <f ca="1">IF('PR-tampon'!B429="","",IF('PR-tampon'!B429=0,"",INDIRECT(NOM_FR_FACADE&amp;ADDRESS('PR-tampon'!$E429,COLUMN(REFERENCEMENT_FACADE[[#Headers],[NOM COMMERCIAL DU PROCEDE]])))))</f>
        <v/>
      </c>
      <c r="F463" s="2" t="str">
        <f ca="1">IF('PR-tampon'!B429="","",IF('PR-tampon'!B429=0,"",INDIRECT(NOM_FR_FACADE&amp;ADDRESS('PR-tampon'!$E429,COLUMN(REFERENCEMENT_FACADE[[#Headers],[FABRICANT]])))))</f>
        <v/>
      </c>
      <c r="G463" s="2" t="str">
        <f ca="1">IF('PR-tampon'!B429="","",IF('PR-tampon'!B429=0,"",INDIRECT(NOM_FR_FACADE&amp;ADDRESS('PR-tampon'!$E429,COLUMN(REFERENCEMENT_FACADE[[#Headers],[TYPE DE DOCUMENT DE REFERENCE]])))))</f>
        <v/>
      </c>
      <c r="H463" s="2" t="str">
        <f ca="1">IF('PR-tampon'!B429="","",IF('PR-tampon'!B429=0,"",INDIRECT(NOM_FR_FACADE&amp;ADDRESS('PR-tampon'!$E429,COLUMN(REFERENCEMENT_FACADE[[#Headers],[REF]])))))</f>
        <v/>
      </c>
      <c r="I463" s="10" t="str">
        <f ca="1">IF('PR-tampon'!B429="","",IF('PR-tampon'!B429=0,"",INDIRECT(NOM_FR_FACADE&amp;ADDRESS('PR-tampon'!$E429,COLUMN(REFERENCEMENT_FACADE[[#Headers],[AVIS LIMITE AU / VALIDITE]])))))</f>
        <v/>
      </c>
      <c r="J463" s="10" t="str">
        <f ca="1">IF('PR-tampon'!B429="","",IF('PR-tampon'!B429=0,"",INDIRECT(NOM_FR_FACADE&amp;ADDRESS('PR-tampon'!$E429,COLUMN(REFERENCEMENT_FACADE[[#Headers],[TC/TNC
dans le domaine d''emploi visé]])))))</f>
        <v/>
      </c>
      <c r="K463" s="2" t="str">
        <f ca="1">IF('PR-tampon'!B429="","",IF('PR-tampon'!B429=0,"",INDIRECT(NOM_FR_FACADE&amp;ADDRESS('PR-tampon'!$E429,COLUMN(REFERENCEMENT_FACADE[[#Headers],[Synthèse support visés]])))))</f>
        <v/>
      </c>
      <c r="L463" s="2" t="str">
        <f ca="1">IF('PR-tampon'!B429="","",IF('PR-tampon'!B429=0,"",INDIRECT(NOM_FR_FACADE&amp;ADDRESS('PR-tampon'!$E429,COLUMN(REFERENCEMENT_FACADE[[#Headers],[LIMITATION DE HAUTEUR DE FACADE3]])))))</f>
        <v/>
      </c>
      <c r="M463" s="265" t="str">
        <f ca="1">IF('PR-tampon'!B429="","",IF('PR-tampon'!B429=0,"",INDIRECT(NOM_FR_FACADE&amp;ADDRESS('PR-tampon'!$E429,COLUMN(REFERENCEMENT_FACADE[[#Headers],[LIMITATION DE HAUTEUR DE FACADE]])))))</f>
        <v/>
      </c>
      <c r="N463" s="236" t="str">
        <f ca="1">IF('PR-tampon'!B429="","",IF('PR-tampon'!B429=0,"",IF(INDIRECT(NOM_FR_FACADE&amp;ADDRESS('PR-tampon'!$E429,COLUMN(REFERENCEMENT_FACADE[Observation domaine d''emploi Hauteur])))=0,"-",INDIRECT(NOM_FR_FACADE&amp;ADDRESS('PR-tampon'!$E429,COLUMN(REFERENCEMENT_FACADE[Observation domaine d''emploi Hauteur]))))))</f>
        <v/>
      </c>
      <c r="O463" s="2" t="str">
        <f ca="1">IF('PR-tampon'!B429="","",IF('PR-tampon'!B429=0,"",INDIRECT(NOM_FR_FACADE&amp;ADDRESS('PR-tampon'!$E429,COLUMN(REFERENCEMENT_FACADE[[#Headers],[Colonne zone visée]])))))</f>
        <v/>
      </c>
      <c r="P463" s="2" t="str">
        <f ca="1">IF('PR-tampon'!B429="","",IF('PR-tampon'!B429=0,"",INDIRECT(NOM_FR_FACADE&amp;ADDRESS('PR-tampon'!$E429,COLUMN(REFERENCEMENT_FACADE[[#Headers],[Colonne catégorie visée]])))))</f>
        <v/>
      </c>
      <c r="Q463" s="236" t="str">
        <f ca="1">IF(OR(RECH_CATEGORIE=FALSE,MID(Tableau5[[#This Row],[ZONE DE SISMICITE MAXIMALE POUR LA CATEGORIE DE BATIMENT VISEE]],2,2)="**"),IF('PR-tampon'!B429="","",IF('PR-tampon'!B429=0,"",IF(INDIRECT(NOM_FR_FACADE&amp;ADDRESS('PR-tampon'!$E429,COLUMN(REFERENCEMENT_FACADE[OBSERVATIONS SUR DOMAINE D''EMPLOI Sismique])))="","-",(INDIRECT(NOM_FR_FACADE&amp;ADDRESS('PR-tampon'!$E429,COLUMN(REFERENCEMENT_FACADE[OBSERVATIONS SUR DOMAINE D''EMPLOI Sismique]))))))),"")</f>
        <v/>
      </c>
      <c r="R463" s="2" t="str">
        <f ca="1">IF('PR-tampon'!B429="","",IF('PR-tampon'!B429=0,"",IF(INDIRECT(NOM_FR_FACADE&amp;ADDRESS('PR-tampon'!$E429,COLUMN(REFERENCEMENT_FACADE[REF ApL])))=0,"",INDIRECT(NOM_FR_FACADE&amp;ADDRESS('PR-tampon'!$E429,COLUMN(REFERENCEMENT_FACADE[REF ApL]))))))</f>
        <v/>
      </c>
      <c r="S463" s="187" t="str">
        <f ca="1">IF('PR-tampon'!B429="","",IF('PR-tampon'!B429=0,"",IF(INDIRECT(NOM_FR_FACADE&amp;ADDRESS('PR-tampon'!$E429,COLUMN(REFERENCEMENT_FACADE[Lien pour aller sur le site Evaluation CSTB])))=0,"",INDIRECT(NOM_FR_FACADE&amp;ADDRESS('PR-tampon'!$E429,COLUMN(REFERENCEMENT_FACADE[Lien pour aller sur le site Evaluation CSTB]))))))</f>
        <v/>
      </c>
    </row>
    <row r="464" spans="1:19" ht="120" customHeight="1" x14ac:dyDescent="0.3">
      <c r="A464" s="2" t="e">
        <f>IF('PR-tampon'!B430=0,"",IF(A463+1&gt;'MODULE DE RECHERCHE'!$F$36,"",A463+1))</f>
        <v>#VALUE!</v>
      </c>
      <c r="B464" s="10" t="str">
        <f ca="1">IF('PR-tampon'!E430="","",IF('PR-tampon'!E430=0,"",INDIRECT(NOM_FR_FACADE&amp;ADDRESS('PR-tampon'!$E430,COLUMN(REFERENCEMENT_FACADE[[#Headers],[DATE REFERENCEMENT]])))))</f>
        <v/>
      </c>
      <c r="C464" s="2" t="str">
        <f ca="1">IF('PR-tampon'!B430="","",IF('PR-tampon'!B430=0,"",INDIRECT(NOM_FR_FACADE&amp;ADDRESS('PR-tampon'!$E430,COLUMN(REFERENCEMENT_FACADE[[#Headers],[ASPECT]])))))</f>
        <v/>
      </c>
      <c r="D464" s="2" t="str">
        <f ca="1">IF('PR-tampon'!B430="","",IF('PR-tampon'!B430=0,"",INDIRECT(NOM_FR_FACADE&amp;ADDRESS('PR-tampon'!$E430,COLUMN(REFERENCEMENT_FACADE[[#Headers],[TYPE DE PROCEDE]])))))</f>
        <v/>
      </c>
      <c r="E464" s="2" t="str">
        <f ca="1">IF('PR-tampon'!B430="","",IF('PR-tampon'!B430=0,"",INDIRECT(NOM_FR_FACADE&amp;ADDRESS('PR-tampon'!$E430,COLUMN(REFERENCEMENT_FACADE[[#Headers],[NOM COMMERCIAL DU PROCEDE]])))))</f>
        <v/>
      </c>
      <c r="F464" s="2" t="str">
        <f ca="1">IF('PR-tampon'!B430="","",IF('PR-tampon'!B430=0,"",INDIRECT(NOM_FR_FACADE&amp;ADDRESS('PR-tampon'!$E430,COLUMN(REFERENCEMENT_FACADE[[#Headers],[FABRICANT]])))))</f>
        <v/>
      </c>
      <c r="G464" s="2" t="str">
        <f ca="1">IF('PR-tampon'!B430="","",IF('PR-tampon'!B430=0,"",INDIRECT(NOM_FR_FACADE&amp;ADDRESS('PR-tampon'!$E430,COLUMN(REFERENCEMENT_FACADE[[#Headers],[TYPE DE DOCUMENT DE REFERENCE]])))))</f>
        <v/>
      </c>
      <c r="H464" s="2" t="str">
        <f ca="1">IF('PR-tampon'!B430="","",IF('PR-tampon'!B430=0,"",INDIRECT(NOM_FR_FACADE&amp;ADDRESS('PR-tampon'!$E430,COLUMN(REFERENCEMENT_FACADE[[#Headers],[REF]])))))</f>
        <v/>
      </c>
      <c r="I464" s="10" t="str">
        <f ca="1">IF('PR-tampon'!B430="","",IF('PR-tampon'!B430=0,"",INDIRECT(NOM_FR_FACADE&amp;ADDRESS('PR-tampon'!$E430,COLUMN(REFERENCEMENT_FACADE[[#Headers],[AVIS LIMITE AU / VALIDITE]])))))</f>
        <v/>
      </c>
      <c r="J464" s="10" t="str">
        <f ca="1">IF('PR-tampon'!B430="","",IF('PR-tampon'!B430=0,"",INDIRECT(NOM_FR_FACADE&amp;ADDRESS('PR-tampon'!$E430,COLUMN(REFERENCEMENT_FACADE[[#Headers],[TC/TNC
dans le domaine d''emploi visé]])))))</f>
        <v/>
      </c>
      <c r="K464" s="2" t="str">
        <f ca="1">IF('PR-tampon'!B430="","",IF('PR-tampon'!B430=0,"",INDIRECT(NOM_FR_FACADE&amp;ADDRESS('PR-tampon'!$E430,COLUMN(REFERENCEMENT_FACADE[[#Headers],[Synthèse support visés]])))))</f>
        <v/>
      </c>
      <c r="L464" s="2" t="str">
        <f ca="1">IF('PR-tampon'!B430="","",IF('PR-tampon'!B430=0,"",INDIRECT(NOM_FR_FACADE&amp;ADDRESS('PR-tampon'!$E430,COLUMN(REFERENCEMENT_FACADE[[#Headers],[LIMITATION DE HAUTEUR DE FACADE3]])))))</f>
        <v/>
      </c>
      <c r="M464" s="265" t="str">
        <f ca="1">IF('PR-tampon'!B430="","",IF('PR-tampon'!B430=0,"",INDIRECT(NOM_FR_FACADE&amp;ADDRESS('PR-tampon'!$E430,COLUMN(REFERENCEMENT_FACADE[[#Headers],[LIMITATION DE HAUTEUR DE FACADE]])))))</f>
        <v/>
      </c>
      <c r="N464" s="236" t="str">
        <f ca="1">IF('PR-tampon'!B430="","",IF('PR-tampon'!B430=0,"",IF(INDIRECT(NOM_FR_FACADE&amp;ADDRESS('PR-tampon'!$E430,COLUMN(REFERENCEMENT_FACADE[Observation domaine d''emploi Hauteur])))=0,"-",INDIRECT(NOM_FR_FACADE&amp;ADDRESS('PR-tampon'!$E430,COLUMN(REFERENCEMENT_FACADE[Observation domaine d''emploi Hauteur]))))))</f>
        <v/>
      </c>
      <c r="O464" s="2" t="str">
        <f ca="1">IF('PR-tampon'!B430="","",IF('PR-tampon'!B430=0,"",INDIRECT(NOM_FR_FACADE&amp;ADDRESS('PR-tampon'!$E430,COLUMN(REFERENCEMENT_FACADE[[#Headers],[Colonne zone visée]])))))</f>
        <v/>
      </c>
      <c r="P464" s="2" t="str">
        <f ca="1">IF('PR-tampon'!B430="","",IF('PR-tampon'!B430=0,"",INDIRECT(NOM_FR_FACADE&amp;ADDRESS('PR-tampon'!$E430,COLUMN(REFERENCEMENT_FACADE[[#Headers],[Colonne catégorie visée]])))))</f>
        <v/>
      </c>
      <c r="Q464" s="236" t="str">
        <f ca="1">IF(OR(RECH_CATEGORIE=FALSE,MID(Tableau5[[#This Row],[ZONE DE SISMICITE MAXIMALE POUR LA CATEGORIE DE BATIMENT VISEE]],2,2)="**"),IF('PR-tampon'!B430="","",IF('PR-tampon'!B430=0,"",IF(INDIRECT(NOM_FR_FACADE&amp;ADDRESS('PR-tampon'!$E430,COLUMN(REFERENCEMENT_FACADE[OBSERVATIONS SUR DOMAINE D''EMPLOI Sismique])))="","-",(INDIRECT(NOM_FR_FACADE&amp;ADDRESS('PR-tampon'!$E430,COLUMN(REFERENCEMENT_FACADE[OBSERVATIONS SUR DOMAINE D''EMPLOI Sismique]))))))),"")</f>
        <v/>
      </c>
      <c r="R464" s="2" t="str">
        <f ca="1">IF('PR-tampon'!B430="","",IF('PR-tampon'!B430=0,"",IF(INDIRECT(NOM_FR_FACADE&amp;ADDRESS('PR-tampon'!$E430,COLUMN(REFERENCEMENT_FACADE[REF ApL])))=0,"",INDIRECT(NOM_FR_FACADE&amp;ADDRESS('PR-tampon'!$E430,COLUMN(REFERENCEMENT_FACADE[REF ApL]))))))</f>
        <v/>
      </c>
      <c r="S464" s="187" t="str">
        <f ca="1">IF('PR-tampon'!B430="","",IF('PR-tampon'!B430=0,"",IF(INDIRECT(NOM_FR_FACADE&amp;ADDRESS('PR-tampon'!$E430,COLUMN(REFERENCEMENT_FACADE[Lien pour aller sur le site Evaluation CSTB])))=0,"",INDIRECT(NOM_FR_FACADE&amp;ADDRESS('PR-tampon'!$E430,COLUMN(REFERENCEMENT_FACADE[Lien pour aller sur le site Evaluation CSTB]))))))</f>
        <v/>
      </c>
    </row>
    <row r="465" spans="1:19" ht="120" customHeight="1" x14ac:dyDescent="0.3">
      <c r="A465" s="2" t="e">
        <f>IF('PR-tampon'!B431=0,"",IF(A464+1&gt;'MODULE DE RECHERCHE'!$F$36,"",A464+1))</f>
        <v>#VALUE!</v>
      </c>
      <c r="B465" s="10" t="str">
        <f ca="1">IF('PR-tampon'!E431="","",IF('PR-tampon'!E431=0,"",INDIRECT(NOM_FR_FACADE&amp;ADDRESS('PR-tampon'!$E431,COLUMN(REFERENCEMENT_FACADE[[#Headers],[DATE REFERENCEMENT]])))))</f>
        <v/>
      </c>
      <c r="C465" s="2" t="str">
        <f ca="1">IF('PR-tampon'!B431="","",IF('PR-tampon'!B431=0,"",INDIRECT(NOM_FR_FACADE&amp;ADDRESS('PR-tampon'!$E431,COLUMN(REFERENCEMENT_FACADE[[#Headers],[ASPECT]])))))</f>
        <v/>
      </c>
      <c r="D465" s="2" t="str">
        <f ca="1">IF('PR-tampon'!B431="","",IF('PR-tampon'!B431=0,"",INDIRECT(NOM_FR_FACADE&amp;ADDRESS('PR-tampon'!$E431,COLUMN(REFERENCEMENT_FACADE[[#Headers],[TYPE DE PROCEDE]])))))</f>
        <v/>
      </c>
      <c r="E465" s="2" t="str">
        <f ca="1">IF('PR-tampon'!B431="","",IF('PR-tampon'!B431=0,"",INDIRECT(NOM_FR_FACADE&amp;ADDRESS('PR-tampon'!$E431,COLUMN(REFERENCEMENT_FACADE[[#Headers],[NOM COMMERCIAL DU PROCEDE]])))))</f>
        <v/>
      </c>
      <c r="F465" s="2" t="str">
        <f ca="1">IF('PR-tampon'!B431="","",IF('PR-tampon'!B431=0,"",INDIRECT(NOM_FR_FACADE&amp;ADDRESS('PR-tampon'!$E431,COLUMN(REFERENCEMENT_FACADE[[#Headers],[FABRICANT]])))))</f>
        <v/>
      </c>
      <c r="G465" s="2" t="str">
        <f ca="1">IF('PR-tampon'!B431="","",IF('PR-tampon'!B431=0,"",INDIRECT(NOM_FR_FACADE&amp;ADDRESS('PR-tampon'!$E431,COLUMN(REFERENCEMENT_FACADE[[#Headers],[TYPE DE DOCUMENT DE REFERENCE]])))))</f>
        <v/>
      </c>
      <c r="H465" s="2" t="str">
        <f ca="1">IF('PR-tampon'!B431="","",IF('PR-tampon'!B431=0,"",INDIRECT(NOM_FR_FACADE&amp;ADDRESS('PR-tampon'!$E431,COLUMN(REFERENCEMENT_FACADE[[#Headers],[REF]])))))</f>
        <v/>
      </c>
      <c r="I465" s="10" t="str">
        <f ca="1">IF('PR-tampon'!B431="","",IF('PR-tampon'!B431=0,"",INDIRECT(NOM_FR_FACADE&amp;ADDRESS('PR-tampon'!$E431,COLUMN(REFERENCEMENT_FACADE[[#Headers],[AVIS LIMITE AU / VALIDITE]])))))</f>
        <v/>
      </c>
      <c r="J465" s="10" t="str">
        <f ca="1">IF('PR-tampon'!B431="","",IF('PR-tampon'!B431=0,"",INDIRECT(NOM_FR_FACADE&amp;ADDRESS('PR-tampon'!$E431,COLUMN(REFERENCEMENT_FACADE[[#Headers],[TC/TNC
dans le domaine d''emploi visé]])))))</f>
        <v/>
      </c>
      <c r="K465" s="2" t="str">
        <f ca="1">IF('PR-tampon'!B431="","",IF('PR-tampon'!B431=0,"",INDIRECT(NOM_FR_FACADE&amp;ADDRESS('PR-tampon'!$E431,COLUMN(REFERENCEMENT_FACADE[[#Headers],[Synthèse support visés]])))))</f>
        <v/>
      </c>
      <c r="L465" s="2" t="str">
        <f ca="1">IF('PR-tampon'!B431="","",IF('PR-tampon'!B431=0,"",INDIRECT(NOM_FR_FACADE&amp;ADDRESS('PR-tampon'!$E431,COLUMN(REFERENCEMENT_FACADE[[#Headers],[LIMITATION DE HAUTEUR DE FACADE3]])))))</f>
        <v/>
      </c>
      <c r="M465" s="265" t="str">
        <f ca="1">IF('PR-tampon'!B431="","",IF('PR-tampon'!B431=0,"",INDIRECT(NOM_FR_FACADE&amp;ADDRESS('PR-tampon'!$E431,COLUMN(REFERENCEMENT_FACADE[[#Headers],[LIMITATION DE HAUTEUR DE FACADE]])))))</f>
        <v/>
      </c>
      <c r="N465" s="236" t="str">
        <f ca="1">IF('PR-tampon'!B431="","",IF('PR-tampon'!B431=0,"",IF(INDIRECT(NOM_FR_FACADE&amp;ADDRESS('PR-tampon'!$E431,COLUMN(REFERENCEMENT_FACADE[Observation domaine d''emploi Hauteur])))=0,"-",INDIRECT(NOM_FR_FACADE&amp;ADDRESS('PR-tampon'!$E431,COLUMN(REFERENCEMENT_FACADE[Observation domaine d''emploi Hauteur]))))))</f>
        <v/>
      </c>
      <c r="O465" s="2" t="str">
        <f ca="1">IF('PR-tampon'!B431="","",IF('PR-tampon'!B431=0,"",INDIRECT(NOM_FR_FACADE&amp;ADDRESS('PR-tampon'!$E431,COLUMN(REFERENCEMENT_FACADE[[#Headers],[Colonne zone visée]])))))</f>
        <v/>
      </c>
      <c r="P465" s="2" t="str">
        <f ca="1">IF('PR-tampon'!B431="","",IF('PR-tampon'!B431=0,"",INDIRECT(NOM_FR_FACADE&amp;ADDRESS('PR-tampon'!$E431,COLUMN(REFERENCEMENT_FACADE[[#Headers],[Colonne catégorie visée]])))))</f>
        <v/>
      </c>
      <c r="Q465" s="236" t="str">
        <f ca="1">IF(OR(RECH_CATEGORIE=FALSE,MID(Tableau5[[#This Row],[ZONE DE SISMICITE MAXIMALE POUR LA CATEGORIE DE BATIMENT VISEE]],2,2)="**"),IF('PR-tampon'!B431="","",IF('PR-tampon'!B431=0,"",IF(INDIRECT(NOM_FR_FACADE&amp;ADDRESS('PR-tampon'!$E431,COLUMN(REFERENCEMENT_FACADE[OBSERVATIONS SUR DOMAINE D''EMPLOI Sismique])))="","-",(INDIRECT(NOM_FR_FACADE&amp;ADDRESS('PR-tampon'!$E431,COLUMN(REFERENCEMENT_FACADE[OBSERVATIONS SUR DOMAINE D''EMPLOI Sismique]))))))),"")</f>
        <v/>
      </c>
      <c r="R465" s="2" t="str">
        <f ca="1">IF('PR-tampon'!B431="","",IF('PR-tampon'!B431=0,"",IF(INDIRECT(NOM_FR_FACADE&amp;ADDRESS('PR-tampon'!$E431,COLUMN(REFERENCEMENT_FACADE[REF ApL])))=0,"",INDIRECT(NOM_FR_FACADE&amp;ADDRESS('PR-tampon'!$E431,COLUMN(REFERENCEMENT_FACADE[REF ApL]))))))</f>
        <v/>
      </c>
      <c r="S465" s="187" t="str">
        <f ca="1">IF('PR-tampon'!B431="","",IF('PR-tampon'!B431=0,"",IF(INDIRECT(NOM_FR_FACADE&amp;ADDRESS('PR-tampon'!$E431,COLUMN(REFERENCEMENT_FACADE[Lien pour aller sur le site Evaluation CSTB])))=0,"",INDIRECT(NOM_FR_FACADE&amp;ADDRESS('PR-tampon'!$E431,COLUMN(REFERENCEMENT_FACADE[Lien pour aller sur le site Evaluation CSTB]))))))</f>
        <v/>
      </c>
    </row>
    <row r="466" spans="1:19" ht="120" customHeight="1" x14ac:dyDescent="0.3">
      <c r="A466" s="2" t="e">
        <f>IF('PR-tampon'!B432=0,"",IF(A465+1&gt;'MODULE DE RECHERCHE'!$F$36,"",A465+1))</f>
        <v>#VALUE!</v>
      </c>
      <c r="B466" s="10" t="str">
        <f ca="1">IF('PR-tampon'!E432="","",IF('PR-tampon'!E432=0,"",INDIRECT(NOM_FR_FACADE&amp;ADDRESS('PR-tampon'!$E432,COLUMN(REFERENCEMENT_FACADE[[#Headers],[DATE REFERENCEMENT]])))))</f>
        <v/>
      </c>
      <c r="C466" s="2" t="str">
        <f ca="1">IF('PR-tampon'!B432="","",IF('PR-tampon'!B432=0,"",INDIRECT(NOM_FR_FACADE&amp;ADDRESS('PR-tampon'!$E432,COLUMN(REFERENCEMENT_FACADE[[#Headers],[ASPECT]])))))</f>
        <v/>
      </c>
      <c r="D466" s="2" t="str">
        <f ca="1">IF('PR-tampon'!B432="","",IF('PR-tampon'!B432=0,"",INDIRECT(NOM_FR_FACADE&amp;ADDRESS('PR-tampon'!$E432,COLUMN(REFERENCEMENT_FACADE[[#Headers],[TYPE DE PROCEDE]])))))</f>
        <v/>
      </c>
      <c r="E466" s="2" t="str">
        <f ca="1">IF('PR-tampon'!B432="","",IF('PR-tampon'!B432=0,"",INDIRECT(NOM_FR_FACADE&amp;ADDRESS('PR-tampon'!$E432,COLUMN(REFERENCEMENT_FACADE[[#Headers],[NOM COMMERCIAL DU PROCEDE]])))))</f>
        <v/>
      </c>
      <c r="F466" s="2" t="str">
        <f ca="1">IF('PR-tampon'!B432="","",IF('PR-tampon'!B432=0,"",INDIRECT(NOM_FR_FACADE&amp;ADDRESS('PR-tampon'!$E432,COLUMN(REFERENCEMENT_FACADE[[#Headers],[FABRICANT]])))))</f>
        <v/>
      </c>
      <c r="G466" s="2" t="str">
        <f ca="1">IF('PR-tampon'!B432="","",IF('PR-tampon'!B432=0,"",INDIRECT(NOM_FR_FACADE&amp;ADDRESS('PR-tampon'!$E432,COLUMN(REFERENCEMENT_FACADE[[#Headers],[TYPE DE DOCUMENT DE REFERENCE]])))))</f>
        <v/>
      </c>
      <c r="H466" s="2" t="str">
        <f ca="1">IF('PR-tampon'!B432="","",IF('PR-tampon'!B432=0,"",INDIRECT(NOM_FR_FACADE&amp;ADDRESS('PR-tampon'!$E432,COLUMN(REFERENCEMENT_FACADE[[#Headers],[REF]])))))</f>
        <v/>
      </c>
      <c r="I466" s="10" t="str">
        <f ca="1">IF('PR-tampon'!B432="","",IF('PR-tampon'!B432=0,"",INDIRECT(NOM_FR_FACADE&amp;ADDRESS('PR-tampon'!$E432,COLUMN(REFERENCEMENT_FACADE[[#Headers],[AVIS LIMITE AU / VALIDITE]])))))</f>
        <v/>
      </c>
      <c r="J466" s="10" t="str">
        <f ca="1">IF('PR-tampon'!B432="","",IF('PR-tampon'!B432=0,"",INDIRECT(NOM_FR_FACADE&amp;ADDRESS('PR-tampon'!$E432,COLUMN(REFERENCEMENT_FACADE[[#Headers],[TC/TNC
dans le domaine d''emploi visé]])))))</f>
        <v/>
      </c>
      <c r="K466" s="2" t="str">
        <f ca="1">IF('PR-tampon'!B432="","",IF('PR-tampon'!B432=0,"",INDIRECT(NOM_FR_FACADE&amp;ADDRESS('PR-tampon'!$E432,COLUMN(REFERENCEMENT_FACADE[[#Headers],[Synthèse support visés]])))))</f>
        <v/>
      </c>
      <c r="L466" s="2" t="str">
        <f ca="1">IF('PR-tampon'!B432="","",IF('PR-tampon'!B432=0,"",INDIRECT(NOM_FR_FACADE&amp;ADDRESS('PR-tampon'!$E432,COLUMN(REFERENCEMENT_FACADE[[#Headers],[LIMITATION DE HAUTEUR DE FACADE3]])))))</f>
        <v/>
      </c>
      <c r="M466" s="265" t="str">
        <f ca="1">IF('PR-tampon'!B432="","",IF('PR-tampon'!B432=0,"",INDIRECT(NOM_FR_FACADE&amp;ADDRESS('PR-tampon'!$E432,COLUMN(REFERENCEMENT_FACADE[[#Headers],[LIMITATION DE HAUTEUR DE FACADE]])))))</f>
        <v/>
      </c>
      <c r="N466" s="236" t="str">
        <f ca="1">IF('PR-tampon'!B432="","",IF('PR-tampon'!B432=0,"",IF(INDIRECT(NOM_FR_FACADE&amp;ADDRESS('PR-tampon'!$E432,COLUMN(REFERENCEMENT_FACADE[Observation domaine d''emploi Hauteur])))=0,"-",INDIRECT(NOM_FR_FACADE&amp;ADDRESS('PR-tampon'!$E432,COLUMN(REFERENCEMENT_FACADE[Observation domaine d''emploi Hauteur]))))))</f>
        <v/>
      </c>
      <c r="O466" s="2" t="str">
        <f ca="1">IF('PR-tampon'!B432="","",IF('PR-tampon'!B432=0,"",INDIRECT(NOM_FR_FACADE&amp;ADDRESS('PR-tampon'!$E432,COLUMN(REFERENCEMENT_FACADE[[#Headers],[Colonne zone visée]])))))</f>
        <v/>
      </c>
      <c r="P466" s="2" t="str">
        <f ca="1">IF('PR-tampon'!B432="","",IF('PR-tampon'!B432=0,"",INDIRECT(NOM_FR_FACADE&amp;ADDRESS('PR-tampon'!$E432,COLUMN(REFERENCEMENT_FACADE[[#Headers],[Colonne catégorie visée]])))))</f>
        <v/>
      </c>
      <c r="Q466" s="236" t="str">
        <f ca="1">IF(OR(RECH_CATEGORIE=FALSE,MID(Tableau5[[#This Row],[ZONE DE SISMICITE MAXIMALE POUR LA CATEGORIE DE BATIMENT VISEE]],2,2)="**"),IF('PR-tampon'!B432="","",IF('PR-tampon'!B432=0,"",IF(INDIRECT(NOM_FR_FACADE&amp;ADDRESS('PR-tampon'!$E432,COLUMN(REFERENCEMENT_FACADE[OBSERVATIONS SUR DOMAINE D''EMPLOI Sismique])))="","-",(INDIRECT(NOM_FR_FACADE&amp;ADDRESS('PR-tampon'!$E432,COLUMN(REFERENCEMENT_FACADE[OBSERVATIONS SUR DOMAINE D''EMPLOI Sismique]))))))),"")</f>
        <v/>
      </c>
      <c r="R466" s="2" t="str">
        <f ca="1">IF('PR-tampon'!B432="","",IF('PR-tampon'!B432=0,"",IF(INDIRECT(NOM_FR_FACADE&amp;ADDRESS('PR-tampon'!$E432,COLUMN(REFERENCEMENT_FACADE[REF ApL])))=0,"",INDIRECT(NOM_FR_FACADE&amp;ADDRESS('PR-tampon'!$E432,COLUMN(REFERENCEMENT_FACADE[REF ApL]))))))</f>
        <v/>
      </c>
      <c r="S466" s="187" t="str">
        <f ca="1">IF('PR-tampon'!B432="","",IF('PR-tampon'!B432=0,"",IF(INDIRECT(NOM_FR_FACADE&amp;ADDRESS('PR-tampon'!$E432,COLUMN(REFERENCEMENT_FACADE[Lien pour aller sur le site Evaluation CSTB])))=0,"",INDIRECT(NOM_FR_FACADE&amp;ADDRESS('PR-tampon'!$E432,COLUMN(REFERENCEMENT_FACADE[Lien pour aller sur le site Evaluation CSTB]))))))</f>
        <v/>
      </c>
    </row>
    <row r="467" spans="1:19" ht="120" customHeight="1" x14ac:dyDescent="0.3">
      <c r="A467" s="2" t="e">
        <f>IF('PR-tampon'!B433=0,"",IF(A466+1&gt;'MODULE DE RECHERCHE'!$F$36,"",A466+1))</f>
        <v>#VALUE!</v>
      </c>
      <c r="B467" s="10" t="str">
        <f ca="1">IF('PR-tampon'!E433="","",IF('PR-tampon'!E433=0,"",INDIRECT(NOM_FR_FACADE&amp;ADDRESS('PR-tampon'!$E433,COLUMN(REFERENCEMENT_FACADE[[#Headers],[DATE REFERENCEMENT]])))))</f>
        <v/>
      </c>
      <c r="C467" s="2" t="str">
        <f ca="1">IF('PR-tampon'!B433="","",IF('PR-tampon'!B433=0,"",INDIRECT(NOM_FR_FACADE&amp;ADDRESS('PR-tampon'!$E433,COLUMN(REFERENCEMENT_FACADE[[#Headers],[ASPECT]])))))</f>
        <v/>
      </c>
      <c r="D467" s="2" t="str">
        <f ca="1">IF('PR-tampon'!B433="","",IF('PR-tampon'!B433=0,"",INDIRECT(NOM_FR_FACADE&amp;ADDRESS('PR-tampon'!$E433,COLUMN(REFERENCEMENT_FACADE[[#Headers],[TYPE DE PROCEDE]])))))</f>
        <v/>
      </c>
      <c r="E467" s="2" t="str">
        <f ca="1">IF('PR-tampon'!B433="","",IF('PR-tampon'!B433=0,"",INDIRECT(NOM_FR_FACADE&amp;ADDRESS('PR-tampon'!$E433,COLUMN(REFERENCEMENT_FACADE[[#Headers],[NOM COMMERCIAL DU PROCEDE]])))))</f>
        <v/>
      </c>
      <c r="F467" s="2" t="str">
        <f ca="1">IF('PR-tampon'!B433="","",IF('PR-tampon'!B433=0,"",INDIRECT(NOM_FR_FACADE&amp;ADDRESS('PR-tampon'!$E433,COLUMN(REFERENCEMENT_FACADE[[#Headers],[FABRICANT]])))))</f>
        <v/>
      </c>
      <c r="G467" s="2" t="str">
        <f ca="1">IF('PR-tampon'!B433="","",IF('PR-tampon'!B433=0,"",INDIRECT(NOM_FR_FACADE&amp;ADDRESS('PR-tampon'!$E433,COLUMN(REFERENCEMENT_FACADE[[#Headers],[TYPE DE DOCUMENT DE REFERENCE]])))))</f>
        <v/>
      </c>
      <c r="H467" s="2" t="str">
        <f ca="1">IF('PR-tampon'!B433="","",IF('PR-tampon'!B433=0,"",INDIRECT(NOM_FR_FACADE&amp;ADDRESS('PR-tampon'!$E433,COLUMN(REFERENCEMENT_FACADE[[#Headers],[REF]])))))</f>
        <v/>
      </c>
      <c r="I467" s="10" t="str">
        <f ca="1">IF('PR-tampon'!B433="","",IF('PR-tampon'!B433=0,"",INDIRECT(NOM_FR_FACADE&amp;ADDRESS('PR-tampon'!$E433,COLUMN(REFERENCEMENT_FACADE[[#Headers],[AVIS LIMITE AU / VALIDITE]])))))</f>
        <v/>
      </c>
      <c r="J467" s="10" t="str">
        <f ca="1">IF('PR-tampon'!B433="","",IF('PR-tampon'!B433=0,"",INDIRECT(NOM_FR_FACADE&amp;ADDRESS('PR-tampon'!$E433,COLUMN(REFERENCEMENT_FACADE[[#Headers],[TC/TNC
dans le domaine d''emploi visé]])))))</f>
        <v/>
      </c>
      <c r="K467" s="2" t="str">
        <f ca="1">IF('PR-tampon'!B433="","",IF('PR-tampon'!B433=0,"",INDIRECT(NOM_FR_FACADE&amp;ADDRESS('PR-tampon'!$E433,COLUMN(REFERENCEMENT_FACADE[[#Headers],[Synthèse support visés]])))))</f>
        <v/>
      </c>
      <c r="L467" s="2" t="str">
        <f ca="1">IF('PR-tampon'!B433="","",IF('PR-tampon'!B433=0,"",INDIRECT(NOM_FR_FACADE&amp;ADDRESS('PR-tampon'!$E433,COLUMN(REFERENCEMENT_FACADE[[#Headers],[LIMITATION DE HAUTEUR DE FACADE3]])))))</f>
        <v/>
      </c>
      <c r="M467" s="265" t="str">
        <f ca="1">IF('PR-tampon'!B433="","",IF('PR-tampon'!B433=0,"",INDIRECT(NOM_FR_FACADE&amp;ADDRESS('PR-tampon'!$E433,COLUMN(REFERENCEMENT_FACADE[[#Headers],[LIMITATION DE HAUTEUR DE FACADE]])))))</f>
        <v/>
      </c>
      <c r="N467" s="236" t="str">
        <f ca="1">IF('PR-tampon'!B433="","",IF('PR-tampon'!B433=0,"",IF(INDIRECT(NOM_FR_FACADE&amp;ADDRESS('PR-tampon'!$E433,COLUMN(REFERENCEMENT_FACADE[Observation domaine d''emploi Hauteur])))=0,"-",INDIRECT(NOM_FR_FACADE&amp;ADDRESS('PR-tampon'!$E433,COLUMN(REFERENCEMENT_FACADE[Observation domaine d''emploi Hauteur]))))))</f>
        <v/>
      </c>
      <c r="O467" s="2" t="str">
        <f ca="1">IF('PR-tampon'!B433="","",IF('PR-tampon'!B433=0,"",INDIRECT(NOM_FR_FACADE&amp;ADDRESS('PR-tampon'!$E433,COLUMN(REFERENCEMENT_FACADE[[#Headers],[Colonne zone visée]])))))</f>
        <v/>
      </c>
      <c r="P467" s="2" t="str">
        <f ca="1">IF('PR-tampon'!B433="","",IF('PR-tampon'!B433=0,"",INDIRECT(NOM_FR_FACADE&amp;ADDRESS('PR-tampon'!$E433,COLUMN(REFERENCEMENT_FACADE[[#Headers],[Colonne catégorie visée]])))))</f>
        <v/>
      </c>
      <c r="Q467" s="236" t="str">
        <f ca="1">IF(OR(RECH_CATEGORIE=FALSE,MID(Tableau5[[#This Row],[ZONE DE SISMICITE MAXIMALE POUR LA CATEGORIE DE BATIMENT VISEE]],2,2)="**"),IF('PR-tampon'!B433="","",IF('PR-tampon'!B433=0,"",IF(INDIRECT(NOM_FR_FACADE&amp;ADDRESS('PR-tampon'!$E433,COLUMN(REFERENCEMENT_FACADE[OBSERVATIONS SUR DOMAINE D''EMPLOI Sismique])))="","-",(INDIRECT(NOM_FR_FACADE&amp;ADDRESS('PR-tampon'!$E433,COLUMN(REFERENCEMENT_FACADE[OBSERVATIONS SUR DOMAINE D''EMPLOI Sismique]))))))),"")</f>
        <v/>
      </c>
      <c r="R467" s="2" t="str">
        <f ca="1">IF('PR-tampon'!B433="","",IF('PR-tampon'!B433=0,"",IF(INDIRECT(NOM_FR_FACADE&amp;ADDRESS('PR-tampon'!$E433,COLUMN(REFERENCEMENT_FACADE[REF ApL])))=0,"",INDIRECT(NOM_FR_FACADE&amp;ADDRESS('PR-tampon'!$E433,COLUMN(REFERENCEMENT_FACADE[REF ApL]))))))</f>
        <v/>
      </c>
      <c r="S467" s="187" t="str">
        <f ca="1">IF('PR-tampon'!B433="","",IF('PR-tampon'!B433=0,"",IF(INDIRECT(NOM_FR_FACADE&amp;ADDRESS('PR-tampon'!$E433,COLUMN(REFERENCEMENT_FACADE[Lien pour aller sur le site Evaluation CSTB])))=0,"",INDIRECT(NOM_FR_FACADE&amp;ADDRESS('PR-tampon'!$E433,COLUMN(REFERENCEMENT_FACADE[Lien pour aller sur le site Evaluation CSTB]))))))</f>
        <v/>
      </c>
    </row>
    <row r="468" spans="1:19" ht="120" customHeight="1" x14ac:dyDescent="0.3">
      <c r="A468" s="2" t="e">
        <f>IF('PR-tampon'!B434=0,"",IF(A467+1&gt;'MODULE DE RECHERCHE'!$F$36,"",A467+1))</f>
        <v>#VALUE!</v>
      </c>
      <c r="B468" s="10" t="str">
        <f ca="1">IF('PR-tampon'!E434="","",IF('PR-tampon'!E434=0,"",INDIRECT(NOM_FR_FACADE&amp;ADDRESS('PR-tampon'!$E434,COLUMN(REFERENCEMENT_FACADE[[#Headers],[DATE REFERENCEMENT]])))))</f>
        <v/>
      </c>
      <c r="C468" s="2" t="str">
        <f ca="1">IF('PR-tampon'!B434="","",IF('PR-tampon'!B434=0,"",INDIRECT(NOM_FR_FACADE&amp;ADDRESS('PR-tampon'!$E434,COLUMN(REFERENCEMENT_FACADE[[#Headers],[ASPECT]])))))</f>
        <v/>
      </c>
      <c r="D468" s="2" t="str">
        <f ca="1">IF('PR-tampon'!B434="","",IF('PR-tampon'!B434=0,"",INDIRECT(NOM_FR_FACADE&amp;ADDRESS('PR-tampon'!$E434,COLUMN(REFERENCEMENT_FACADE[[#Headers],[TYPE DE PROCEDE]])))))</f>
        <v/>
      </c>
      <c r="E468" s="2" t="str">
        <f ca="1">IF('PR-tampon'!B434="","",IF('PR-tampon'!B434=0,"",INDIRECT(NOM_FR_FACADE&amp;ADDRESS('PR-tampon'!$E434,COLUMN(REFERENCEMENT_FACADE[[#Headers],[NOM COMMERCIAL DU PROCEDE]])))))</f>
        <v/>
      </c>
      <c r="F468" s="2" t="str">
        <f ca="1">IF('PR-tampon'!B434="","",IF('PR-tampon'!B434=0,"",INDIRECT(NOM_FR_FACADE&amp;ADDRESS('PR-tampon'!$E434,COLUMN(REFERENCEMENT_FACADE[[#Headers],[FABRICANT]])))))</f>
        <v/>
      </c>
      <c r="G468" s="2" t="str">
        <f ca="1">IF('PR-tampon'!B434="","",IF('PR-tampon'!B434=0,"",INDIRECT(NOM_FR_FACADE&amp;ADDRESS('PR-tampon'!$E434,COLUMN(REFERENCEMENT_FACADE[[#Headers],[TYPE DE DOCUMENT DE REFERENCE]])))))</f>
        <v/>
      </c>
      <c r="H468" s="2" t="str">
        <f ca="1">IF('PR-tampon'!B434="","",IF('PR-tampon'!B434=0,"",INDIRECT(NOM_FR_FACADE&amp;ADDRESS('PR-tampon'!$E434,COLUMN(REFERENCEMENT_FACADE[[#Headers],[REF]])))))</f>
        <v/>
      </c>
      <c r="I468" s="10" t="str">
        <f ca="1">IF('PR-tampon'!B434="","",IF('PR-tampon'!B434=0,"",INDIRECT(NOM_FR_FACADE&amp;ADDRESS('PR-tampon'!$E434,COLUMN(REFERENCEMENT_FACADE[[#Headers],[AVIS LIMITE AU / VALIDITE]])))))</f>
        <v/>
      </c>
      <c r="J468" s="10" t="str">
        <f ca="1">IF('PR-tampon'!B434="","",IF('PR-tampon'!B434=0,"",INDIRECT(NOM_FR_FACADE&amp;ADDRESS('PR-tampon'!$E434,COLUMN(REFERENCEMENT_FACADE[[#Headers],[TC/TNC
dans le domaine d''emploi visé]])))))</f>
        <v/>
      </c>
      <c r="K468" s="2" t="str">
        <f ca="1">IF('PR-tampon'!B434="","",IF('PR-tampon'!B434=0,"",INDIRECT(NOM_FR_FACADE&amp;ADDRESS('PR-tampon'!$E434,COLUMN(REFERENCEMENT_FACADE[[#Headers],[Synthèse support visés]])))))</f>
        <v/>
      </c>
      <c r="L468" s="2" t="str">
        <f ca="1">IF('PR-tampon'!B434="","",IF('PR-tampon'!B434=0,"",INDIRECT(NOM_FR_FACADE&amp;ADDRESS('PR-tampon'!$E434,COLUMN(REFERENCEMENT_FACADE[[#Headers],[LIMITATION DE HAUTEUR DE FACADE3]])))))</f>
        <v/>
      </c>
      <c r="M468" s="265" t="str">
        <f ca="1">IF('PR-tampon'!B434="","",IF('PR-tampon'!B434=0,"",INDIRECT(NOM_FR_FACADE&amp;ADDRESS('PR-tampon'!$E434,COLUMN(REFERENCEMENT_FACADE[[#Headers],[LIMITATION DE HAUTEUR DE FACADE]])))))</f>
        <v/>
      </c>
      <c r="N468" s="236" t="str">
        <f ca="1">IF('PR-tampon'!B434="","",IF('PR-tampon'!B434=0,"",IF(INDIRECT(NOM_FR_FACADE&amp;ADDRESS('PR-tampon'!$E434,COLUMN(REFERENCEMENT_FACADE[Observation domaine d''emploi Hauteur])))=0,"-",INDIRECT(NOM_FR_FACADE&amp;ADDRESS('PR-tampon'!$E434,COLUMN(REFERENCEMENT_FACADE[Observation domaine d''emploi Hauteur]))))))</f>
        <v/>
      </c>
      <c r="O468" s="2" t="str">
        <f ca="1">IF('PR-tampon'!B434="","",IF('PR-tampon'!B434=0,"",INDIRECT(NOM_FR_FACADE&amp;ADDRESS('PR-tampon'!$E434,COLUMN(REFERENCEMENT_FACADE[[#Headers],[Colonne zone visée]])))))</f>
        <v/>
      </c>
      <c r="P468" s="2" t="str">
        <f ca="1">IF('PR-tampon'!B434="","",IF('PR-tampon'!B434=0,"",INDIRECT(NOM_FR_FACADE&amp;ADDRESS('PR-tampon'!$E434,COLUMN(REFERENCEMENT_FACADE[[#Headers],[Colonne catégorie visée]])))))</f>
        <v/>
      </c>
      <c r="Q468" s="236" t="str">
        <f ca="1">IF(OR(RECH_CATEGORIE=FALSE,MID(Tableau5[[#This Row],[ZONE DE SISMICITE MAXIMALE POUR LA CATEGORIE DE BATIMENT VISEE]],2,2)="**"),IF('PR-tampon'!B434="","",IF('PR-tampon'!B434=0,"",IF(INDIRECT(NOM_FR_FACADE&amp;ADDRESS('PR-tampon'!$E434,COLUMN(REFERENCEMENT_FACADE[OBSERVATIONS SUR DOMAINE D''EMPLOI Sismique])))="","-",(INDIRECT(NOM_FR_FACADE&amp;ADDRESS('PR-tampon'!$E434,COLUMN(REFERENCEMENT_FACADE[OBSERVATIONS SUR DOMAINE D''EMPLOI Sismique]))))))),"")</f>
        <v/>
      </c>
      <c r="R468" s="2" t="str">
        <f ca="1">IF('PR-tampon'!B434="","",IF('PR-tampon'!B434=0,"",IF(INDIRECT(NOM_FR_FACADE&amp;ADDRESS('PR-tampon'!$E434,COLUMN(REFERENCEMENT_FACADE[REF ApL])))=0,"",INDIRECT(NOM_FR_FACADE&amp;ADDRESS('PR-tampon'!$E434,COLUMN(REFERENCEMENT_FACADE[REF ApL]))))))</f>
        <v/>
      </c>
      <c r="S468" s="187" t="str">
        <f ca="1">IF('PR-tampon'!B434="","",IF('PR-tampon'!B434=0,"",IF(INDIRECT(NOM_FR_FACADE&amp;ADDRESS('PR-tampon'!$E434,COLUMN(REFERENCEMENT_FACADE[Lien pour aller sur le site Evaluation CSTB])))=0,"",INDIRECT(NOM_FR_FACADE&amp;ADDRESS('PR-tampon'!$E434,COLUMN(REFERENCEMENT_FACADE[Lien pour aller sur le site Evaluation CSTB]))))))</f>
        <v/>
      </c>
    </row>
    <row r="469" spans="1:19" ht="120" customHeight="1" x14ac:dyDescent="0.3">
      <c r="A469" s="2" t="e">
        <f>IF('PR-tampon'!B435=0,"",IF(A468+1&gt;'MODULE DE RECHERCHE'!$F$36,"",A468+1))</f>
        <v>#VALUE!</v>
      </c>
      <c r="B469" s="10" t="str">
        <f ca="1">IF('PR-tampon'!E435="","",IF('PR-tampon'!E435=0,"",INDIRECT(NOM_FR_FACADE&amp;ADDRESS('PR-tampon'!$E435,COLUMN(REFERENCEMENT_FACADE[[#Headers],[DATE REFERENCEMENT]])))))</f>
        <v/>
      </c>
      <c r="C469" s="2" t="str">
        <f ca="1">IF('PR-tampon'!B435="","",IF('PR-tampon'!B435=0,"",INDIRECT(NOM_FR_FACADE&amp;ADDRESS('PR-tampon'!$E435,COLUMN(REFERENCEMENT_FACADE[[#Headers],[ASPECT]])))))</f>
        <v/>
      </c>
      <c r="D469" s="2" t="str">
        <f ca="1">IF('PR-tampon'!B435="","",IF('PR-tampon'!B435=0,"",INDIRECT(NOM_FR_FACADE&amp;ADDRESS('PR-tampon'!$E435,COLUMN(REFERENCEMENT_FACADE[[#Headers],[TYPE DE PROCEDE]])))))</f>
        <v/>
      </c>
      <c r="E469" s="2" t="str">
        <f ca="1">IF('PR-tampon'!B435="","",IF('PR-tampon'!B435=0,"",INDIRECT(NOM_FR_FACADE&amp;ADDRESS('PR-tampon'!$E435,COLUMN(REFERENCEMENT_FACADE[[#Headers],[NOM COMMERCIAL DU PROCEDE]])))))</f>
        <v/>
      </c>
      <c r="F469" s="2" t="str">
        <f ca="1">IF('PR-tampon'!B435="","",IF('PR-tampon'!B435=0,"",INDIRECT(NOM_FR_FACADE&amp;ADDRESS('PR-tampon'!$E435,COLUMN(REFERENCEMENT_FACADE[[#Headers],[FABRICANT]])))))</f>
        <v/>
      </c>
      <c r="G469" s="2" t="str">
        <f ca="1">IF('PR-tampon'!B435="","",IF('PR-tampon'!B435=0,"",INDIRECT(NOM_FR_FACADE&amp;ADDRESS('PR-tampon'!$E435,COLUMN(REFERENCEMENT_FACADE[[#Headers],[TYPE DE DOCUMENT DE REFERENCE]])))))</f>
        <v/>
      </c>
      <c r="H469" s="2" t="str">
        <f ca="1">IF('PR-tampon'!B435="","",IF('PR-tampon'!B435=0,"",INDIRECT(NOM_FR_FACADE&amp;ADDRESS('PR-tampon'!$E435,COLUMN(REFERENCEMENT_FACADE[[#Headers],[REF]])))))</f>
        <v/>
      </c>
      <c r="I469" s="10" t="str">
        <f ca="1">IF('PR-tampon'!B435="","",IF('PR-tampon'!B435=0,"",INDIRECT(NOM_FR_FACADE&amp;ADDRESS('PR-tampon'!$E435,COLUMN(REFERENCEMENT_FACADE[[#Headers],[AVIS LIMITE AU / VALIDITE]])))))</f>
        <v/>
      </c>
      <c r="J469" s="10" t="str">
        <f ca="1">IF('PR-tampon'!B435="","",IF('PR-tampon'!B435=0,"",INDIRECT(NOM_FR_FACADE&amp;ADDRESS('PR-tampon'!$E435,COLUMN(REFERENCEMENT_FACADE[[#Headers],[TC/TNC
dans le domaine d''emploi visé]])))))</f>
        <v/>
      </c>
      <c r="K469" s="2" t="str">
        <f ca="1">IF('PR-tampon'!B435="","",IF('PR-tampon'!B435=0,"",INDIRECT(NOM_FR_FACADE&amp;ADDRESS('PR-tampon'!$E435,COLUMN(REFERENCEMENT_FACADE[[#Headers],[Synthèse support visés]])))))</f>
        <v/>
      </c>
      <c r="L469" s="2" t="str">
        <f ca="1">IF('PR-tampon'!B435="","",IF('PR-tampon'!B435=0,"",INDIRECT(NOM_FR_FACADE&amp;ADDRESS('PR-tampon'!$E435,COLUMN(REFERENCEMENT_FACADE[[#Headers],[LIMITATION DE HAUTEUR DE FACADE3]])))))</f>
        <v/>
      </c>
      <c r="M469" s="265" t="str">
        <f ca="1">IF('PR-tampon'!B435="","",IF('PR-tampon'!B435=0,"",INDIRECT(NOM_FR_FACADE&amp;ADDRESS('PR-tampon'!$E435,COLUMN(REFERENCEMENT_FACADE[[#Headers],[LIMITATION DE HAUTEUR DE FACADE]])))))</f>
        <v/>
      </c>
      <c r="N469" s="236" t="str">
        <f ca="1">IF('PR-tampon'!B435="","",IF('PR-tampon'!B435=0,"",IF(INDIRECT(NOM_FR_FACADE&amp;ADDRESS('PR-tampon'!$E435,COLUMN(REFERENCEMENT_FACADE[Observation domaine d''emploi Hauteur])))=0,"-",INDIRECT(NOM_FR_FACADE&amp;ADDRESS('PR-tampon'!$E435,COLUMN(REFERENCEMENT_FACADE[Observation domaine d''emploi Hauteur]))))))</f>
        <v/>
      </c>
      <c r="O469" s="2" t="str">
        <f ca="1">IF('PR-tampon'!B435="","",IF('PR-tampon'!B435=0,"",INDIRECT(NOM_FR_FACADE&amp;ADDRESS('PR-tampon'!$E435,COLUMN(REFERENCEMENT_FACADE[[#Headers],[Colonne zone visée]])))))</f>
        <v/>
      </c>
      <c r="P469" s="2" t="str">
        <f ca="1">IF('PR-tampon'!B435="","",IF('PR-tampon'!B435=0,"",INDIRECT(NOM_FR_FACADE&amp;ADDRESS('PR-tampon'!$E435,COLUMN(REFERENCEMENT_FACADE[[#Headers],[Colonne catégorie visée]])))))</f>
        <v/>
      </c>
      <c r="Q469" s="236" t="str">
        <f ca="1">IF(OR(RECH_CATEGORIE=FALSE,MID(Tableau5[[#This Row],[ZONE DE SISMICITE MAXIMALE POUR LA CATEGORIE DE BATIMENT VISEE]],2,2)="**"),IF('PR-tampon'!B435="","",IF('PR-tampon'!B435=0,"",IF(INDIRECT(NOM_FR_FACADE&amp;ADDRESS('PR-tampon'!$E435,COLUMN(REFERENCEMENT_FACADE[OBSERVATIONS SUR DOMAINE D''EMPLOI Sismique])))="","-",(INDIRECT(NOM_FR_FACADE&amp;ADDRESS('PR-tampon'!$E435,COLUMN(REFERENCEMENT_FACADE[OBSERVATIONS SUR DOMAINE D''EMPLOI Sismique]))))))),"")</f>
        <v/>
      </c>
      <c r="R469" s="2" t="str">
        <f ca="1">IF('PR-tampon'!B435="","",IF('PR-tampon'!B435=0,"",IF(INDIRECT(NOM_FR_FACADE&amp;ADDRESS('PR-tampon'!$E435,COLUMN(REFERENCEMENT_FACADE[REF ApL])))=0,"",INDIRECT(NOM_FR_FACADE&amp;ADDRESS('PR-tampon'!$E435,COLUMN(REFERENCEMENT_FACADE[REF ApL]))))))</f>
        <v/>
      </c>
      <c r="S469" s="187" t="str">
        <f ca="1">IF('PR-tampon'!B435="","",IF('PR-tampon'!B435=0,"",IF(INDIRECT(NOM_FR_FACADE&amp;ADDRESS('PR-tampon'!$E435,COLUMN(REFERENCEMENT_FACADE[Lien pour aller sur le site Evaluation CSTB])))=0,"",INDIRECT(NOM_FR_FACADE&amp;ADDRESS('PR-tampon'!$E435,COLUMN(REFERENCEMENT_FACADE[Lien pour aller sur le site Evaluation CSTB]))))))</f>
        <v/>
      </c>
    </row>
    <row r="470" spans="1:19" ht="120" customHeight="1" x14ac:dyDescent="0.3">
      <c r="A470" s="2" t="e">
        <f>IF('PR-tampon'!B436=0,"",IF(A469+1&gt;'MODULE DE RECHERCHE'!$F$36,"",A469+1))</f>
        <v>#VALUE!</v>
      </c>
      <c r="B470" s="10" t="str">
        <f ca="1">IF('PR-tampon'!E436="","",IF('PR-tampon'!E436=0,"",INDIRECT(NOM_FR_FACADE&amp;ADDRESS('PR-tampon'!$E436,COLUMN(REFERENCEMENT_FACADE[[#Headers],[DATE REFERENCEMENT]])))))</f>
        <v/>
      </c>
      <c r="C470" s="2" t="str">
        <f ca="1">IF('PR-tampon'!B436="","",IF('PR-tampon'!B436=0,"",INDIRECT(NOM_FR_FACADE&amp;ADDRESS('PR-tampon'!$E436,COLUMN(REFERENCEMENT_FACADE[[#Headers],[ASPECT]])))))</f>
        <v/>
      </c>
      <c r="D470" s="2" t="str">
        <f ca="1">IF('PR-tampon'!B436="","",IF('PR-tampon'!B436=0,"",INDIRECT(NOM_FR_FACADE&amp;ADDRESS('PR-tampon'!$E436,COLUMN(REFERENCEMENT_FACADE[[#Headers],[TYPE DE PROCEDE]])))))</f>
        <v/>
      </c>
      <c r="E470" s="2" t="str">
        <f ca="1">IF('PR-tampon'!B436="","",IF('PR-tampon'!B436=0,"",INDIRECT(NOM_FR_FACADE&amp;ADDRESS('PR-tampon'!$E436,COLUMN(REFERENCEMENT_FACADE[[#Headers],[NOM COMMERCIAL DU PROCEDE]])))))</f>
        <v/>
      </c>
      <c r="F470" s="2" t="str">
        <f ca="1">IF('PR-tampon'!B436="","",IF('PR-tampon'!B436=0,"",INDIRECT(NOM_FR_FACADE&amp;ADDRESS('PR-tampon'!$E436,COLUMN(REFERENCEMENT_FACADE[[#Headers],[FABRICANT]])))))</f>
        <v/>
      </c>
      <c r="G470" s="2" t="str">
        <f ca="1">IF('PR-tampon'!B436="","",IF('PR-tampon'!B436=0,"",INDIRECT(NOM_FR_FACADE&amp;ADDRESS('PR-tampon'!$E436,COLUMN(REFERENCEMENT_FACADE[[#Headers],[TYPE DE DOCUMENT DE REFERENCE]])))))</f>
        <v/>
      </c>
      <c r="H470" s="2" t="str">
        <f ca="1">IF('PR-tampon'!B436="","",IF('PR-tampon'!B436=0,"",INDIRECT(NOM_FR_FACADE&amp;ADDRESS('PR-tampon'!$E436,COLUMN(REFERENCEMENT_FACADE[[#Headers],[REF]])))))</f>
        <v/>
      </c>
      <c r="I470" s="10" t="str">
        <f ca="1">IF('PR-tampon'!B436="","",IF('PR-tampon'!B436=0,"",INDIRECT(NOM_FR_FACADE&amp;ADDRESS('PR-tampon'!$E436,COLUMN(REFERENCEMENT_FACADE[[#Headers],[AVIS LIMITE AU / VALIDITE]])))))</f>
        <v/>
      </c>
      <c r="J470" s="10" t="str">
        <f ca="1">IF('PR-tampon'!B436="","",IF('PR-tampon'!B436=0,"",INDIRECT(NOM_FR_FACADE&amp;ADDRESS('PR-tampon'!$E436,COLUMN(REFERENCEMENT_FACADE[[#Headers],[TC/TNC
dans le domaine d''emploi visé]])))))</f>
        <v/>
      </c>
      <c r="K470" s="2" t="str">
        <f ca="1">IF('PR-tampon'!B436="","",IF('PR-tampon'!B436=0,"",INDIRECT(NOM_FR_FACADE&amp;ADDRESS('PR-tampon'!$E436,COLUMN(REFERENCEMENT_FACADE[[#Headers],[Synthèse support visés]])))))</f>
        <v/>
      </c>
      <c r="L470" s="2" t="str">
        <f ca="1">IF('PR-tampon'!B436="","",IF('PR-tampon'!B436=0,"",INDIRECT(NOM_FR_FACADE&amp;ADDRESS('PR-tampon'!$E436,COLUMN(REFERENCEMENT_FACADE[[#Headers],[LIMITATION DE HAUTEUR DE FACADE3]])))))</f>
        <v/>
      </c>
      <c r="M470" s="265" t="str">
        <f ca="1">IF('PR-tampon'!B436="","",IF('PR-tampon'!B436=0,"",INDIRECT(NOM_FR_FACADE&amp;ADDRESS('PR-tampon'!$E436,COLUMN(REFERENCEMENT_FACADE[[#Headers],[LIMITATION DE HAUTEUR DE FACADE]])))))</f>
        <v/>
      </c>
      <c r="N470" s="236" t="str">
        <f ca="1">IF('PR-tampon'!B436="","",IF('PR-tampon'!B436=0,"",IF(INDIRECT(NOM_FR_FACADE&amp;ADDRESS('PR-tampon'!$E436,COLUMN(REFERENCEMENT_FACADE[Observation domaine d''emploi Hauteur])))=0,"-",INDIRECT(NOM_FR_FACADE&amp;ADDRESS('PR-tampon'!$E436,COLUMN(REFERENCEMENT_FACADE[Observation domaine d''emploi Hauteur]))))))</f>
        <v/>
      </c>
      <c r="O470" s="2" t="str">
        <f ca="1">IF('PR-tampon'!B436="","",IF('PR-tampon'!B436=0,"",INDIRECT(NOM_FR_FACADE&amp;ADDRESS('PR-tampon'!$E436,COLUMN(REFERENCEMENT_FACADE[[#Headers],[Colonne zone visée]])))))</f>
        <v/>
      </c>
      <c r="P470" s="2" t="str">
        <f ca="1">IF('PR-tampon'!B436="","",IF('PR-tampon'!B436=0,"",INDIRECT(NOM_FR_FACADE&amp;ADDRESS('PR-tampon'!$E436,COLUMN(REFERENCEMENT_FACADE[[#Headers],[Colonne catégorie visée]])))))</f>
        <v/>
      </c>
      <c r="Q470" s="236" t="str">
        <f ca="1">IF(OR(RECH_CATEGORIE=FALSE,MID(Tableau5[[#This Row],[ZONE DE SISMICITE MAXIMALE POUR LA CATEGORIE DE BATIMENT VISEE]],2,2)="**"),IF('PR-tampon'!B436="","",IF('PR-tampon'!B436=0,"",IF(INDIRECT(NOM_FR_FACADE&amp;ADDRESS('PR-tampon'!$E436,COLUMN(REFERENCEMENT_FACADE[OBSERVATIONS SUR DOMAINE D''EMPLOI Sismique])))="","-",(INDIRECT(NOM_FR_FACADE&amp;ADDRESS('PR-tampon'!$E436,COLUMN(REFERENCEMENT_FACADE[OBSERVATIONS SUR DOMAINE D''EMPLOI Sismique]))))))),"")</f>
        <v/>
      </c>
      <c r="R470" s="2" t="str">
        <f ca="1">IF('PR-tampon'!B436="","",IF('PR-tampon'!B436=0,"",IF(INDIRECT(NOM_FR_FACADE&amp;ADDRESS('PR-tampon'!$E436,COLUMN(REFERENCEMENT_FACADE[REF ApL])))=0,"",INDIRECT(NOM_FR_FACADE&amp;ADDRESS('PR-tampon'!$E436,COLUMN(REFERENCEMENT_FACADE[REF ApL]))))))</f>
        <v/>
      </c>
      <c r="S470" s="187" t="str">
        <f ca="1">IF('PR-tampon'!B436="","",IF('PR-tampon'!B436=0,"",IF(INDIRECT(NOM_FR_FACADE&amp;ADDRESS('PR-tampon'!$E436,COLUMN(REFERENCEMENT_FACADE[Lien pour aller sur le site Evaluation CSTB])))=0,"",INDIRECT(NOM_FR_FACADE&amp;ADDRESS('PR-tampon'!$E436,COLUMN(REFERENCEMENT_FACADE[Lien pour aller sur le site Evaluation CSTB]))))))</f>
        <v/>
      </c>
    </row>
    <row r="471" spans="1:19" ht="120" customHeight="1" x14ac:dyDescent="0.3">
      <c r="A471" s="2" t="e">
        <f>IF('PR-tampon'!B437=0,"",IF(A470+1&gt;'MODULE DE RECHERCHE'!$F$36,"",A470+1))</f>
        <v>#VALUE!</v>
      </c>
      <c r="B471" s="10" t="str">
        <f ca="1">IF('PR-tampon'!E437="","",IF('PR-tampon'!E437=0,"",INDIRECT(NOM_FR_FACADE&amp;ADDRESS('PR-tampon'!$E437,COLUMN(REFERENCEMENT_FACADE[[#Headers],[DATE REFERENCEMENT]])))))</f>
        <v/>
      </c>
      <c r="C471" s="2" t="str">
        <f ca="1">IF('PR-tampon'!B437="","",IF('PR-tampon'!B437=0,"",INDIRECT(NOM_FR_FACADE&amp;ADDRESS('PR-tampon'!$E437,COLUMN(REFERENCEMENT_FACADE[[#Headers],[ASPECT]])))))</f>
        <v/>
      </c>
      <c r="D471" s="2" t="str">
        <f ca="1">IF('PR-tampon'!B437="","",IF('PR-tampon'!B437=0,"",INDIRECT(NOM_FR_FACADE&amp;ADDRESS('PR-tampon'!$E437,COLUMN(REFERENCEMENT_FACADE[[#Headers],[TYPE DE PROCEDE]])))))</f>
        <v/>
      </c>
      <c r="E471" s="2" t="str">
        <f ca="1">IF('PR-tampon'!B437="","",IF('PR-tampon'!B437=0,"",INDIRECT(NOM_FR_FACADE&amp;ADDRESS('PR-tampon'!$E437,COLUMN(REFERENCEMENT_FACADE[[#Headers],[NOM COMMERCIAL DU PROCEDE]])))))</f>
        <v/>
      </c>
      <c r="F471" s="2" t="str">
        <f ca="1">IF('PR-tampon'!B437="","",IF('PR-tampon'!B437=0,"",INDIRECT(NOM_FR_FACADE&amp;ADDRESS('PR-tampon'!$E437,COLUMN(REFERENCEMENT_FACADE[[#Headers],[FABRICANT]])))))</f>
        <v/>
      </c>
      <c r="G471" s="2" t="str">
        <f ca="1">IF('PR-tampon'!B437="","",IF('PR-tampon'!B437=0,"",INDIRECT(NOM_FR_FACADE&amp;ADDRESS('PR-tampon'!$E437,COLUMN(REFERENCEMENT_FACADE[[#Headers],[TYPE DE DOCUMENT DE REFERENCE]])))))</f>
        <v/>
      </c>
      <c r="H471" s="2" t="str">
        <f ca="1">IF('PR-tampon'!B437="","",IF('PR-tampon'!B437=0,"",INDIRECT(NOM_FR_FACADE&amp;ADDRESS('PR-tampon'!$E437,COLUMN(REFERENCEMENT_FACADE[[#Headers],[REF]])))))</f>
        <v/>
      </c>
      <c r="I471" s="10" t="str">
        <f ca="1">IF('PR-tampon'!B437="","",IF('PR-tampon'!B437=0,"",INDIRECT(NOM_FR_FACADE&amp;ADDRESS('PR-tampon'!$E437,COLUMN(REFERENCEMENT_FACADE[[#Headers],[AVIS LIMITE AU / VALIDITE]])))))</f>
        <v/>
      </c>
      <c r="J471" s="10" t="str">
        <f ca="1">IF('PR-tampon'!B437="","",IF('PR-tampon'!B437=0,"",INDIRECT(NOM_FR_FACADE&amp;ADDRESS('PR-tampon'!$E437,COLUMN(REFERENCEMENT_FACADE[[#Headers],[TC/TNC
dans le domaine d''emploi visé]])))))</f>
        <v/>
      </c>
      <c r="K471" s="2" t="str">
        <f ca="1">IF('PR-tampon'!B437="","",IF('PR-tampon'!B437=0,"",INDIRECT(NOM_FR_FACADE&amp;ADDRESS('PR-tampon'!$E437,COLUMN(REFERENCEMENT_FACADE[[#Headers],[Synthèse support visés]])))))</f>
        <v/>
      </c>
      <c r="L471" s="2" t="str">
        <f ca="1">IF('PR-tampon'!B437="","",IF('PR-tampon'!B437=0,"",INDIRECT(NOM_FR_FACADE&amp;ADDRESS('PR-tampon'!$E437,COLUMN(REFERENCEMENT_FACADE[[#Headers],[LIMITATION DE HAUTEUR DE FACADE3]])))))</f>
        <v/>
      </c>
      <c r="M471" s="265" t="str">
        <f ca="1">IF('PR-tampon'!B437="","",IF('PR-tampon'!B437=0,"",INDIRECT(NOM_FR_FACADE&amp;ADDRESS('PR-tampon'!$E437,COLUMN(REFERENCEMENT_FACADE[[#Headers],[LIMITATION DE HAUTEUR DE FACADE]])))))</f>
        <v/>
      </c>
      <c r="N471" s="236" t="str">
        <f ca="1">IF('PR-tampon'!B437="","",IF('PR-tampon'!B437=0,"",IF(INDIRECT(NOM_FR_FACADE&amp;ADDRESS('PR-tampon'!$E437,COLUMN(REFERENCEMENT_FACADE[Observation domaine d''emploi Hauteur])))=0,"-",INDIRECT(NOM_FR_FACADE&amp;ADDRESS('PR-tampon'!$E437,COLUMN(REFERENCEMENT_FACADE[Observation domaine d''emploi Hauteur]))))))</f>
        <v/>
      </c>
      <c r="O471" s="2" t="str">
        <f ca="1">IF('PR-tampon'!B437="","",IF('PR-tampon'!B437=0,"",INDIRECT(NOM_FR_FACADE&amp;ADDRESS('PR-tampon'!$E437,COLUMN(REFERENCEMENT_FACADE[[#Headers],[Colonne zone visée]])))))</f>
        <v/>
      </c>
      <c r="P471" s="2" t="str">
        <f ca="1">IF('PR-tampon'!B437="","",IF('PR-tampon'!B437=0,"",INDIRECT(NOM_FR_FACADE&amp;ADDRESS('PR-tampon'!$E437,COLUMN(REFERENCEMENT_FACADE[[#Headers],[Colonne catégorie visée]])))))</f>
        <v/>
      </c>
      <c r="Q471" s="236" t="str">
        <f ca="1">IF(OR(RECH_CATEGORIE=FALSE,MID(Tableau5[[#This Row],[ZONE DE SISMICITE MAXIMALE POUR LA CATEGORIE DE BATIMENT VISEE]],2,2)="**"),IF('PR-tampon'!B437="","",IF('PR-tampon'!B437=0,"",IF(INDIRECT(NOM_FR_FACADE&amp;ADDRESS('PR-tampon'!$E437,COLUMN(REFERENCEMENT_FACADE[OBSERVATIONS SUR DOMAINE D''EMPLOI Sismique])))="","-",(INDIRECT(NOM_FR_FACADE&amp;ADDRESS('PR-tampon'!$E437,COLUMN(REFERENCEMENT_FACADE[OBSERVATIONS SUR DOMAINE D''EMPLOI Sismique]))))))),"")</f>
        <v/>
      </c>
      <c r="R471" s="2" t="str">
        <f ca="1">IF('PR-tampon'!B437="","",IF('PR-tampon'!B437=0,"",IF(INDIRECT(NOM_FR_FACADE&amp;ADDRESS('PR-tampon'!$E437,COLUMN(REFERENCEMENT_FACADE[REF ApL])))=0,"",INDIRECT(NOM_FR_FACADE&amp;ADDRESS('PR-tampon'!$E437,COLUMN(REFERENCEMENT_FACADE[REF ApL]))))))</f>
        <v/>
      </c>
      <c r="S471" s="187" t="str">
        <f ca="1">IF('PR-tampon'!B437="","",IF('PR-tampon'!B437=0,"",IF(INDIRECT(NOM_FR_FACADE&amp;ADDRESS('PR-tampon'!$E437,COLUMN(REFERENCEMENT_FACADE[Lien pour aller sur le site Evaluation CSTB])))=0,"",INDIRECT(NOM_FR_FACADE&amp;ADDRESS('PR-tampon'!$E437,COLUMN(REFERENCEMENT_FACADE[Lien pour aller sur le site Evaluation CSTB]))))))</f>
        <v/>
      </c>
    </row>
    <row r="472" spans="1:19" ht="120" customHeight="1" x14ac:dyDescent="0.3">
      <c r="A472" s="2" t="e">
        <f>IF('PR-tampon'!B438=0,"",IF(A471+1&gt;'MODULE DE RECHERCHE'!$F$36,"",A471+1))</f>
        <v>#VALUE!</v>
      </c>
      <c r="B472" s="10" t="str">
        <f ca="1">IF('PR-tampon'!E438="","",IF('PR-tampon'!E438=0,"",INDIRECT(NOM_FR_FACADE&amp;ADDRESS('PR-tampon'!$E438,COLUMN(REFERENCEMENT_FACADE[[#Headers],[DATE REFERENCEMENT]])))))</f>
        <v/>
      </c>
      <c r="C472" s="2" t="str">
        <f ca="1">IF('PR-tampon'!B438="","",IF('PR-tampon'!B438=0,"",INDIRECT(NOM_FR_FACADE&amp;ADDRESS('PR-tampon'!$E438,COLUMN(REFERENCEMENT_FACADE[[#Headers],[ASPECT]])))))</f>
        <v/>
      </c>
      <c r="D472" s="2" t="str">
        <f ca="1">IF('PR-tampon'!B438="","",IF('PR-tampon'!B438=0,"",INDIRECT(NOM_FR_FACADE&amp;ADDRESS('PR-tampon'!$E438,COLUMN(REFERENCEMENT_FACADE[[#Headers],[TYPE DE PROCEDE]])))))</f>
        <v/>
      </c>
      <c r="E472" s="2" t="str">
        <f ca="1">IF('PR-tampon'!B438="","",IF('PR-tampon'!B438=0,"",INDIRECT(NOM_FR_FACADE&amp;ADDRESS('PR-tampon'!$E438,COLUMN(REFERENCEMENT_FACADE[[#Headers],[NOM COMMERCIAL DU PROCEDE]])))))</f>
        <v/>
      </c>
      <c r="F472" s="2" t="str">
        <f ca="1">IF('PR-tampon'!B438="","",IF('PR-tampon'!B438=0,"",INDIRECT(NOM_FR_FACADE&amp;ADDRESS('PR-tampon'!$E438,COLUMN(REFERENCEMENT_FACADE[[#Headers],[FABRICANT]])))))</f>
        <v/>
      </c>
      <c r="G472" s="2" t="str">
        <f ca="1">IF('PR-tampon'!B438="","",IF('PR-tampon'!B438=0,"",INDIRECT(NOM_FR_FACADE&amp;ADDRESS('PR-tampon'!$E438,COLUMN(REFERENCEMENT_FACADE[[#Headers],[TYPE DE DOCUMENT DE REFERENCE]])))))</f>
        <v/>
      </c>
      <c r="H472" s="2" t="str">
        <f ca="1">IF('PR-tampon'!B438="","",IF('PR-tampon'!B438=0,"",INDIRECT(NOM_FR_FACADE&amp;ADDRESS('PR-tampon'!$E438,COLUMN(REFERENCEMENT_FACADE[[#Headers],[REF]])))))</f>
        <v/>
      </c>
      <c r="I472" s="10" t="str">
        <f ca="1">IF('PR-tampon'!B438="","",IF('PR-tampon'!B438=0,"",INDIRECT(NOM_FR_FACADE&amp;ADDRESS('PR-tampon'!$E438,COLUMN(REFERENCEMENT_FACADE[[#Headers],[AVIS LIMITE AU / VALIDITE]])))))</f>
        <v/>
      </c>
      <c r="J472" s="10" t="str">
        <f ca="1">IF('PR-tampon'!B438="","",IF('PR-tampon'!B438=0,"",INDIRECT(NOM_FR_FACADE&amp;ADDRESS('PR-tampon'!$E438,COLUMN(REFERENCEMENT_FACADE[[#Headers],[TC/TNC
dans le domaine d''emploi visé]])))))</f>
        <v/>
      </c>
      <c r="K472" s="2" t="str">
        <f ca="1">IF('PR-tampon'!B438="","",IF('PR-tampon'!B438=0,"",INDIRECT(NOM_FR_FACADE&amp;ADDRESS('PR-tampon'!$E438,COLUMN(REFERENCEMENT_FACADE[[#Headers],[Synthèse support visés]])))))</f>
        <v/>
      </c>
      <c r="L472" s="2" t="str">
        <f ca="1">IF('PR-tampon'!B438="","",IF('PR-tampon'!B438=0,"",INDIRECT(NOM_FR_FACADE&amp;ADDRESS('PR-tampon'!$E438,COLUMN(REFERENCEMENT_FACADE[[#Headers],[LIMITATION DE HAUTEUR DE FACADE3]])))))</f>
        <v/>
      </c>
      <c r="M472" s="265" t="str">
        <f ca="1">IF('PR-tampon'!B438="","",IF('PR-tampon'!B438=0,"",INDIRECT(NOM_FR_FACADE&amp;ADDRESS('PR-tampon'!$E438,COLUMN(REFERENCEMENT_FACADE[[#Headers],[LIMITATION DE HAUTEUR DE FACADE]])))))</f>
        <v/>
      </c>
      <c r="N472" s="236" t="str">
        <f ca="1">IF('PR-tampon'!B438="","",IF('PR-tampon'!B438=0,"",IF(INDIRECT(NOM_FR_FACADE&amp;ADDRESS('PR-tampon'!$E438,COLUMN(REFERENCEMENT_FACADE[Observation domaine d''emploi Hauteur])))=0,"-",INDIRECT(NOM_FR_FACADE&amp;ADDRESS('PR-tampon'!$E438,COLUMN(REFERENCEMENT_FACADE[Observation domaine d''emploi Hauteur]))))))</f>
        <v/>
      </c>
      <c r="O472" s="2" t="str">
        <f ca="1">IF('PR-tampon'!B438="","",IF('PR-tampon'!B438=0,"",INDIRECT(NOM_FR_FACADE&amp;ADDRESS('PR-tampon'!$E438,COLUMN(REFERENCEMENT_FACADE[[#Headers],[Colonne zone visée]])))))</f>
        <v/>
      </c>
      <c r="P472" s="2" t="str">
        <f ca="1">IF('PR-tampon'!B438="","",IF('PR-tampon'!B438=0,"",INDIRECT(NOM_FR_FACADE&amp;ADDRESS('PR-tampon'!$E438,COLUMN(REFERENCEMENT_FACADE[[#Headers],[Colonne catégorie visée]])))))</f>
        <v/>
      </c>
      <c r="Q472" s="236" t="str">
        <f ca="1">IF(OR(RECH_CATEGORIE=FALSE,MID(Tableau5[[#This Row],[ZONE DE SISMICITE MAXIMALE POUR LA CATEGORIE DE BATIMENT VISEE]],2,2)="**"),IF('PR-tampon'!B438="","",IF('PR-tampon'!B438=0,"",IF(INDIRECT(NOM_FR_FACADE&amp;ADDRESS('PR-tampon'!$E438,COLUMN(REFERENCEMENT_FACADE[OBSERVATIONS SUR DOMAINE D''EMPLOI Sismique])))="","-",(INDIRECT(NOM_FR_FACADE&amp;ADDRESS('PR-tampon'!$E438,COLUMN(REFERENCEMENT_FACADE[OBSERVATIONS SUR DOMAINE D''EMPLOI Sismique]))))))),"")</f>
        <v/>
      </c>
      <c r="R472" s="2" t="str">
        <f ca="1">IF('PR-tampon'!B438="","",IF('PR-tampon'!B438=0,"",IF(INDIRECT(NOM_FR_FACADE&amp;ADDRESS('PR-tampon'!$E438,COLUMN(REFERENCEMENT_FACADE[REF ApL])))=0,"",INDIRECT(NOM_FR_FACADE&amp;ADDRESS('PR-tampon'!$E438,COLUMN(REFERENCEMENT_FACADE[REF ApL]))))))</f>
        <v/>
      </c>
      <c r="S472" s="187" t="str">
        <f ca="1">IF('PR-tampon'!B438="","",IF('PR-tampon'!B438=0,"",IF(INDIRECT(NOM_FR_FACADE&amp;ADDRESS('PR-tampon'!$E438,COLUMN(REFERENCEMENT_FACADE[Lien pour aller sur le site Evaluation CSTB])))=0,"",INDIRECT(NOM_FR_FACADE&amp;ADDRESS('PR-tampon'!$E438,COLUMN(REFERENCEMENT_FACADE[Lien pour aller sur le site Evaluation CSTB]))))))</f>
        <v/>
      </c>
    </row>
    <row r="473" spans="1:19" ht="120" customHeight="1" x14ac:dyDescent="0.3">
      <c r="A473" s="2" t="e">
        <f>IF('PR-tampon'!B439=0,"",IF(A472+1&gt;'MODULE DE RECHERCHE'!$F$36,"",A472+1))</f>
        <v>#VALUE!</v>
      </c>
      <c r="B473" s="10" t="str">
        <f ca="1">IF('PR-tampon'!E439="","",IF('PR-tampon'!E439=0,"",INDIRECT(NOM_FR_FACADE&amp;ADDRESS('PR-tampon'!$E439,COLUMN(REFERENCEMENT_FACADE[[#Headers],[DATE REFERENCEMENT]])))))</f>
        <v/>
      </c>
      <c r="C473" s="2" t="str">
        <f ca="1">IF('PR-tampon'!B439="","",IF('PR-tampon'!B439=0,"",INDIRECT(NOM_FR_FACADE&amp;ADDRESS('PR-tampon'!$E439,COLUMN(REFERENCEMENT_FACADE[[#Headers],[ASPECT]])))))</f>
        <v/>
      </c>
      <c r="D473" s="2" t="str">
        <f ca="1">IF('PR-tampon'!B439="","",IF('PR-tampon'!B439=0,"",INDIRECT(NOM_FR_FACADE&amp;ADDRESS('PR-tampon'!$E439,COLUMN(REFERENCEMENT_FACADE[[#Headers],[TYPE DE PROCEDE]])))))</f>
        <v/>
      </c>
      <c r="E473" s="2" t="str">
        <f ca="1">IF('PR-tampon'!B439="","",IF('PR-tampon'!B439=0,"",INDIRECT(NOM_FR_FACADE&amp;ADDRESS('PR-tampon'!$E439,COLUMN(REFERENCEMENT_FACADE[[#Headers],[NOM COMMERCIAL DU PROCEDE]])))))</f>
        <v/>
      </c>
      <c r="F473" s="2" t="str">
        <f ca="1">IF('PR-tampon'!B439="","",IF('PR-tampon'!B439=0,"",INDIRECT(NOM_FR_FACADE&amp;ADDRESS('PR-tampon'!$E439,COLUMN(REFERENCEMENT_FACADE[[#Headers],[FABRICANT]])))))</f>
        <v/>
      </c>
      <c r="G473" s="2" t="str">
        <f ca="1">IF('PR-tampon'!B439="","",IF('PR-tampon'!B439=0,"",INDIRECT(NOM_FR_FACADE&amp;ADDRESS('PR-tampon'!$E439,COLUMN(REFERENCEMENT_FACADE[[#Headers],[TYPE DE DOCUMENT DE REFERENCE]])))))</f>
        <v/>
      </c>
      <c r="H473" s="2" t="str">
        <f ca="1">IF('PR-tampon'!B439="","",IF('PR-tampon'!B439=0,"",INDIRECT(NOM_FR_FACADE&amp;ADDRESS('PR-tampon'!$E439,COLUMN(REFERENCEMENT_FACADE[[#Headers],[REF]])))))</f>
        <v/>
      </c>
      <c r="I473" s="10" t="str">
        <f ca="1">IF('PR-tampon'!B439="","",IF('PR-tampon'!B439=0,"",INDIRECT(NOM_FR_FACADE&amp;ADDRESS('PR-tampon'!$E439,COLUMN(REFERENCEMENT_FACADE[[#Headers],[AVIS LIMITE AU / VALIDITE]])))))</f>
        <v/>
      </c>
      <c r="J473" s="10" t="str">
        <f ca="1">IF('PR-tampon'!B439="","",IF('PR-tampon'!B439=0,"",INDIRECT(NOM_FR_FACADE&amp;ADDRESS('PR-tampon'!$E439,COLUMN(REFERENCEMENT_FACADE[[#Headers],[TC/TNC
dans le domaine d''emploi visé]])))))</f>
        <v/>
      </c>
      <c r="K473" s="2" t="str">
        <f ca="1">IF('PR-tampon'!B439="","",IF('PR-tampon'!B439=0,"",INDIRECT(NOM_FR_FACADE&amp;ADDRESS('PR-tampon'!$E439,COLUMN(REFERENCEMENT_FACADE[[#Headers],[Synthèse support visés]])))))</f>
        <v/>
      </c>
      <c r="L473" s="2" t="str">
        <f ca="1">IF('PR-tampon'!B439="","",IF('PR-tampon'!B439=0,"",INDIRECT(NOM_FR_FACADE&amp;ADDRESS('PR-tampon'!$E439,COLUMN(REFERENCEMENT_FACADE[[#Headers],[LIMITATION DE HAUTEUR DE FACADE3]])))))</f>
        <v/>
      </c>
      <c r="M473" s="265" t="str">
        <f ca="1">IF('PR-tampon'!B439="","",IF('PR-tampon'!B439=0,"",INDIRECT(NOM_FR_FACADE&amp;ADDRESS('PR-tampon'!$E439,COLUMN(REFERENCEMENT_FACADE[[#Headers],[LIMITATION DE HAUTEUR DE FACADE]])))))</f>
        <v/>
      </c>
      <c r="N473" s="236" t="str">
        <f ca="1">IF('PR-tampon'!B439="","",IF('PR-tampon'!B439=0,"",IF(INDIRECT(NOM_FR_FACADE&amp;ADDRESS('PR-tampon'!$E439,COLUMN(REFERENCEMENT_FACADE[Observation domaine d''emploi Hauteur])))=0,"-",INDIRECT(NOM_FR_FACADE&amp;ADDRESS('PR-tampon'!$E439,COLUMN(REFERENCEMENT_FACADE[Observation domaine d''emploi Hauteur]))))))</f>
        <v/>
      </c>
      <c r="O473" s="2" t="str">
        <f ca="1">IF('PR-tampon'!B439="","",IF('PR-tampon'!B439=0,"",INDIRECT(NOM_FR_FACADE&amp;ADDRESS('PR-tampon'!$E439,COLUMN(REFERENCEMENT_FACADE[[#Headers],[Colonne zone visée]])))))</f>
        <v/>
      </c>
      <c r="P473" s="2" t="str">
        <f ca="1">IF('PR-tampon'!B439="","",IF('PR-tampon'!B439=0,"",INDIRECT(NOM_FR_FACADE&amp;ADDRESS('PR-tampon'!$E439,COLUMN(REFERENCEMENT_FACADE[[#Headers],[Colonne catégorie visée]])))))</f>
        <v/>
      </c>
      <c r="Q473" s="236" t="str">
        <f ca="1">IF(OR(RECH_CATEGORIE=FALSE,MID(Tableau5[[#This Row],[ZONE DE SISMICITE MAXIMALE POUR LA CATEGORIE DE BATIMENT VISEE]],2,2)="**"),IF('PR-tampon'!B439="","",IF('PR-tampon'!B439=0,"",IF(INDIRECT(NOM_FR_FACADE&amp;ADDRESS('PR-tampon'!$E439,COLUMN(REFERENCEMENT_FACADE[OBSERVATIONS SUR DOMAINE D''EMPLOI Sismique])))="","-",(INDIRECT(NOM_FR_FACADE&amp;ADDRESS('PR-tampon'!$E439,COLUMN(REFERENCEMENT_FACADE[OBSERVATIONS SUR DOMAINE D''EMPLOI Sismique]))))))),"")</f>
        <v/>
      </c>
      <c r="R473" s="2" t="str">
        <f ca="1">IF('PR-tampon'!B439="","",IF('PR-tampon'!B439=0,"",IF(INDIRECT(NOM_FR_FACADE&amp;ADDRESS('PR-tampon'!$E439,COLUMN(REFERENCEMENT_FACADE[REF ApL])))=0,"",INDIRECT(NOM_FR_FACADE&amp;ADDRESS('PR-tampon'!$E439,COLUMN(REFERENCEMENT_FACADE[REF ApL]))))))</f>
        <v/>
      </c>
      <c r="S473" s="187" t="str">
        <f ca="1">IF('PR-tampon'!B439="","",IF('PR-tampon'!B439=0,"",IF(INDIRECT(NOM_FR_FACADE&amp;ADDRESS('PR-tampon'!$E439,COLUMN(REFERENCEMENT_FACADE[Lien pour aller sur le site Evaluation CSTB])))=0,"",INDIRECT(NOM_FR_FACADE&amp;ADDRESS('PR-tampon'!$E439,COLUMN(REFERENCEMENT_FACADE[Lien pour aller sur le site Evaluation CSTB]))))))</f>
        <v/>
      </c>
    </row>
    <row r="474" spans="1:19" ht="120" customHeight="1" x14ac:dyDescent="0.3">
      <c r="A474" s="2" t="e">
        <f>IF('PR-tampon'!B440=0,"",IF(A473+1&gt;'MODULE DE RECHERCHE'!$F$36,"",A473+1))</f>
        <v>#VALUE!</v>
      </c>
      <c r="B474" s="10" t="str">
        <f ca="1">IF('PR-tampon'!E440="","",IF('PR-tampon'!E440=0,"",INDIRECT(NOM_FR_FACADE&amp;ADDRESS('PR-tampon'!$E440,COLUMN(REFERENCEMENT_FACADE[[#Headers],[DATE REFERENCEMENT]])))))</f>
        <v/>
      </c>
      <c r="C474" s="2" t="str">
        <f ca="1">IF('PR-tampon'!B440="","",IF('PR-tampon'!B440=0,"",INDIRECT(NOM_FR_FACADE&amp;ADDRESS('PR-tampon'!$E440,COLUMN(REFERENCEMENT_FACADE[[#Headers],[ASPECT]])))))</f>
        <v/>
      </c>
      <c r="D474" s="2" t="str">
        <f ca="1">IF('PR-tampon'!B440="","",IF('PR-tampon'!B440=0,"",INDIRECT(NOM_FR_FACADE&amp;ADDRESS('PR-tampon'!$E440,COLUMN(REFERENCEMENT_FACADE[[#Headers],[TYPE DE PROCEDE]])))))</f>
        <v/>
      </c>
      <c r="E474" s="2" t="str">
        <f ca="1">IF('PR-tampon'!B440="","",IF('PR-tampon'!B440=0,"",INDIRECT(NOM_FR_FACADE&amp;ADDRESS('PR-tampon'!$E440,COLUMN(REFERENCEMENT_FACADE[[#Headers],[NOM COMMERCIAL DU PROCEDE]])))))</f>
        <v/>
      </c>
      <c r="F474" s="2" t="str">
        <f ca="1">IF('PR-tampon'!B440="","",IF('PR-tampon'!B440=0,"",INDIRECT(NOM_FR_FACADE&amp;ADDRESS('PR-tampon'!$E440,COLUMN(REFERENCEMENT_FACADE[[#Headers],[FABRICANT]])))))</f>
        <v/>
      </c>
      <c r="G474" s="2" t="str">
        <f ca="1">IF('PR-tampon'!B440="","",IF('PR-tampon'!B440=0,"",INDIRECT(NOM_FR_FACADE&amp;ADDRESS('PR-tampon'!$E440,COLUMN(REFERENCEMENT_FACADE[[#Headers],[TYPE DE DOCUMENT DE REFERENCE]])))))</f>
        <v/>
      </c>
      <c r="H474" s="2" t="str">
        <f ca="1">IF('PR-tampon'!B440="","",IF('PR-tampon'!B440=0,"",INDIRECT(NOM_FR_FACADE&amp;ADDRESS('PR-tampon'!$E440,COLUMN(REFERENCEMENT_FACADE[[#Headers],[REF]])))))</f>
        <v/>
      </c>
      <c r="I474" s="10" t="str">
        <f ca="1">IF('PR-tampon'!B440="","",IF('PR-tampon'!B440=0,"",INDIRECT(NOM_FR_FACADE&amp;ADDRESS('PR-tampon'!$E440,COLUMN(REFERENCEMENT_FACADE[[#Headers],[AVIS LIMITE AU / VALIDITE]])))))</f>
        <v/>
      </c>
      <c r="J474" s="10" t="str">
        <f ca="1">IF('PR-tampon'!B440="","",IF('PR-tampon'!B440=0,"",INDIRECT(NOM_FR_FACADE&amp;ADDRESS('PR-tampon'!$E440,COLUMN(REFERENCEMENT_FACADE[[#Headers],[TC/TNC
dans le domaine d''emploi visé]])))))</f>
        <v/>
      </c>
      <c r="K474" s="2" t="str">
        <f ca="1">IF('PR-tampon'!B440="","",IF('PR-tampon'!B440=0,"",INDIRECT(NOM_FR_FACADE&amp;ADDRESS('PR-tampon'!$E440,COLUMN(REFERENCEMENT_FACADE[[#Headers],[Synthèse support visés]])))))</f>
        <v/>
      </c>
      <c r="L474" s="2" t="str">
        <f ca="1">IF('PR-tampon'!B440="","",IF('PR-tampon'!B440=0,"",INDIRECT(NOM_FR_FACADE&amp;ADDRESS('PR-tampon'!$E440,COLUMN(REFERENCEMENT_FACADE[[#Headers],[LIMITATION DE HAUTEUR DE FACADE3]])))))</f>
        <v/>
      </c>
      <c r="M474" s="265" t="str">
        <f ca="1">IF('PR-tampon'!B440="","",IF('PR-tampon'!B440=0,"",INDIRECT(NOM_FR_FACADE&amp;ADDRESS('PR-tampon'!$E440,COLUMN(REFERENCEMENT_FACADE[[#Headers],[LIMITATION DE HAUTEUR DE FACADE]])))))</f>
        <v/>
      </c>
      <c r="N474" s="236" t="str">
        <f ca="1">IF('PR-tampon'!B440="","",IF('PR-tampon'!B440=0,"",IF(INDIRECT(NOM_FR_FACADE&amp;ADDRESS('PR-tampon'!$E440,COLUMN(REFERENCEMENT_FACADE[Observation domaine d''emploi Hauteur])))=0,"-",INDIRECT(NOM_FR_FACADE&amp;ADDRESS('PR-tampon'!$E440,COLUMN(REFERENCEMENT_FACADE[Observation domaine d''emploi Hauteur]))))))</f>
        <v/>
      </c>
      <c r="O474" s="2" t="str">
        <f ca="1">IF('PR-tampon'!B440="","",IF('PR-tampon'!B440=0,"",INDIRECT(NOM_FR_FACADE&amp;ADDRESS('PR-tampon'!$E440,COLUMN(REFERENCEMENT_FACADE[[#Headers],[Colonne zone visée]])))))</f>
        <v/>
      </c>
      <c r="P474" s="2" t="str">
        <f ca="1">IF('PR-tampon'!B440="","",IF('PR-tampon'!B440=0,"",INDIRECT(NOM_FR_FACADE&amp;ADDRESS('PR-tampon'!$E440,COLUMN(REFERENCEMENT_FACADE[[#Headers],[Colonne catégorie visée]])))))</f>
        <v/>
      </c>
      <c r="Q474" s="236" t="str">
        <f ca="1">IF(OR(RECH_CATEGORIE=FALSE,MID(Tableau5[[#This Row],[ZONE DE SISMICITE MAXIMALE POUR LA CATEGORIE DE BATIMENT VISEE]],2,2)="**"),IF('PR-tampon'!B440="","",IF('PR-tampon'!B440=0,"",IF(INDIRECT(NOM_FR_FACADE&amp;ADDRESS('PR-tampon'!$E440,COLUMN(REFERENCEMENT_FACADE[OBSERVATIONS SUR DOMAINE D''EMPLOI Sismique])))="","-",(INDIRECT(NOM_FR_FACADE&amp;ADDRESS('PR-tampon'!$E440,COLUMN(REFERENCEMENT_FACADE[OBSERVATIONS SUR DOMAINE D''EMPLOI Sismique]))))))),"")</f>
        <v/>
      </c>
      <c r="R474" s="2" t="str">
        <f ca="1">IF('PR-tampon'!B440="","",IF('PR-tampon'!B440=0,"",IF(INDIRECT(NOM_FR_FACADE&amp;ADDRESS('PR-tampon'!$E440,COLUMN(REFERENCEMENT_FACADE[REF ApL])))=0,"",INDIRECT(NOM_FR_FACADE&amp;ADDRESS('PR-tampon'!$E440,COLUMN(REFERENCEMENT_FACADE[REF ApL]))))))</f>
        <v/>
      </c>
      <c r="S474" s="187" t="str">
        <f ca="1">IF('PR-tampon'!B440="","",IF('PR-tampon'!B440=0,"",IF(INDIRECT(NOM_FR_FACADE&amp;ADDRESS('PR-tampon'!$E440,COLUMN(REFERENCEMENT_FACADE[Lien pour aller sur le site Evaluation CSTB])))=0,"",INDIRECT(NOM_FR_FACADE&amp;ADDRESS('PR-tampon'!$E440,COLUMN(REFERENCEMENT_FACADE[Lien pour aller sur le site Evaluation CSTB]))))))</f>
        <v/>
      </c>
    </row>
    <row r="475" spans="1:19" ht="120" customHeight="1" x14ac:dyDescent="0.3">
      <c r="A475" s="2" t="e">
        <f>IF('PR-tampon'!B441=0,"",IF(A474+1&gt;'MODULE DE RECHERCHE'!$F$36,"",A474+1))</f>
        <v>#VALUE!</v>
      </c>
      <c r="B475" s="10" t="str">
        <f ca="1">IF('PR-tampon'!E441="","",IF('PR-tampon'!E441=0,"",INDIRECT(NOM_FR_FACADE&amp;ADDRESS('PR-tampon'!$E441,COLUMN(REFERENCEMENT_FACADE[[#Headers],[DATE REFERENCEMENT]])))))</f>
        <v/>
      </c>
      <c r="C475" s="2" t="str">
        <f ca="1">IF('PR-tampon'!B441="","",IF('PR-tampon'!B441=0,"",INDIRECT(NOM_FR_FACADE&amp;ADDRESS('PR-tampon'!$E441,COLUMN(REFERENCEMENT_FACADE[[#Headers],[ASPECT]])))))</f>
        <v/>
      </c>
      <c r="D475" s="2" t="str">
        <f ca="1">IF('PR-tampon'!B441="","",IF('PR-tampon'!B441=0,"",INDIRECT(NOM_FR_FACADE&amp;ADDRESS('PR-tampon'!$E441,COLUMN(REFERENCEMENT_FACADE[[#Headers],[TYPE DE PROCEDE]])))))</f>
        <v/>
      </c>
      <c r="E475" s="2" t="str">
        <f ca="1">IF('PR-tampon'!B441="","",IF('PR-tampon'!B441=0,"",INDIRECT(NOM_FR_FACADE&amp;ADDRESS('PR-tampon'!$E441,COLUMN(REFERENCEMENT_FACADE[[#Headers],[NOM COMMERCIAL DU PROCEDE]])))))</f>
        <v/>
      </c>
      <c r="F475" s="2" t="str">
        <f ca="1">IF('PR-tampon'!B441="","",IF('PR-tampon'!B441=0,"",INDIRECT(NOM_FR_FACADE&amp;ADDRESS('PR-tampon'!$E441,COLUMN(REFERENCEMENT_FACADE[[#Headers],[FABRICANT]])))))</f>
        <v/>
      </c>
      <c r="G475" s="2" t="str">
        <f ca="1">IF('PR-tampon'!B441="","",IF('PR-tampon'!B441=0,"",INDIRECT(NOM_FR_FACADE&amp;ADDRESS('PR-tampon'!$E441,COLUMN(REFERENCEMENT_FACADE[[#Headers],[TYPE DE DOCUMENT DE REFERENCE]])))))</f>
        <v/>
      </c>
      <c r="H475" s="2" t="str">
        <f ca="1">IF('PR-tampon'!B441="","",IF('PR-tampon'!B441=0,"",INDIRECT(NOM_FR_FACADE&amp;ADDRESS('PR-tampon'!$E441,COLUMN(REFERENCEMENT_FACADE[[#Headers],[REF]])))))</f>
        <v/>
      </c>
      <c r="I475" s="10" t="str">
        <f ca="1">IF('PR-tampon'!B441="","",IF('PR-tampon'!B441=0,"",INDIRECT(NOM_FR_FACADE&amp;ADDRESS('PR-tampon'!$E441,COLUMN(REFERENCEMENT_FACADE[[#Headers],[AVIS LIMITE AU / VALIDITE]])))))</f>
        <v/>
      </c>
      <c r="J475" s="10" t="str">
        <f ca="1">IF('PR-tampon'!B441="","",IF('PR-tampon'!B441=0,"",INDIRECT(NOM_FR_FACADE&amp;ADDRESS('PR-tampon'!$E441,COLUMN(REFERENCEMENT_FACADE[[#Headers],[TC/TNC
dans le domaine d''emploi visé]])))))</f>
        <v/>
      </c>
      <c r="K475" s="2" t="str">
        <f ca="1">IF('PR-tampon'!B441="","",IF('PR-tampon'!B441=0,"",INDIRECT(NOM_FR_FACADE&amp;ADDRESS('PR-tampon'!$E441,COLUMN(REFERENCEMENT_FACADE[[#Headers],[Synthèse support visés]])))))</f>
        <v/>
      </c>
      <c r="L475" s="2" t="str">
        <f ca="1">IF('PR-tampon'!B441="","",IF('PR-tampon'!B441=0,"",INDIRECT(NOM_FR_FACADE&amp;ADDRESS('PR-tampon'!$E441,COLUMN(REFERENCEMENT_FACADE[[#Headers],[LIMITATION DE HAUTEUR DE FACADE3]])))))</f>
        <v/>
      </c>
      <c r="M475" s="265" t="str">
        <f ca="1">IF('PR-tampon'!B441="","",IF('PR-tampon'!B441=0,"",INDIRECT(NOM_FR_FACADE&amp;ADDRESS('PR-tampon'!$E441,COLUMN(REFERENCEMENT_FACADE[[#Headers],[LIMITATION DE HAUTEUR DE FACADE]])))))</f>
        <v/>
      </c>
      <c r="N475" s="236" t="str">
        <f ca="1">IF('PR-tampon'!B441="","",IF('PR-tampon'!B441=0,"",IF(INDIRECT(NOM_FR_FACADE&amp;ADDRESS('PR-tampon'!$E441,COLUMN(REFERENCEMENT_FACADE[Observation domaine d''emploi Hauteur])))=0,"-",INDIRECT(NOM_FR_FACADE&amp;ADDRESS('PR-tampon'!$E441,COLUMN(REFERENCEMENT_FACADE[Observation domaine d''emploi Hauteur]))))))</f>
        <v/>
      </c>
      <c r="O475" s="2" t="str">
        <f ca="1">IF('PR-tampon'!B441="","",IF('PR-tampon'!B441=0,"",INDIRECT(NOM_FR_FACADE&amp;ADDRESS('PR-tampon'!$E441,COLUMN(REFERENCEMENT_FACADE[[#Headers],[Colonne zone visée]])))))</f>
        <v/>
      </c>
      <c r="P475" s="2" t="str">
        <f ca="1">IF('PR-tampon'!B441="","",IF('PR-tampon'!B441=0,"",INDIRECT(NOM_FR_FACADE&amp;ADDRESS('PR-tampon'!$E441,COLUMN(REFERENCEMENT_FACADE[[#Headers],[Colonne catégorie visée]])))))</f>
        <v/>
      </c>
      <c r="Q475" s="236" t="str">
        <f ca="1">IF(OR(RECH_CATEGORIE=FALSE,MID(Tableau5[[#This Row],[ZONE DE SISMICITE MAXIMALE POUR LA CATEGORIE DE BATIMENT VISEE]],2,2)="**"),IF('PR-tampon'!B441="","",IF('PR-tampon'!B441=0,"",IF(INDIRECT(NOM_FR_FACADE&amp;ADDRESS('PR-tampon'!$E441,COLUMN(REFERENCEMENT_FACADE[OBSERVATIONS SUR DOMAINE D''EMPLOI Sismique])))="","-",(INDIRECT(NOM_FR_FACADE&amp;ADDRESS('PR-tampon'!$E441,COLUMN(REFERENCEMENT_FACADE[OBSERVATIONS SUR DOMAINE D''EMPLOI Sismique]))))))),"")</f>
        <v/>
      </c>
      <c r="R475" s="2" t="str">
        <f ca="1">IF('PR-tampon'!B441="","",IF('PR-tampon'!B441=0,"",IF(INDIRECT(NOM_FR_FACADE&amp;ADDRESS('PR-tampon'!$E441,COLUMN(REFERENCEMENT_FACADE[REF ApL])))=0,"",INDIRECT(NOM_FR_FACADE&amp;ADDRESS('PR-tampon'!$E441,COLUMN(REFERENCEMENT_FACADE[REF ApL]))))))</f>
        <v/>
      </c>
      <c r="S475" s="187" t="str">
        <f ca="1">IF('PR-tampon'!B441="","",IF('PR-tampon'!B441=0,"",IF(INDIRECT(NOM_FR_FACADE&amp;ADDRESS('PR-tampon'!$E441,COLUMN(REFERENCEMENT_FACADE[Lien pour aller sur le site Evaluation CSTB])))=0,"",INDIRECT(NOM_FR_FACADE&amp;ADDRESS('PR-tampon'!$E441,COLUMN(REFERENCEMENT_FACADE[Lien pour aller sur le site Evaluation CSTB]))))))</f>
        <v/>
      </c>
    </row>
    <row r="476" spans="1:19" ht="120" customHeight="1" x14ac:dyDescent="0.3">
      <c r="A476" s="2" t="e">
        <f>IF('PR-tampon'!B442=0,"",IF(A475+1&gt;'MODULE DE RECHERCHE'!$F$36,"",A475+1))</f>
        <v>#VALUE!</v>
      </c>
      <c r="B476" s="10" t="str">
        <f ca="1">IF('PR-tampon'!E442="","",IF('PR-tampon'!E442=0,"",INDIRECT(NOM_FR_FACADE&amp;ADDRESS('PR-tampon'!$E442,COLUMN(REFERENCEMENT_FACADE[[#Headers],[DATE REFERENCEMENT]])))))</f>
        <v/>
      </c>
      <c r="C476" s="2" t="str">
        <f ca="1">IF('PR-tampon'!B442="","",IF('PR-tampon'!B442=0,"",INDIRECT(NOM_FR_FACADE&amp;ADDRESS('PR-tampon'!$E442,COLUMN(REFERENCEMENT_FACADE[[#Headers],[ASPECT]])))))</f>
        <v/>
      </c>
      <c r="D476" s="2" t="str">
        <f ca="1">IF('PR-tampon'!B442="","",IF('PR-tampon'!B442=0,"",INDIRECT(NOM_FR_FACADE&amp;ADDRESS('PR-tampon'!$E442,COLUMN(REFERENCEMENT_FACADE[[#Headers],[TYPE DE PROCEDE]])))))</f>
        <v/>
      </c>
      <c r="E476" s="2" t="str">
        <f ca="1">IF('PR-tampon'!B442="","",IF('PR-tampon'!B442=0,"",INDIRECT(NOM_FR_FACADE&amp;ADDRESS('PR-tampon'!$E442,COLUMN(REFERENCEMENT_FACADE[[#Headers],[NOM COMMERCIAL DU PROCEDE]])))))</f>
        <v/>
      </c>
      <c r="F476" s="2" t="str">
        <f ca="1">IF('PR-tampon'!B442="","",IF('PR-tampon'!B442=0,"",INDIRECT(NOM_FR_FACADE&amp;ADDRESS('PR-tampon'!$E442,COLUMN(REFERENCEMENT_FACADE[[#Headers],[FABRICANT]])))))</f>
        <v/>
      </c>
      <c r="G476" s="2" t="str">
        <f ca="1">IF('PR-tampon'!B442="","",IF('PR-tampon'!B442=0,"",INDIRECT(NOM_FR_FACADE&amp;ADDRESS('PR-tampon'!$E442,COLUMN(REFERENCEMENT_FACADE[[#Headers],[TYPE DE DOCUMENT DE REFERENCE]])))))</f>
        <v/>
      </c>
      <c r="H476" s="2" t="str">
        <f ca="1">IF('PR-tampon'!B442="","",IF('PR-tampon'!B442=0,"",INDIRECT(NOM_FR_FACADE&amp;ADDRESS('PR-tampon'!$E442,COLUMN(REFERENCEMENT_FACADE[[#Headers],[REF]])))))</f>
        <v/>
      </c>
      <c r="I476" s="10" t="str">
        <f ca="1">IF('PR-tampon'!B442="","",IF('PR-tampon'!B442=0,"",INDIRECT(NOM_FR_FACADE&amp;ADDRESS('PR-tampon'!$E442,COLUMN(REFERENCEMENT_FACADE[[#Headers],[AVIS LIMITE AU / VALIDITE]])))))</f>
        <v/>
      </c>
      <c r="J476" s="10" t="str">
        <f ca="1">IF('PR-tampon'!B442="","",IF('PR-tampon'!B442=0,"",INDIRECT(NOM_FR_FACADE&amp;ADDRESS('PR-tampon'!$E442,COLUMN(REFERENCEMENT_FACADE[[#Headers],[TC/TNC
dans le domaine d''emploi visé]])))))</f>
        <v/>
      </c>
      <c r="K476" s="2" t="str">
        <f ca="1">IF('PR-tampon'!B442="","",IF('PR-tampon'!B442=0,"",INDIRECT(NOM_FR_FACADE&amp;ADDRESS('PR-tampon'!$E442,COLUMN(REFERENCEMENT_FACADE[[#Headers],[Synthèse support visés]])))))</f>
        <v/>
      </c>
      <c r="L476" s="2" t="str">
        <f ca="1">IF('PR-tampon'!B442="","",IF('PR-tampon'!B442=0,"",INDIRECT(NOM_FR_FACADE&amp;ADDRESS('PR-tampon'!$E442,COLUMN(REFERENCEMENT_FACADE[[#Headers],[LIMITATION DE HAUTEUR DE FACADE3]])))))</f>
        <v/>
      </c>
      <c r="M476" s="265" t="str">
        <f ca="1">IF('PR-tampon'!B442="","",IF('PR-tampon'!B442=0,"",INDIRECT(NOM_FR_FACADE&amp;ADDRESS('PR-tampon'!$E442,COLUMN(REFERENCEMENT_FACADE[[#Headers],[LIMITATION DE HAUTEUR DE FACADE]])))))</f>
        <v/>
      </c>
      <c r="N476" s="236" t="str">
        <f ca="1">IF('PR-tampon'!B442="","",IF('PR-tampon'!B442=0,"",IF(INDIRECT(NOM_FR_FACADE&amp;ADDRESS('PR-tampon'!$E442,COLUMN(REFERENCEMENT_FACADE[Observation domaine d''emploi Hauteur])))=0,"-",INDIRECT(NOM_FR_FACADE&amp;ADDRESS('PR-tampon'!$E442,COLUMN(REFERENCEMENT_FACADE[Observation domaine d''emploi Hauteur]))))))</f>
        <v/>
      </c>
      <c r="O476" s="2" t="str">
        <f ca="1">IF('PR-tampon'!B442="","",IF('PR-tampon'!B442=0,"",INDIRECT(NOM_FR_FACADE&amp;ADDRESS('PR-tampon'!$E442,COLUMN(REFERENCEMENT_FACADE[[#Headers],[Colonne zone visée]])))))</f>
        <v/>
      </c>
      <c r="P476" s="2" t="str">
        <f ca="1">IF('PR-tampon'!B442="","",IF('PR-tampon'!B442=0,"",INDIRECT(NOM_FR_FACADE&amp;ADDRESS('PR-tampon'!$E442,COLUMN(REFERENCEMENT_FACADE[[#Headers],[Colonne catégorie visée]])))))</f>
        <v/>
      </c>
      <c r="Q476" s="236" t="str">
        <f ca="1">IF(OR(RECH_CATEGORIE=FALSE,MID(Tableau5[[#This Row],[ZONE DE SISMICITE MAXIMALE POUR LA CATEGORIE DE BATIMENT VISEE]],2,2)="**"),IF('PR-tampon'!B442="","",IF('PR-tampon'!B442=0,"",IF(INDIRECT(NOM_FR_FACADE&amp;ADDRESS('PR-tampon'!$E442,COLUMN(REFERENCEMENT_FACADE[OBSERVATIONS SUR DOMAINE D''EMPLOI Sismique])))="","-",(INDIRECT(NOM_FR_FACADE&amp;ADDRESS('PR-tampon'!$E442,COLUMN(REFERENCEMENT_FACADE[OBSERVATIONS SUR DOMAINE D''EMPLOI Sismique]))))))),"")</f>
        <v/>
      </c>
      <c r="R476" s="2" t="str">
        <f ca="1">IF('PR-tampon'!B442="","",IF('PR-tampon'!B442=0,"",IF(INDIRECT(NOM_FR_FACADE&amp;ADDRESS('PR-tampon'!$E442,COLUMN(REFERENCEMENT_FACADE[REF ApL])))=0,"",INDIRECT(NOM_FR_FACADE&amp;ADDRESS('PR-tampon'!$E442,COLUMN(REFERENCEMENT_FACADE[REF ApL]))))))</f>
        <v/>
      </c>
      <c r="S476" s="187" t="str">
        <f ca="1">IF('PR-tampon'!B442="","",IF('PR-tampon'!B442=0,"",IF(INDIRECT(NOM_FR_FACADE&amp;ADDRESS('PR-tampon'!$E442,COLUMN(REFERENCEMENT_FACADE[Lien pour aller sur le site Evaluation CSTB])))=0,"",INDIRECT(NOM_FR_FACADE&amp;ADDRESS('PR-tampon'!$E442,COLUMN(REFERENCEMENT_FACADE[Lien pour aller sur le site Evaluation CSTB]))))))</f>
        <v/>
      </c>
    </row>
    <row r="477" spans="1:19" ht="120" customHeight="1" x14ac:dyDescent="0.3">
      <c r="A477" s="2" t="e">
        <f>IF('PR-tampon'!B443=0,"",IF(A476+1&gt;'MODULE DE RECHERCHE'!$F$36,"",A476+1))</f>
        <v>#VALUE!</v>
      </c>
      <c r="B477" s="10" t="str">
        <f ca="1">IF('PR-tampon'!E443="","",IF('PR-tampon'!E443=0,"",INDIRECT(NOM_FR_FACADE&amp;ADDRESS('PR-tampon'!$E443,COLUMN(REFERENCEMENT_FACADE[[#Headers],[DATE REFERENCEMENT]])))))</f>
        <v/>
      </c>
      <c r="C477" s="2" t="str">
        <f ca="1">IF('PR-tampon'!B443="","",IF('PR-tampon'!B443=0,"",INDIRECT(NOM_FR_FACADE&amp;ADDRESS('PR-tampon'!$E443,COLUMN(REFERENCEMENT_FACADE[[#Headers],[ASPECT]])))))</f>
        <v/>
      </c>
      <c r="D477" s="2" t="str">
        <f ca="1">IF('PR-tampon'!B443="","",IF('PR-tampon'!B443=0,"",INDIRECT(NOM_FR_FACADE&amp;ADDRESS('PR-tampon'!$E443,COLUMN(REFERENCEMENT_FACADE[[#Headers],[TYPE DE PROCEDE]])))))</f>
        <v/>
      </c>
      <c r="E477" s="2" t="str">
        <f ca="1">IF('PR-tampon'!B443="","",IF('PR-tampon'!B443=0,"",INDIRECT(NOM_FR_FACADE&amp;ADDRESS('PR-tampon'!$E443,COLUMN(REFERENCEMENT_FACADE[[#Headers],[NOM COMMERCIAL DU PROCEDE]])))))</f>
        <v/>
      </c>
      <c r="F477" s="2" t="str">
        <f ca="1">IF('PR-tampon'!B443="","",IF('PR-tampon'!B443=0,"",INDIRECT(NOM_FR_FACADE&amp;ADDRESS('PR-tampon'!$E443,COLUMN(REFERENCEMENT_FACADE[[#Headers],[FABRICANT]])))))</f>
        <v/>
      </c>
      <c r="G477" s="2" t="str">
        <f ca="1">IF('PR-tampon'!B443="","",IF('PR-tampon'!B443=0,"",INDIRECT(NOM_FR_FACADE&amp;ADDRESS('PR-tampon'!$E443,COLUMN(REFERENCEMENT_FACADE[[#Headers],[TYPE DE DOCUMENT DE REFERENCE]])))))</f>
        <v/>
      </c>
      <c r="H477" s="2" t="str">
        <f ca="1">IF('PR-tampon'!B443="","",IF('PR-tampon'!B443=0,"",INDIRECT(NOM_FR_FACADE&amp;ADDRESS('PR-tampon'!$E443,COLUMN(REFERENCEMENT_FACADE[[#Headers],[REF]])))))</f>
        <v/>
      </c>
      <c r="I477" s="10" t="str">
        <f ca="1">IF('PR-tampon'!B443="","",IF('PR-tampon'!B443=0,"",INDIRECT(NOM_FR_FACADE&amp;ADDRESS('PR-tampon'!$E443,COLUMN(REFERENCEMENT_FACADE[[#Headers],[AVIS LIMITE AU / VALIDITE]])))))</f>
        <v/>
      </c>
      <c r="J477" s="10" t="str">
        <f ca="1">IF('PR-tampon'!B443="","",IF('PR-tampon'!B443=0,"",INDIRECT(NOM_FR_FACADE&amp;ADDRESS('PR-tampon'!$E443,COLUMN(REFERENCEMENT_FACADE[[#Headers],[TC/TNC
dans le domaine d''emploi visé]])))))</f>
        <v/>
      </c>
      <c r="K477" s="2" t="str">
        <f ca="1">IF('PR-tampon'!B443="","",IF('PR-tampon'!B443=0,"",INDIRECT(NOM_FR_FACADE&amp;ADDRESS('PR-tampon'!$E443,COLUMN(REFERENCEMENT_FACADE[[#Headers],[Synthèse support visés]])))))</f>
        <v/>
      </c>
      <c r="L477" s="2" t="str">
        <f ca="1">IF('PR-tampon'!B443="","",IF('PR-tampon'!B443=0,"",INDIRECT(NOM_FR_FACADE&amp;ADDRESS('PR-tampon'!$E443,COLUMN(REFERENCEMENT_FACADE[[#Headers],[LIMITATION DE HAUTEUR DE FACADE3]])))))</f>
        <v/>
      </c>
      <c r="M477" s="265" t="str">
        <f ca="1">IF('PR-tampon'!B443="","",IF('PR-tampon'!B443=0,"",INDIRECT(NOM_FR_FACADE&amp;ADDRESS('PR-tampon'!$E443,COLUMN(REFERENCEMENT_FACADE[[#Headers],[LIMITATION DE HAUTEUR DE FACADE]])))))</f>
        <v/>
      </c>
      <c r="N477" s="236" t="str">
        <f ca="1">IF('PR-tampon'!B443="","",IF('PR-tampon'!B443=0,"",IF(INDIRECT(NOM_FR_FACADE&amp;ADDRESS('PR-tampon'!$E443,COLUMN(REFERENCEMENT_FACADE[Observation domaine d''emploi Hauteur])))=0,"-",INDIRECT(NOM_FR_FACADE&amp;ADDRESS('PR-tampon'!$E443,COLUMN(REFERENCEMENT_FACADE[Observation domaine d''emploi Hauteur]))))))</f>
        <v/>
      </c>
      <c r="O477" s="2" t="str">
        <f ca="1">IF('PR-tampon'!B443="","",IF('PR-tampon'!B443=0,"",INDIRECT(NOM_FR_FACADE&amp;ADDRESS('PR-tampon'!$E443,COLUMN(REFERENCEMENT_FACADE[[#Headers],[Colonne zone visée]])))))</f>
        <v/>
      </c>
      <c r="P477" s="2" t="str">
        <f ca="1">IF('PR-tampon'!B443="","",IF('PR-tampon'!B443=0,"",INDIRECT(NOM_FR_FACADE&amp;ADDRESS('PR-tampon'!$E443,COLUMN(REFERENCEMENT_FACADE[[#Headers],[Colonne catégorie visée]])))))</f>
        <v/>
      </c>
      <c r="Q477" s="236" t="str">
        <f ca="1">IF(OR(RECH_CATEGORIE=FALSE,MID(Tableau5[[#This Row],[ZONE DE SISMICITE MAXIMALE POUR LA CATEGORIE DE BATIMENT VISEE]],2,2)="**"),IF('PR-tampon'!B443="","",IF('PR-tampon'!B443=0,"",IF(INDIRECT(NOM_FR_FACADE&amp;ADDRESS('PR-tampon'!$E443,COLUMN(REFERENCEMENT_FACADE[OBSERVATIONS SUR DOMAINE D''EMPLOI Sismique])))="","-",(INDIRECT(NOM_FR_FACADE&amp;ADDRESS('PR-tampon'!$E443,COLUMN(REFERENCEMENT_FACADE[OBSERVATIONS SUR DOMAINE D''EMPLOI Sismique]))))))),"")</f>
        <v/>
      </c>
      <c r="R477" s="2" t="str">
        <f ca="1">IF('PR-tampon'!B443="","",IF('PR-tampon'!B443=0,"",IF(INDIRECT(NOM_FR_FACADE&amp;ADDRESS('PR-tampon'!$E443,COLUMN(REFERENCEMENT_FACADE[REF ApL])))=0,"",INDIRECT(NOM_FR_FACADE&amp;ADDRESS('PR-tampon'!$E443,COLUMN(REFERENCEMENT_FACADE[REF ApL]))))))</f>
        <v/>
      </c>
      <c r="S477" s="187" t="str">
        <f ca="1">IF('PR-tampon'!B443="","",IF('PR-tampon'!B443=0,"",IF(INDIRECT(NOM_FR_FACADE&amp;ADDRESS('PR-tampon'!$E443,COLUMN(REFERENCEMENT_FACADE[Lien pour aller sur le site Evaluation CSTB])))=0,"",INDIRECT(NOM_FR_FACADE&amp;ADDRESS('PR-tampon'!$E443,COLUMN(REFERENCEMENT_FACADE[Lien pour aller sur le site Evaluation CSTB]))))))</f>
        <v/>
      </c>
    </row>
    <row r="478" spans="1:19" ht="120" customHeight="1" x14ac:dyDescent="0.3">
      <c r="A478" s="2" t="e">
        <f>IF('PR-tampon'!B444=0,"",IF(A477+1&gt;'MODULE DE RECHERCHE'!$F$36,"",A477+1))</f>
        <v>#VALUE!</v>
      </c>
      <c r="B478" s="10" t="str">
        <f ca="1">IF('PR-tampon'!E444="","",IF('PR-tampon'!E444=0,"",INDIRECT(NOM_FR_FACADE&amp;ADDRESS('PR-tampon'!$E444,COLUMN(REFERENCEMENT_FACADE[[#Headers],[DATE REFERENCEMENT]])))))</f>
        <v/>
      </c>
      <c r="C478" s="2" t="str">
        <f ca="1">IF('PR-tampon'!B444="","",IF('PR-tampon'!B444=0,"",INDIRECT(NOM_FR_FACADE&amp;ADDRESS('PR-tampon'!$E444,COLUMN(REFERENCEMENT_FACADE[[#Headers],[ASPECT]])))))</f>
        <v/>
      </c>
      <c r="D478" s="2" t="str">
        <f ca="1">IF('PR-tampon'!B444="","",IF('PR-tampon'!B444=0,"",INDIRECT(NOM_FR_FACADE&amp;ADDRESS('PR-tampon'!$E444,COLUMN(REFERENCEMENT_FACADE[[#Headers],[TYPE DE PROCEDE]])))))</f>
        <v/>
      </c>
      <c r="E478" s="2" t="str">
        <f ca="1">IF('PR-tampon'!B444="","",IF('PR-tampon'!B444=0,"",INDIRECT(NOM_FR_FACADE&amp;ADDRESS('PR-tampon'!$E444,COLUMN(REFERENCEMENT_FACADE[[#Headers],[NOM COMMERCIAL DU PROCEDE]])))))</f>
        <v/>
      </c>
      <c r="F478" s="2" t="str">
        <f ca="1">IF('PR-tampon'!B444="","",IF('PR-tampon'!B444=0,"",INDIRECT(NOM_FR_FACADE&amp;ADDRESS('PR-tampon'!$E444,COLUMN(REFERENCEMENT_FACADE[[#Headers],[FABRICANT]])))))</f>
        <v/>
      </c>
      <c r="G478" s="2" t="str">
        <f ca="1">IF('PR-tampon'!B444="","",IF('PR-tampon'!B444=0,"",INDIRECT(NOM_FR_FACADE&amp;ADDRESS('PR-tampon'!$E444,COLUMN(REFERENCEMENT_FACADE[[#Headers],[TYPE DE DOCUMENT DE REFERENCE]])))))</f>
        <v/>
      </c>
      <c r="H478" s="2" t="str">
        <f ca="1">IF('PR-tampon'!B444="","",IF('PR-tampon'!B444=0,"",INDIRECT(NOM_FR_FACADE&amp;ADDRESS('PR-tampon'!$E444,COLUMN(REFERENCEMENT_FACADE[[#Headers],[REF]])))))</f>
        <v/>
      </c>
      <c r="I478" s="10" t="str">
        <f ca="1">IF('PR-tampon'!B444="","",IF('PR-tampon'!B444=0,"",INDIRECT(NOM_FR_FACADE&amp;ADDRESS('PR-tampon'!$E444,COLUMN(REFERENCEMENT_FACADE[[#Headers],[AVIS LIMITE AU / VALIDITE]])))))</f>
        <v/>
      </c>
      <c r="J478" s="10" t="str">
        <f ca="1">IF('PR-tampon'!B444="","",IF('PR-tampon'!B444=0,"",INDIRECT(NOM_FR_FACADE&amp;ADDRESS('PR-tampon'!$E444,COLUMN(REFERENCEMENT_FACADE[[#Headers],[TC/TNC
dans le domaine d''emploi visé]])))))</f>
        <v/>
      </c>
      <c r="K478" s="2" t="str">
        <f ca="1">IF('PR-tampon'!B444="","",IF('PR-tampon'!B444=0,"",INDIRECT(NOM_FR_FACADE&amp;ADDRESS('PR-tampon'!$E444,COLUMN(REFERENCEMENT_FACADE[[#Headers],[Synthèse support visés]])))))</f>
        <v/>
      </c>
      <c r="L478" s="2" t="str">
        <f ca="1">IF('PR-tampon'!B444="","",IF('PR-tampon'!B444=0,"",INDIRECT(NOM_FR_FACADE&amp;ADDRESS('PR-tampon'!$E444,COLUMN(REFERENCEMENT_FACADE[[#Headers],[LIMITATION DE HAUTEUR DE FACADE3]])))))</f>
        <v/>
      </c>
      <c r="M478" s="265" t="str">
        <f ca="1">IF('PR-tampon'!B444="","",IF('PR-tampon'!B444=0,"",INDIRECT(NOM_FR_FACADE&amp;ADDRESS('PR-tampon'!$E444,COLUMN(REFERENCEMENT_FACADE[[#Headers],[LIMITATION DE HAUTEUR DE FACADE]])))))</f>
        <v/>
      </c>
      <c r="N478" s="236" t="str">
        <f ca="1">IF('PR-tampon'!B444="","",IF('PR-tampon'!B444=0,"",IF(INDIRECT(NOM_FR_FACADE&amp;ADDRESS('PR-tampon'!$E444,COLUMN(REFERENCEMENT_FACADE[Observation domaine d''emploi Hauteur])))=0,"-",INDIRECT(NOM_FR_FACADE&amp;ADDRESS('PR-tampon'!$E444,COLUMN(REFERENCEMENT_FACADE[Observation domaine d''emploi Hauteur]))))))</f>
        <v/>
      </c>
      <c r="O478" s="2" t="str">
        <f ca="1">IF('PR-tampon'!B444="","",IF('PR-tampon'!B444=0,"",INDIRECT(NOM_FR_FACADE&amp;ADDRESS('PR-tampon'!$E444,COLUMN(REFERENCEMENT_FACADE[[#Headers],[Colonne zone visée]])))))</f>
        <v/>
      </c>
      <c r="P478" s="2" t="str">
        <f ca="1">IF('PR-tampon'!B444="","",IF('PR-tampon'!B444=0,"",INDIRECT(NOM_FR_FACADE&amp;ADDRESS('PR-tampon'!$E444,COLUMN(REFERENCEMENT_FACADE[[#Headers],[Colonne catégorie visée]])))))</f>
        <v/>
      </c>
      <c r="Q478" s="236" t="str">
        <f ca="1">IF(OR(RECH_CATEGORIE=FALSE,MID(Tableau5[[#This Row],[ZONE DE SISMICITE MAXIMALE POUR LA CATEGORIE DE BATIMENT VISEE]],2,2)="**"),IF('PR-tampon'!B444="","",IF('PR-tampon'!B444=0,"",IF(INDIRECT(NOM_FR_FACADE&amp;ADDRESS('PR-tampon'!$E444,COLUMN(REFERENCEMENT_FACADE[OBSERVATIONS SUR DOMAINE D''EMPLOI Sismique])))="","-",(INDIRECT(NOM_FR_FACADE&amp;ADDRESS('PR-tampon'!$E444,COLUMN(REFERENCEMENT_FACADE[OBSERVATIONS SUR DOMAINE D''EMPLOI Sismique]))))))),"")</f>
        <v/>
      </c>
      <c r="R478" s="2" t="str">
        <f ca="1">IF('PR-tampon'!B444="","",IF('PR-tampon'!B444=0,"",IF(INDIRECT(NOM_FR_FACADE&amp;ADDRESS('PR-tampon'!$E444,COLUMN(REFERENCEMENT_FACADE[REF ApL])))=0,"",INDIRECT(NOM_FR_FACADE&amp;ADDRESS('PR-tampon'!$E444,COLUMN(REFERENCEMENT_FACADE[REF ApL]))))))</f>
        <v/>
      </c>
      <c r="S478" s="187" t="str">
        <f ca="1">IF('PR-tampon'!B444="","",IF('PR-tampon'!B444=0,"",IF(INDIRECT(NOM_FR_FACADE&amp;ADDRESS('PR-tampon'!$E444,COLUMN(REFERENCEMENT_FACADE[Lien pour aller sur le site Evaluation CSTB])))=0,"",INDIRECT(NOM_FR_FACADE&amp;ADDRESS('PR-tampon'!$E444,COLUMN(REFERENCEMENT_FACADE[Lien pour aller sur le site Evaluation CSTB]))))))</f>
        <v/>
      </c>
    </row>
    <row r="479" spans="1:19" ht="120" customHeight="1" x14ac:dyDescent="0.3">
      <c r="A479" s="2" t="e">
        <f>IF('PR-tampon'!B445=0,"",IF(A478+1&gt;'MODULE DE RECHERCHE'!$F$36,"",A478+1))</f>
        <v>#VALUE!</v>
      </c>
      <c r="B479" s="10" t="str">
        <f ca="1">IF('PR-tampon'!E445="","",IF('PR-tampon'!E445=0,"",INDIRECT(NOM_FR_FACADE&amp;ADDRESS('PR-tampon'!$E445,COLUMN(REFERENCEMENT_FACADE[[#Headers],[DATE REFERENCEMENT]])))))</f>
        <v/>
      </c>
      <c r="C479" s="2" t="str">
        <f ca="1">IF('PR-tampon'!B445="","",IF('PR-tampon'!B445=0,"",INDIRECT(NOM_FR_FACADE&amp;ADDRESS('PR-tampon'!$E445,COLUMN(REFERENCEMENT_FACADE[[#Headers],[ASPECT]])))))</f>
        <v/>
      </c>
      <c r="D479" s="2" t="str">
        <f ca="1">IF('PR-tampon'!B445="","",IF('PR-tampon'!B445=0,"",INDIRECT(NOM_FR_FACADE&amp;ADDRESS('PR-tampon'!$E445,COLUMN(REFERENCEMENT_FACADE[[#Headers],[TYPE DE PROCEDE]])))))</f>
        <v/>
      </c>
      <c r="E479" s="2" t="str">
        <f ca="1">IF('PR-tampon'!B445="","",IF('PR-tampon'!B445=0,"",INDIRECT(NOM_FR_FACADE&amp;ADDRESS('PR-tampon'!$E445,COLUMN(REFERENCEMENT_FACADE[[#Headers],[NOM COMMERCIAL DU PROCEDE]])))))</f>
        <v/>
      </c>
      <c r="F479" s="2" t="str">
        <f ca="1">IF('PR-tampon'!B445="","",IF('PR-tampon'!B445=0,"",INDIRECT(NOM_FR_FACADE&amp;ADDRESS('PR-tampon'!$E445,COLUMN(REFERENCEMENT_FACADE[[#Headers],[FABRICANT]])))))</f>
        <v/>
      </c>
      <c r="G479" s="2" t="str">
        <f ca="1">IF('PR-tampon'!B445="","",IF('PR-tampon'!B445=0,"",INDIRECT(NOM_FR_FACADE&amp;ADDRESS('PR-tampon'!$E445,COLUMN(REFERENCEMENT_FACADE[[#Headers],[TYPE DE DOCUMENT DE REFERENCE]])))))</f>
        <v/>
      </c>
      <c r="H479" s="2" t="str">
        <f ca="1">IF('PR-tampon'!B445="","",IF('PR-tampon'!B445=0,"",INDIRECT(NOM_FR_FACADE&amp;ADDRESS('PR-tampon'!$E445,COLUMN(REFERENCEMENT_FACADE[[#Headers],[REF]])))))</f>
        <v/>
      </c>
      <c r="I479" s="10" t="str">
        <f ca="1">IF('PR-tampon'!B445="","",IF('PR-tampon'!B445=0,"",INDIRECT(NOM_FR_FACADE&amp;ADDRESS('PR-tampon'!$E445,COLUMN(REFERENCEMENT_FACADE[[#Headers],[AVIS LIMITE AU / VALIDITE]])))))</f>
        <v/>
      </c>
      <c r="J479" s="10" t="str">
        <f ca="1">IF('PR-tampon'!B445="","",IF('PR-tampon'!B445=0,"",INDIRECT(NOM_FR_FACADE&amp;ADDRESS('PR-tampon'!$E445,COLUMN(REFERENCEMENT_FACADE[[#Headers],[TC/TNC
dans le domaine d''emploi visé]])))))</f>
        <v/>
      </c>
      <c r="K479" s="2" t="str">
        <f ca="1">IF('PR-tampon'!B445="","",IF('PR-tampon'!B445=0,"",INDIRECT(NOM_FR_FACADE&amp;ADDRESS('PR-tampon'!$E445,COLUMN(REFERENCEMENT_FACADE[[#Headers],[Synthèse support visés]])))))</f>
        <v/>
      </c>
      <c r="L479" s="2" t="str">
        <f ca="1">IF('PR-tampon'!B445="","",IF('PR-tampon'!B445=0,"",INDIRECT(NOM_FR_FACADE&amp;ADDRESS('PR-tampon'!$E445,COLUMN(REFERENCEMENT_FACADE[[#Headers],[LIMITATION DE HAUTEUR DE FACADE3]])))))</f>
        <v/>
      </c>
      <c r="M479" s="265" t="str">
        <f ca="1">IF('PR-tampon'!B445="","",IF('PR-tampon'!B445=0,"",INDIRECT(NOM_FR_FACADE&amp;ADDRESS('PR-tampon'!$E445,COLUMN(REFERENCEMENT_FACADE[[#Headers],[LIMITATION DE HAUTEUR DE FACADE]])))))</f>
        <v/>
      </c>
      <c r="N479" s="236" t="str">
        <f ca="1">IF('PR-tampon'!B445="","",IF('PR-tampon'!B445=0,"",IF(INDIRECT(NOM_FR_FACADE&amp;ADDRESS('PR-tampon'!$E445,COLUMN(REFERENCEMENT_FACADE[Observation domaine d''emploi Hauteur])))=0,"-",INDIRECT(NOM_FR_FACADE&amp;ADDRESS('PR-tampon'!$E445,COLUMN(REFERENCEMENT_FACADE[Observation domaine d''emploi Hauteur]))))))</f>
        <v/>
      </c>
      <c r="O479" s="2" t="str">
        <f ca="1">IF('PR-tampon'!B445="","",IF('PR-tampon'!B445=0,"",INDIRECT(NOM_FR_FACADE&amp;ADDRESS('PR-tampon'!$E445,COLUMN(REFERENCEMENT_FACADE[[#Headers],[Colonne zone visée]])))))</f>
        <v/>
      </c>
      <c r="P479" s="2" t="str">
        <f ca="1">IF('PR-tampon'!B445="","",IF('PR-tampon'!B445=0,"",INDIRECT(NOM_FR_FACADE&amp;ADDRESS('PR-tampon'!$E445,COLUMN(REFERENCEMENT_FACADE[[#Headers],[Colonne catégorie visée]])))))</f>
        <v/>
      </c>
      <c r="Q479" s="236" t="str">
        <f ca="1">IF(OR(RECH_CATEGORIE=FALSE,MID(Tableau5[[#This Row],[ZONE DE SISMICITE MAXIMALE POUR LA CATEGORIE DE BATIMENT VISEE]],2,2)="**"),IF('PR-tampon'!B445="","",IF('PR-tampon'!B445=0,"",IF(INDIRECT(NOM_FR_FACADE&amp;ADDRESS('PR-tampon'!$E445,COLUMN(REFERENCEMENT_FACADE[OBSERVATIONS SUR DOMAINE D''EMPLOI Sismique])))="","-",(INDIRECT(NOM_FR_FACADE&amp;ADDRESS('PR-tampon'!$E445,COLUMN(REFERENCEMENT_FACADE[OBSERVATIONS SUR DOMAINE D''EMPLOI Sismique]))))))),"")</f>
        <v/>
      </c>
      <c r="R479" s="2" t="str">
        <f ca="1">IF('PR-tampon'!B445="","",IF('PR-tampon'!B445=0,"",IF(INDIRECT(NOM_FR_FACADE&amp;ADDRESS('PR-tampon'!$E445,COLUMN(REFERENCEMENT_FACADE[REF ApL])))=0,"",INDIRECT(NOM_FR_FACADE&amp;ADDRESS('PR-tampon'!$E445,COLUMN(REFERENCEMENT_FACADE[REF ApL]))))))</f>
        <v/>
      </c>
      <c r="S479" s="187" t="str">
        <f ca="1">IF('PR-tampon'!B445="","",IF('PR-tampon'!B445=0,"",IF(INDIRECT(NOM_FR_FACADE&amp;ADDRESS('PR-tampon'!$E445,COLUMN(REFERENCEMENT_FACADE[Lien pour aller sur le site Evaluation CSTB])))=0,"",INDIRECT(NOM_FR_FACADE&amp;ADDRESS('PR-tampon'!$E445,COLUMN(REFERENCEMENT_FACADE[Lien pour aller sur le site Evaluation CSTB]))))))</f>
        <v/>
      </c>
    </row>
    <row r="480" spans="1:19" ht="120" customHeight="1" x14ac:dyDescent="0.3">
      <c r="A480" s="2" t="e">
        <f>IF('PR-tampon'!B446=0,"",IF(A479+1&gt;'MODULE DE RECHERCHE'!$F$36,"",A479+1))</f>
        <v>#VALUE!</v>
      </c>
      <c r="B480" s="10" t="str">
        <f ca="1">IF('PR-tampon'!E446="","",IF('PR-tampon'!E446=0,"",INDIRECT(NOM_FR_FACADE&amp;ADDRESS('PR-tampon'!$E446,COLUMN(REFERENCEMENT_FACADE[[#Headers],[DATE REFERENCEMENT]])))))</f>
        <v/>
      </c>
      <c r="C480" s="2" t="str">
        <f ca="1">IF('PR-tampon'!B446="","",IF('PR-tampon'!B446=0,"",INDIRECT(NOM_FR_FACADE&amp;ADDRESS('PR-tampon'!$E446,COLUMN(REFERENCEMENT_FACADE[[#Headers],[ASPECT]])))))</f>
        <v/>
      </c>
      <c r="D480" s="2" t="str">
        <f ca="1">IF('PR-tampon'!B446="","",IF('PR-tampon'!B446=0,"",INDIRECT(NOM_FR_FACADE&amp;ADDRESS('PR-tampon'!$E446,COLUMN(REFERENCEMENT_FACADE[[#Headers],[TYPE DE PROCEDE]])))))</f>
        <v/>
      </c>
      <c r="E480" s="2" t="str">
        <f ca="1">IF('PR-tampon'!B446="","",IF('PR-tampon'!B446=0,"",INDIRECT(NOM_FR_FACADE&amp;ADDRESS('PR-tampon'!$E446,COLUMN(REFERENCEMENT_FACADE[[#Headers],[NOM COMMERCIAL DU PROCEDE]])))))</f>
        <v/>
      </c>
      <c r="F480" s="2" t="str">
        <f ca="1">IF('PR-tampon'!B446="","",IF('PR-tampon'!B446=0,"",INDIRECT(NOM_FR_FACADE&amp;ADDRESS('PR-tampon'!$E446,COLUMN(REFERENCEMENT_FACADE[[#Headers],[FABRICANT]])))))</f>
        <v/>
      </c>
      <c r="G480" s="2" t="str">
        <f ca="1">IF('PR-tampon'!B446="","",IF('PR-tampon'!B446=0,"",INDIRECT(NOM_FR_FACADE&amp;ADDRESS('PR-tampon'!$E446,COLUMN(REFERENCEMENT_FACADE[[#Headers],[TYPE DE DOCUMENT DE REFERENCE]])))))</f>
        <v/>
      </c>
      <c r="H480" s="2" t="str">
        <f ca="1">IF('PR-tampon'!B446="","",IF('PR-tampon'!B446=0,"",INDIRECT(NOM_FR_FACADE&amp;ADDRESS('PR-tampon'!$E446,COLUMN(REFERENCEMENT_FACADE[[#Headers],[REF]])))))</f>
        <v/>
      </c>
      <c r="I480" s="10" t="str">
        <f ca="1">IF('PR-tampon'!B446="","",IF('PR-tampon'!B446=0,"",INDIRECT(NOM_FR_FACADE&amp;ADDRESS('PR-tampon'!$E446,COLUMN(REFERENCEMENT_FACADE[[#Headers],[AVIS LIMITE AU / VALIDITE]])))))</f>
        <v/>
      </c>
      <c r="J480" s="10" t="str">
        <f ca="1">IF('PR-tampon'!B446="","",IF('PR-tampon'!B446=0,"",INDIRECT(NOM_FR_FACADE&amp;ADDRESS('PR-tampon'!$E446,COLUMN(REFERENCEMENT_FACADE[[#Headers],[TC/TNC
dans le domaine d''emploi visé]])))))</f>
        <v/>
      </c>
      <c r="K480" s="2" t="str">
        <f ca="1">IF('PR-tampon'!B446="","",IF('PR-tampon'!B446=0,"",INDIRECT(NOM_FR_FACADE&amp;ADDRESS('PR-tampon'!$E446,COLUMN(REFERENCEMENT_FACADE[[#Headers],[Synthèse support visés]])))))</f>
        <v/>
      </c>
      <c r="L480" s="2" t="str">
        <f ca="1">IF('PR-tampon'!B446="","",IF('PR-tampon'!B446=0,"",INDIRECT(NOM_FR_FACADE&amp;ADDRESS('PR-tampon'!$E446,COLUMN(REFERENCEMENT_FACADE[[#Headers],[LIMITATION DE HAUTEUR DE FACADE3]])))))</f>
        <v/>
      </c>
      <c r="M480" s="265" t="str">
        <f ca="1">IF('PR-tampon'!B446="","",IF('PR-tampon'!B446=0,"",INDIRECT(NOM_FR_FACADE&amp;ADDRESS('PR-tampon'!$E446,COLUMN(REFERENCEMENT_FACADE[[#Headers],[LIMITATION DE HAUTEUR DE FACADE]])))))</f>
        <v/>
      </c>
      <c r="N480" s="236" t="str">
        <f ca="1">IF('PR-tampon'!B446="","",IF('PR-tampon'!B446=0,"",IF(INDIRECT(NOM_FR_FACADE&amp;ADDRESS('PR-tampon'!$E446,COLUMN(REFERENCEMENT_FACADE[Observation domaine d''emploi Hauteur])))=0,"-",INDIRECT(NOM_FR_FACADE&amp;ADDRESS('PR-tampon'!$E446,COLUMN(REFERENCEMENT_FACADE[Observation domaine d''emploi Hauteur]))))))</f>
        <v/>
      </c>
      <c r="O480" s="2" t="str">
        <f ca="1">IF('PR-tampon'!B446="","",IF('PR-tampon'!B446=0,"",INDIRECT(NOM_FR_FACADE&amp;ADDRESS('PR-tampon'!$E446,COLUMN(REFERENCEMENT_FACADE[[#Headers],[Colonne zone visée]])))))</f>
        <v/>
      </c>
      <c r="P480" s="2" t="str">
        <f ca="1">IF('PR-tampon'!B446="","",IF('PR-tampon'!B446=0,"",INDIRECT(NOM_FR_FACADE&amp;ADDRESS('PR-tampon'!$E446,COLUMN(REFERENCEMENT_FACADE[[#Headers],[Colonne catégorie visée]])))))</f>
        <v/>
      </c>
      <c r="Q480" s="236" t="str">
        <f ca="1">IF(OR(RECH_CATEGORIE=FALSE,MID(Tableau5[[#This Row],[ZONE DE SISMICITE MAXIMALE POUR LA CATEGORIE DE BATIMENT VISEE]],2,2)="**"),IF('PR-tampon'!B446="","",IF('PR-tampon'!B446=0,"",IF(INDIRECT(NOM_FR_FACADE&amp;ADDRESS('PR-tampon'!$E446,COLUMN(REFERENCEMENT_FACADE[OBSERVATIONS SUR DOMAINE D''EMPLOI Sismique])))="","-",(INDIRECT(NOM_FR_FACADE&amp;ADDRESS('PR-tampon'!$E446,COLUMN(REFERENCEMENT_FACADE[OBSERVATIONS SUR DOMAINE D''EMPLOI Sismique]))))))),"")</f>
        <v/>
      </c>
      <c r="R480" s="2" t="str">
        <f ca="1">IF('PR-tampon'!B446="","",IF('PR-tampon'!B446=0,"",IF(INDIRECT(NOM_FR_FACADE&amp;ADDRESS('PR-tampon'!$E446,COLUMN(REFERENCEMENT_FACADE[REF ApL])))=0,"",INDIRECT(NOM_FR_FACADE&amp;ADDRESS('PR-tampon'!$E446,COLUMN(REFERENCEMENT_FACADE[REF ApL]))))))</f>
        <v/>
      </c>
      <c r="S480" s="187" t="str">
        <f ca="1">IF('PR-tampon'!B446="","",IF('PR-tampon'!B446=0,"",IF(INDIRECT(NOM_FR_FACADE&amp;ADDRESS('PR-tampon'!$E446,COLUMN(REFERENCEMENT_FACADE[Lien pour aller sur le site Evaluation CSTB])))=0,"",INDIRECT(NOM_FR_FACADE&amp;ADDRESS('PR-tampon'!$E446,COLUMN(REFERENCEMENT_FACADE[Lien pour aller sur le site Evaluation CSTB]))))))</f>
        <v/>
      </c>
    </row>
    <row r="481" spans="1:19" ht="120" customHeight="1" x14ac:dyDescent="0.3">
      <c r="A481" s="2" t="e">
        <f>IF('PR-tampon'!B447=0,"",IF(A480+1&gt;'MODULE DE RECHERCHE'!$F$36,"",A480+1))</f>
        <v>#VALUE!</v>
      </c>
      <c r="B481" s="10" t="str">
        <f ca="1">IF('PR-tampon'!E447="","",IF('PR-tampon'!E447=0,"",INDIRECT(NOM_FR_FACADE&amp;ADDRESS('PR-tampon'!$E447,COLUMN(REFERENCEMENT_FACADE[[#Headers],[DATE REFERENCEMENT]])))))</f>
        <v/>
      </c>
      <c r="C481" s="2" t="str">
        <f ca="1">IF('PR-tampon'!B447="","",IF('PR-tampon'!B447=0,"",INDIRECT(NOM_FR_FACADE&amp;ADDRESS('PR-tampon'!$E447,COLUMN(REFERENCEMENT_FACADE[[#Headers],[ASPECT]])))))</f>
        <v/>
      </c>
      <c r="D481" s="2" t="str">
        <f ca="1">IF('PR-tampon'!B447="","",IF('PR-tampon'!B447=0,"",INDIRECT(NOM_FR_FACADE&amp;ADDRESS('PR-tampon'!$E447,COLUMN(REFERENCEMENT_FACADE[[#Headers],[TYPE DE PROCEDE]])))))</f>
        <v/>
      </c>
      <c r="E481" s="2" t="str">
        <f ca="1">IF('PR-tampon'!B447="","",IF('PR-tampon'!B447=0,"",INDIRECT(NOM_FR_FACADE&amp;ADDRESS('PR-tampon'!$E447,COLUMN(REFERENCEMENT_FACADE[[#Headers],[NOM COMMERCIAL DU PROCEDE]])))))</f>
        <v/>
      </c>
      <c r="F481" s="2" t="str">
        <f ca="1">IF('PR-tampon'!B447="","",IF('PR-tampon'!B447=0,"",INDIRECT(NOM_FR_FACADE&amp;ADDRESS('PR-tampon'!$E447,COLUMN(REFERENCEMENT_FACADE[[#Headers],[FABRICANT]])))))</f>
        <v/>
      </c>
      <c r="G481" s="2" t="str">
        <f ca="1">IF('PR-tampon'!B447="","",IF('PR-tampon'!B447=0,"",INDIRECT(NOM_FR_FACADE&amp;ADDRESS('PR-tampon'!$E447,COLUMN(REFERENCEMENT_FACADE[[#Headers],[TYPE DE DOCUMENT DE REFERENCE]])))))</f>
        <v/>
      </c>
      <c r="H481" s="2" t="str">
        <f ca="1">IF('PR-tampon'!B447="","",IF('PR-tampon'!B447=0,"",INDIRECT(NOM_FR_FACADE&amp;ADDRESS('PR-tampon'!$E447,COLUMN(REFERENCEMENT_FACADE[[#Headers],[REF]])))))</f>
        <v/>
      </c>
      <c r="I481" s="10" t="str">
        <f ca="1">IF('PR-tampon'!B447="","",IF('PR-tampon'!B447=0,"",INDIRECT(NOM_FR_FACADE&amp;ADDRESS('PR-tampon'!$E447,COLUMN(REFERENCEMENT_FACADE[[#Headers],[AVIS LIMITE AU / VALIDITE]])))))</f>
        <v/>
      </c>
      <c r="J481" s="10" t="str">
        <f ca="1">IF('PR-tampon'!B447="","",IF('PR-tampon'!B447=0,"",INDIRECT(NOM_FR_FACADE&amp;ADDRESS('PR-tampon'!$E447,COLUMN(REFERENCEMENT_FACADE[[#Headers],[TC/TNC
dans le domaine d''emploi visé]])))))</f>
        <v/>
      </c>
      <c r="K481" s="2" t="str">
        <f ca="1">IF('PR-tampon'!B447="","",IF('PR-tampon'!B447=0,"",INDIRECT(NOM_FR_FACADE&amp;ADDRESS('PR-tampon'!$E447,COLUMN(REFERENCEMENT_FACADE[[#Headers],[Synthèse support visés]])))))</f>
        <v/>
      </c>
      <c r="L481" s="2" t="str">
        <f ca="1">IF('PR-tampon'!B447="","",IF('PR-tampon'!B447=0,"",INDIRECT(NOM_FR_FACADE&amp;ADDRESS('PR-tampon'!$E447,COLUMN(REFERENCEMENT_FACADE[[#Headers],[LIMITATION DE HAUTEUR DE FACADE3]])))))</f>
        <v/>
      </c>
      <c r="M481" s="265" t="str">
        <f ca="1">IF('PR-tampon'!B447="","",IF('PR-tampon'!B447=0,"",INDIRECT(NOM_FR_FACADE&amp;ADDRESS('PR-tampon'!$E447,COLUMN(REFERENCEMENT_FACADE[[#Headers],[LIMITATION DE HAUTEUR DE FACADE]])))))</f>
        <v/>
      </c>
      <c r="N481" s="236" t="str">
        <f ca="1">IF('PR-tampon'!B447="","",IF('PR-tampon'!B447=0,"",IF(INDIRECT(NOM_FR_FACADE&amp;ADDRESS('PR-tampon'!$E447,COLUMN(REFERENCEMENT_FACADE[Observation domaine d''emploi Hauteur])))=0,"-",INDIRECT(NOM_FR_FACADE&amp;ADDRESS('PR-tampon'!$E447,COLUMN(REFERENCEMENT_FACADE[Observation domaine d''emploi Hauteur]))))))</f>
        <v/>
      </c>
      <c r="O481" s="2" t="str">
        <f ca="1">IF('PR-tampon'!B447="","",IF('PR-tampon'!B447=0,"",INDIRECT(NOM_FR_FACADE&amp;ADDRESS('PR-tampon'!$E447,COLUMN(REFERENCEMENT_FACADE[[#Headers],[Colonne zone visée]])))))</f>
        <v/>
      </c>
      <c r="P481" s="2" t="str">
        <f ca="1">IF('PR-tampon'!B447="","",IF('PR-tampon'!B447=0,"",INDIRECT(NOM_FR_FACADE&amp;ADDRESS('PR-tampon'!$E447,COLUMN(REFERENCEMENT_FACADE[[#Headers],[Colonne catégorie visée]])))))</f>
        <v/>
      </c>
      <c r="Q481" s="236" t="str">
        <f ca="1">IF(OR(RECH_CATEGORIE=FALSE,MID(Tableau5[[#This Row],[ZONE DE SISMICITE MAXIMALE POUR LA CATEGORIE DE BATIMENT VISEE]],2,2)="**"),IF('PR-tampon'!B447="","",IF('PR-tampon'!B447=0,"",IF(INDIRECT(NOM_FR_FACADE&amp;ADDRESS('PR-tampon'!$E447,COLUMN(REFERENCEMENT_FACADE[OBSERVATIONS SUR DOMAINE D''EMPLOI Sismique])))="","-",(INDIRECT(NOM_FR_FACADE&amp;ADDRESS('PR-tampon'!$E447,COLUMN(REFERENCEMENT_FACADE[OBSERVATIONS SUR DOMAINE D''EMPLOI Sismique]))))))),"")</f>
        <v/>
      </c>
      <c r="R481" s="2" t="str">
        <f ca="1">IF('PR-tampon'!B447="","",IF('PR-tampon'!B447=0,"",IF(INDIRECT(NOM_FR_FACADE&amp;ADDRESS('PR-tampon'!$E447,COLUMN(REFERENCEMENT_FACADE[REF ApL])))=0,"",INDIRECT(NOM_FR_FACADE&amp;ADDRESS('PR-tampon'!$E447,COLUMN(REFERENCEMENT_FACADE[REF ApL]))))))</f>
        <v/>
      </c>
      <c r="S481" s="187" t="str">
        <f ca="1">IF('PR-tampon'!B447="","",IF('PR-tampon'!B447=0,"",IF(INDIRECT(NOM_FR_FACADE&amp;ADDRESS('PR-tampon'!$E447,COLUMN(REFERENCEMENT_FACADE[Lien pour aller sur le site Evaluation CSTB])))=0,"",INDIRECT(NOM_FR_FACADE&amp;ADDRESS('PR-tampon'!$E447,COLUMN(REFERENCEMENT_FACADE[Lien pour aller sur le site Evaluation CSTB]))))))</f>
        <v/>
      </c>
    </row>
    <row r="482" spans="1:19" ht="120" customHeight="1" x14ac:dyDescent="0.3">
      <c r="A482" s="2" t="e">
        <f>IF('PR-tampon'!B448=0,"",IF(A481+1&gt;'MODULE DE RECHERCHE'!$F$36,"",A481+1))</f>
        <v>#VALUE!</v>
      </c>
      <c r="B482" s="10" t="str">
        <f ca="1">IF('PR-tampon'!E448="","",IF('PR-tampon'!E448=0,"",INDIRECT(NOM_FR_FACADE&amp;ADDRESS('PR-tampon'!$E448,COLUMN(REFERENCEMENT_FACADE[[#Headers],[DATE REFERENCEMENT]])))))</f>
        <v/>
      </c>
      <c r="C482" s="2" t="str">
        <f ca="1">IF('PR-tampon'!B448="","",IF('PR-tampon'!B448=0,"",INDIRECT(NOM_FR_FACADE&amp;ADDRESS('PR-tampon'!$E448,COLUMN(REFERENCEMENT_FACADE[[#Headers],[ASPECT]])))))</f>
        <v/>
      </c>
      <c r="D482" s="2" t="str">
        <f ca="1">IF('PR-tampon'!B448="","",IF('PR-tampon'!B448=0,"",INDIRECT(NOM_FR_FACADE&amp;ADDRESS('PR-tampon'!$E448,COLUMN(REFERENCEMENT_FACADE[[#Headers],[TYPE DE PROCEDE]])))))</f>
        <v/>
      </c>
      <c r="E482" s="2" t="str">
        <f ca="1">IF('PR-tampon'!B448="","",IF('PR-tampon'!B448=0,"",INDIRECT(NOM_FR_FACADE&amp;ADDRESS('PR-tampon'!$E448,COLUMN(REFERENCEMENT_FACADE[[#Headers],[NOM COMMERCIAL DU PROCEDE]])))))</f>
        <v/>
      </c>
      <c r="F482" s="2" t="str">
        <f ca="1">IF('PR-tampon'!B448="","",IF('PR-tampon'!B448=0,"",INDIRECT(NOM_FR_FACADE&amp;ADDRESS('PR-tampon'!$E448,COLUMN(REFERENCEMENT_FACADE[[#Headers],[FABRICANT]])))))</f>
        <v/>
      </c>
      <c r="G482" s="2" t="str">
        <f ca="1">IF('PR-tampon'!B448="","",IF('PR-tampon'!B448=0,"",INDIRECT(NOM_FR_FACADE&amp;ADDRESS('PR-tampon'!$E448,COLUMN(REFERENCEMENT_FACADE[[#Headers],[TYPE DE DOCUMENT DE REFERENCE]])))))</f>
        <v/>
      </c>
      <c r="H482" s="2" t="str">
        <f ca="1">IF('PR-tampon'!B448="","",IF('PR-tampon'!B448=0,"",INDIRECT(NOM_FR_FACADE&amp;ADDRESS('PR-tampon'!$E448,COLUMN(REFERENCEMENT_FACADE[[#Headers],[REF]])))))</f>
        <v/>
      </c>
      <c r="I482" s="10" t="str">
        <f ca="1">IF('PR-tampon'!B448="","",IF('PR-tampon'!B448=0,"",INDIRECT(NOM_FR_FACADE&amp;ADDRESS('PR-tampon'!$E448,COLUMN(REFERENCEMENT_FACADE[[#Headers],[AVIS LIMITE AU / VALIDITE]])))))</f>
        <v/>
      </c>
      <c r="J482" s="10" t="str">
        <f ca="1">IF('PR-tampon'!B448="","",IF('PR-tampon'!B448=0,"",INDIRECT(NOM_FR_FACADE&amp;ADDRESS('PR-tampon'!$E448,COLUMN(REFERENCEMENT_FACADE[[#Headers],[TC/TNC
dans le domaine d''emploi visé]])))))</f>
        <v/>
      </c>
      <c r="K482" s="2" t="str">
        <f ca="1">IF('PR-tampon'!B448="","",IF('PR-tampon'!B448=0,"",INDIRECT(NOM_FR_FACADE&amp;ADDRESS('PR-tampon'!$E448,COLUMN(REFERENCEMENT_FACADE[[#Headers],[Synthèse support visés]])))))</f>
        <v/>
      </c>
      <c r="L482" s="2" t="str">
        <f ca="1">IF('PR-tampon'!B448="","",IF('PR-tampon'!B448=0,"",INDIRECT(NOM_FR_FACADE&amp;ADDRESS('PR-tampon'!$E448,COLUMN(REFERENCEMENT_FACADE[[#Headers],[LIMITATION DE HAUTEUR DE FACADE3]])))))</f>
        <v/>
      </c>
      <c r="M482" s="265" t="str">
        <f ca="1">IF('PR-tampon'!B448="","",IF('PR-tampon'!B448=0,"",INDIRECT(NOM_FR_FACADE&amp;ADDRESS('PR-tampon'!$E448,COLUMN(REFERENCEMENT_FACADE[[#Headers],[LIMITATION DE HAUTEUR DE FACADE]])))))</f>
        <v/>
      </c>
      <c r="N482" s="236" t="str">
        <f ca="1">IF('PR-tampon'!B448="","",IF('PR-tampon'!B448=0,"",IF(INDIRECT(NOM_FR_FACADE&amp;ADDRESS('PR-tampon'!$E448,COLUMN(REFERENCEMENT_FACADE[Observation domaine d''emploi Hauteur])))=0,"-",INDIRECT(NOM_FR_FACADE&amp;ADDRESS('PR-tampon'!$E448,COLUMN(REFERENCEMENT_FACADE[Observation domaine d''emploi Hauteur]))))))</f>
        <v/>
      </c>
      <c r="O482" s="2" t="str">
        <f ca="1">IF('PR-tampon'!B448="","",IF('PR-tampon'!B448=0,"",INDIRECT(NOM_FR_FACADE&amp;ADDRESS('PR-tampon'!$E448,COLUMN(REFERENCEMENT_FACADE[[#Headers],[Colonne zone visée]])))))</f>
        <v/>
      </c>
      <c r="P482" s="2" t="str">
        <f ca="1">IF('PR-tampon'!B448="","",IF('PR-tampon'!B448=0,"",INDIRECT(NOM_FR_FACADE&amp;ADDRESS('PR-tampon'!$E448,COLUMN(REFERENCEMENT_FACADE[[#Headers],[Colonne catégorie visée]])))))</f>
        <v/>
      </c>
      <c r="Q482" s="236" t="str">
        <f ca="1">IF(OR(RECH_CATEGORIE=FALSE,MID(Tableau5[[#This Row],[ZONE DE SISMICITE MAXIMALE POUR LA CATEGORIE DE BATIMENT VISEE]],2,2)="**"),IF('PR-tampon'!B448="","",IF('PR-tampon'!B448=0,"",IF(INDIRECT(NOM_FR_FACADE&amp;ADDRESS('PR-tampon'!$E448,COLUMN(REFERENCEMENT_FACADE[OBSERVATIONS SUR DOMAINE D''EMPLOI Sismique])))="","-",(INDIRECT(NOM_FR_FACADE&amp;ADDRESS('PR-tampon'!$E448,COLUMN(REFERENCEMENT_FACADE[OBSERVATIONS SUR DOMAINE D''EMPLOI Sismique]))))))),"")</f>
        <v/>
      </c>
      <c r="R482" s="2" t="str">
        <f ca="1">IF('PR-tampon'!B448="","",IF('PR-tampon'!B448=0,"",IF(INDIRECT(NOM_FR_FACADE&amp;ADDRESS('PR-tampon'!$E448,COLUMN(REFERENCEMENT_FACADE[REF ApL])))=0,"",INDIRECT(NOM_FR_FACADE&amp;ADDRESS('PR-tampon'!$E448,COLUMN(REFERENCEMENT_FACADE[REF ApL]))))))</f>
        <v/>
      </c>
      <c r="S482" s="187" t="str">
        <f ca="1">IF('PR-tampon'!B448="","",IF('PR-tampon'!B448=0,"",IF(INDIRECT(NOM_FR_FACADE&amp;ADDRESS('PR-tampon'!$E448,COLUMN(REFERENCEMENT_FACADE[Lien pour aller sur le site Evaluation CSTB])))=0,"",INDIRECT(NOM_FR_FACADE&amp;ADDRESS('PR-tampon'!$E448,COLUMN(REFERENCEMENT_FACADE[Lien pour aller sur le site Evaluation CSTB]))))))</f>
        <v/>
      </c>
    </row>
    <row r="483" spans="1:19" ht="120" customHeight="1" x14ac:dyDescent="0.3">
      <c r="A483" s="2" t="e">
        <f>IF('PR-tampon'!B449=0,"",IF(A482+1&gt;'MODULE DE RECHERCHE'!$F$36,"",A482+1))</f>
        <v>#VALUE!</v>
      </c>
      <c r="B483" s="10" t="str">
        <f ca="1">IF('PR-tampon'!E449="","",IF('PR-tampon'!E449=0,"",INDIRECT(NOM_FR_FACADE&amp;ADDRESS('PR-tampon'!$E449,COLUMN(REFERENCEMENT_FACADE[[#Headers],[DATE REFERENCEMENT]])))))</f>
        <v/>
      </c>
      <c r="C483" s="2" t="str">
        <f ca="1">IF('PR-tampon'!B449="","",IF('PR-tampon'!B449=0,"",INDIRECT(NOM_FR_FACADE&amp;ADDRESS('PR-tampon'!$E449,COLUMN(REFERENCEMENT_FACADE[[#Headers],[ASPECT]])))))</f>
        <v/>
      </c>
      <c r="D483" s="2" t="str">
        <f ca="1">IF('PR-tampon'!B449="","",IF('PR-tampon'!B449=0,"",INDIRECT(NOM_FR_FACADE&amp;ADDRESS('PR-tampon'!$E449,COLUMN(REFERENCEMENT_FACADE[[#Headers],[TYPE DE PROCEDE]])))))</f>
        <v/>
      </c>
      <c r="E483" s="2" t="str">
        <f ca="1">IF('PR-tampon'!B449="","",IF('PR-tampon'!B449=0,"",INDIRECT(NOM_FR_FACADE&amp;ADDRESS('PR-tampon'!$E449,COLUMN(REFERENCEMENT_FACADE[[#Headers],[NOM COMMERCIAL DU PROCEDE]])))))</f>
        <v/>
      </c>
      <c r="F483" s="2" t="str">
        <f ca="1">IF('PR-tampon'!B449="","",IF('PR-tampon'!B449=0,"",INDIRECT(NOM_FR_FACADE&amp;ADDRESS('PR-tampon'!$E449,COLUMN(REFERENCEMENT_FACADE[[#Headers],[FABRICANT]])))))</f>
        <v/>
      </c>
      <c r="G483" s="2" t="str">
        <f ca="1">IF('PR-tampon'!B449="","",IF('PR-tampon'!B449=0,"",INDIRECT(NOM_FR_FACADE&amp;ADDRESS('PR-tampon'!$E449,COLUMN(REFERENCEMENT_FACADE[[#Headers],[TYPE DE DOCUMENT DE REFERENCE]])))))</f>
        <v/>
      </c>
      <c r="H483" s="2" t="str">
        <f ca="1">IF('PR-tampon'!B449="","",IF('PR-tampon'!B449=0,"",INDIRECT(NOM_FR_FACADE&amp;ADDRESS('PR-tampon'!$E449,COLUMN(REFERENCEMENT_FACADE[[#Headers],[REF]])))))</f>
        <v/>
      </c>
      <c r="I483" s="10" t="str">
        <f ca="1">IF('PR-tampon'!B449="","",IF('PR-tampon'!B449=0,"",INDIRECT(NOM_FR_FACADE&amp;ADDRESS('PR-tampon'!$E449,COLUMN(REFERENCEMENT_FACADE[[#Headers],[AVIS LIMITE AU / VALIDITE]])))))</f>
        <v/>
      </c>
      <c r="J483" s="10" t="str">
        <f ca="1">IF('PR-tampon'!B449="","",IF('PR-tampon'!B449=0,"",INDIRECT(NOM_FR_FACADE&amp;ADDRESS('PR-tampon'!$E449,COLUMN(REFERENCEMENT_FACADE[[#Headers],[TC/TNC
dans le domaine d''emploi visé]])))))</f>
        <v/>
      </c>
      <c r="K483" s="2" t="str">
        <f ca="1">IF('PR-tampon'!B449="","",IF('PR-tampon'!B449=0,"",INDIRECT(NOM_FR_FACADE&amp;ADDRESS('PR-tampon'!$E449,COLUMN(REFERENCEMENT_FACADE[[#Headers],[Synthèse support visés]])))))</f>
        <v/>
      </c>
      <c r="L483" s="2" t="str">
        <f ca="1">IF('PR-tampon'!B449="","",IF('PR-tampon'!B449=0,"",INDIRECT(NOM_FR_FACADE&amp;ADDRESS('PR-tampon'!$E449,COLUMN(REFERENCEMENT_FACADE[[#Headers],[LIMITATION DE HAUTEUR DE FACADE3]])))))</f>
        <v/>
      </c>
      <c r="M483" s="265" t="str">
        <f ca="1">IF('PR-tampon'!B449="","",IF('PR-tampon'!B449=0,"",INDIRECT(NOM_FR_FACADE&amp;ADDRESS('PR-tampon'!$E449,COLUMN(REFERENCEMENT_FACADE[[#Headers],[LIMITATION DE HAUTEUR DE FACADE]])))))</f>
        <v/>
      </c>
      <c r="N483" s="236" t="str">
        <f ca="1">IF('PR-tampon'!B449="","",IF('PR-tampon'!B449=0,"",IF(INDIRECT(NOM_FR_FACADE&amp;ADDRESS('PR-tampon'!$E449,COLUMN(REFERENCEMENT_FACADE[Observation domaine d''emploi Hauteur])))=0,"-",INDIRECT(NOM_FR_FACADE&amp;ADDRESS('PR-tampon'!$E449,COLUMN(REFERENCEMENT_FACADE[Observation domaine d''emploi Hauteur]))))))</f>
        <v/>
      </c>
      <c r="O483" s="2" t="str">
        <f ca="1">IF('PR-tampon'!B449="","",IF('PR-tampon'!B449=0,"",INDIRECT(NOM_FR_FACADE&amp;ADDRESS('PR-tampon'!$E449,COLUMN(REFERENCEMENT_FACADE[[#Headers],[Colonne zone visée]])))))</f>
        <v/>
      </c>
      <c r="P483" s="2" t="str">
        <f ca="1">IF('PR-tampon'!B449="","",IF('PR-tampon'!B449=0,"",INDIRECT(NOM_FR_FACADE&amp;ADDRESS('PR-tampon'!$E449,COLUMN(REFERENCEMENT_FACADE[[#Headers],[Colonne catégorie visée]])))))</f>
        <v/>
      </c>
      <c r="Q483" s="236" t="str">
        <f ca="1">IF(OR(RECH_CATEGORIE=FALSE,MID(Tableau5[[#This Row],[ZONE DE SISMICITE MAXIMALE POUR LA CATEGORIE DE BATIMENT VISEE]],2,2)="**"),IF('PR-tampon'!B449="","",IF('PR-tampon'!B449=0,"",IF(INDIRECT(NOM_FR_FACADE&amp;ADDRESS('PR-tampon'!$E449,COLUMN(REFERENCEMENT_FACADE[OBSERVATIONS SUR DOMAINE D''EMPLOI Sismique])))="","-",(INDIRECT(NOM_FR_FACADE&amp;ADDRESS('PR-tampon'!$E449,COLUMN(REFERENCEMENT_FACADE[OBSERVATIONS SUR DOMAINE D''EMPLOI Sismique]))))))),"")</f>
        <v/>
      </c>
      <c r="R483" s="2" t="str">
        <f ca="1">IF('PR-tampon'!B449="","",IF('PR-tampon'!B449=0,"",IF(INDIRECT(NOM_FR_FACADE&amp;ADDRESS('PR-tampon'!$E449,COLUMN(REFERENCEMENT_FACADE[REF ApL])))=0,"",INDIRECT(NOM_FR_FACADE&amp;ADDRESS('PR-tampon'!$E449,COLUMN(REFERENCEMENT_FACADE[REF ApL]))))))</f>
        <v/>
      </c>
      <c r="S483" s="187" t="str">
        <f ca="1">IF('PR-tampon'!B449="","",IF('PR-tampon'!B449=0,"",IF(INDIRECT(NOM_FR_FACADE&amp;ADDRESS('PR-tampon'!$E449,COLUMN(REFERENCEMENT_FACADE[Lien pour aller sur le site Evaluation CSTB])))=0,"",INDIRECT(NOM_FR_FACADE&amp;ADDRESS('PR-tampon'!$E449,COLUMN(REFERENCEMENT_FACADE[Lien pour aller sur le site Evaluation CSTB]))))))</f>
        <v/>
      </c>
    </row>
    <row r="484" spans="1:19" ht="120" customHeight="1" x14ac:dyDescent="0.3">
      <c r="A484" s="2" t="e">
        <f>IF('PR-tampon'!B450=0,"",IF(A483+1&gt;'MODULE DE RECHERCHE'!$F$36,"",A483+1))</f>
        <v>#VALUE!</v>
      </c>
      <c r="B484" s="10" t="str">
        <f ca="1">IF('PR-tampon'!E450="","",IF('PR-tampon'!E450=0,"",INDIRECT(NOM_FR_FACADE&amp;ADDRESS('PR-tampon'!$E450,COLUMN(REFERENCEMENT_FACADE[[#Headers],[DATE REFERENCEMENT]])))))</f>
        <v/>
      </c>
      <c r="C484" s="2" t="str">
        <f ca="1">IF('PR-tampon'!B450="","",IF('PR-tampon'!B450=0,"",INDIRECT(NOM_FR_FACADE&amp;ADDRESS('PR-tampon'!$E450,COLUMN(REFERENCEMENT_FACADE[[#Headers],[ASPECT]])))))</f>
        <v/>
      </c>
      <c r="D484" s="2" t="str">
        <f ca="1">IF('PR-tampon'!B450="","",IF('PR-tampon'!B450=0,"",INDIRECT(NOM_FR_FACADE&amp;ADDRESS('PR-tampon'!$E450,COLUMN(REFERENCEMENT_FACADE[[#Headers],[TYPE DE PROCEDE]])))))</f>
        <v/>
      </c>
      <c r="E484" s="2" t="str">
        <f ca="1">IF('PR-tampon'!B450="","",IF('PR-tampon'!B450=0,"",INDIRECT(NOM_FR_FACADE&amp;ADDRESS('PR-tampon'!$E450,COLUMN(REFERENCEMENT_FACADE[[#Headers],[NOM COMMERCIAL DU PROCEDE]])))))</f>
        <v/>
      </c>
      <c r="F484" s="2" t="str">
        <f ca="1">IF('PR-tampon'!B450="","",IF('PR-tampon'!B450=0,"",INDIRECT(NOM_FR_FACADE&amp;ADDRESS('PR-tampon'!$E450,COLUMN(REFERENCEMENT_FACADE[[#Headers],[FABRICANT]])))))</f>
        <v/>
      </c>
      <c r="G484" s="2" t="str">
        <f ca="1">IF('PR-tampon'!B450="","",IF('PR-tampon'!B450=0,"",INDIRECT(NOM_FR_FACADE&amp;ADDRESS('PR-tampon'!$E450,COLUMN(REFERENCEMENT_FACADE[[#Headers],[TYPE DE DOCUMENT DE REFERENCE]])))))</f>
        <v/>
      </c>
      <c r="H484" s="2" t="str">
        <f ca="1">IF('PR-tampon'!B450="","",IF('PR-tampon'!B450=0,"",INDIRECT(NOM_FR_FACADE&amp;ADDRESS('PR-tampon'!$E450,COLUMN(REFERENCEMENT_FACADE[[#Headers],[REF]])))))</f>
        <v/>
      </c>
      <c r="I484" s="10" t="str">
        <f ca="1">IF('PR-tampon'!B450="","",IF('PR-tampon'!B450=0,"",INDIRECT(NOM_FR_FACADE&amp;ADDRESS('PR-tampon'!$E450,COLUMN(REFERENCEMENT_FACADE[[#Headers],[AVIS LIMITE AU / VALIDITE]])))))</f>
        <v/>
      </c>
      <c r="J484" s="10" t="str">
        <f ca="1">IF('PR-tampon'!B450="","",IF('PR-tampon'!B450=0,"",INDIRECT(NOM_FR_FACADE&amp;ADDRESS('PR-tampon'!$E450,COLUMN(REFERENCEMENT_FACADE[[#Headers],[TC/TNC
dans le domaine d''emploi visé]])))))</f>
        <v/>
      </c>
      <c r="K484" s="2" t="str">
        <f ca="1">IF('PR-tampon'!B450="","",IF('PR-tampon'!B450=0,"",INDIRECT(NOM_FR_FACADE&amp;ADDRESS('PR-tampon'!$E450,COLUMN(REFERENCEMENT_FACADE[[#Headers],[Synthèse support visés]])))))</f>
        <v/>
      </c>
      <c r="L484" s="2" t="str">
        <f ca="1">IF('PR-tampon'!B450="","",IF('PR-tampon'!B450=0,"",INDIRECT(NOM_FR_FACADE&amp;ADDRESS('PR-tampon'!$E450,COLUMN(REFERENCEMENT_FACADE[[#Headers],[LIMITATION DE HAUTEUR DE FACADE3]])))))</f>
        <v/>
      </c>
      <c r="M484" s="265" t="str">
        <f ca="1">IF('PR-tampon'!B450="","",IF('PR-tampon'!B450=0,"",INDIRECT(NOM_FR_FACADE&amp;ADDRESS('PR-tampon'!$E450,COLUMN(REFERENCEMENT_FACADE[[#Headers],[LIMITATION DE HAUTEUR DE FACADE]])))))</f>
        <v/>
      </c>
      <c r="N484" s="236" t="str">
        <f ca="1">IF('PR-tampon'!B450="","",IF('PR-tampon'!B450=0,"",IF(INDIRECT(NOM_FR_FACADE&amp;ADDRESS('PR-tampon'!$E450,COLUMN(REFERENCEMENT_FACADE[Observation domaine d''emploi Hauteur])))=0,"-",INDIRECT(NOM_FR_FACADE&amp;ADDRESS('PR-tampon'!$E450,COLUMN(REFERENCEMENT_FACADE[Observation domaine d''emploi Hauteur]))))))</f>
        <v/>
      </c>
      <c r="O484" s="2" t="str">
        <f ca="1">IF('PR-tampon'!B450="","",IF('PR-tampon'!B450=0,"",INDIRECT(NOM_FR_FACADE&amp;ADDRESS('PR-tampon'!$E450,COLUMN(REFERENCEMENT_FACADE[[#Headers],[Colonne zone visée]])))))</f>
        <v/>
      </c>
      <c r="P484" s="2" t="str">
        <f ca="1">IF('PR-tampon'!B450="","",IF('PR-tampon'!B450=0,"",INDIRECT(NOM_FR_FACADE&amp;ADDRESS('PR-tampon'!$E450,COLUMN(REFERENCEMENT_FACADE[[#Headers],[Colonne catégorie visée]])))))</f>
        <v/>
      </c>
      <c r="Q484" s="236" t="str">
        <f ca="1">IF(OR(RECH_CATEGORIE=FALSE,MID(Tableau5[[#This Row],[ZONE DE SISMICITE MAXIMALE POUR LA CATEGORIE DE BATIMENT VISEE]],2,2)="**"),IF('PR-tampon'!B450="","",IF('PR-tampon'!B450=0,"",IF(INDIRECT(NOM_FR_FACADE&amp;ADDRESS('PR-tampon'!$E450,COLUMN(REFERENCEMENT_FACADE[OBSERVATIONS SUR DOMAINE D''EMPLOI Sismique])))="","-",(INDIRECT(NOM_FR_FACADE&amp;ADDRESS('PR-tampon'!$E450,COLUMN(REFERENCEMENT_FACADE[OBSERVATIONS SUR DOMAINE D''EMPLOI Sismique]))))))),"")</f>
        <v/>
      </c>
      <c r="R484" s="2" t="str">
        <f ca="1">IF('PR-tampon'!B450="","",IF('PR-tampon'!B450=0,"",IF(INDIRECT(NOM_FR_FACADE&amp;ADDRESS('PR-tampon'!$E450,COLUMN(REFERENCEMENT_FACADE[REF ApL])))=0,"",INDIRECT(NOM_FR_FACADE&amp;ADDRESS('PR-tampon'!$E450,COLUMN(REFERENCEMENT_FACADE[REF ApL]))))))</f>
        <v/>
      </c>
      <c r="S484" s="187" t="str">
        <f ca="1">IF('PR-tampon'!B450="","",IF('PR-tampon'!B450=0,"",IF(INDIRECT(NOM_FR_FACADE&amp;ADDRESS('PR-tampon'!$E450,COLUMN(REFERENCEMENT_FACADE[Lien pour aller sur le site Evaluation CSTB])))=0,"",INDIRECT(NOM_FR_FACADE&amp;ADDRESS('PR-tampon'!$E450,COLUMN(REFERENCEMENT_FACADE[Lien pour aller sur le site Evaluation CSTB]))))))</f>
        <v/>
      </c>
    </row>
    <row r="485" spans="1:19" ht="120" customHeight="1" x14ac:dyDescent="0.3">
      <c r="A485" s="2" t="e">
        <f>IF('PR-tampon'!B451=0,"",IF(A484+1&gt;'MODULE DE RECHERCHE'!$F$36,"",A484+1))</f>
        <v>#VALUE!</v>
      </c>
      <c r="B485" s="10" t="str">
        <f ca="1">IF('PR-tampon'!E451="","",IF('PR-tampon'!E451=0,"",INDIRECT(NOM_FR_FACADE&amp;ADDRESS('PR-tampon'!$E451,COLUMN(REFERENCEMENT_FACADE[[#Headers],[DATE REFERENCEMENT]])))))</f>
        <v/>
      </c>
      <c r="C485" s="2" t="str">
        <f ca="1">IF('PR-tampon'!B451="","",IF('PR-tampon'!B451=0,"",INDIRECT(NOM_FR_FACADE&amp;ADDRESS('PR-tampon'!$E451,COLUMN(REFERENCEMENT_FACADE[[#Headers],[ASPECT]])))))</f>
        <v/>
      </c>
      <c r="D485" s="2" t="str">
        <f ca="1">IF('PR-tampon'!B451="","",IF('PR-tampon'!B451=0,"",INDIRECT(NOM_FR_FACADE&amp;ADDRESS('PR-tampon'!$E451,COLUMN(REFERENCEMENT_FACADE[[#Headers],[TYPE DE PROCEDE]])))))</f>
        <v/>
      </c>
      <c r="E485" s="2" t="str">
        <f ca="1">IF('PR-tampon'!B451="","",IF('PR-tampon'!B451=0,"",INDIRECT(NOM_FR_FACADE&amp;ADDRESS('PR-tampon'!$E451,COLUMN(REFERENCEMENT_FACADE[[#Headers],[NOM COMMERCIAL DU PROCEDE]])))))</f>
        <v/>
      </c>
      <c r="F485" s="2" t="str">
        <f ca="1">IF('PR-tampon'!B451="","",IF('PR-tampon'!B451=0,"",INDIRECT(NOM_FR_FACADE&amp;ADDRESS('PR-tampon'!$E451,COLUMN(REFERENCEMENT_FACADE[[#Headers],[FABRICANT]])))))</f>
        <v/>
      </c>
      <c r="G485" s="2" t="str">
        <f ca="1">IF('PR-tampon'!B451="","",IF('PR-tampon'!B451=0,"",INDIRECT(NOM_FR_FACADE&amp;ADDRESS('PR-tampon'!$E451,COLUMN(REFERENCEMENT_FACADE[[#Headers],[TYPE DE DOCUMENT DE REFERENCE]])))))</f>
        <v/>
      </c>
      <c r="H485" s="2" t="str">
        <f ca="1">IF('PR-tampon'!B451="","",IF('PR-tampon'!B451=0,"",INDIRECT(NOM_FR_FACADE&amp;ADDRESS('PR-tampon'!$E451,COLUMN(REFERENCEMENT_FACADE[[#Headers],[REF]])))))</f>
        <v/>
      </c>
      <c r="I485" s="10" t="str">
        <f ca="1">IF('PR-tampon'!B451="","",IF('PR-tampon'!B451=0,"",INDIRECT(NOM_FR_FACADE&amp;ADDRESS('PR-tampon'!$E451,COLUMN(REFERENCEMENT_FACADE[[#Headers],[AVIS LIMITE AU / VALIDITE]])))))</f>
        <v/>
      </c>
      <c r="J485" s="10" t="str">
        <f ca="1">IF('PR-tampon'!B451="","",IF('PR-tampon'!B451=0,"",INDIRECT(NOM_FR_FACADE&amp;ADDRESS('PR-tampon'!$E451,COLUMN(REFERENCEMENT_FACADE[[#Headers],[TC/TNC
dans le domaine d''emploi visé]])))))</f>
        <v/>
      </c>
      <c r="K485" s="2" t="str">
        <f ca="1">IF('PR-tampon'!B451="","",IF('PR-tampon'!B451=0,"",INDIRECT(NOM_FR_FACADE&amp;ADDRESS('PR-tampon'!$E451,COLUMN(REFERENCEMENT_FACADE[[#Headers],[Synthèse support visés]])))))</f>
        <v/>
      </c>
      <c r="L485" s="2" t="str">
        <f ca="1">IF('PR-tampon'!B451="","",IF('PR-tampon'!B451=0,"",INDIRECT(NOM_FR_FACADE&amp;ADDRESS('PR-tampon'!$E451,COLUMN(REFERENCEMENT_FACADE[[#Headers],[LIMITATION DE HAUTEUR DE FACADE3]])))))</f>
        <v/>
      </c>
      <c r="M485" s="265" t="str">
        <f ca="1">IF('PR-tampon'!B451="","",IF('PR-tampon'!B451=0,"",INDIRECT(NOM_FR_FACADE&amp;ADDRESS('PR-tampon'!$E451,COLUMN(REFERENCEMENT_FACADE[[#Headers],[LIMITATION DE HAUTEUR DE FACADE]])))))</f>
        <v/>
      </c>
      <c r="N485" s="236" t="str">
        <f ca="1">IF('PR-tampon'!B451="","",IF('PR-tampon'!B451=0,"",IF(INDIRECT(NOM_FR_FACADE&amp;ADDRESS('PR-tampon'!$E451,COLUMN(REFERENCEMENT_FACADE[Observation domaine d''emploi Hauteur])))=0,"-",INDIRECT(NOM_FR_FACADE&amp;ADDRESS('PR-tampon'!$E451,COLUMN(REFERENCEMENT_FACADE[Observation domaine d''emploi Hauteur]))))))</f>
        <v/>
      </c>
      <c r="O485" s="2" t="str">
        <f ca="1">IF('PR-tampon'!B451="","",IF('PR-tampon'!B451=0,"",INDIRECT(NOM_FR_FACADE&amp;ADDRESS('PR-tampon'!$E451,COLUMN(REFERENCEMENT_FACADE[[#Headers],[Colonne zone visée]])))))</f>
        <v/>
      </c>
      <c r="P485" s="2" t="str">
        <f ca="1">IF('PR-tampon'!B451="","",IF('PR-tampon'!B451=0,"",INDIRECT(NOM_FR_FACADE&amp;ADDRESS('PR-tampon'!$E451,COLUMN(REFERENCEMENT_FACADE[[#Headers],[Colonne catégorie visée]])))))</f>
        <v/>
      </c>
      <c r="Q485" s="236" t="str">
        <f ca="1">IF(OR(RECH_CATEGORIE=FALSE,MID(Tableau5[[#This Row],[ZONE DE SISMICITE MAXIMALE POUR LA CATEGORIE DE BATIMENT VISEE]],2,2)="**"),IF('PR-tampon'!B451="","",IF('PR-tampon'!B451=0,"",IF(INDIRECT(NOM_FR_FACADE&amp;ADDRESS('PR-tampon'!$E451,COLUMN(REFERENCEMENT_FACADE[OBSERVATIONS SUR DOMAINE D''EMPLOI Sismique])))="","-",(INDIRECT(NOM_FR_FACADE&amp;ADDRESS('PR-tampon'!$E451,COLUMN(REFERENCEMENT_FACADE[OBSERVATIONS SUR DOMAINE D''EMPLOI Sismique]))))))),"")</f>
        <v/>
      </c>
      <c r="R485" s="2" t="str">
        <f ca="1">IF('PR-tampon'!B451="","",IF('PR-tampon'!B451=0,"",IF(INDIRECT(NOM_FR_FACADE&amp;ADDRESS('PR-tampon'!$E451,COLUMN(REFERENCEMENT_FACADE[REF ApL])))=0,"",INDIRECT(NOM_FR_FACADE&amp;ADDRESS('PR-tampon'!$E451,COLUMN(REFERENCEMENT_FACADE[REF ApL]))))))</f>
        <v/>
      </c>
      <c r="S485" s="187" t="str">
        <f ca="1">IF('PR-tampon'!B451="","",IF('PR-tampon'!B451=0,"",IF(INDIRECT(NOM_FR_FACADE&amp;ADDRESS('PR-tampon'!$E451,COLUMN(REFERENCEMENT_FACADE[Lien pour aller sur le site Evaluation CSTB])))=0,"",INDIRECT(NOM_FR_FACADE&amp;ADDRESS('PR-tampon'!$E451,COLUMN(REFERENCEMENT_FACADE[Lien pour aller sur le site Evaluation CSTB]))))))</f>
        <v/>
      </c>
    </row>
    <row r="486" spans="1:19" ht="120" customHeight="1" x14ac:dyDescent="0.3">
      <c r="A486" s="2" t="e">
        <f>IF('PR-tampon'!B452=0,"",IF(A485+1&gt;'MODULE DE RECHERCHE'!$F$36,"",A485+1))</f>
        <v>#VALUE!</v>
      </c>
      <c r="B486" s="10" t="str">
        <f ca="1">IF('PR-tampon'!E452="","",IF('PR-tampon'!E452=0,"",INDIRECT(NOM_FR_FACADE&amp;ADDRESS('PR-tampon'!$E452,COLUMN(REFERENCEMENT_FACADE[[#Headers],[DATE REFERENCEMENT]])))))</f>
        <v/>
      </c>
      <c r="C486" s="2" t="str">
        <f ca="1">IF('PR-tampon'!B452="","",IF('PR-tampon'!B452=0,"",INDIRECT(NOM_FR_FACADE&amp;ADDRESS('PR-tampon'!$E452,COLUMN(REFERENCEMENT_FACADE[[#Headers],[ASPECT]])))))</f>
        <v/>
      </c>
      <c r="D486" s="2" t="str">
        <f ca="1">IF('PR-tampon'!B452="","",IF('PR-tampon'!B452=0,"",INDIRECT(NOM_FR_FACADE&amp;ADDRESS('PR-tampon'!$E452,COLUMN(REFERENCEMENT_FACADE[[#Headers],[TYPE DE PROCEDE]])))))</f>
        <v/>
      </c>
      <c r="E486" s="2" t="str">
        <f ca="1">IF('PR-tampon'!B452="","",IF('PR-tampon'!B452=0,"",INDIRECT(NOM_FR_FACADE&amp;ADDRESS('PR-tampon'!$E452,COLUMN(REFERENCEMENT_FACADE[[#Headers],[NOM COMMERCIAL DU PROCEDE]])))))</f>
        <v/>
      </c>
      <c r="F486" s="2" t="str">
        <f ca="1">IF('PR-tampon'!B452="","",IF('PR-tampon'!B452=0,"",INDIRECT(NOM_FR_FACADE&amp;ADDRESS('PR-tampon'!$E452,COLUMN(REFERENCEMENT_FACADE[[#Headers],[FABRICANT]])))))</f>
        <v/>
      </c>
      <c r="G486" s="2" t="str">
        <f ca="1">IF('PR-tampon'!B452="","",IF('PR-tampon'!B452=0,"",INDIRECT(NOM_FR_FACADE&amp;ADDRESS('PR-tampon'!$E452,COLUMN(REFERENCEMENT_FACADE[[#Headers],[TYPE DE DOCUMENT DE REFERENCE]])))))</f>
        <v/>
      </c>
      <c r="H486" s="2" t="str">
        <f ca="1">IF('PR-tampon'!B452="","",IF('PR-tampon'!B452=0,"",INDIRECT(NOM_FR_FACADE&amp;ADDRESS('PR-tampon'!$E452,COLUMN(REFERENCEMENT_FACADE[[#Headers],[REF]])))))</f>
        <v/>
      </c>
      <c r="I486" s="10" t="str">
        <f ca="1">IF('PR-tampon'!B452="","",IF('PR-tampon'!B452=0,"",INDIRECT(NOM_FR_FACADE&amp;ADDRESS('PR-tampon'!$E452,COLUMN(REFERENCEMENT_FACADE[[#Headers],[AVIS LIMITE AU / VALIDITE]])))))</f>
        <v/>
      </c>
      <c r="J486" s="10" t="str">
        <f ca="1">IF('PR-tampon'!B452="","",IF('PR-tampon'!B452=0,"",INDIRECT(NOM_FR_FACADE&amp;ADDRESS('PR-tampon'!$E452,COLUMN(REFERENCEMENT_FACADE[[#Headers],[TC/TNC
dans le domaine d''emploi visé]])))))</f>
        <v/>
      </c>
      <c r="K486" s="2" t="str">
        <f ca="1">IF('PR-tampon'!B452="","",IF('PR-tampon'!B452=0,"",INDIRECT(NOM_FR_FACADE&amp;ADDRESS('PR-tampon'!$E452,COLUMN(REFERENCEMENT_FACADE[[#Headers],[Synthèse support visés]])))))</f>
        <v/>
      </c>
      <c r="L486" s="2" t="str">
        <f ca="1">IF('PR-tampon'!B452="","",IF('PR-tampon'!B452=0,"",INDIRECT(NOM_FR_FACADE&amp;ADDRESS('PR-tampon'!$E452,COLUMN(REFERENCEMENT_FACADE[[#Headers],[LIMITATION DE HAUTEUR DE FACADE3]])))))</f>
        <v/>
      </c>
      <c r="M486" s="265" t="str">
        <f ca="1">IF('PR-tampon'!B452="","",IF('PR-tampon'!B452=0,"",INDIRECT(NOM_FR_FACADE&amp;ADDRESS('PR-tampon'!$E452,COLUMN(REFERENCEMENT_FACADE[[#Headers],[LIMITATION DE HAUTEUR DE FACADE]])))))</f>
        <v/>
      </c>
      <c r="N486" s="236" t="str">
        <f ca="1">IF('PR-tampon'!B452="","",IF('PR-tampon'!B452=0,"",IF(INDIRECT(NOM_FR_FACADE&amp;ADDRESS('PR-tampon'!$E452,COLUMN(REFERENCEMENT_FACADE[Observation domaine d''emploi Hauteur])))=0,"-",INDIRECT(NOM_FR_FACADE&amp;ADDRESS('PR-tampon'!$E452,COLUMN(REFERENCEMENT_FACADE[Observation domaine d''emploi Hauteur]))))))</f>
        <v/>
      </c>
      <c r="O486" s="2" t="str">
        <f ca="1">IF('PR-tampon'!B452="","",IF('PR-tampon'!B452=0,"",INDIRECT(NOM_FR_FACADE&amp;ADDRESS('PR-tampon'!$E452,COLUMN(REFERENCEMENT_FACADE[[#Headers],[Colonne zone visée]])))))</f>
        <v/>
      </c>
      <c r="P486" s="2" t="str">
        <f ca="1">IF('PR-tampon'!B452="","",IF('PR-tampon'!B452=0,"",INDIRECT(NOM_FR_FACADE&amp;ADDRESS('PR-tampon'!$E452,COLUMN(REFERENCEMENT_FACADE[[#Headers],[Colonne catégorie visée]])))))</f>
        <v/>
      </c>
      <c r="Q486" s="236" t="str">
        <f ca="1">IF(OR(RECH_CATEGORIE=FALSE,MID(Tableau5[[#This Row],[ZONE DE SISMICITE MAXIMALE POUR LA CATEGORIE DE BATIMENT VISEE]],2,2)="**"),IF('PR-tampon'!B452="","",IF('PR-tampon'!B452=0,"",IF(INDIRECT(NOM_FR_FACADE&amp;ADDRESS('PR-tampon'!$E452,COLUMN(REFERENCEMENT_FACADE[OBSERVATIONS SUR DOMAINE D''EMPLOI Sismique])))="","-",(INDIRECT(NOM_FR_FACADE&amp;ADDRESS('PR-tampon'!$E452,COLUMN(REFERENCEMENT_FACADE[OBSERVATIONS SUR DOMAINE D''EMPLOI Sismique]))))))),"")</f>
        <v/>
      </c>
      <c r="R486" s="2" t="str">
        <f ca="1">IF('PR-tampon'!B452="","",IF('PR-tampon'!B452=0,"",IF(INDIRECT(NOM_FR_FACADE&amp;ADDRESS('PR-tampon'!$E452,COLUMN(REFERENCEMENT_FACADE[REF ApL])))=0,"",INDIRECT(NOM_FR_FACADE&amp;ADDRESS('PR-tampon'!$E452,COLUMN(REFERENCEMENT_FACADE[REF ApL]))))))</f>
        <v/>
      </c>
      <c r="S486" s="187" t="str">
        <f ca="1">IF('PR-tampon'!B452="","",IF('PR-tampon'!B452=0,"",IF(INDIRECT(NOM_FR_FACADE&amp;ADDRESS('PR-tampon'!$E452,COLUMN(REFERENCEMENT_FACADE[Lien pour aller sur le site Evaluation CSTB])))=0,"",INDIRECT(NOM_FR_FACADE&amp;ADDRESS('PR-tampon'!$E452,COLUMN(REFERENCEMENT_FACADE[Lien pour aller sur le site Evaluation CSTB]))))))</f>
        <v/>
      </c>
    </row>
    <row r="487" spans="1:19" ht="120" customHeight="1" x14ac:dyDescent="0.3">
      <c r="A487" s="2" t="e">
        <f>IF('PR-tampon'!B453=0,"",IF(A486+1&gt;'MODULE DE RECHERCHE'!$F$36,"",A486+1))</f>
        <v>#VALUE!</v>
      </c>
      <c r="B487" s="10" t="str">
        <f ca="1">IF('PR-tampon'!E453="","",IF('PR-tampon'!E453=0,"",INDIRECT(NOM_FR_FACADE&amp;ADDRESS('PR-tampon'!$E453,COLUMN(REFERENCEMENT_FACADE[[#Headers],[DATE REFERENCEMENT]])))))</f>
        <v/>
      </c>
      <c r="C487" s="2" t="str">
        <f ca="1">IF('PR-tampon'!B453="","",IF('PR-tampon'!B453=0,"",INDIRECT(NOM_FR_FACADE&amp;ADDRESS('PR-tampon'!$E453,COLUMN(REFERENCEMENT_FACADE[[#Headers],[ASPECT]])))))</f>
        <v/>
      </c>
      <c r="D487" s="2" t="str">
        <f ca="1">IF('PR-tampon'!B453="","",IF('PR-tampon'!B453=0,"",INDIRECT(NOM_FR_FACADE&amp;ADDRESS('PR-tampon'!$E453,COLUMN(REFERENCEMENT_FACADE[[#Headers],[TYPE DE PROCEDE]])))))</f>
        <v/>
      </c>
      <c r="E487" s="2" t="str">
        <f ca="1">IF('PR-tampon'!B453="","",IF('PR-tampon'!B453=0,"",INDIRECT(NOM_FR_FACADE&amp;ADDRESS('PR-tampon'!$E453,COLUMN(REFERENCEMENT_FACADE[[#Headers],[NOM COMMERCIAL DU PROCEDE]])))))</f>
        <v/>
      </c>
      <c r="F487" s="2" t="str">
        <f ca="1">IF('PR-tampon'!B453="","",IF('PR-tampon'!B453=0,"",INDIRECT(NOM_FR_FACADE&amp;ADDRESS('PR-tampon'!$E453,COLUMN(REFERENCEMENT_FACADE[[#Headers],[FABRICANT]])))))</f>
        <v/>
      </c>
      <c r="G487" s="2" t="str">
        <f ca="1">IF('PR-tampon'!B453="","",IF('PR-tampon'!B453=0,"",INDIRECT(NOM_FR_FACADE&amp;ADDRESS('PR-tampon'!$E453,COLUMN(REFERENCEMENT_FACADE[[#Headers],[TYPE DE DOCUMENT DE REFERENCE]])))))</f>
        <v/>
      </c>
      <c r="H487" s="2" t="str">
        <f ca="1">IF('PR-tampon'!B453="","",IF('PR-tampon'!B453=0,"",INDIRECT(NOM_FR_FACADE&amp;ADDRESS('PR-tampon'!$E453,COLUMN(REFERENCEMENT_FACADE[[#Headers],[REF]])))))</f>
        <v/>
      </c>
      <c r="I487" s="10" t="str">
        <f ca="1">IF('PR-tampon'!B453="","",IF('PR-tampon'!B453=0,"",INDIRECT(NOM_FR_FACADE&amp;ADDRESS('PR-tampon'!$E453,COLUMN(REFERENCEMENT_FACADE[[#Headers],[AVIS LIMITE AU / VALIDITE]])))))</f>
        <v/>
      </c>
      <c r="J487" s="10" t="str">
        <f ca="1">IF('PR-tampon'!B453="","",IF('PR-tampon'!B453=0,"",INDIRECT(NOM_FR_FACADE&amp;ADDRESS('PR-tampon'!$E453,COLUMN(REFERENCEMENT_FACADE[[#Headers],[TC/TNC
dans le domaine d''emploi visé]])))))</f>
        <v/>
      </c>
      <c r="K487" s="2" t="str">
        <f ca="1">IF('PR-tampon'!B453="","",IF('PR-tampon'!B453=0,"",INDIRECT(NOM_FR_FACADE&amp;ADDRESS('PR-tampon'!$E453,COLUMN(REFERENCEMENT_FACADE[[#Headers],[Synthèse support visés]])))))</f>
        <v/>
      </c>
      <c r="L487" s="2" t="str">
        <f ca="1">IF('PR-tampon'!B453="","",IF('PR-tampon'!B453=0,"",INDIRECT(NOM_FR_FACADE&amp;ADDRESS('PR-tampon'!$E453,COLUMN(REFERENCEMENT_FACADE[[#Headers],[LIMITATION DE HAUTEUR DE FACADE3]])))))</f>
        <v/>
      </c>
      <c r="M487" s="265" t="str">
        <f ca="1">IF('PR-tampon'!B453="","",IF('PR-tampon'!B453=0,"",INDIRECT(NOM_FR_FACADE&amp;ADDRESS('PR-tampon'!$E453,COLUMN(REFERENCEMENT_FACADE[[#Headers],[LIMITATION DE HAUTEUR DE FACADE]])))))</f>
        <v/>
      </c>
      <c r="N487" s="236" t="str">
        <f ca="1">IF('PR-tampon'!B453="","",IF('PR-tampon'!B453=0,"",IF(INDIRECT(NOM_FR_FACADE&amp;ADDRESS('PR-tampon'!$E453,COLUMN(REFERENCEMENT_FACADE[Observation domaine d''emploi Hauteur])))=0,"-",INDIRECT(NOM_FR_FACADE&amp;ADDRESS('PR-tampon'!$E453,COLUMN(REFERENCEMENT_FACADE[Observation domaine d''emploi Hauteur]))))))</f>
        <v/>
      </c>
      <c r="O487" s="2" t="str">
        <f ca="1">IF('PR-tampon'!B453="","",IF('PR-tampon'!B453=0,"",INDIRECT(NOM_FR_FACADE&amp;ADDRESS('PR-tampon'!$E453,COLUMN(REFERENCEMENT_FACADE[[#Headers],[Colonne zone visée]])))))</f>
        <v/>
      </c>
      <c r="P487" s="2" t="str">
        <f ca="1">IF('PR-tampon'!B453="","",IF('PR-tampon'!B453=0,"",INDIRECT(NOM_FR_FACADE&amp;ADDRESS('PR-tampon'!$E453,COLUMN(REFERENCEMENT_FACADE[[#Headers],[Colonne catégorie visée]])))))</f>
        <v/>
      </c>
      <c r="Q487" s="236" t="str">
        <f ca="1">IF(OR(RECH_CATEGORIE=FALSE,MID(Tableau5[[#This Row],[ZONE DE SISMICITE MAXIMALE POUR LA CATEGORIE DE BATIMENT VISEE]],2,2)="**"),IF('PR-tampon'!B453="","",IF('PR-tampon'!B453=0,"",IF(INDIRECT(NOM_FR_FACADE&amp;ADDRESS('PR-tampon'!$E453,COLUMN(REFERENCEMENT_FACADE[OBSERVATIONS SUR DOMAINE D''EMPLOI Sismique])))="","-",(INDIRECT(NOM_FR_FACADE&amp;ADDRESS('PR-tampon'!$E453,COLUMN(REFERENCEMENT_FACADE[OBSERVATIONS SUR DOMAINE D''EMPLOI Sismique]))))))),"")</f>
        <v/>
      </c>
      <c r="R487" s="2" t="str">
        <f ca="1">IF('PR-tampon'!B453="","",IF('PR-tampon'!B453=0,"",IF(INDIRECT(NOM_FR_FACADE&amp;ADDRESS('PR-tampon'!$E453,COLUMN(REFERENCEMENT_FACADE[REF ApL])))=0,"",INDIRECT(NOM_FR_FACADE&amp;ADDRESS('PR-tampon'!$E453,COLUMN(REFERENCEMENT_FACADE[REF ApL]))))))</f>
        <v/>
      </c>
      <c r="S487" s="187" t="str">
        <f ca="1">IF('PR-tampon'!B453="","",IF('PR-tampon'!B453=0,"",IF(INDIRECT(NOM_FR_FACADE&amp;ADDRESS('PR-tampon'!$E453,COLUMN(REFERENCEMENT_FACADE[Lien pour aller sur le site Evaluation CSTB])))=0,"",INDIRECT(NOM_FR_FACADE&amp;ADDRESS('PR-tampon'!$E453,COLUMN(REFERENCEMENT_FACADE[Lien pour aller sur le site Evaluation CSTB]))))))</f>
        <v/>
      </c>
    </row>
    <row r="488" spans="1:19" ht="120" customHeight="1" x14ac:dyDescent="0.3">
      <c r="A488" s="2" t="e">
        <f>IF('PR-tampon'!B454=0,"",IF(A487+1&gt;'MODULE DE RECHERCHE'!$F$36,"",A487+1))</f>
        <v>#VALUE!</v>
      </c>
      <c r="B488" s="10" t="str">
        <f ca="1">IF('PR-tampon'!E454="","",IF('PR-tampon'!E454=0,"",INDIRECT(NOM_FR_FACADE&amp;ADDRESS('PR-tampon'!$E454,COLUMN(REFERENCEMENT_FACADE[[#Headers],[DATE REFERENCEMENT]])))))</f>
        <v/>
      </c>
      <c r="C488" s="2" t="str">
        <f ca="1">IF('PR-tampon'!B454="","",IF('PR-tampon'!B454=0,"",INDIRECT(NOM_FR_FACADE&amp;ADDRESS('PR-tampon'!$E454,COLUMN(REFERENCEMENT_FACADE[[#Headers],[ASPECT]])))))</f>
        <v/>
      </c>
      <c r="D488" s="2" t="str">
        <f ca="1">IF('PR-tampon'!B454="","",IF('PR-tampon'!B454=0,"",INDIRECT(NOM_FR_FACADE&amp;ADDRESS('PR-tampon'!$E454,COLUMN(REFERENCEMENT_FACADE[[#Headers],[TYPE DE PROCEDE]])))))</f>
        <v/>
      </c>
      <c r="E488" s="2" t="str">
        <f ca="1">IF('PR-tampon'!B454="","",IF('PR-tampon'!B454=0,"",INDIRECT(NOM_FR_FACADE&amp;ADDRESS('PR-tampon'!$E454,COLUMN(REFERENCEMENT_FACADE[[#Headers],[NOM COMMERCIAL DU PROCEDE]])))))</f>
        <v/>
      </c>
      <c r="F488" s="2" t="str">
        <f ca="1">IF('PR-tampon'!B454="","",IF('PR-tampon'!B454=0,"",INDIRECT(NOM_FR_FACADE&amp;ADDRESS('PR-tampon'!$E454,COLUMN(REFERENCEMENT_FACADE[[#Headers],[FABRICANT]])))))</f>
        <v/>
      </c>
      <c r="G488" s="2" t="str">
        <f ca="1">IF('PR-tampon'!B454="","",IF('PR-tampon'!B454=0,"",INDIRECT(NOM_FR_FACADE&amp;ADDRESS('PR-tampon'!$E454,COLUMN(REFERENCEMENT_FACADE[[#Headers],[TYPE DE DOCUMENT DE REFERENCE]])))))</f>
        <v/>
      </c>
      <c r="H488" s="2" t="str">
        <f ca="1">IF('PR-tampon'!B454="","",IF('PR-tampon'!B454=0,"",INDIRECT(NOM_FR_FACADE&amp;ADDRESS('PR-tampon'!$E454,COLUMN(REFERENCEMENT_FACADE[[#Headers],[REF]])))))</f>
        <v/>
      </c>
      <c r="I488" s="10" t="str">
        <f ca="1">IF('PR-tampon'!B454="","",IF('PR-tampon'!B454=0,"",INDIRECT(NOM_FR_FACADE&amp;ADDRESS('PR-tampon'!$E454,COLUMN(REFERENCEMENT_FACADE[[#Headers],[AVIS LIMITE AU / VALIDITE]])))))</f>
        <v/>
      </c>
      <c r="J488" s="10" t="str">
        <f ca="1">IF('PR-tampon'!B454="","",IF('PR-tampon'!B454=0,"",INDIRECT(NOM_FR_FACADE&amp;ADDRESS('PR-tampon'!$E454,COLUMN(REFERENCEMENT_FACADE[[#Headers],[TC/TNC
dans le domaine d''emploi visé]])))))</f>
        <v/>
      </c>
      <c r="K488" s="2" t="str">
        <f ca="1">IF('PR-tampon'!B454="","",IF('PR-tampon'!B454=0,"",INDIRECT(NOM_FR_FACADE&amp;ADDRESS('PR-tampon'!$E454,COLUMN(REFERENCEMENT_FACADE[[#Headers],[Synthèse support visés]])))))</f>
        <v/>
      </c>
      <c r="L488" s="2" t="str">
        <f ca="1">IF('PR-tampon'!B454="","",IF('PR-tampon'!B454=0,"",INDIRECT(NOM_FR_FACADE&amp;ADDRESS('PR-tampon'!$E454,COLUMN(REFERENCEMENT_FACADE[[#Headers],[LIMITATION DE HAUTEUR DE FACADE3]])))))</f>
        <v/>
      </c>
      <c r="M488" s="265" t="str">
        <f ca="1">IF('PR-tampon'!B454="","",IF('PR-tampon'!B454=0,"",INDIRECT(NOM_FR_FACADE&amp;ADDRESS('PR-tampon'!$E454,COLUMN(REFERENCEMENT_FACADE[[#Headers],[LIMITATION DE HAUTEUR DE FACADE]])))))</f>
        <v/>
      </c>
      <c r="N488" s="236" t="str">
        <f ca="1">IF('PR-tampon'!B454="","",IF('PR-tampon'!B454=0,"",IF(INDIRECT(NOM_FR_FACADE&amp;ADDRESS('PR-tampon'!$E454,COLUMN(REFERENCEMENT_FACADE[Observation domaine d''emploi Hauteur])))=0,"-",INDIRECT(NOM_FR_FACADE&amp;ADDRESS('PR-tampon'!$E454,COLUMN(REFERENCEMENT_FACADE[Observation domaine d''emploi Hauteur]))))))</f>
        <v/>
      </c>
      <c r="O488" s="2" t="str">
        <f ca="1">IF('PR-tampon'!B454="","",IF('PR-tampon'!B454=0,"",INDIRECT(NOM_FR_FACADE&amp;ADDRESS('PR-tampon'!$E454,COLUMN(REFERENCEMENT_FACADE[[#Headers],[Colonne zone visée]])))))</f>
        <v/>
      </c>
      <c r="P488" s="2" t="str">
        <f ca="1">IF('PR-tampon'!B454="","",IF('PR-tampon'!B454=0,"",INDIRECT(NOM_FR_FACADE&amp;ADDRESS('PR-tampon'!$E454,COLUMN(REFERENCEMENT_FACADE[[#Headers],[Colonne catégorie visée]])))))</f>
        <v/>
      </c>
      <c r="Q488" s="236" t="str">
        <f ca="1">IF(OR(RECH_CATEGORIE=FALSE,MID(Tableau5[[#This Row],[ZONE DE SISMICITE MAXIMALE POUR LA CATEGORIE DE BATIMENT VISEE]],2,2)="**"),IF('PR-tampon'!B454="","",IF('PR-tampon'!B454=0,"",IF(INDIRECT(NOM_FR_FACADE&amp;ADDRESS('PR-tampon'!$E454,COLUMN(REFERENCEMENT_FACADE[OBSERVATIONS SUR DOMAINE D''EMPLOI Sismique])))="","-",(INDIRECT(NOM_FR_FACADE&amp;ADDRESS('PR-tampon'!$E454,COLUMN(REFERENCEMENT_FACADE[OBSERVATIONS SUR DOMAINE D''EMPLOI Sismique]))))))),"")</f>
        <v/>
      </c>
      <c r="R488" s="2" t="str">
        <f ca="1">IF('PR-tampon'!B454="","",IF('PR-tampon'!B454=0,"",IF(INDIRECT(NOM_FR_FACADE&amp;ADDRESS('PR-tampon'!$E454,COLUMN(REFERENCEMENT_FACADE[REF ApL])))=0,"",INDIRECT(NOM_FR_FACADE&amp;ADDRESS('PR-tampon'!$E454,COLUMN(REFERENCEMENT_FACADE[REF ApL]))))))</f>
        <v/>
      </c>
      <c r="S488" s="187" t="str">
        <f ca="1">IF('PR-tampon'!B454="","",IF('PR-tampon'!B454=0,"",IF(INDIRECT(NOM_FR_FACADE&amp;ADDRESS('PR-tampon'!$E454,COLUMN(REFERENCEMENT_FACADE[Lien pour aller sur le site Evaluation CSTB])))=0,"",INDIRECT(NOM_FR_FACADE&amp;ADDRESS('PR-tampon'!$E454,COLUMN(REFERENCEMENT_FACADE[Lien pour aller sur le site Evaluation CSTB]))))))</f>
        <v/>
      </c>
    </row>
    <row r="489" spans="1:19" ht="120" customHeight="1" x14ac:dyDescent="0.3">
      <c r="A489" s="2" t="e">
        <f>IF('PR-tampon'!B455=0,"",IF(A488+1&gt;'MODULE DE RECHERCHE'!$F$36,"",A488+1))</f>
        <v>#VALUE!</v>
      </c>
      <c r="B489" s="10" t="str">
        <f ca="1">IF('PR-tampon'!E455="","",IF('PR-tampon'!E455=0,"",INDIRECT(NOM_FR_FACADE&amp;ADDRESS('PR-tampon'!$E455,COLUMN(REFERENCEMENT_FACADE[[#Headers],[DATE REFERENCEMENT]])))))</f>
        <v/>
      </c>
      <c r="C489" s="2" t="str">
        <f ca="1">IF('PR-tampon'!B455="","",IF('PR-tampon'!B455=0,"",INDIRECT(NOM_FR_FACADE&amp;ADDRESS('PR-tampon'!$E455,COLUMN(REFERENCEMENT_FACADE[[#Headers],[ASPECT]])))))</f>
        <v/>
      </c>
      <c r="D489" s="2" t="str">
        <f ca="1">IF('PR-tampon'!B455="","",IF('PR-tampon'!B455=0,"",INDIRECT(NOM_FR_FACADE&amp;ADDRESS('PR-tampon'!$E455,COLUMN(REFERENCEMENT_FACADE[[#Headers],[TYPE DE PROCEDE]])))))</f>
        <v/>
      </c>
      <c r="E489" s="2" t="str">
        <f ca="1">IF('PR-tampon'!B455="","",IF('PR-tampon'!B455=0,"",INDIRECT(NOM_FR_FACADE&amp;ADDRESS('PR-tampon'!$E455,COLUMN(REFERENCEMENT_FACADE[[#Headers],[NOM COMMERCIAL DU PROCEDE]])))))</f>
        <v/>
      </c>
      <c r="F489" s="2" t="str">
        <f ca="1">IF('PR-tampon'!B455="","",IF('PR-tampon'!B455=0,"",INDIRECT(NOM_FR_FACADE&amp;ADDRESS('PR-tampon'!$E455,COLUMN(REFERENCEMENT_FACADE[[#Headers],[FABRICANT]])))))</f>
        <v/>
      </c>
      <c r="G489" s="2" t="str">
        <f ca="1">IF('PR-tampon'!B455="","",IF('PR-tampon'!B455=0,"",INDIRECT(NOM_FR_FACADE&amp;ADDRESS('PR-tampon'!$E455,COLUMN(REFERENCEMENT_FACADE[[#Headers],[TYPE DE DOCUMENT DE REFERENCE]])))))</f>
        <v/>
      </c>
      <c r="H489" s="2" t="str">
        <f ca="1">IF('PR-tampon'!B455="","",IF('PR-tampon'!B455=0,"",INDIRECT(NOM_FR_FACADE&amp;ADDRESS('PR-tampon'!$E455,COLUMN(REFERENCEMENT_FACADE[[#Headers],[REF]])))))</f>
        <v/>
      </c>
      <c r="I489" s="10" t="str">
        <f ca="1">IF('PR-tampon'!B455="","",IF('PR-tampon'!B455=0,"",INDIRECT(NOM_FR_FACADE&amp;ADDRESS('PR-tampon'!$E455,COLUMN(REFERENCEMENT_FACADE[[#Headers],[AVIS LIMITE AU / VALIDITE]])))))</f>
        <v/>
      </c>
      <c r="J489" s="10" t="str">
        <f ca="1">IF('PR-tampon'!B455="","",IF('PR-tampon'!B455=0,"",INDIRECT(NOM_FR_FACADE&amp;ADDRESS('PR-tampon'!$E455,COLUMN(REFERENCEMENT_FACADE[[#Headers],[TC/TNC
dans le domaine d''emploi visé]])))))</f>
        <v/>
      </c>
      <c r="K489" s="2" t="str">
        <f ca="1">IF('PR-tampon'!B455="","",IF('PR-tampon'!B455=0,"",INDIRECT(NOM_FR_FACADE&amp;ADDRESS('PR-tampon'!$E455,COLUMN(REFERENCEMENT_FACADE[[#Headers],[Synthèse support visés]])))))</f>
        <v/>
      </c>
      <c r="L489" s="2" t="str">
        <f ca="1">IF('PR-tampon'!B455="","",IF('PR-tampon'!B455=0,"",INDIRECT(NOM_FR_FACADE&amp;ADDRESS('PR-tampon'!$E455,COLUMN(REFERENCEMENT_FACADE[[#Headers],[LIMITATION DE HAUTEUR DE FACADE3]])))))</f>
        <v/>
      </c>
      <c r="M489" s="265" t="str">
        <f ca="1">IF('PR-tampon'!B455="","",IF('PR-tampon'!B455=0,"",INDIRECT(NOM_FR_FACADE&amp;ADDRESS('PR-tampon'!$E455,COLUMN(REFERENCEMENT_FACADE[[#Headers],[LIMITATION DE HAUTEUR DE FACADE]])))))</f>
        <v/>
      </c>
      <c r="N489" s="236" t="str">
        <f ca="1">IF('PR-tampon'!B455="","",IF('PR-tampon'!B455=0,"",IF(INDIRECT(NOM_FR_FACADE&amp;ADDRESS('PR-tampon'!$E455,COLUMN(REFERENCEMENT_FACADE[Observation domaine d''emploi Hauteur])))=0,"-",INDIRECT(NOM_FR_FACADE&amp;ADDRESS('PR-tampon'!$E455,COLUMN(REFERENCEMENT_FACADE[Observation domaine d''emploi Hauteur]))))))</f>
        <v/>
      </c>
      <c r="O489" s="2" t="str">
        <f ca="1">IF('PR-tampon'!B455="","",IF('PR-tampon'!B455=0,"",INDIRECT(NOM_FR_FACADE&amp;ADDRESS('PR-tampon'!$E455,COLUMN(REFERENCEMENT_FACADE[[#Headers],[Colonne zone visée]])))))</f>
        <v/>
      </c>
      <c r="P489" s="2" t="str">
        <f ca="1">IF('PR-tampon'!B455="","",IF('PR-tampon'!B455=0,"",INDIRECT(NOM_FR_FACADE&amp;ADDRESS('PR-tampon'!$E455,COLUMN(REFERENCEMENT_FACADE[[#Headers],[Colonne catégorie visée]])))))</f>
        <v/>
      </c>
      <c r="Q489" s="236" t="str">
        <f ca="1">IF(OR(RECH_CATEGORIE=FALSE,MID(Tableau5[[#This Row],[ZONE DE SISMICITE MAXIMALE POUR LA CATEGORIE DE BATIMENT VISEE]],2,2)="**"),IF('PR-tampon'!B455="","",IF('PR-tampon'!B455=0,"",IF(INDIRECT(NOM_FR_FACADE&amp;ADDRESS('PR-tampon'!$E455,COLUMN(REFERENCEMENT_FACADE[OBSERVATIONS SUR DOMAINE D''EMPLOI Sismique])))="","-",(INDIRECT(NOM_FR_FACADE&amp;ADDRESS('PR-tampon'!$E455,COLUMN(REFERENCEMENT_FACADE[OBSERVATIONS SUR DOMAINE D''EMPLOI Sismique]))))))),"")</f>
        <v/>
      </c>
      <c r="R489" s="2" t="str">
        <f ca="1">IF('PR-tampon'!B455="","",IF('PR-tampon'!B455=0,"",IF(INDIRECT(NOM_FR_FACADE&amp;ADDRESS('PR-tampon'!$E455,COLUMN(REFERENCEMENT_FACADE[REF ApL])))=0,"",INDIRECT(NOM_FR_FACADE&amp;ADDRESS('PR-tampon'!$E455,COLUMN(REFERENCEMENT_FACADE[REF ApL]))))))</f>
        <v/>
      </c>
      <c r="S489" s="187" t="str">
        <f ca="1">IF('PR-tampon'!B455="","",IF('PR-tampon'!B455=0,"",IF(INDIRECT(NOM_FR_FACADE&amp;ADDRESS('PR-tampon'!$E455,COLUMN(REFERENCEMENT_FACADE[Lien pour aller sur le site Evaluation CSTB])))=0,"",INDIRECT(NOM_FR_FACADE&amp;ADDRESS('PR-tampon'!$E455,COLUMN(REFERENCEMENT_FACADE[Lien pour aller sur le site Evaluation CSTB]))))))</f>
        <v/>
      </c>
    </row>
    <row r="490" spans="1:19" ht="120" customHeight="1" x14ac:dyDescent="0.3">
      <c r="A490" s="2" t="e">
        <f>IF('PR-tampon'!B456=0,"",IF(A489+1&gt;'MODULE DE RECHERCHE'!$F$36,"",A489+1))</f>
        <v>#VALUE!</v>
      </c>
      <c r="B490" s="10" t="str">
        <f ca="1">IF('PR-tampon'!E456="","",IF('PR-tampon'!E456=0,"",INDIRECT(NOM_FR_FACADE&amp;ADDRESS('PR-tampon'!$E456,COLUMN(REFERENCEMENT_FACADE[[#Headers],[DATE REFERENCEMENT]])))))</f>
        <v/>
      </c>
      <c r="C490" s="2" t="str">
        <f ca="1">IF('PR-tampon'!B456="","",IF('PR-tampon'!B456=0,"",INDIRECT(NOM_FR_FACADE&amp;ADDRESS('PR-tampon'!$E456,COLUMN(REFERENCEMENT_FACADE[[#Headers],[ASPECT]])))))</f>
        <v/>
      </c>
      <c r="D490" s="2" t="str">
        <f ca="1">IF('PR-tampon'!B456="","",IF('PR-tampon'!B456=0,"",INDIRECT(NOM_FR_FACADE&amp;ADDRESS('PR-tampon'!$E456,COLUMN(REFERENCEMENT_FACADE[[#Headers],[TYPE DE PROCEDE]])))))</f>
        <v/>
      </c>
      <c r="E490" s="2" t="str">
        <f ca="1">IF('PR-tampon'!B456="","",IF('PR-tampon'!B456=0,"",INDIRECT(NOM_FR_FACADE&amp;ADDRESS('PR-tampon'!$E456,COLUMN(REFERENCEMENT_FACADE[[#Headers],[NOM COMMERCIAL DU PROCEDE]])))))</f>
        <v/>
      </c>
      <c r="F490" s="2" t="str">
        <f ca="1">IF('PR-tampon'!B456="","",IF('PR-tampon'!B456=0,"",INDIRECT(NOM_FR_FACADE&amp;ADDRESS('PR-tampon'!$E456,COLUMN(REFERENCEMENT_FACADE[[#Headers],[FABRICANT]])))))</f>
        <v/>
      </c>
      <c r="G490" s="2" t="str">
        <f ca="1">IF('PR-tampon'!B456="","",IF('PR-tampon'!B456=0,"",INDIRECT(NOM_FR_FACADE&amp;ADDRESS('PR-tampon'!$E456,COLUMN(REFERENCEMENT_FACADE[[#Headers],[TYPE DE DOCUMENT DE REFERENCE]])))))</f>
        <v/>
      </c>
      <c r="H490" s="2" t="str">
        <f ca="1">IF('PR-tampon'!B456="","",IF('PR-tampon'!B456=0,"",INDIRECT(NOM_FR_FACADE&amp;ADDRESS('PR-tampon'!$E456,COLUMN(REFERENCEMENT_FACADE[[#Headers],[REF]])))))</f>
        <v/>
      </c>
      <c r="I490" s="10" t="str">
        <f ca="1">IF('PR-tampon'!B456="","",IF('PR-tampon'!B456=0,"",INDIRECT(NOM_FR_FACADE&amp;ADDRESS('PR-tampon'!$E456,COLUMN(REFERENCEMENT_FACADE[[#Headers],[AVIS LIMITE AU / VALIDITE]])))))</f>
        <v/>
      </c>
      <c r="J490" s="10" t="str">
        <f ca="1">IF('PR-tampon'!B456="","",IF('PR-tampon'!B456=0,"",INDIRECT(NOM_FR_FACADE&amp;ADDRESS('PR-tampon'!$E456,COLUMN(REFERENCEMENT_FACADE[[#Headers],[TC/TNC
dans le domaine d''emploi visé]])))))</f>
        <v/>
      </c>
      <c r="K490" s="2" t="str">
        <f ca="1">IF('PR-tampon'!B456="","",IF('PR-tampon'!B456=0,"",INDIRECT(NOM_FR_FACADE&amp;ADDRESS('PR-tampon'!$E456,COLUMN(REFERENCEMENT_FACADE[[#Headers],[Synthèse support visés]])))))</f>
        <v/>
      </c>
      <c r="L490" s="2" t="str">
        <f ca="1">IF('PR-tampon'!B456="","",IF('PR-tampon'!B456=0,"",INDIRECT(NOM_FR_FACADE&amp;ADDRESS('PR-tampon'!$E456,COLUMN(REFERENCEMENT_FACADE[[#Headers],[LIMITATION DE HAUTEUR DE FACADE3]])))))</f>
        <v/>
      </c>
      <c r="M490" s="265" t="str">
        <f ca="1">IF('PR-tampon'!B456="","",IF('PR-tampon'!B456=0,"",INDIRECT(NOM_FR_FACADE&amp;ADDRESS('PR-tampon'!$E456,COLUMN(REFERENCEMENT_FACADE[[#Headers],[LIMITATION DE HAUTEUR DE FACADE]])))))</f>
        <v/>
      </c>
      <c r="N490" s="236" t="str">
        <f ca="1">IF('PR-tampon'!B456="","",IF('PR-tampon'!B456=0,"",IF(INDIRECT(NOM_FR_FACADE&amp;ADDRESS('PR-tampon'!$E456,COLUMN(REFERENCEMENT_FACADE[Observation domaine d''emploi Hauteur])))=0,"-",INDIRECT(NOM_FR_FACADE&amp;ADDRESS('PR-tampon'!$E456,COLUMN(REFERENCEMENT_FACADE[Observation domaine d''emploi Hauteur]))))))</f>
        <v/>
      </c>
      <c r="O490" s="2" t="str">
        <f ca="1">IF('PR-tampon'!B456="","",IF('PR-tampon'!B456=0,"",INDIRECT(NOM_FR_FACADE&amp;ADDRESS('PR-tampon'!$E456,COLUMN(REFERENCEMENT_FACADE[[#Headers],[Colonne zone visée]])))))</f>
        <v/>
      </c>
      <c r="P490" s="2" t="str">
        <f ca="1">IF('PR-tampon'!B456="","",IF('PR-tampon'!B456=0,"",INDIRECT(NOM_FR_FACADE&amp;ADDRESS('PR-tampon'!$E456,COLUMN(REFERENCEMENT_FACADE[[#Headers],[Colonne catégorie visée]])))))</f>
        <v/>
      </c>
      <c r="Q490" s="236" t="str">
        <f ca="1">IF(OR(RECH_CATEGORIE=FALSE,MID(Tableau5[[#This Row],[ZONE DE SISMICITE MAXIMALE POUR LA CATEGORIE DE BATIMENT VISEE]],2,2)="**"),IF('PR-tampon'!B456="","",IF('PR-tampon'!B456=0,"",IF(INDIRECT(NOM_FR_FACADE&amp;ADDRESS('PR-tampon'!$E456,COLUMN(REFERENCEMENT_FACADE[OBSERVATIONS SUR DOMAINE D''EMPLOI Sismique])))="","-",(INDIRECT(NOM_FR_FACADE&amp;ADDRESS('PR-tampon'!$E456,COLUMN(REFERENCEMENT_FACADE[OBSERVATIONS SUR DOMAINE D''EMPLOI Sismique]))))))),"")</f>
        <v/>
      </c>
      <c r="R490" s="2" t="str">
        <f ca="1">IF('PR-tampon'!B456="","",IF('PR-tampon'!B456=0,"",IF(INDIRECT(NOM_FR_FACADE&amp;ADDRESS('PR-tampon'!$E456,COLUMN(REFERENCEMENT_FACADE[REF ApL])))=0,"",INDIRECT(NOM_FR_FACADE&amp;ADDRESS('PR-tampon'!$E456,COLUMN(REFERENCEMENT_FACADE[REF ApL]))))))</f>
        <v/>
      </c>
      <c r="S490" s="187" t="str">
        <f ca="1">IF('PR-tampon'!B456="","",IF('PR-tampon'!B456=0,"",IF(INDIRECT(NOM_FR_FACADE&amp;ADDRESS('PR-tampon'!$E456,COLUMN(REFERENCEMENT_FACADE[Lien pour aller sur le site Evaluation CSTB])))=0,"",INDIRECT(NOM_FR_FACADE&amp;ADDRESS('PR-tampon'!$E456,COLUMN(REFERENCEMENT_FACADE[Lien pour aller sur le site Evaluation CSTB]))))))</f>
        <v/>
      </c>
    </row>
    <row r="491" spans="1:19" ht="120" customHeight="1" x14ac:dyDescent="0.3">
      <c r="A491" s="2" t="e">
        <f>IF('PR-tampon'!B457=0,"",IF(A490+1&gt;'MODULE DE RECHERCHE'!$F$36,"",A490+1))</f>
        <v>#VALUE!</v>
      </c>
      <c r="B491" s="10" t="str">
        <f ca="1">IF('PR-tampon'!E457="","",IF('PR-tampon'!E457=0,"",INDIRECT(NOM_FR_FACADE&amp;ADDRESS('PR-tampon'!$E457,COLUMN(REFERENCEMENT_FACADE[[#Headers],[DATE REFERENCEMENT]])))))</f>
        <v/>
      </c>
      <c r="C491" s="2" t="str">
        <f ca="1">IF('PR-tampon'!B457="","",IF('PR-tampon'!B457=0,"",INDIRECT(NOM_FR_FACADE&amp;ADDRESS('PR-tampon'!$E457,COLUMN(REFERENCEMENT_FACADE[[#Headers],[ASPECT]])))))</f>
        <v/>
      </c>
      <c r="D491" s="2" t="str">
        <f ca="1">IF('PR-tampon'!B457="","",IF('PR-tampon'!B457=0,"",INDIRECT(NOM_FR_FACADE&amp;ADDRESS('PR-tampon'!$E457,COLUMN(REFERENCEMENT_FACADE[[#Headers],[TYPE DE PROCEDE]])))))</f>
        <v/>
      </c>
      <c r="E491" s="2" t="str">
        <f ca="1">IF('PR-tampon'!B457="","",IF('PR-tampon'!B457=0,"",INDIRECT(NOM_FR_FACADE&amp;ADDRESS('PR-tampon'!$E457,COLUMN(REFERENCEMENT_FACADE[[#Headers],[NOM COMMERCIAL DU PROCEDE]])))))</f>
        <v/>
      </c>
      <c r="F491" s="2" t="str">
        <f ca="1">IF('PR-tampon'!B457="","",IF('PR-tampon'!B457=0,"",INDIRECT(NOM_FR_FACADE&amp;ADDRESS('PR-tampon'!$E457,COLUMN(REFERENCEMENT_FACADE[[#Headers],[FABRICANT]])))))</f>
        <v/>
      </c>
      <c r="G491" s="2" t="str">
        <f ca="1">IF('PR-tampon'!B457="","",IF('PR-tampon'!B457=0,"",INDIRECT(NOM_FR_FACADE&amp;ADDRESS('PR-tampon'!$E457,COLUMN(REFERENCEMENT_FACADE[[#Headers],[TYPE DE DOCUMENT DE REFERENCE]])))))</f>
        <v/>
      </c>
      <c r="H491" s="2" t="str">
        <f ca="1">IF('PR-tampon'!B457="","",IF('PR-tampon'!B457=0,"",INDIRECT(NOM_FR_FACADE&amp;ADDRESS('PR-tampon'!$E457,COLUMN(REFERENCEMENT_FACADE[[#Headers],[REF]])))))</f>
        <v/>
      </c>
      <c r="I491" s="10" t="str">
        <f ca="1">IF('PR-tampon'!B457="","",IF('PR-tampon'!B457=0,"",INDIRECT(NOM_FR_FACADE&amp;ADDRESS('PR-tampon'!$E457,COLUMN(REFERENCEMENT_FACADE[[#Headers],[AVIS LIMITE AU / VALIDITE]])))))</f>
        <v/>
      </c>
      <c r="J491" s="10" t="str">
        <f ca="1">IF('PR-tampon'!B457="","",IF('PR-tampon'!B457=0,"",INDIRECT(NOM_FR_FACADE&amp;ADDRESS('PR-tampon'!$E457,COLUMN(REFERENCEMENT_FACADE[[#Headers],[TC/TNC
dans le domaine d''emploi visé]])))))</f>
        <v/>
      </c>
      <c r="K491" s="2" t="str">
        <f ca="1">IF('PR-tampon'!B457="","",IF('PR-tampon'!B457=0,"",INDIRECT(NOM_FR_FACADE&amp;ADDRESS('PR-tampon'!$E457,COLUMN(REFERENCEMENT_FACADE[[#Headers],[Synthèse support visés]])))))</f>
        <v/>
      </c>
      <c r="L491" s="2" t="str">
        <f ca="1">IF('PR-tampon'!B457="","",IF('PR-tampon'!B457=0,"",INDIRECT(NOM_FR_FACADE&amp;ADDRESS('PR-tampon'!$E457,COLUMN(REFERENCEMENT_FACADE[[#Headers],[LIMITATION DE HAUTEUR DE FACADE3]])))))</f>
        <v/>
      </c>
      <c r="M491" s="265" t="str">
        <f ca="1">IF('PR-tampon'!B457="","",IF('PR-tampon'!B457=0,"",INDIRECT(NOM_FR_FACADE&amp;ADDRESS('PR-tampon'!$E457,COLUMN(REFERENCEMENT_FACADE[[#Headers],[LIMITATION DE HAUTEUR DE FACADE]])))))</f>
        <v/>
      </c>
      <c r="N491" s="236" t="str">
        <f ca="1">IF('PR-tampon'!B457="","",IF('PR-tampon'!B457=0,"",IF(INDIRECT(NOM_FR_FACADE&amp;ADDRESS('PR-tampon'!$E457,COLUMN(REFERENCEMENT_FACADE[Observation domaine d''emploi Hauteur])))=0,"-",INDIRECT(NOM_FR_FACADE&amp;ADDRESS('PR-tampon'!$E457,COLUMN(REFERENCEMENT_FACADE[Observation domaine d''emploi Hauteur]))))))</f>
        <v/>
      </c>
      <c r="O491" s="2" t="str">
        <f ca="1">IF('PR-tampon'!B457="","",IF('PR-tampon'!B457=0,"",INDIRECT(NOM_FR_FACADE&amp;ADDRESS('PR-tampon'!$E457,COLUMN(REFERENCEMENT_FACADE[[#Headers],[Colonne zone visée]])))))</f>
        <v/>
      </c>
      <c r="P491" s="2" t="str">
        <f ca="1">IF('PR-tampon'!B457="","",IF('PR-tampon'!B457=0,"",INDIRECT(NOM_FR_FACADE&amp;ADDRESS('PR-tampon'!$E457,COLUMN(REFERENCEMENT_FACADE[[#Headers],[Colonne catégorie visée]])))))</f>
        <v/>
      </c>
      <c r="Q491" s="236" t="str">
        <f ca="1">IF(OR(RECH_CATEGORIE=FALSE,MID(Tableau5[[#This Row],[ZONE DE SISMICITE MAXIMALE POUR LA CATEGORIE DE BATIMENT VISEE]],2,2)="**"),IF('PR-tampon'!B457="","",IF('PR-tampon'!B457=0,"",IF(INDIRECT(NOM_FR_FACADE&amp;ADDRESS('PR-tampon'!$E457,COLUMN(REFERENCEMENT_FACADE[OBSERVATIONS SUR DOMAINE D''EMPLOI Sismique])))="","-",(INDIRECT(NOM_FR_FACADE&amp;ADDRESS('PR-tampon'!$E457,COLUMN(REFERENCEMENT_FACADE[OBSERVATIONS SUR DOMAINE D''EMPLOI Sismique]))))))),"")</f>
        <v/>
      </c>
      <c r="R491" s="2" t="str">
        <f ca="1">IF('PR-tampon'!B457="","",IF('PR-tampon'!B457=0,"",IF(INDIRECT(NOM_FR_FACADE&amp;ADDRESS('PR-tampon'!$E457,COLUMN(REFERENCEMENT_FACADE[REF ApL])))=0,"",INDIRECT(NOM_FR_FACADE&amp;ADDRESS('PR-tampon'!$E457,COLUMN(REFERENCEMENT_FACADE[REF ApL]))))))</f>
        <v/>
      </c>
      <c r="S491" s="187" t="str">
        <f ca="1">IF('PR-tampon'!B457="","",IF('PR-tampon'!B457=0,"",IF(INDIRECT(NOM_FR_FACADE&amp;ADDRESS('PR-tampon'!$E457,COLUMN(REFERENCEMENT_FACADE[Lien pour aller sur le site Evaluation CSTB])))=0,"",INDIRECT(NOM_FR_FACADE&amp;ADDRESS('PR-tampon'!$E457,COLUMN(REFERENCEMENT_FACADE[Lien pour aller sur le site Evaluation CSTB]))))))</f>
        <v/>
      </c>
    </row>
    <row r="492" spans="1:19" ht="120" customHeight="1" x14ac:dyDescent="0.3">
      <c r="A492" s="2" t="e">
        <f>IF('PR-tampon'!B458=0,"",IF(A491+1&gt;'MODULE DE RECHERCHE'!$F$36,"",A491+1))</f>
        <v>#VALUE!</v>
      </c>
      <c r="B492" s="10" t="str">
        <f ca="1">IF('PR-tampon'!E458="","",IF('PR-tampon'!E458=0,"",INDIRECT(NOM_FR_FACADE&amp;ADDRESS('PR-tampon'!$E458,COLUMN(REFERENCEMENT_FACADE[[#Headers],[DATE REFERENCEMENT]])))))</f>
        <v/>
      </c>
      <c r="C492" s="2" t="str">
        <f ca="1">IF('PR-tampon'!B458="","",IF('PR-tampon'!B458=0,"",INDIRECT(NOM_FR_FACADE&amp;ADDRESS('PR-tampon'!$E458,COLUMN(REFERENCEMENT_FACADE[[#Headers],[ASPECT]])))))</f>
        <v/>
      </c>
      <c r="D492" s="2" t="str">
        <f ca="1">IF('PR-tampon'!B458="","",IF('PR-tampon'!B458=0,"",INDIRECT(NOM_FR_FACADE&amp;ADDRESS('PR-tampon'!$E458,COLUMN(REFERENCEMENT_FACADE[[#Headers],[TYPE DE PROCEDE]])))))</f>
        <v/>
      </c>
      <c r="E492" s="2" t="str">
        <f ca="1">IF('PR-tampon'!B458="","",IF('PR-tampon'!B458=0,"",INDIRECT(NOM_FR_FACADE&amp;ADDRESS('PR-tampon'!$E458,COLUMN(REFERENCEMENT_FACADE[[#Headers],[NOM COMMERCIAL DU PROCEDE]])))))</f>
        <v/>
      </c>
      <c r="F492" s="2" t="str">
        <f ca="1">IF('PR-tampon'!B458="","",IF('PR-tampon'!B458=0,"",INDIRECT(NOM_FR_FACADE&amp;ADDRESS('PR-tampon'!$E458,COLUMN(REFERENCEMENT_FACADE[[#Headers],[FABRICANT]])))))</f>
        <v/>
      </c>
      <c r="G492" s="2" t="str">
        <f ca="1">IF('PR-tampon'!B458="","",IF('PR-tampon'!B458=0,"",INDIRECT(NOM_FR_FACADE&amp;ADDRESS('PR-tampon'!$E458,COLUMN(REFERENCEMENT_FACADE[[#Headers],[TYPE DE DOCUMENT DE REFERENCE]])))))</f>
        <v/>
      </c>
      <c r="H492" s="2" t="str">
        <f ca="1">IF('PR-tampon'!B458="","",IF('PR-tampon'!B458=0,"",INDIRECT(NOM_FR_FACADE&amp;ADDRESS('PR-tampon'!$E458,COLUMN(REFERENCEMENT_FACADE[[#Headers],[REF]])))))</f>
        <v/>
      </c>
      <c r="I492" s="10" t="str">
        <f ca="1">IF('PR-tampon'!B458="","",IF('PR-tampon'!B458=0,"",INDIRECT(NOM_FR_FACADE&amp;ADDRESS('PR-tampon'!$E458,COLUMN(REFERENCEMENT_FACADE[[#Headers],[AVIS LIMITE AU / VALIDITE]])))))</f>
        <v/>
      </c>
      <c r="J492" s="10" t="str">
        <f ca="1">IF('PR-tampon'!B458="","",IF('PR-tampon'!B458=0,"",INDIRECT(NOM_FR_FACADE&amp;ADDRESS('PR-tampon'!$E458,COLUMN(REFERENCEMENT_FACADE[[#Headers],[TC/TNC
dans le domaine d''emploi visé]])))))</f>
        <v/>
      </c>
      <c r="K492" s="2" t="str">
        <f ca="1">IF('PR-tampon'!B458="","",IF('PR-tampon'!B458=0,"",INDIRECT(NOM_FR_FACADE&amp;ADDRESS('PR-tampon'!$E458,COLUMN(REFERENCEMENT_FACADE[[#Headers],[Synthèse support visés]])))))</f>
        <v/>
      </c>
      <c r="L492" s="2" t="str">
        <f ca="1">IF('PR-tampon'!B458="","",IF('PR-tampon'!B458=0,"",INDIRECT(NOM_FR_FACADE&amp;ADDRESS('PR-tampon'!$E458,COLUMN(REFERENCEMENT_FACADE[[#Headers],[LIMITATION DE HAUTEUR DE FACADE3]])))))</f>
        <v/>
      </c>
      <c r="M492" s="265" t="str">
        <f ca="1">IF('PR-tampon'!B458="","",IF('PR-tampon'!B458=0,"",INDIRECT(NOM_FR_FACADE&amp;ADDRESS('PR-tampon'!$E458,COLUMN(REFERENCEMENT_FACADE[[#Headers],[LIMITATION DE HAUTEUR DE FACADE]])))))</f>
        <v/>
      </c>
      <c r="N492" s="236" t="str">
        <f ca="1">IF('PR-tampon'!B458="","",IF('PR-tampon'!B458=0,"",IF(INDIRECT(NOM_FR_FACADE&amp;ADDRESS('PR-tampon'!$E458,COLUMN(REFERENCEMENT_FACADE[Observation domaine d''emploi Hauteur])))=0,"-",INDIRECT(NOM_FR_FACADE&amp;ADDRESS('PR-tampon'!$E458,COLUMN(REFERENCEMENT_FACADE[Observation domaine d''emploi Hauteur]))))))</f>
        <v/>
      </c>
      <c r="O492" s="2" t="str">
        <f ca="1">IF('PR-tampon'!B458="","",IF('PR-tampon'!B458=0,"",INDIRECT(NOM_FR_FACADE&amp;ADDRESS('PR-tampon'!$E458,COLUMN(REFERENCEMENT_FACADE[[#Headers],[Colonne zone visée]])))))</f>
        <v/>
      </c>
      <c r="P492" s="2" t="str">
        <f ca="1">IF('PR-tampon'!B458="","",IF('PR-tampon'!B458=0,"",INDIRECT(NOM_FR_FACADE&amp;ADDRESS('PR-tampon'!$E458,COLUMN(REFERENCEMENT_FACADE[[#Headers],[Colonne catégorie visée]])))))</f>
        <v/>
      </c>
      <c r="Q492" s="236" t="str">
        <f ca="1">IF(OR(RECH_CATEGORIE=FALSE,MID(Tableau5[[#This Row],[ZONE DE SISMICITE MAXIMALE POUR LA CATEGORIE DE BATIMENT VISEE]],2,2)="**"),IF('PR-tampon'!B458="","",IF('PR-tampon'!B458=0,"",IF(INDIRECT(NOM_FR_FACADE&amp;ADDRESS('PR-tampon'!$E458,COLUMN(REFERENCEMENT_FACADE[OBSERVATIONS SUR DOMAINE D''EMPLOI Sismique])))="","-",(INDIRECT(NOM_FR_FACADE&amp;ADDRESS('PR-tampon'!$E458,COLUMN(REFERENCEMENT_FACADE[OBSERVATIONS SUR DOMAINE D''EMPLOI Sismique]))))))),"")</f>
        <v/>
      </c>
      <c r="R492" s="2" t="str">
        <f ca="1">IF('PR-tampon'!B458="","",IF('PR-tampon'!B458=0,"",IF(INDIRECT(NOM_FR_FACADE&amp;ADDRESS('PR-tampon'!$E458,COLUMN(REFERENCEMENT_FACADE[REF ApL])))=0,"",INDIRECT(NOM_FR_FACADE&amp;ADDRESS('PR-tampon'!$E458,COLUMN(REFERENCEMENT_FACADE[REF ApL]))))))</f>
        <v/>
      </c>
      <c r="S492" s="187" t="str">
        <f ca="1">IF('PR-tampon'!B458="","",IF('PR-tampon'!B458=0,"",IF(INDIRECT(NOM_FR_FACADE&amp;ADDRESS('PR-tampon'!$E458,COLUMN(REFERENCEMENT_FACADE[Lien pour aller sur le site Evaluation CSTB])))=0,"",INDIRECT(NOM_FR_FACADE&amp;ADDRESS('PR-tampon'!$E458,COLUMN(REFERENCEMENT_FACADE[Lien pour aller sur le site Evaluation CSTB]))))))</f>
        <v/>
      </c>
    </row>
    <row r="493" spans="1:19" ht="120" customHeight="1" x14ac:dyDescent="0.3">
      <c r="A493" s="2" t="e">
        <f>IF('PR-tampon'!B459=0,"",IF(A492+1&gt;'MODULE DE RECHERCHE'!$F$36,"",A492+1))</f>
        <v>#VALUE!</v>
      </c>
      <c r="B493" s="10" t="str">
        <f ca="1">IF('PR-tampon'!E459="","",IF('PR-tampon'!E459=0,"",INDIRECT(NOM_FR_FACADE&amp;ADDRESS('PR-tampon'!$E459,COLUMN(REFERENCEMENT_FACADE[[#Headers],[DATE REFERENCEMENT]])))))</f>
        <v/>
      </c>
      <c r="C493" s="2" t="str">
        <f ca="1">IF('PR-tampon'!B459="","",IF('PR-tampon'!B459=0,"",INDIRECT(NOM_FR_FACADE&amp;ADDRESS('PR-tampon'!$E459,COLUMN(REFERENCEMENT_FACADE[[#Headers],[ASPECT]])))))</f>
        <v/>
      </c>
      <c r="D493" s="2" t="str">
        <f ca="1">IF('PR-tampon'!B459="","",IF('PR-tampon'!B459=0,"",INDIRECT(NOM_FR_FACADE&amp;ADDRESS('PR-tampon'!$E459,COLUMN(REFERENCEMENT_FACADE[[#Headers],[TYPE DE PROCEDE]])))))</f>
        <v/>
      </c>
      <c r="E493" s="2" t="str">
        <f ca="1">IF('PR-tampon'!B459="","",IF('PR-tampon'!B459=0,"",INDIRECT(NOM_FR_FACADE&amp;ADDRESS('PR-tampon'!$E459,COLUMN(REFERENCEMENT_FACADE[[#Headers],[NOM COMMERCIAL DU PROCEDE]])))))</f>
        <v/>
      </c>
      <c r="F493" s="2" t="str">
        <f ca="1">IF('PR-tampon'!B459="","",IF('PR-tampon'!B459=0,"",INDIRECT(NOM_FR_FACADE&amp;ADDRESS('PR-tampon'!$E459,COLUMN(REFERENCEMENT_FACADE[[#Headers],[FABRICANT]])))))</f>
        <v/>
      </c>
      <c r="G493" s="2" t="str">
        <f ca="1">IF('PR-tampon'!B459="","",IF('PR-tampon'!B459=0,"",INDIRECT(NOM_FR_FACADE&amp;ADDRESS('PR-tampon'!$E459,COLUMN(REFERENCEMENT_FACADE[[#Headers],[TYPE DE DOCUMENT DE REFERENCE]])))))</f>
        <v/>
      </c>
      <c r="H493" s="2" t="str">
        <f ca="1">IF('PR-tampon'!B459="","",IF('PR-tampon'!B459=0,"",INDIRECT(NOM_FR_FACADE&amp;ADDRESS('PR-tampon'!$E459,COLUMN(REFERENCEMENT_FACADE[[#Headers],[REF]])))))</f>
        <v/>
      </c>
      <c r="I493" s="10" t="str">
        <f ca="1">IF('PR-tampon'!B459="","",IF('PR-tampon'!B459=0,"",INDIRECT(NOM_FR_FACADE&amp;ADDRESS('PR-tampon'!$E459,COLUMN(REFERENCEMENT_FACADE[[#Headers],[AVIS LIMITE AU / VALIDITE]])))))</f>
        <v/>
      </c>
      <c r="J493" s="10" t="str">
        <f ca="1">IF('PR-tampon'!B459="","",IF('PR-tampon'!B459=0,"",INDIRECT(NOM_FR_FACADE&amp;ADDRESS('PR-tampon'!$E459,COLUMN(REFERENCEMENT_FACADE[[#Headers],[TC/TNC
dans le domaine d''emploi visé]])))))</f>
        <v/>
      </c>
      <c r="K493" s="2" t="str">
        <f ca="1">IF('PR-tampon'!B459="","",IF('PR-tampon'!B459=0,"",INDIRECT(NOM_FR_FACADE&amp;ADDRESS('PR-tampon'!$E459,COLUMN(REFERENCEMENT_FACADE[[#Headers],[Synthèse support visés]])))))</f>
        <v/>
      </c>
      <c r="L493" s="2" t="str">
        <f ca="1">IF('PR-tampon'!B459="","",IF('PR-tampon'!B459=0,"",INDIRECT(NOM_FR_FACADE&amp;ADDRESS('PR-tampon'!$E459,COLUMN(REFERENCEMENT_FACADE[[#Headers],[LIMITATION DE HAUTEUR DE FACADE3]])))))</f>
        <v/>
      </c>
      <c r="M493" s="265" t="str">
        <f ca="1">IF('PR-tampon'!B459="","",IF('PR-tampon'!B459=0,"",INDIRECT(NOM_FR_FACADE&amp;ADDRESS('PR-tampon'!$E459,COLUMN(REFERENCEMENT_FACADE[[#Headers],[LIMITATION DE HAUTEUR DE FACADE]])))))</f>
        <v/>
      </c>
      <c r="N493" s="236" t="str">
        <f ca="1">IF('PR-tampon'!B459="","",IF('PR-tampon'!B459=0,"",IF(INDIRECT(NOM_FR_FACADE&amp;ADDRESS('PR-tampon'!$E459,COLUMN(REFERENCEMENT_FACADE[Observation domaine d''emploi Hauteur])))=0,"-",INDIRECT(NOM_FR_FACADE&amp;ADDRESS('PR-tampon'!$E459,COLUMN(REFERENCEMENT_FACADE[Observation domaine d''emploi Hauteur]))))))</f>
        <v/>
      </c>
      <c r="O493" s="2" t="str">
        <f ca="1">IF('PR-tampon'!B459="","",IF('PR-tampon'!B459=0,"",INDIRECT(NOM_FR_FACADE&amp;ADDRESS('PR-tampon'!$E459,COLUMN(REFERENCEMENT_FACADE[[#Headers],[Colonne zone visée]])))))</f>
        <v/>
      </c>
      <c r="P493" s="2" t="str">
        <f ca="1">IF('PR-tampon'!B459="","",IF('PR-tampon'!B459=0,"",INDIRECT(NOM_FR_FACADE&amp;ADDRESS('PR-tampon'!$E459,COLUMN(REFERENCEMENT_FACADE[[#Headers],[Colonne catégorie visée]])))))</f>
        <v/>
      </c>
      <c r="Q493" s="236" t="str">
        <f ca="1">IF(OR(RECH_CATEGORIE=FALSE,MID(Tableau5[[#This Row],[ZONE DE SISMICITE MAXIMALE POUR LA CATEGORIE DE BATIMENT VISEE]],2,2)="**"),IF('PR-tampon'!B459="","",IF('PR-tampon'!B459=0,"",IF(INDIRECT(NOM_FR_FACADE&amp;ADDRESS('PR-tampon'!$E459,COLUMN(REFERENCEMENT_FACADE[OBSERVATIONS SUR DOMAINE D''EMPLOI Sismique])))="","-",(INDIRECT(NOM_FR_FACADE&amp;ADDRESS('PR-tampon'!$E459,COLUMN(REFERENCEMENT_FACADE[OBSERVATIONS SUR DOMAINE D''EMPLOI Sismique]))))))),"")</f>
        <v/>
      </c>
      <c r="R493" s="2" t="str">
        <f ca="1">IF('PR-tampon'!B459="","",IF('PR-tampon'!B459=0,"",IF(INDIRECT(NOM_FR_FACADE&amp;ADDRESS('PR-tampon'!$E459,COLUMN(REFERENCEMENT_FACADE[REF ApL])))=0,"",INDIRECT(NOM_FR_FACADE&amp;ADDRESS('PR-tampon'!$E459,COLUMN(REFERENCEMENT_FACADE[REF ApL]))))))</f>
        <v/>
      </c>
      <c r="S493" s="187" t="str">
        <f ca="1">IF('PR-tampon'!B459="","",IF('PR-tampon'!B459=0,"",IF(INDIRECT(NOM_FR_FACADE&amp;ADDRESS('PR-tampon'!$E459,COLUMN(REFERENCEMENT_FACADE[Lien pour aller sur le site Evaluation CSTB])))=0,"",INDIRECT(NOM_FR_FACADE&amp;ADDRESS('PR-tampon'!$E459,COLUMN(REFERENCEMENT_FACADE[Lien pour aller sur le site Evaluation CSTB]))))))</f>
        <v/>
      </c>
    </row>
    <row r="494" spans="1:19" ht="120" customHeight="1" x14ac:dyDescent="0.3">
      <c r="A494" s="2" t="e">
        <f>IF('PR-tampon'!B460=0,"",IF(A493+1&gt;'MODULE DE RECHERCHE'!$F$36,"",A493+1))</f>
        <v>#VALUE!</v>
      </c>
      <c r="B494" s="10" t="str">
        <f ca="1">IF('PR-tampon'!E460="","",IF('PR-tampon'!E460=0,"",INDIRECT(NOM_FR_FACADE&amp;ADDRESS('PR-tampon'!$E460,COLUMN(REFERENCEMENT_FACADE[[#Headers],[DATE REFERENCEMENT]])))))</f>
        <v/>
      </c>
      <c r="C494" s="2" t="str">
        <f ca="1">IF('PR-tampon'!B460="","",IF('PR-tampon'!B460=0,"",INDIRECT(NOM_FR_FACADE&amp;ADDRESS('PR-tampon'!$E460,COLUMN(REFERENCEMENT_FACADE[[#Headers],[ASPECT]])))))</f>
        <v/>
      </c>
      <c r="D494" s="2" t="str">
        <f ca="1">IF('PR-tampon'!B460="","",IF('PR-tampon'!B460=0,"",INDIRECT(NOM_FR_FACADE&amp;ADDRESS('PR-tampon'!$E460,COLUMN(REFERENCEMENT_FACADE[[#Headers],[TYPE DE PROCEDE]])))))</f>
        <v/>
      </c>
      <c r="E494" s="2" t="str">
        <f ca="1">IF('PR-tampon'!B460="","",IF('PR-tampon'!B460=0,"",INDIRECT(NOM_FR_FACADE&amp;ADDRESS('PR-tampon'!$E460,COLUMN(REFERENCEMENT_FACADE[[#Headers],[NOM COMMERCIAL DU PROCEDE]])))))</f>
        <v/>
      </c>
      <c r="F494" s="2" t="str">
        <f ca="1">IF('PR-tampon'!B460="","",IF('PR-tampon'!B460=0,"",INDIRECT(NOM_FR_FACADE&amp;ADDRESS('PR-tampon'!$E460,COLUMN(REFERENCEMENT_FACADE[[#Headers],[FABRICANT]])))))</f>
        <v/>
      </c>
      <c r="G494" s="2" t="str">
        <f ca="1">IF('PR-tampon'!B460="","",IF('PR-tampon'!B460=0,"",INDIRECT(NOM_FR_FACADE&amp;ADDRESS('PR-tampon'!$E460,COLUMN(REFERENCEMENT_FACADE[[#Headers],[TYPE DE DOCUMENT DE REFERENCE]])))))</f>
        <v/>
      </c>
      <c r="H494" s="2" t="str">
        <f ca="1">IF('PR-tampon'!B460="","",IF('PR-tampon'!B460=0,"",INDIRECT(NOM_FR_FACADE&amp;ADDRESS('PR-tampon'!$E460,COLUMN(REFERENCEMENT_FACADE[[#Headers],[REF]])))))</f>
        <v/>
      </c>
      <c r="I494" s="10" t="str">
        <f ca="1">IF('PR-tampon'!B460="","",IF('PR-tampon'!B460=0,"",INDIRECT(NOM_FR_FACADE&amp;ADDRESS('PR-tampon'!$E460,COLUMN(REFERENCEMENT_FACADE[[#Headers],[AVIS LIMITE AU / VALIDITE]])))))</f>
        <v/>
      </c>
      <c r="J494" s="10" t="str">
        <f ca="1">IF('PR-tampon'!B460="","",IF('PR-tampon'!B460=0,"",INDIRECT(NOM_FR_FACADE&amp;ADDRESS('PR-tampon'!$E460,COLUMN(REFERENCEMENT_FACADE[[#Headers],[TC/TNC
dans le domaine d''emploi visé]])))))</f>
        <v/>
      </c>
      <c r="K494" s="2" t="str">
        <f ca="1">IF('PR-tampon'!B460="","",IF('PR-tampon'!B460=0,"",INDIRECT(NOM_FR_FACADE&amp;ADDRESS('PR-tampon'!$E460,COLUMN(REFERENCEMENT_FACADE[[#Headers],[Synthèse support visés]])))))</f>
        <v/>
      </c>
      <c r="L494" s="2" t="str">
        <f ca="1">IF('PR-tampon'!B460="","",IF('PR-tampon'!B460=0,"",INDIRECT(NOM_FR_FACADE&amp;ADDRESS('PR-tampon'!$E460,COLUMN(REFERENCEMENT_FACADE[[#Headers],[LIMITATION DE HAUTEUR DE FACADE3]])))))</f>
        <v/>
      </c>
      <c r="M494" s="265" t="str">
        <f ca="1">IF('PR-tampon'!B460="","",IF('PR-tampon'!B460=0,"",INDIRECT(NOM_FR_FACADE&amp;ADDRESS('PR-tampon'!$E460,COLUMN(REFERENCEMENT_FACADE[[#Headers],[LIMITATION DE HAUTEUR DE FACADE]])))))</f>
        <v/>
      </c>
      <c r="N494" s="236" t="str">
        <f ca="1">IF('PR-tampon'!B460="","",IF('PR-tampon'!B460=0,"",IF(INDIRECT(NOM_FR_FACADE&amp;ADDRESS('PR-tampon'!$E460,COLUMN(REFERENCEMENT_FACADE[Observation domaine d''emploi Hauteur])))=0,"-",INDIRECT(NOM_FR_FACADE&amp;ADDRESS('PR-tampon'!$E460,COLUMN(REFERENCEMENT_FACADE[Observation domaine d''emploi Hauteur]))))))</f>
        <v/>
      </c>
      <c r="O494" s="2" t="str">
        <f ca="1">IF('PR-tampon'!B460="","",IF('PR-tampon'!B460=0,"",INDIRECT(NOM_FR_FACADE&amp;ADDRESS('PR-tampon'!$E460,COLUMN(REFERENCEMENT_FACADE[[#Headers],[Colonne zone visée]])))))</f>
        <v/>
      </c>
      <c r="P494" s="2" t="str">
        <f ca="1">IF('PR-tampon'!B460="","",IF('PR-tampon'!B460=0,"",INDIRECT(NOM_FR_FACADE&amp;ADDRESS('PR-tampon'!$E460,COLUMN(REFERENCEMENT_FACADE[[#Headers],[Colonne catégorie visée]])))))</f>
        <v/>
      </c>
      <c r="Q494" s="236" t="str">
        <f ca="1">IF(OR(RECH_CATEGORIE=FALSE,MID(Tableau5[[#This Row],[ZONE DE SISMICITE MAXIMALE POUR LA CATEGORIE DE BATIMENT VISEE]],2,2)="**"),IF('PR-tampon'!B460="","",IF('PR-tampon'!B460=0,"",IF(INDIRECT(NOM_FR_FACADE&amp;ADDRESS('PR-tampon'!$E460,COLUMN(REFERENCEMENT_FACADE[OBSERVATIONS SUR DOMAINE D''EMPLOI Sismique])))="","-",(INDIRECT(NOM_FR_FACADE&amp;ADDRESS('PR-tampon'!$E460,COLUMN(REFERENCEMENT_FACADE[OBSERVATIONS SUR DOMAINE D''EMPLOI Sismique]))))))),"")</f>
        <v/>
      </c>
      <c r="R494" s="2" t="str">
        <f ca="1">IF('PR-tampon'!B460="","",IF('PR-tampon'!B460=0,"",IF(INDIRECT(NOM_FR_FACADE&amp;ADDRESS('PR-tampon'!$E460,COLUMN(REFERENCEMENT_FACADE[REF ApL])))=0,"",INDIRECT(NOM_FR_FACADE&amp;ADDRESS('PR-tampon'!$E460,COLUMN(REFERENCEMENT_FACADE[REF ApL]))))))</f>
        <v/>
      </c>
      <c r="S494" s="187" t="str">
        <f ca="1">IF('PR-tampon'!B460="","",IF('PR-tampon'!B460=0,"",IF(INDIRECT(NOM_FR_FACADE&amp;ADDRESS('PR-tampon'!$E460,COLUMN(REFERENCEMENT_FACADE[Lien pour aller sur le site Evaluation CSTB])))=0,"",INDIRECT(NOM_FR_FACADE&amp;ADDRESS('PR-tampon'!$E460,COLUMN(REFERENCEMENT_FACADE[Lien pour aller sur le site Evaluation CSTB]))))))</f>
        <v/>
      </c>
    </row>
    <row r="495" spans="1:19" ht="120" customHeight="1" x14ac:dyDescent="0.3">
      <c r="A495" s="2" t="e">
        <f>IF('PR-tampon'!B461=0,"",IF(A494+1&gt;'MODULE DE RECHERCHE'!$F$36,"",A494+1))</f>
        <v>#VALUE!</v>
      </c>
      <c r="B495" s="10" t="str">
        <f ca="1">IF('PR-tampon'!E461="","",IF('PR-tampon'!E461=0,"",INDIRECT(NOM_FR_FACADE&amp;ADDRESS('PR-tampon'!$E461,COLUMN(REFERENCEMENT_FACADE[[#Headers],[DATE REFERENCEMENT]])))))</f>
        <v/>
      </c>
      <c r="C495" s="2" t="str">
        <f ca="1">IF('PR-tampon'!B461="","",IF('PR-tampon'!B461=0,"",INDIRECT(NOM_FR_FACADE&amp;ADDRESS('PR-tampon'!$E461,COLUMN(REFERENCEMENT_FACADE[[#Headers],[ASPECT]])))))</f>
        <v/>
      </c>
      <c r="D495" s="2" t="str">
        <f ca="1">IF('PR-tampon'!B461="","",IF('PR-tampon'!B461=0,"",INDIRECT(NOM_FR_FACADE&amp;ADDRESS('PR-tampon'!$E461,COLUMN(REFERENCEMENT_FACADE[[#Headers],[TYPE DE PROCEDE]])))))</f>
        <v/>
      </c>
      <c r="E495" s="2" t="str">
        <f ca="1">IF('PR-tampon'!B461="","",IF('PR-tampon'!B461=0,"",INDIRECT(NOM_FR_FACADE&amp;ADDRESS('PR-tampon'!$E461,COLUMN(REFERENCEMENT_FACADE[[#Headers],[NOM COMMERCIAL DU PROCEDE]])))))</f>
        <v/>
      </c>
      <c r="F495" s="2" t="str">
        <f ca="1">IF('PR-tampon'!B461="","",IF('PR-tampon'!B461=0,"",INDIRECT(NOM_FR_FACADE&amp;ADDRESS('PR-tampon'!$E461,COLUMN(REFERENCEMENT_FACADE[[#Headers],[FABRICANT]])))))</f>
        <v/>
      </c>
      <c r="G495" s="2" t="str">
        <f ca="1">IF('PR-tampon'!B461="","",IF('PR-tampon'!B461=0,"",INDIRECT(NOM_FR_FACADE&amp;ADDRESS('PR-tampon'!$E461,COLUMN(REFERENCEMENT_FACADE[[#Headers],[TYPE DE DOCUMENT DE REFERENCE]])))))</f>
        <v/>
      </c>
      <c r="H495" s="2" t="str">
        <f ca="1">IF('PR-tampon'!B461="","",IF('PR-tampon'!B461=0,"",INDIRECT(NOM_FR_FACADE&amp;ADDRESS('PR-tampon'!$E461,COLUMN(REFERENCEMENT_FACADE[[#Headers],[REF]])))))</f>
        <v/>
      </c>
      <c r="I495" s="10" t="str">
        <f ca="1">IF('PR-tampon'!B461="","",IF('PR-tampon'!B461=0,"",INDIRECT(NOM_FR_FACADE&amp;ADDRESS('PR-tampon'!$E461,COLUMN(REFERENCEMENT_FACADE[[#Headers],[AVIS LIMITE AU / VALIDITE]])))))</f>
        <v/>
      </c>
      <c r="J495" s="10" t="str">
        <f ca="1">IF('PR-tampon'!B461="","",IF('PR-tampon'!B461=0,"",INDIRECT(NOM_FR_FACADE&amp;ADDRESS('PR-tampon'!$E461,COLUMN(REFERENCEMENT_FACADE[[#Headers],[TC/TNC
dans le domaine d''emploi visé]])))))</f>
        <v/>
      </c>
      <c r="K495" s="2" t="str">
        <f ca="1">IF('PR-tampon'!B461="","",IF('PR-tampon'!B461=0,"",INDIRECT(NOM_FR_FACADE&amp;ADDRESS('PR-tampon'!$E461,COLUMN(REFERENCEMENT_FACADE[[#Headers],[Synthèse support visés]])))))</f>
        <v/>
      </c>
      <c r="L495" s="2" t="str">
        <f ca="1">IF('PR-tampon'!B461="","",IF('PR-tampon'!B461=0,"",INDIRECT(NOM_FR_FACADE&amp;ADDRESS('PR-tampon'!$E461,COLUMN(REFERENCEMENT_FACADE[[#Headers],[LIMITATION DE HAUTEUR DE FACADE3]])))))</f>
        <v/>
      </c>
      <c r="M495" s="265" t="str">
        <f ca="1">IF('PR-tampon'!B461="","",IF('PR-tampon'!B461=0,"",INDIRECT(NOM_FR_FACADE&amp;ADDRESS('PR-tampon'!$E461,COLUMN(REFERENCEMENT_FACADE[[#Headers],[LIMITATION DE HAUTEUR DE FACADE]])))))</f>
        <v/>
      </c>
      <c r="N495" s="236" t="str">
        <f ca="1">IF('PR-tampon'!B461="","",IF('PR-tampon'!B461=0,"",IF(INDIRECT(NOM_FR_FACADE&amp;ADDRESS('PR-tampon'!$E461,COLUMN(REFERENCEMENT_FACADE[Observation domaine d''emploi Hauteur])))=0,"-",INDIRECT(NOM_FR_FACADE&amp;ADDRESS('PR-tampon'!$E461,COLUMN(REFERENCEMENT_FACADE[Observation domaine d''emploi Hauteur]))))))</f>
        <v/>
      </c>
      <c r="O495" s="2" t="str">
        <f ca="1">IF('PR-tampon'!B461="","",IF('PR-tampon'!B461=0,"",INDIRECT(NOM_FR_FACADE&amp;ADDRESS('PR-tampon'!$E461,COLUMN(REFERENCEMENT_FACADE[[#Headers],[Colonne zone visée]])))))</f>
        <v/>
      </c>
      <c r="P495" s="2" t="str">
        <f ca="1">IF('PR-tampon'!B461="","",IF('PR-tampon'!B461=0,"",INDIRECT(NOM_FR_FACADE&amp;ADDRESS('PR-tampon'!$E461,COLUMN(REFERENCEMENT_FACADE[[#Headers],[Colonne catégorie visée]])))))</f>
        <v/>
      </c>
      <c r="Q495" s="236" t="str">
        <f ca="1">IF(OR(RECH_CATEGORIE=FALSE,MID(Tableau5[[#This Row],[ZONE DE SISMICITE MAXIMALE POUR LA CATEGORIE DE BATIMENT VISEE]],2,2)="**"),IF('PR-tampon'!B461="","",IF('PR-tampon'!B461=0,"",IF(INDIRECT(NOM_FR_FACADE&amp;ADDRESS('PR-tampon'!$E461,COLUMN(REFERENCEMENT_FACADE[OBSERVATIONS SUR DOMAINE D''EMPLOI Sismique])))="","-",(INDIRECT(NOM_FR_FACADE&amp;ADDRESS('PR-tampon'!$E461,COLUMN(REFERENCEMENT_FACADE[OBSERVATIONS SUR DOMAINE D''EMPLOI Sismique]))))))),"")</f>
        <v/>
      </c>
      <c r="R495" s="2" t="str">
        <f ca="1">IF('PR-tampon'!B461="","",IF('PR-tampon'!B461=0,"",IF(INDIRECT(NOM_FR_FACADE&amp;ADDRESS('PR-tampon'!$E461,COLUMN(REFERENCEMENT_FACADE[REF ApL])))=0,"",INDIRECT(NOM_FR_FACADE&amp;ADDRESS('PR-tampon'!$E461,COLUMN(REFERENCEMENT_FACADE[REF ApL]))))))</f>
        <v/>
      </c>
      <c r="S495" s="187" t="str">
        <f ca="1">IF('PR-tampon'!B461="","",IF('PR-tampon'!B461=0,"",IF(INDIRECT(NOM_FR_FACADE&amp;ADDRESS('PR-tampon'!$E461,COLUMN(REFERENCEMENT_FACADE[Lien pour aller sur le site Evaluation CSTB])))=0,"",INDIRECT(NOM_FR_FACADE&amp;ADDRESS('PR-tampon'!$E461,COLUMN(REFERENCEMENT_FACADE[Lien pour aller sur le site Evaluation CSTB]))))))</f>
        <v/>
      </c>
    </row>
    <row r="496" spans="1:19" ht="120" customHeight="1" x14ac:dyDescent="0.3">
      <c r="A496" s="2" t="e">
        <f>IF('PR-tampon'!B462=0,"",IF(A495+1&gt;'MODULE DE RECHERCHE'!$F$36,"",A495+1))</f>
        <v>#VALUE!</v>
      </c>
      <c r="B496" s="10" t="str">
        <f ca="1">IF('PR-tampon'!E462="","",IF('PR-tampon'!E462=0,"",INDIRECT(NOM_FR_FACADE&amp;ADDRESS('PR-tampon'!$E462,COLUMN(REFERENCEMENT_FACADE[[#Headers],[DATE REFERENCEMENT]])))))</f>
        <v/>
      </c>
      <c r="C496" s="2" t="str">
        <f ca="1">IF('PR-tampon'!B462="","",IF('PR-tampon'!B462=0,"",INDIRECT(NOM_FR_FACADE&amp;ADDRESS('PR-tampon'!$E462,COLUMN(REFERENCEMENT_FACADE[[#Headers],[ASPECT]])))))</f>
        <v/>
      </c>
      <c r="D496" s="2" t="str">
        <f ca="1">IF('PR-tampon'!B462="","",IF('PR-tampon'!B462=0,"",INDIRECT(NOM_FR_FACADE&amp;ADDRESS('PR-tampon'!$E462,COLUMN(REFERENCEMENT_FACADE[[#Headers],[TYPE DE PROCEDE]])))))</f>
        <v/>
      </c>
      <c r="E496" s="2" t="str">
        <f ca="1">IF('PR-tampon'!B462="","",IF('PR-tampon'!B462=0,"",INDIRECT(NOM_FR_FACADE&amp;ADDRESS('PR-tampon'!$E462,COLUMN(REFERENCEMENT_FACADE[[#Headers],[NOM COMMERCIAL DU PROCEDE]])))))</f>
        <v/>
      </c>
      <c r="F496" s="2" t="str">
        <f ca="1">IF('PR-tampon'!B462="","",IF('PR-tampon'!B462=0,"",INDIRECT(NOM_FR_FACADE&amp;ADDRESS('PR-tampon'!$E462,COLUMN(REFERENCEMENT_FACADE[[#Headers],[FABRICANT]])))))</f>
        <v/>
      </c>
      <c r="G496" s="2" t="str">
        <f ca="1">IF('PR-tampon'!B462="","",IF('PR-tampon'!B462=0,"",INDIRECT(NOM_FR_FACADE&amp;ADDRESS('PR-tampon'!$E462,COLUMN(REFERENCEMENT_FACADE[[#Headers],[TYPE DE DOCUMENT DE REFERENCE]])))))</f>
        <v/>
      </c>
      <c r="H496" s="2" t="str">
        <f ca="1">IF('PR-tampon'!B462="","",IF('PR-tampon'!B462=0,"",INDIRECT(NOM_FR_FACADE&amp;ADDRESS('PR-tampon'!$E462,COLUMN(REFERENCEMENT_FACADE[[#Headers],[REF]])))))</f>
        <v/>
      </c>
      <c r="I496" s="10" t="str">
        <f ca="1">IF('PR-tampon'!B462="","",IF('PR-tampon'!B462=0,"",INDIRECT(NOM_FR_FACADE&amp;ADDRESS('PR-tampon'!$E462,COLUMN(REFERENCEMENT_FACADE[[#Headers],[AVIS LIMITE AU / VALIDITE]])))))</f>
        <v/>
      </c>
      <c r="J496" s="10" t="str">
        <f ca="1">IF('PR-tampon'!B462="","",IF('PR-tampon'!B462=0,"",INDIRECT(NOM_FR_FACADE&amp;ADDRESS('PR-tampon'!$E462,COLUMN(REFERENCEMENT_FACADE[[#Headers],[TC/TNC
dans le domaine d''emploi visé]])))))</f>
        <v/>
      </c>
      <c r="K496" s="2" t="str">
        <f ca="1">IF('PR-tampon'!B462="","",IF('PR-tampon'!B462=0,"",INDIRECT(NOM_FR_FACADE&amp;ADDRESS('PR-tampon'!$E462,COLUMN(REFERENCEMENT_FACADE[[#Headers],[Synthèse support visés]])))))</f>
        <v/>
      </c>
      <c r="L496" s="2" t="str">
        <f ca="1">IF('PR-tampon'!B462="","",IF('PR-tampon'!B462=0,"",INDIRECT(NOM_FR_FACADE&amp;ADDRESS('PR-tampon'!$E462,COLUMN(REFERENCEMENT_FACADE[[#Headers],[LIMITATION DE HAUTEUR DE FACADE3]])))))</f>
        <v/>
      </c>
      <c r="M496" s="265" t="str">
        <f ca="1">IF('PR-tampon'!B462="","",IF('PR-tampon'!B462=0,"",INDIRECT(NOM_FR_FACADE&amp;ADDRESS('PR-tampon'!$E462,COLUMN(REFERENCEMENT_FACADE[[#Headers],[LIMITATION DE HAUTEUR DE FACADE]])))))</f>
        <v/>
      </c>
      <c r="N496" s="236" t="str">
        <f ca="1">IF('PR-tampon'!B462="","",IF('PR-tampon'!B462=0,"",IF(INDIRECT(NOM_FR_FACADE&amp;ADDRESS('PR-tampon'!$E462,COLUMN(REFERENCEMENT_FACADE[Observation domaine d''emploi Hauteur])))=0,"-",INDIRECT(NOM_FR_FACADE&amp;ADDRESS('PR-tampon'!$E462,COLUMN(REFERENCEMENT_FACADE[Observation domaine d''emploi Hauteur]))))))</f>
        <v/>
      </c>
      <c r="O496" s="2" t="str">
        <f ca="1">IF('PR-tampon'!B462="","",IF('PR-tampon'!B462=0,"",INDIRECT(NOM_FR_FACADE&amp;ADDRESS('PR-tampon'!$E462,COLUMN(REFERENCEMENT_FACADE[[#Headers],[Colonne zone visée]])))))</f>
        <v/>
      </c>
      <c r="P496" s="2" t="str">
        <f ca="1">IF('PR-tampon'!B462="","",IF('PR-tampon'!B462=0,"",INDIRECT(NOM_FR_FACADE&amp;ADDRESS('PR-tampon'!$E462,COLUMN(REFERENCEMENT_FACADE[[#Headers],[Colonne catégorie visée]])))))</f>
        <v/>
      </c>
      <c r="Q496" s="236" t="str">
        <f ca="1">IF(OR(RECH_CATEGORIE=FALSE,MID(Tableau5[[#This Row],[ZONE DE SISMICITE MAXIMALE POUR LA CATEGORIE DE BATIMENT VISEE]],2,2)="**"),IF('PR-tampon'!B462="","",IF('PR-tampon'!B462=0,"",IF(INDIRECT(NOM_FR_FACADE&amp;ADDRESS('PR-tampon'!$E462,COLUMN(REFERENCEMENT_FACADE[OBSERVATIONS SUR DOMAINE D''EMPLOI Sismique])))="","-",(INDIRECT(NOM_FR_FACADE&amp;ADDRESS('PR-tampon'!$E462,COLUMN(REFERENCEMENT_FACADE[OBSERVATIONS SUR DOMAINE D''EMPLOI Sismique]))))))),"")</f>
        <v/>
      </c>
      <c r="R496" s="2" t="str">
        <f ca="1">IF('PR-tampon'!B462="","",IF('PR-tampon'!B462=0,"",IF(INDIRECT(NOM_FR_FACADE&amp;ADDRESS('PR-tampon'!$E462,COLUMN(REFERENCEMENT_FACADE[REF ApL])))=0,"",INDIRECT(NOM_FR_FACADE&amp;ADDRESS('PR-tampon'!$E462,COLUMN(REFERENCEMENT_FACADE[REF ApL]))))))</f>
        <v/>
      </c>
      <c r="S496" s="187" t="str">
        <f ca="1">IF('PR-tampon'!B462="","",IF('PR-tampon'!B462=0,"",IF(INDIRECT(NOM_FR_FACADE&amp;ADDRESS('PR-tampon'!$E462,COLUMN(REFERENCEMENT_FACADE[Lien pour aller sur le site Evaluation CSTB])))=0,"",INDIRECT(NOM_FR_FACADE&amp;ADDRESS('PR-tampon'!$E462,COLUMN(REFERENCEMENT_FACADE[Lien pour aller sur le site Evaluation CSTB]))))))</f>
        <v/>
      </c>
    </row>
    <row r="497" spans="1:19" ht="120" customHeight="1" x14ac:dyDescent="0.3">
      <c r="A497" s="2" t="e">
        <f>IF('PR-tampon'!B463=0,"",IF(A496+1&gt;'MODULE DE RECHERCHE'!$F$36,"",A496+1))</f>
        <v>#VALUE!</v>
      </c>
      <c r="B497" s="10" t="str">
        <f ca="1">IF('PR-tampon'!E463="","",IF('PR-tampon'!E463=0,"",INDIRECT(NOM_FR_FACADE&amp;ADDRESS('PR-tampon'!$E463,COLUMN(REFERENCEMENT_FACADE[[#Headers],[DATE REFERENCEMENT]])))))</f>
        <v/>
      </c>
      <c r="C497" s="2" t="str">
        <f ca="1">IF('PR-tampon'!B463="","",IF('PR-tampon'!B463=0,"",INDIRECT(NOM_FR_FACADE&amp;ADDRESS('PR-tampon'!$E463,COLUMN(REFERENCEMENT_FACADE[[#Headers],[ASPECT]])))))</f>
        <v/>
      </c>
      <c r="D497" s="2" t="str">
        <f ca="1">IF('PR-tampon'!B463="","",IF('PR-tampon'!B463=0,"",INDIRECT(NOM_FR_FACADE&amp;ADDRESS('PR-tampon'!$E463,COLUMN(REFERENCEMENT_FACADE[[#Headers],[TYPE DE PROCEDE]])))))</f>
        <v/>
      </c>
      <c r="E497" s="2" t="str">
        <f ca="1">IF('PR-tampon'!B463="","",IF('PR-tampon'!B463=0,"",INDIRECT(NOM_FR_FACADE&amp;ADDRESS('PR-tampon'!$E463,COLUMN(REFERENCEMENT_FACADE[[#Headers],[NOM COMMERCIAL DU PROCEDE]])))))</f>
        <v/>
      </c>
      <c r="F497" s="2" t="str">
        <f ca="1">IF('PR-tampon'!B463="","",IF('PR-tampon'!B463=0,"",INDIRECT(NOM_FR_FACADE&amp;ADDRESS('PR-tampon'!$E463,COLUMN(REFERENCEMENT_FACADE[[#Headers],[FABRICANT]])))))</f>
        <v/>
      </c>
      <c r="G497" s="2" t="str">
        <f ca="1">IF('PR-tampon'!B463="","",IF('PR-tampon'!B463=0,"",INDIRECT(NOM_FR_FACADE&amp;ADDRESS('PR-tampon'!$E463,COLUMN(REFERENCEMENT_FACADE[[#Headers],[TYPE DE DOCUMENT DE REFERENCE]])))))</f>
        <v/>
      </c>
      <c r="H497" s="2" t="str">
        <f ca="1">IF('PR-tampon'!B463="","",IF('PR-tampon'!B463=0,"",INDIRECT(NOM_FR_FACADE&amp;ADDRESS('PR-tampon'!$E463,COLUMN(REFERENCEMENT_FACADE[[#Headers],[REF]])))))</f>
        <v/>
      </c>
      <c r="I497" s="10" t="str">
        <f ca="1">IF('PR-tampon'!B463="","",IF('PR-tampon'!B463=0,"",INDIRECT(NOM_FR_FACADE&amp;ADDRESS('PR-tampon'!$E463,COLUMN(REFERENCEMENT_FACADE[[#Headers],[AVIS LIMITE AU / VALIDITE]])))))</f>
        <v/>
      </c>
      <c r="J497" s="10" t="str">
        <f ca="1">IF('PR-tampon'!B463="","",IF('PR-tampon'!B463=0,"",INDIRECT(NOM_FR_FACADE&amp;ADDRESS('PR-tampon'!$E463,COLUMN(REFERENCEMENT_FACADE[[#Headers],[TC/TNC
dans le domaine d''emploi visé]])))))</f>
        <v/>
      </c>
      <c r="K497" s="2" t="str">
        <f ca="1">IF('PR-tampon'!B463="","",IF('PR-tampon'!B463=0,"",INDIRECT(NOM_FR_FACADE&amp;ADDRESS('PR-tampon'!$E463,COLUMN(REFERENCEMENT_FACADE[[#Headers],[Synthèse support visés]])))))</f>
        <v/>
      </c>
      <c r="L497" s="2" t="str">
        <f ca="1">IF('PR-tampon'!B463="","",IF('PR-tampon'!B463=0,"",INDIRECT(NOM_FR_FACADE&amp;ADDRESS('PR-tampon'!$E463,COLUMN(REFERENCEMENT_FACADE[[#Headers],[LIMITATION DE HAUTEUR DE FACADE3]])))))</f>
        <v/>
      </c>
      <c r="M497" s="265" t="str">
        <f ca="1">IF('PR-tampon'!B463="","",IF('PR-tampon'!B463=0,"",INDIRECT(NOM_FR_FACADE&amp;ADDRESS('PR-tampon'!$E463,COLUMN(REFERENCEMENT_FACADE[[#Headers],[LIMITATION DE HAUTEUR DE FACADE]])))))</f>
        <v/>
      </c>
      <c r="N497" s="236" t="str">
        <f ca="1">IF('PR-tampon'!B463="","",IF('PR-tampon'!B463=0,"",IF(INDIRECT(NOM_FR_FACADE&amp;ADDRESS('PR-tampon'!$E463,COLUMN(REFERENCEMENT_FACADE[Observation domaine d''emploi Hauteur])))=0,"-",INDIRECT(NOM_FR_FACADE&amp;ADDRESS('PR-tampon'!$E463,COLUMN(REFERENCEMENT_FACADE[Observation domaine d''emploi Hauteur]))))))</f>
        <v/>
      </c>
      <c r="O497" s="2" t="str">
        <f ca="1">IF('PR-tampon'!B463="","",IF('PR-tampon'!B463=0,"",INDIRECT(NOM_FR_FACADE&amp;ADDRESS('PR-tampon'!$E463,COLUMN(REFERENCEMENT_FACADE[[#Headers],[Colonne zone visée]])))))</f>
        <v/>
      </c>
      <c r="P497" s="2" t="str">
        <f ca="1">IF('PR-tampon'!B463="","",IF('PR-tampon'!B463=0,"",INDIRECT(NOM_FR_FACADE&amp;ADDRESS('PR-tampon'!$E463,COLUMN(REFERENCEMENT_FACADE[[#Headers],[Colonne catégorie visée]])))))</f>
        <v/>
      </c>
      <c r="Q497" s="236" t="str">
        <f ca="1">IF(OR(RECH_CATEGORIE=FALSE,MID(Tableau5[[#This Row],[ZONE DE SISMICITE MAXIMALE POUR LA CATEGORIE DE BATIMENT VISEE]],2,2)="**"),IF('PR-tampon'!B463="","",IF('PR-tampon'!B463=0,"",IF(INDIRECT(NOM_FR_FACADE&amp;ADDRESS('PR-tampon'!$E463,COLUMN(REFERENCEMENT_FACADE[OBSERVATIONS SUR DOMAINE D''EMPLOI Sismique])))="","-",(INDIRECT(NOM_FR_FACADE&amp;ADDRESS('PR-tampon'!$E463,COLUMN(REFERENCEMENT_FACADE[OBSERVATIONS SUR DOMAINE D''EMPLOI Sismique]))))))),"")</f>
        <v/>
      </c>
      <c r="R497" s="2" t="str">
        <f ca="1">IF('PR-tampon'!B463="","",IF('PR-tampon'!B463=0,"",IF(INDIRECT(NOM_FR_FACADE&amp;ADDRESS('PR-tampon'!$E463,COLUMN(REFERENCEMENT_FACADE[REF ApL])))=0,"",INDIRECT(NOM_FR_FACADE&amp;ADDRESS('PR-tampon'!$E463,COLUMN(REFERENCEMENT_FACADE[REF ApL]))))))</f>
        <v/>
      </c>
      <c r="S497" s="187" t="str">
        <f ca="1">IF('PR-tampon'!B463="","",IF('PR-tampon'!B463=0,"",IF(INDIRECT(NOM_FR_FACADE&amp;ADDRESS('PR-tampon'!$E463,COLUMN(REFERENCEMENT_FACADE[Lien pour aller sur le site Evaluation CSTB])))=0,"",INDIRECT(NOM_FR_FACADE&amp;ADDRESS('PR-tampon'!$E463,COLUMN(REFERENCEMENT_FACADE[Lien pour aller sur le site Evaluation CSTB]))))))</f>
        <v/>
      </c>
    </row>
    <row r="498" spans="1:19" ht="120" customHeight="1" x14ac:dyDescent="0.3">
      <c r="A498" s="2" t="e">
        <f>IF('PR-tampon'!B464=0,"",IF(A497+1&gt;'MODULE DE RECHERCHE'!$F$36,"",A497+1))</f>
        <v>#VALUE!</v>
      </c>
      <c r="B498" s="10" t="str">
        <f ca="1">IF('PR-tampon'!E464="","",IF('PR-tampon'!E464=0,"",INDIRECT(NOM_FR_FACADE&amp;ADDRESS('PR-tampon'!$E464,COLUMN(REFERENCEMENT_FACADE[[#Headers],[DATE REFERENCEMENT]])))))</f>
        <v/>
      </c>
      <c r="C498" s="2" t="str">
        <f ca="1">IF('PR-tampon'!B464="","",IF('PR-tampon'!B464=0,"",INDIRECT(NOM_FR_FACADE&amp;ADDRESS('PR-tampon'!$E464,COLUMN(REFERENCEMENT_FACADE[[#Headers],[ASPECT]])))))</f>
        <v/>
      </c>
      <c r="D498" s="2" t="str">
        <f ca="1">IF('PR-tampon'!B464="","",IF('PR-tampon'!B464=0,"",INDIRECT(NOM_FR_FACADE&amp;ADDRESS('PR-tampon'!$E464,COLUMN(REFERENCEMENT_FACADE[[#Headers],[TYPE DE PROCEDE]])))))</f>
        <v/>
      </c>
      <c r="E498" s="2" t="str">
        <f ca="1">IF('PR-tampon'!B464="","",IF('PR-tampon'!B464=0,"",INDIRECT(NOM_FR_FACADE&amp;ADDRESS('PR-tampon'!$E464,COLUMN(REFERENCEMENT_FACADE[[#Headers],[NOM COMMERCIAL DU PROCEDE]])))))</f>
        <v/>
      </c>
      <c r="F498" s="2" t="str">
        <f ca="1">IF('PR-tampon'!B464="","",IF('PR-tampon'!B464=0,"",INDIRECT(NOM_FR_FACADE&amp;ADDRESS('PR-tampon'!$E464,COLUMN(REFERENCEMENT_FACADE[[#Headers],[FABRICANT]])))))</f>
        <v/>
      </c>
      <c r="G498" s="2" t="str">
        <f ca="1">IF('PR-tampon'!B464="","",IF('PR-tampon'!B464=0,"",INDIRECT(NOM_FR_FACADE&amp;ADDRESS('PR-tampon'!$E464,COLUMN(REFERENCEMENT_FACADE[[#Headers],[TYPE DE DOCUMENT DE REFERENCE]])))))</f>
        <v/>
      </c>
      <c r="H498" s="2" t="str">
        <f ca="1">IF('PR-tampon'!B464="","",IF('PR-tampon'!B464=0,"",INDIRECT(NOM_FR_FACADE&amp;ADDRESS('PR-tampon'!$E464,COLUMN(REFERENCEMENT_FACADE[[#Headers],[REF]])))))</f>
        <v/>
      </c>
      <c r="I498" s="10" t="str">
        <f ca="1">IF('PR-tampon'!B464="","",IF('PR-tampon'!B464=0,"",INDIRECT(NOM_FR_FACADE&amp;ADDRESS('PR-tampon'!$E464,COLUMN(REFERENCEMENT_FACADE[[#Headers],[AVIS LIMITE AU / VALIDITE]])))))</f>
        <v/>
      </c>
      <c r="J498" s="10" t="str">
        <f ca="1">IF('PR-tampon'!B464="","",IF('PR-tampon'!B464=0,"",INDIRECT(NOM_FR_FACADE&amp;ADDRESS('PR-tampon'!$E464,COLUMN(REFERENCEMENT_FACADE[[#Headers],[TC/TNC
dans le domaine d''emploi visé]])))))</f>
        <v/>
      </c>
      <c r="K498" s="2" t="str">
        <f ca="1">IF('PR-tampon'!B464="","",IF('PR-tampon'!B464=0,"",INDIRECT(NOM_FR_FACADE&amp;ADDRESS('PR-tampon'!$E464,COLUMN(REFERENCEMENT_FACADE[[#Headers],[Synthèse support visés]])))))</f>
        <v/>
      </c>
      <c r="L498" s="2" t="str">
        <f ca="1">IF('PR-tampon'!B464="","",IF('PR-tampon'!B464=0,"",INDIRECT(NOM_FR_FACADE&amp;ADDRESS('PR-tampon'!$E464,COLUMN(REFERENCEMENT_FACADE[[#Headers],[LIMITATION DE HAUTEUR DE FACADE3]])))))</f>
        <v/>
      </c>
      <c r="M498" s="265" t="str">
        <f ca="1">IF('PR-tampon'!B464="","",IF('PR-tampon'!B464=0,"",INDIRECT(NOM_FR_FACADE&amp;ADDRESS('PR-tampon'!$E464,COLUMN(REFERENCEMENT_FACADE[[#Headers],[LIMITATION DE HAUTEUR DE FACADE]])))))</f>
        <v/>
      </c>
      <c r="N498" s="236" t="str">
        <f ca="1">IF('PR-tampon'!B464="","",IF('PR-tampon'!B464=0,"",IF(INDIRECT(NOM_FR_FACADE&amp;ADDRESS('PR-tampon'!$E464,COLUMN(REFERENCEMENT_FACADE[Observation domaine d''emploi Hauteur])))=0,"-",INDIRECT(NOM_FR_FACADE&amp;ADDRESS('PR-tampon'!$E464,COLUMN(REFERENCEMENT_FACADE[Observation domaine d''emploi Hauteur]))))))</f>
        <v/>
      </c>
      <c r="O498" s="2" t="str">
        <f ca="1">IF('PR-tampon'!B464="","",IF('PR-tampon'!B464=0,"",INDIRECT(NOM_FR_FACADE&amp;ADDRESS('PR-tampon'!$E464,COLUMN(REFERENCEMENT_FACADE[[#Headers],[Colonne zone visée]])))))</f>
        <v/>
      </c>
      <c r="P498" s="2" t="str">
        <f ca="1">IF('PR-tampon'!B464="","",IF('PR-tampon'!B464=0,"",INDIRECT(NOM_FR_FACADE&amp;ADDRESS('PR-tampon'!$E464,COLUMN(REFERENCEMENT_FACADE[[#Headers],[Colonne catégorie visée]])))))</f>
        <v/>
      </c>
      <c r="Q498" s="236" t="str">
        <f ca="1">IF(OR(RECH_CATEGORIE=FALSE,MID(Tableau5[[#This Row],[ZONE DE SISMICITE MAXIMALE POUR LA CATEGORIE DE BATIMENT VISEE]],2,2)="**"),IF('PR-tampon'!B464="","",IF('PR-tampon'!B464=0,"",IF(INDIRECT(NOM_FR_FACADE&amp;ADDRESS('PR-tampon'!$E464,COLUMN(REFERENCEMENT_FACADE[OBSERVATIONS SUR DOMAINE D''EMPLOI Sismique])))="","-",(INDIRECT(NOM_FR_FACADE&amp;ADDRESS('PR-tampon'!$E464,COLUMN(REFERENCEMENT_FACADE[OBSERVATIONS SUR DOMAINE D''EMPLOI Sismique]))))))),"")</f>
        <v/>
      </c>
      <c r="R498" s="2" t="str">
        <f ca="1">IF('PR-tampon'!B464="","",IF('PR-tampon'!B464=0,"",IF(INDIRECT(NOM_FR_FACADE&amp;ADDRESS('PR-tampon'!$E464,COLUMN(REFERENCEMENT_FACADE[REF ApL])))=0,"",INDIRECT(NOM_FR_FACADE&amp;ADDRESS('PR-tampon'!$E464,COLUMN(REFERENCEMENT_FACADE[REF ApL]))))))</f>
        <v/>
      </c>
      <c r="S498" s="187" t="str">
        <f ca="1">IF('PR-tampon'!B464="","",IF('PR-tampon'!B464=0,"",IF(INDIRECT(NOM_FR_FACADE&amp;ADDRESS('PR-tampon'!$E464,COLUMN(REFERENCEMENT_FACADE[Lien pour aller sur le site Evaluation CSTB])))=0,"",INDIRECT(NOM_FR_FACADE&amp;ADDRESS('PR-tampon'!$E464,COLUMN(REFERENCEMENT_FACADE[Lien pour aller sur le site Evaluation CSTB]))))))</f>
        <v/>
      </c>
    </row>
    <row r="499" spans="1:19" ht="120" customHeight="1" x14ac:dyDescent="0.3">
      <c r="A499" s="2" t="e">
        <f>IF('PR-tampon'!B465=0,"",IF(A498+1&gt;'MODULE DE RECHERCHE'!$F$36,"",A498+1))</f>
        <v>#VALUE!</v>
      </c>
      <c r="B499" s="10" t="str">
        <f ca="1">IF('PR-tampon'!E465="","",IF('PR-tampon'!E465=0,"",INDIRECT(NOM_FR_FACADE&amp;ADDRESS('PR-tampon'!$E465,COLUMN(REFERENCEMENT_FACADE[[#Headers],[DATE REFERENCEMENT]])))))</f>
        <v/>
      </c>
      <c r="C499" s="2" t="str">
        <f ca="1">IF('PR-tampon'!B465="","",IF('PR-tampon'!B465=0,"",INDIRECT(NOM_FR_FACADE&amp;ADDRESS('PR-tampon'!$E465,COLUMN(REFERENCEMENT_FACADE[[#Headers],[ASPECT]])))))</f>
        <v/>
      </c>
      <c r="D499" s="2" t="str">
        <f ca="1">IF('PR-tampon'!B465="","",IF('PR-tampon'!B465=0,"",INDIRECT(NOM_FR_FACADE&amp;ADDRESS('PR-tampon'!$E465,COLUMN(REFERENCEMENT_FACADE[[#Headers],[TYPE DE PROCEDE]])))))</f>
        <v/>
      </c>
      <c r="E499" s="2" t="str">
        <f ca="1">IF('PR-tampon'!B465="","",IF('PR-tampon'!B465=0,"",INDIRECT(NOM_FR_FACADE&amp;ADDRESS('PR-tampon'!$E465,COLUMN(REFERENCEMENT_FACADE[[#Headers],[NOM COMMERCIAL DU PROCEDE]])))))</f>
        <v/>
      </c>
      <c r="F499" s="2" t="str">
        <f ca="1">IF('PR-tampon'!B465="","",IF('PR-tampon'!B465=0,"",INDIRECT(NOM_FR_FACADE&amp;ADDRESS('PR-tampon'!$E465,COLUMN(REFERENCEMENT_FACADE[[#Headers],[FABRICANT]])))))</f>
        <v/>
      </c>
      <c r="G499" s="2" t="str">
        <f ca="1">IF('PR-tampon'!B465="","",IF('PR-tampon'!B465=0,"",INDIRECT(NOM_FR_FACADE&amp;ADDRESS('PR-tampon'!$E465,COLUMN(REFERENCEMENT_FACADE[[#Headers],[TYPE DE DOCUMENT DE REFERENCE]])))))</f>
        <v/>
      </c>
      <c r="H499" s="2" t="str">
        <f ca="1">IF('PR-tampon'!B465="","",IF('PR-tampon'!B465=0,"",INDIRECT(NOM_FR_FACADE&amp;ADDRESS('PR-tampon'!$E465,COLUMN(REFERENCEMENT_FACADE[[#Headers],[REF]])))))</f>
        <v/>
      </c>
      <c r="I499" s="10" t="str">
        <f ca="1">IF('PR-tampon'!B465="","",IF('PR-tampon'!B465=0,"",INDIRECT(NOM_FR_FACADE&amp;ADDRESS('PR-tampon'!$E465,COLUMN(REFERENCEMENT_FACADE[[#Headers],[AVIS LIMITE AU / VALIDITE]])))))</f>
        <v/>
      </c>
      <c r="J499" s="10" t="str">
        <f ca="1">IF('PR-tampon'!B465="","",IF('PR-tampon'!B465=0,"",INDIRECT(NOM_FR_FACADE&amp;ADDRESS('PR-tampon'!$E465,COLUMN(REFERENCEMENT_FACADE[[#Headers],[TC/TNC
dans le domaine d''emploi visé]])))))</f>
        <v/>
      </c>
      <c r="K499" s="2" t="str">
        <f ca="1">IF('PR-tampon'!B465="","",IF('PR-tampon'!B465=0,"",INDIRECT(NOM_FR_FACADE&amp;ADDRESS('PR-tampon'!$E465,COLUMN(REFERENCEMENT_FACADE[[#Headers],[Synthèse support visés]])))))</f>
        <v/>
      </c>
      <c r="L499" s="2" t="str">
        <f ca="1">IF('PR-tampon'!B465="","",IF('PR-tampon'!B465=0,"",INDIRECT(NOM_FR_FACADE&amp;ADDRESS('PR-tampon'!$E465,COLUMN(REFERENCEMENT_FACADE[[#Headers],[LIMITATION DE HAUTEUR DE FACADE3]])))))</f>
        <v/>
      </c>
      <c r="M499" s="265" t="str">
        <f ca="1">IF('PR-tampon'!B465="","",IF('PR-tampon'!B465=0,"",INDIRECT(NOM_FR_FACADE&amp;ADDRESS('PR-tampon'!$E465,COLUMN(REFERENCEMENT_FACADE[[#Headers],[LIMITATION DE HAUTEUR DE FACADE]])))))</f>
        <v/>
      </c>
      <c r="N499" s="236" t="str">
        <f ca="1">IF('PR-tampon'!B465="","",IF('PR-tampon'!B465=0,"",IF(INDIRECT(NOM_FR_FACADE&amp;ADDRESS('PR-tampon'!$E465,COLUMN(REFERENCEMENT_FACADE[Observation domaine d''emploi Hauteur])))=0,"-",INDIRECT(NOM_FR_FACADE&amp;ADDRESS('PR-tampon'!$E465,COLUMN(REFERENCEMENT_FACADE[Observation domaine d''emploi Hauteur]))))))</f>
        <v/>
      </c>
      <c r="O499" s="2" t="str">
        <f ca="1">IF('PR-tampon'!B465="","",IF('PR-tampon'!B465=0,"",INDIRECT(NOM_FR_FACADE&amp;ADDRESS('PR-tampon'!$E465,COLUMN(REFERENCEMENT_FACADE[[#Headers],[Colonne zone visée]])))))</f>
        <v/>
      </c>
      <c r="P499" s="2" t="str">
        <f ca="1">IF('PR-tampon'!B465="","",IF('PR-tampon'!B465=0,"",INDIRECT(NOM_FR_FACADE&amp;ADDRESS('PR-tampon'!$E465,COLUMN(REFERENCEMENT_FACADE[[#Headers],[Colonne catégorie visée]])))))</f>
        <v/>
      </c>
      <c r="Q499" s="236" t="str">
        <f ca="1">IF(OR(RECH_CATEGORIE=FALSE,MID(Tableau5[[#This Row],[ZONE DE SISMICITE MAXIMALE POUR LA CATEGORIE DE BATIMENT VISEE]],2,2)="**"),IF('PR-tampon'!B465="","",IF('PR-tampon'!B465=0,"",IF(INDIRECT(NOM_FR_FACADE&amp;ADDRESS('PR-tampon'!$E465,COLUMN(REFERENCEMENT_FACADE[OBSERVATIONS SUR DOMAINE D''EMPLOI Sismique])))="","-",(INDIRECT(NOM_FR_FACADE&amp;ADDRESS('PR-tampon'!$E465,COLUMN(REFERENCEMENT_FACADE[OBSERVATIONS SUR DOMAINE D''EMPLOI Sismique]))))))),"")</f>
        <v/>
      </c>
      <c r="R499" s="2" t="str">
        <f ca="1">IF('PR-tampon'!B465="","",IF('PR-tampon'!B465=0,"",IF(INDIRECT(NOM_FR_FACADE&amp;ADDRESS('PR-tampon'!$E465,COLUMN(REFERENCEMENT_FACADE[REF ApL])))=0,"",INDIRECT(NOM_FR_FACADE&amp;ADDRESS('PR-tampon'!$E465,COLUMN(REFERENCEMENT_FACADE[REF ApL]))))))</f>
        <v/>
      </c>
      <c r="S499" s="187" t="str">
        <f ca="1">IF('PR-tampon'!B465="","",IF('PR-tampon'!B465=0,"",IF(INDIRECT(NOM_FR_FACADE&amp;ADDRESS('PR-tampon'!$E465,COLUMN(REFERENCEMENT_FACADE[Lien pour aller sur le site Evaluation CSTB])))=0,"",INDIRECT(NOM_FR_FACADE&amp;ADDRESS('PR-tampon'!$E465,COLUMN(REFERENCEMENT_FACADE[Lien pour aller sur le site Evaluation CSTB]))))))</f>
        <v/>
      </c>
    </row>
    <row r="500" spans="1:19" ht="120" customHeight="1" x14ac:dyDescent="0.3">
      <c r="A500" s="2" t="e">
        <f>IF('PR-tampon'!B466=0,"",IF(A499+1&gt;'MODULE DE RECHERCHE'!$F$36,"",A499+1))</f>
        <v>#VALUE!</v>
      </c>
      <c r="B500" s="10" t="str">
        <f ca="1">IF('PR-tampon'!E466="","",IF('PR-tampon'!E466=0,"",INDIRECT(NOM_FR_FACADE&amp;ADDRESS('PR-tampon'!$E466,COLUMN(REFERENCEMENT_FACADE[[#Headers],[DATE REFERENCEMENT]])))))</f>
        <v/>
      </c>
      <c r="C500" s="2" t="str">
        <f ca="1">IF('PR-tampon'!B466="","",IF('PR-tampon'!B466=0,"",INDIRECT(NOM_FR_FACADE&amp;ADDRESS('PR-tampon'!$E466,COLUMN(REFERENCEMENT_FACADE[[#Headers],[ASPECT]])))))</f>
        <v/>
      </c>
      <c r="D500" s="2" t="str">
        <f ca="1">IF('PR-tampon'!B466="","",IF('PR-tampon'!B466=0,"",INDIRECT(NOM_FR_FACADE&amp;ADDRESS('PR-tampon'!$E466,COLUMN(REFERENCEMENT_FACADE[[#Headers],[TYPE DE PROCEDE]])))))</f>
        <v/>
      </c>
      <c r="E500" s="2" t="str">
        <f ca="1">IF('PR-tampon'!B466="","",IF('PR-tampon'!B466=0,"",INDIRECT(NOM_FR_FACADE&amp;ADDRESS('PR-tampon'!$E466,COLUMN(REFERENCEMENT_FACADE[[#Headers],[NOM COMMERCIAL DU PROCEDE]])))))</f>
        <v/>
      </c>
      <c r="F500" s="2" t="str">
        <f ca="1">IF('PR-tampon'!B466="","",IF('PR-tampon'!B466=0,"",INDIRECT(NOM_FR_FACADE&amp;ADDRESS('PR-tampon'!$E466,COLUMN(REFERENCEMENT_FACADE[[#Headers],[FABRICANT]])))))</f>
        <v/>
      </c>
      <c r="G500" s="2" t="str">
        <f ca="1">IF('PR-tampon'!B466="","",IF('PR-tampon'!B466=0,"",INDIRECT(NOM_FR_FACADE&amp;ADDRESS('PR-tampon'!$E466,COLUMN(REFERENCEMENT_FACADE[[#Headers],[TYPE DE DOCUMENT DE REFERENCE]])))))</f>
        <v/>
      </c>
      <c r="H500" s="2" t="str">
        <f ca="1">IF('PR-tampon'!B466="","",IF('PR-tampon'!B466=0,"",INDIRECT(NOM_FR_FACADE&amp;ADDRESS('PR-tampon'!$E466,COLUMN(REFERENCEMENT_FACADE[[#Headers],[REF]])))))</f>
        <v/>
      </c>
      <c r="I500" s="10" t="str">
        <f ca="1">IF('PR-tampon'!B466="","",IF('PR-tampon'!B466=0,"",INDIRECT(NOM_FR_FACADE&amp;ADDRESS('PR-tampon'!$E466,COLUMN(REFERENCEMENT_FACADE[[#Headers],[AVIS LIMITE AU / VALIDITE]])))))</f>
        <v/>
      </c>
      <c r="J500" s="10" t="str">
        <f ca="1">IF('PR-tampon'!B466="","",IF('PR-tampon'!B466=0,"",INDIRECT(NOM_FR_FACADE&amp;ADDRESS('PR-tampon'!$E466,COLUMN(REFERENCEMENT_FACADE[[#Headers],[TC/TNC
dans le domaine d''emploi visé]])))))</f>
        <v/>
      </c>
      <c r="K500" s="2" t="str">
        <f ca="1">IF('PR-tampon'!B466="","",IF('PR-tampon'!B466=0,"",INDIRECT(NOM_FR_FACADE&amp;ADDRESS('PR-tampon'!$E466,COLUMN(REFERENCEMENT_FACADE[[#Headers],[Synthèse support visés]])))))</f>
        <v/>
      </c>
      <c r="L500" s="2" t="str">
        <f ca="1">IF('PR-tampon'!B466="","",IF('PR-tampon'!B466=0,"",INDIRECT(NOM_FR_FACADE&amp;ADDRESS('PR-tampon'!$E466,COLUMN(REFERENCEMENT_FACADE[[#Headers],[LIMITATION DE HAUTEUR DE FACADE3]])))))</f>
        <v/>
      </c>
      <c r="M500" s="265" t="str">
        <f ca="1">IF('PR-tampon'!B466="","",IF('PR-tampon'!B466=0,"",INDIRECT(NOM_FR_FACADE&amp;ADDRESS('PR-tampon'!$E466,COLUMN(REFERENCEMENT_FACADE[[#Headers],[LIMITATION DE HAUTEUR DE FACADE]])))))</f>
        <v/>
      </c>
      <c r="N500" s="236" t="str">
        <f ca="1">IF('PR-tampon'!B466="","",IF('PR-tampon'!B466=0,"",IF(INDIRECT(NOM_FR_FACADE&amp;ADDRESS('PR-tampon'!$E466,COLUMN(REFERENCEMENT_FACADE[Observation domaine d''emploi Hauteur])))=0,"-",INDIRECT(NOM_FR_FACADE&amp;ADDRESS('PR-tampon'!$E466,COLUMN(REFERENCEMENT_FACADE[Observation domaine d''emploi Hauteur]))))))</f>
        <v/>
      </c>
      <c r="O500" s="2" t="str">
        <f ca="1">IF('PR-tampon'!B466="","",IF('PR-tampon'!B466=0,"",INDIRECT(NOM_FR_FACADE&amp;ADDRESS('PR-tampon'!$E466,COLUMN(REFERENCEMENT_FACADE[[#Headers],[Colonne zone visée]])))))</f>
        <v/>
      </c>
      <c r="P500" s="2" t="str">
        <f ca="1">IF('PR-tampon'!B466="","",IF('PR-tampon'!B466=0,"",INDIRECT(NOM_FR_FACADE&amp;ADDRESS('PR-tampon'!$E466,COLUMN(REFERENCEMENT_FACADE[[#Headers],[Colonne catégorie visée]])))))</f>
        <v/>
      </c>
      <c r="Q500" s="236" t="str">
        <f ca="1">IF(OR(RECH_CATEGORIE=FALSE,MID(Tableau5[[#This Row],[ZONE DE SISMICITE MAXIMALE POUR LA CATEGORIE DE BATIMENT VISEE]],2,2)="**"),IF('PR-tampon'!B466="","",IF('PR-tampon'!B466=0,"",IF(INDIRECT(NOM_FR_FACADE&amp;ADDRESS('PR-tampon'!$E466,COLUMN(REFERENCEMENT_FACADE[OBSERVATIONS SUR DOMAINE D''EMPLOI Sismique])))="","-",(INDIRECT(NOM_FR_FACADE&amp;ADDRESS('PR-tampon'!$E466,COLUMN(REFERENCEMENT_FACADE[OBSERVATIONS SUR DOMAINE D''EMPLOI Sismique]))))))),"")</f>
        <v/>
      </c>
      <c r="R500" s="2" t="str">
        <f ca="1">IF('PR-tampon'!B466="","",IF('PR-tampon'!B466=0,"",IF(INDIRECT(NOM_FR_FACADE&amp;ADDRESS('PR-tampon'!$E466,COLUMN(REFERENCEMENT_FACADE[REF ApL])))=0,"",INDIRECT(NOM_FR_FACADE&amp;ADDRESS('PR-tampon'!$E466,COLUMN(REFERENCEMENT_FACADE[REF ApL]))))))</f>
        <v/>
      </c>
      <c r="S500" s="187" t="str">
        <f ca="1">IF('PR-tampon'!B466="","",IF('PR-tampon'!B466=0,"",IF(INDIRECT(NOM_FR_FACADE&amp;ADDRESS('PR-tampon'!$E466,COLUMN(REFERENCEMENT_FACADE[Lien pour aller sur le site Evaluation CSTB])))=0,"",INDIRECT(NOM_FR_FACADE&amp;ADDRESS('PR-tampon'!$E466,COLUMN(REFERENCEMENT_FACADE[Lien pour aller sur le site Evaluation CSTB]))))))</f>
        <v/>
      </c>
    </row>
    <row r="501" spans="1:19" ht="120" customHeight="1" x14ac:dyDescent="0.3">
      <c r="A501" s="2" t="e">
        <f>IF('PR-tampon'!B467=0,"",IF(A500+1&gt;'MODULE DE RECHERCHE'!$F$36,"",A500+1))</f>
        <v>#VALUE!</v>
      </c>
      <c r="B501" s="10" t="str">
        <f ca="1">IF('PR-tampon'!E467="","",IF('PR-tampon'!E467=0,"",INDIRECT(NOM_FR_FACADE&amp;ADDRESS('PR-tampon'!$E467,COLUMN(REFERENCEMENT_FACADE[[#Headers],[DATE REFERENCEMENT]])))))</f>
        <v/>
      </c>
      <c r="C501" s="2" t="str">
        <f ca="1">IF('PR-tampon'!B467="","",IF('PR-tampon'!B467=0,"",INDIRECT(NOM_FR_FACADE&amp;ADDRESS('PR-tampon'!$E467,COLUMN(REFERENCEMENT_FACADE[[#Headers],[ASPECT]])))))</f>
        <v/>
      </c>
      <c r="D501" s="2" t="str">
        <f ca="1">IF('PR-tampon'!B467="","",IF('PR-tampon'!B467=0,"",INDIRECT(NOM_FR_FACADE&amp;ADDRESS('PR-tampon'!$E467,COLUMN(REFERENCEMENT_FACADE[[#Headers],[TYPE DE PROCEDE]])))))</f>
        <v/>
      </c>
      <c r="E501" s="2" t="str">
        <f ca="1">IF('PR-tampon'!B467="","",IF('PR-tampon'!B467=0,"",INDIRECT(NOM_FR_FACADE&amp;ADDRESS('PR-tampon'!$E467,COLUMN(REFERENCEMENT_FACADE[[#Headers],[NOM COMMERCIAL DU PROCEDE]])))))</f>
        <v/>
      </c>
      <c r="F501" s="2" t="str">
        <f ca="1">IF('PR-tampon'!B467="","",IF('PR-tampon'!B467=0,"",INDIRECT(NOM_FR_FACADE&amp;ADDRESS('PR-tampon'!$E467,COLUMN(REFERENCEMENT_FACADE[[#Headers],[FABRICANT]])))))</f>
        <v/>
      </c>
      <c r="G501" s="2" t="str">
        <f ca="1">IF('PR-tampon'!B467="","",IF('PR-tampon'!B467=0,"",INDIRECT(NOM_FR_FACADE&amp;ADDRESS('PR-tampon'!$E467,COLUMN(REFERENCEMENT_FACADE[[#Headers],[TYPE DE DOCUMENT DE REFERENCE]])))))</f>
        <v/>
      </c>
      <c r="H501" s="2" t="str">
        <f ca="1">IF('PR-tampon'!B467="","",IF('PR-tampon'!B467=0,"",INDIRECT(NOM_FR_FACADE&amp;ADDRESS('PR-tampon'!$E467,COLUMN(REFERENCEMENT_FACADE[[#Headers],[REF]])))))</f>
        <v/>
      </c>
      <c r="I501" s="10" t="str">
        <f ca="1">IF('PR-tampon'!B467="","",IF('PR-tampon'!B467=0,"",INDIRECT(NOM_FR_FACADE&amp;ADDRESS('PR-tampon'!$E467,COLUMN(REFERENCEMENT_FACADE[[#Headers],[AVIS LIMITE AU / VALIDITE]])))))</f>
        <v/>
      </c>
      <c r="J501" s="10" t="str">
        <f ca="1">IF('PR-tampon'!B467="","",IF('PR-tampon'!B467=0,"",INDIRECT(NOM_FR_FACADE&amp;ADDRESS('PR-tampon'!$E467,COLUMN(REFERENCEMENT_FACADE[[#Headers],[TC/TNC
dans le domaine d''emploi visé]])))))</f>
        <v/>
      </c>
      <c r="K501" s="2" t="str">
        <f ca="1">IF('PR-tampon'!B467="","",IF('PR-tampon'!B467=0,"",INDIRECT(NOM_FR_FACADE&amp;ADDRESS('PR-tampon'!$E467,COLUMN(REFERENCEMENT_FACADE[[#Headers],[Synthèse support visés]])))))</f>
        <v/>
      </c>
      <c r="L501" s="2" t="str">
        <f ca="1">IF('PR-tampon'!B467="","",IF('PR-tampon'!B467=0,"",INDIRECT(NOM_FR_FACADE&amp;ADDRESS('PR-tampon'!$E467,COLUMN(REFERENCEMENT_FACADE[[#Headers],[LIMITATION DE HAUTEUR DE FACADE3]])))))</f>
        <v/>
      </c>
      <c r="M501" s="265" t="str">
        <f ca="1">IF('PR-tampon'!B467="","",IF('PR-tampon'!B467=0,"",INDIRECT(NOM_FR_FACADE&amp;ADDRESS('PR-tampon'!$E467,COLUMN(REFERENCEMENT_FACADE[[#Headers],[LIMITATION DE HAUTEUR DE FACADE]])))))</f>
        <v/>
      </c>
      <c r="N501" s="236" t="str">
        <f ca="1">IF('PR-tampon'!B467="","",IF('PR-tampon'!B467=0,"",IF(INDIRECT(NOM_FR_FACADE&amp;ADDRESS('PR-tampon'!$E467,COLUMN(REFERENCEMENT_FACADE[Observation domaine d''emploi Hauteur])))=0,"-",INDIRECT(NOM_FR_FACADE&amp;ADDRESS('PR-tampon'!$E467,COLUMN(REFERENCEMENT_FACADE[Observation domaine d''emploi Hauteur]))))))</f>
        <v/>
      </c>
      <c r="O501" s="2" t="str">
        <f ca="1">IF('PR-tampon'!B467="","",IF('PR-tampon'!B467=0,"",INDIRECT(NOM_FR_FACADE&amp;ADDRESS('PR-tampon'!$E467,COLUMN(REFERENCEMENT_FACADE[[#Headers],[Colonne zone visée]])))))</f>
        <v/>
      </c>
      <c r="P501" s="2" t="str">
        <f ca="1">IF('PR-tampon'!B467="","",IF('PR-tampon'!B467=0,"",INDIRECT(NOM_FR_FACADE&amp;ADDRESS('PR-tampon'!$E467,COLUMN(REFERENCEMENT_FACADE[[#Headers],[Colonne catégorie visée]])))))</f>
        <v/>
      </c>
      <c r="Q501" s="236" t="str">
        <f ca="1">IF(OR(RECH_CATEGORIE=FALSE,MID(Tableau5[[#This Row],[ZONE DE SISMICITE MAXIMALE POUR LA CATEGORIE DE BATIMENT VISEE]],2,2)="**"),IF('PR-tampon'!B467="","",IF('PR-tampon'!B467=0,"",IF(INDIRECT(NOM_FR_FACADE&amp;ADDRESS('PR-tampon'!$E467,COLUMN(REFERENCEMENT_FACADE[OBSERVATIONS SUR DOMAINE D''EMPLOI Sismique])))="","-",(INDIRECT(NOM_FR_FACADE&amp;ADDRESS('PR-tampon'!$E467,COLUMN(REFERENCEMENT_FACADE[OBSERVATIONS SUR DOMAINE D''EMPLOI Sismique]))))))),"")</f>
        <v/>
      </c>
      <c r="R501" s="2" t="str">
        <f ca="1">IF('PR-tampon'!B467="","",IF('PR-tampon'!B467=0,"",IF(INDIRECT(NOM_FR_FACADE&amp;ADDRESS('PR-tampon'!$E467,COLUMN(REFERENCEMENT_FACADE[REF ApL])))=0,"",INDIRECT(NOM_FR_FACADE&amp;ADDRESS('PR-tampon'!$E467,COLUMN(REFERENCEMENT_FACADE[REF ApL]))))))</f>
        <v/>
      </c>
      <c r="S501" s="187" t="str">
        <f ca="1">IF('PR-tampon'!B467="","",IF('PR-tampon'!B467=0,"",IF(INDIRECT(NOM_FR_FACADE&amp;ADDRESS('PR-tampon'!$E467,COLUMN(REFERENCEMENT_FACADE[Lien pour aller sur le site Evaluation CSTB])))=0,"",INDIRECT(NOM_FR_FACADE&amp;ADDRESS('PR-tampon'!$E467,COLUMN(REFERENCEMENT_FACADE[Lien pour aller sur le site Evaluation CSTB]))))))</f>
        <v/>
      </c>
    </row>
    <row r="502" spans="1:19" ht="120" customHeight="1" x14ac:dyDescent="0.3">
      <c r="A502" s="2" t="e">
        <f>IF('PR-tampon'!B468=0,"",IF(A501+1&gt;'MODULE DE RECHERCHE'!$F$36,"",A501+1))</f>
        <v>#VALUE!</v>
      </c>
      <c r="B502" s="10" t="str">
        <f ca="1">IF('PR-tampon'!E468="","",IF('PR-tampon'!E468=0,"",INDIRECT(NOM_FR_FACADE&amp;ADDRESS('PR-tampon'!$E468,COLUMN(REFERENCEMENT_FACADE[[#Headers],[DATE REFERENCEMENT]])))))</f>
        <v/>
      </c>
      <c r="C502" s="2" t="str">
        <f ca="1">IF('PR-tampon'!B468="","",IF('PR-tampon'!B468=0,"",INDIRECT(NOM_FR_FACADE&amp;ADDRESS('PR-tampon'!$E468,COLUMN(REFERENCEMENT_FACADE[[#Headers],[ASPECT]])))))</f>
        <v/>
      </c>
      <c r="D502" s="2" t="str">
        <f ca="1">IF('PR-tampon'!B468="","",IF('PR-tampon'!B468=0,"",INDIRECT(NOM_FR_FACADE&amp;ADDRESS('PR-tampon'!$E468,COLUMN(REFERENCEMENT_FACADE[[#Headers],[TYPE DE PROCEDE]])))))</f>
        <v/>
      </c>
      <c r="E502" s="2" t="str">
        <f ca="1">IF('PR-tampon'!B468="","",IF('PR-tampon'!B468=0,"",INDIRECT(NOM_FR_FACADE&amp;ADDRESS('PR-tampon'!$E468,COLUMN(REFERENCEMENT_FACADE[[#Headers],[NOM COMMERCIAL DU PROCEDE]])))))</f>
        <v/>
      </c>
      <c r="F502" s="2" t="str">
        <f ca="1">IF('PR-tampon'!B468="","",IF('PR-tampon'!B468=0,"",INDIRECT(NOM_FR_FACADE&amp;ADDRESS('PR-tampon'!$E468,COLUMN(REFERENCEMENT_FACADE[[#Headers],[FABRICANT]])))))</f>
        <v/>
      </c>
      <c r="G502" s="2" t="str">
        <f ca="1">IF('PR-tampon'!B468="","",IF('PR-tampon'!B468=0,"",INDIRECT(NOM_FR_FACADE&amp;ADDRESS('PR-tampon'!$E468,COLUMN(REFERENCEMENT_FACADE[[#Headers],[TYPE DE DOCUMENT DE REFERENCE]])))))</f>
        <v/>
      </c>
      <c r="H502" s="2" t="str">
        <f ca="1">IF('PR-tampon'!B468="","",IF('PR-tampon'!B468=0,"",INDIRECT(NOM_FR_FACADE&amp;ADDRESS('PR-tampon'!$E468,COLUMN(REFERENCEMENT_FACADE[[#Headers],[REF]])))))</f>
        <v/>
      </c>
      <c r="I502" s="10" t="str">
        <f ca="1">IF('PR-tampon'!B468="","",IF('PR-tampon'!B468=0,"",INDIRECT(NOM_FR_FACADE&amp;ADDRESS('PR-tampon'!$E468,COLUMN(REFERENCEMENT_FACADE[[#Headers],[AVIS LIMITE AU / VALIDITE]])))))</f>
        <v/>
      </c>
      <c r="J502" s="10" t="str">
        <f ca="1">IF('PR-tampon'!B468="","",IF('PR-tampon'!B468=0,"",INDIRECT(NOM_FR_FACADE&amp;ADDRESS('PR-tampon'!$E468,COLUMN(REFERENCEMENT_FACADE[[#Headers],[TC/TNC
dans le domaine d''emploi visé]])))))</f>
        <v/>
      </c>
      <c r="K502" s="2" t="str">
        <f ca="1">IF('PR-tampon'!B468="","",IF('PR-tampon'!B468=0,"",INDIRECT(NOM_FR_FACADE&amp;ADDRESS('PR-tampon'!$E468,COLUMN(REFERENCEMENT_FACADE[[#Headers],[Synthèse support visés]])))))</f>
        <v/>
      </c>
      <c r="L502" s="2" t="str">
        <f ca="1">IF('PR-tampon'!B468="","",IF('PR-tampon'!B468=0,"",INDIRECT(NOM_FR_FACADE&amp;ADDRESS('PR-tampon'!$E468,COLUMN(REFERENCEMENT_FACADE[[#Headers],[LIMITATION DE HAUTEUR DE FACADE3]])))))</f>
        <v/>
      </c>
      <c r="M502" s="265" t="str">
        <f ca="1">IF('PR-tampon'!B468="","",IF('PR-tampon'!B468=0,"",INDIRECT(NOM_FR_FACADE&amp;ADDRESS('PR-tampon'!$E468,COLUMN(REFERENCEMENT_FACADE[[#Headers],[LIMITATION DE HAUTEUR DE FACADE]])))))</f>
        <v/>
      </c>
      <c r="N502" s="236" t="str">
        <f ca="1">IF('PR-tampon'!B468="","",IF('PR-tampon'!B468=0,"",IF(INDIRECT(NOM_FR_FACADE&amp;ADDRESS('PR-tampon'!$E468,COLUMN(REFERENCEMENT_FACADE[Observation domaine d''emploi Hauteur])))=0,"-",INDIRECT(NOM_FR_FACADE&amp;ADDRESS('PR-tampon'!$E468,COLUMN(REFERENCEMENT_FACADE[Observation domaine d''emploi Hauteur]))))))</f>
        <v/>
      </c>
      <c r="O502" s="2" t="str">
        <f ca="1">IF('PR-tampon'!B468="","",IF('PR-tampon'!B468=0,"",INDIRECT(NOM_FR_FACADE&amp;ADDRESS('PR-tampon'!$E468,COLUMN(REFERENCEMENT_FACADE[[#Headers],[Colonne zone visée]])))))</f>
        <v/>
      </c>
      <c r="P502" s="2" t="str">
        <f ca="1">IF('PR-tampon'!B468="","",IF('PR-tampon'!B468=0,"",INDIRECT(NOM_FR_FACADE&amp;ADDRESS('PR-tampon'!$E468,COLUMN(REFERENCEMENT_FACADE[[#Headers],[Colonne catégorie visée]])))))</f>
        <v/>
      </c>
      <c r="Q502" s="236" t="str">
        <f ca="1">IF(OR(RECH_CATEGORIE=FALSE,MID(Tableau5[[#This Row],[ZONE DE SISMICITE MAXIMALE POUR LA CATEGORIE DE BATIMENT VISEE]],2,2)="**"),IF('PR-tampon'!B468="","",IF('PR-tampon'!B468=0,"",IF(INDIRECT(NOM_FR_FACADE&amp;ADDRESS('PR-tampon'!$E468,COLUMN(REFERENCEMENT_FACADE[OBSERVATIONS SUR DOMAINE D''EMPLOI Sismique])))="","-",(INDIRECT(NOM_FR_FACADE&amp;ADDRESS('PR-tampon'!$E468,COLUMN(REFERENCEMENT_FACADE[OBSERVATIONS SUR DOMAINE D''EMPLOI Sismique]))))))),"")</f>
        <v/>
      </c>
      <c r="R502" s="2" t="str">
        <f ca="1">IF('PR-tampon'!B468="","",IF('PR-tampon'!B468=0,"",IF(INDIRECT(NOM_FR_FACADE&amp;ADDRESS('PR-tampon'!$E468,COLUMN(REFERENCEMENT_FACADE[REF ApL])))=0,"",INDIRECT(NOM_FR_FACADE&amp;ADDRESS('PR-tampon'!$E468,COLUMN(REFERENCEMENT_FACADE[REF ApL]))))))</f>
        <v/>
      </c>
      <c r="S502" s="187" t="str">
        <f ca="1">IF('PR-tampon'!B468="","",IF('PR-tampon'!B468=0,"",IF(INDIRECT(NOM_FR_FACADE&amp;ADDRESS('PR-tampon'!$E468,COLUMN(REFERENCEMENT_FACADE[Lien pour aller sur le site Evaluation CSTB])))=0,"",INDIRECT(NOM_FR_FACADE&amp;ADDRESS('PR-tampon'!$E468,COLUMN(REFERENCEMENT_FACADE[Lien pour aller sur le site Evaluation CSTB]))))))</f>
        <v/>
      </c>
    </row>
    <row r="503" spans="1:19" ht="120" customHeight="1" x14ac:dyDescent="0.3">
      <c r="A503" s="2" t="e">
        <f>IF('PR-tampon'!B469=0,"",IF(A502+1&gt;'MODULE DE RECHERCHE'!$F$36,"",A502+1))</f>
        <v>#VALUE!</v>
      </c>
      <c r="B503" s="10" t="str">
        <f ca="1">IF('PR-tampon'!E469="","",IF('PR-tampon'!E469=0,"",INDIRECT(NOM_FR_FACADE&amp;ADDRESS('PR-tampon'!$E469,COLUMN(REFERENCEMENT_FACADE[[#Headers],[DATE REFERENCEMENT]])))))</f>
        <v/>
      </c>
      <c r="C503" s="2" t="str">
        <f ca="1">IF('PR-tampon'!B469="","",IF('PR-tampon'!B469=0,"",INDIRECT(NOM_FR_FACADE&amp;ADDRESS('PR-tampon'!$E469,COLUMN(REFERENCEMENT_FACADE[[#Headers],[ASPECT]])))))</f>
        <v/>
      </c>
      <c r="D503" s="2" t="str">
        <f ca="1">IF('PR-tampon'!B469="","",IF('PR-tampon'!B469=0,"",INDIRECT(NOM_FR_FACADE&amp;ADDRESS('PR-tampon'!$E469,COLUMN(REFERENCEMENT_FACADE[[#Headers],[TYPE DE PROCEDE]])))))</f>
        <v/>
      </c>
      <c r="E503" s="2" t="str">
        <f ca="1">IF('PR-tampon'!B469="","",IF('PR-tampon'!B469=0,"",INDIRECT(NOM_FR_FACADE&amp;ADDRESS('PR-tampon'!$E469,COLUMN(REFERENCEMENT_FACADE[[#Headers],[NOM COMMERCIAL DU PROCEDE]])))))</f>
        <v/>
      </c>
      <c r="F503" s="2" t="str">
        <f ca="1">IF('PR-tampon'!B469="","",IF('PR-tampon'!B469=0,"",INDIRECT(NOM_FR_FACADE&amp;ADDRESS('PR-tampon'!$E469,COLUMN(REFERENCEMENT_FACADE[[#Headers],[FABRICANT]])))))</f>
        <v/>
      </c>
      <c r="G503" s="2" t="str">
        <f ca="1">IF('PR-tampon'!B469="","",IF('PR-tampon'!B469=0,"",INDIRECT(NOM_FR_FACADE&amp;ADDRESS('PR-tampon'!$E469,COLUMN(REFERENCEMENT_FACADE[[#Headers],[TYPE DE DOCUMENT DE REFERENCE]])))))</f>
        <v/>
      </c>
      <c r="H503" s="2" t="str">
        <f ca="1">IF('PR-tampon'!B469="","",IF('PR-tampon'!B469=0,"",INDIRECT(NOM_FR_FACADE&amp;ADDRESS('PR-tampon'!$E469,COLUMN(REFERENCEMENT_FACADE[[#Headers],[REF]])))))</f>
        <v/>
      </c>
      <c r="I503" s="10" t="str">
        <f ca="1">IF('PR-tampon'!B469="","",IF('PR-tampon'!B469=0,"",INDIRECT(NOM_FR_FACADE&amp;ADDRESS('PR-tampon'!$E469,COLUMN(REFERENCEMENT_FACADE[[#Headers],[AVIS LIMITE AU / VALIDITE]])))))</f>
        <v/>
      </c>
      <c r="J503" s="10" t="str">
        <f ca="1">IF('PR-tampon'!B469="","",IF('PR-tampon'!B469=0,"",INDIRECT(NOM_FR_FACADE&amp;ADDRESS('PR-tampon'!$E469,COLUMN(REFERENCEMENT_FACADE[[#Headers],[TC/TNC
dans le domaine d''emploi visé]])))))</f>
        <v/>
      </c>
      <c r="K503" s="2" t="str">
        <f ca="1">IF('PR-tampon'!B469="","",IF('PR-tampon'!B469=0,"",INDIRECT(NOM_FR_FACADE&amp;ADDRESS('PR-tampon'!$E469,COLUMN(REFERENCEMENT_FACADE[[#Headers],[Synthèse support visés]])))))</f>
        <v/>
      </c>
      <c r="L503" s="2" t="str">
        <f ca="1">IF('PR-tampon'!B469="","",IF('PR-tampon'!B469=0,"",INDIRECT(NOM_FR_FACADE&amp;ADDRESS('PR-tampon'!$E469,COLUMN(REFERENCEMENT_FACADE[[#Headers],[LIMITATION DE HAUTEUR DE FACADE3]])))))</f>
        <v/>
      </c>
      <c r="M503" s="265" t="str">
        <f ca="1">IF('PR-tampon'!B469="","",IF('PR-tampon'!B469=0,"",INDIRECT(NOM_FR_FACADE&amp;ADDRESS('PR-tampon'!$E469,COLUMN(REFERENCEMENT_FACADE[[#Headers],[LIMITATION DE HAUTEUR DE FACADE]])))))</f>
        <v/>
      </c>
      <c r="N503" s="236" t="str">
        <f ca="1">IF('PR-tampon'!B469="","",IF('PR-tampon'!B469=0,"",IF(INDIRECT(NOM_FR_FACADE&amp;ADDRESS('PR-tampon'!$E469,COLUMN(REFERENCEMENT_FACADE[Observation domaine d''emploi Hauteur])))=0,"-",INDIRECT(NOM_FR_FACADE&amp;ADDRESS('PR-tampon'!$E469,COLUMN(REFERENCEMENT_FACADE[Observation domaine d''emploi Hauteur]))))))</f>
        <v/>
      </c>
      <c r="O503" s="2" t="str">
        <f ca="1">IF('PR-tampon'!B469="","",IF('PR-tampon'!B469=0,"",INDIRECT(NOM_FR_FACADE&amp;ADDRESS('PR-tampon'!$E469,COLUMN(REFERENCEMENT_FACADE[[#Headers],[Colonne zone visée]])))))</f>
        <v/>
      </c>
      <c r="P503" s="2" t="str">
        <f ca="1">IF('PR-tampon'!B469="","",IF('PR-tampon'!B469=0,"",INDIRECT(NOM_FR_FACADE&amp;ADDRESS('PR-tampon'!$E469,COLUMN(REFERENCEMENT_FACADE[[#Headers],[Colonne catégorie visée]])))))</f>
        <v/>
      </c>
      <c r="Q503" s="236" t="str">
        <f ca="1">IF(OR(RECH_CATEGORIE=FALSE,MID(Tableau5[[#This Row],[ZONE DE SISMICITE MAXIMALE POUR LA CATEGORIE DE BATIMENT VISEE]],2,2)="**"),IF('PR-tampon'!B469="","",IF('PR-tampon'!B469=0,"",IF(INDIRECT(NOM_FR_FACADE&amp;ADDRESS('PR-tampon'!$E469,COLUMN(REFERENCEMENT_FACADE[OBSERVATIONS SUR DOMAINE D''EMPLOI Sismique])))="","-",(INDIRECT(NOM_FR_FACADE&amp;ADDRESS('PR-tampon'!$E469,COLUMN(REFERENCEMENT_FACADE[OBSERVATIONS SUR DOMAINE D''EMPLOI Sismique]))))))),"")</f>
        <v/>
      </c>
      <c r="R503" s="2" t="str">
        <f ca="1">IF('PR-tampon'!B469="","",IF('PR-tampon'!B469=0,"",IF(INDIRECT(NOM_FR_FACADE&amp;ADDRESS('PR-tampon'!$E469,COLUMN(REFERENCEMENT_FACADE[REF ApL])))=0,"",INDIRECT(NOM_FR_FACADE&amp;ADDRESS('PR-tampon'!$E469,COLUMN(REFERENCEMENT_FACADE[REF ApL]))))))</f>
        <v/>
      </c>
      <c r="S503" s="187" t="str">
        <f ca="1">IF('PR-tampon'!B469="","",IF('PR-tampon'!B469=0,"",IF(INDIRECT(NOM_FR_FACADE&amp;ADDRESS('PR-tampon'!$E469,COLUMN(REFERENCEMENT_FACADE[Lien pour aller sur le site Evaluation CSTB])))=0,"",INDIRECT(NOM_FR_FACADE&amp;ADDRESS('PR-tampon'!$E469,COLUMN(REFERENCEMENT_FACADE[Lien pour aller sur le site Evaluation CSTB]))))))</f>
        <v/>
      </c>
    </row>
    <row r="504" spans="1:19" ht="120" customHeight="1" x14ac:dyDescent="0.3">
      <c r="A504" s="2" t="e">
        <f>IF('PR-tampon'!B470=0,"",IF(A503+1&gt;'MODULE DE RECHERCHE'!$F$36,"",A503+1))</f>
        <v>#VALUE!</v>
      </c>
      <c r="B504" s="10" t="str">
        <f ca="1">IF('PR-tampon'!E470="","",IF('PR-tampon'!E470=0,"",INDIRECT(NOM_FR_FACADE&amp;ADDRESS('PR-tampon'!$E470,COLUMN(REFERENCEMENT_FACADE[[#Headers],[DATE REFERENCEMENT]])))))</f>
        <v/>
      </c>
      <c r="C504" s="2" t="str">
        <f ca="1">IF('PR-tampon'!B470="","",IF('PR-tampon'!B470=0,"",INDIRECT(NOM_FR_FACADE&amp;ADDRESS('PR-tampon'!$E470,COLUMN(REFERENCEMENT_FACADE[[#Headers],[ASPECT]])))))</f>
        <v/>
      </c>
      <c r="D504" s="2" t="str">
        <f ca="1">IF('PR-tampon'!B470="","",IF('PR-tampon'!B470=0,"",INDIRECT(NOM_FR_FACADE&amp;ADDRESS('PR-tampon'!$E470,COLUMN(REFERENCEMENT_FACADE[[#Headers],[TYPE DE PROCEDE]])))))</f>
        <v/>
      </c>
      <c r="E504" s="2" t="str">
        <f ca="1">IF('PR-tampon'!B470="","",IF('PR-tampon'!B470=0,"",INDIRECT(NOM_FR_FACADE&amp;ADDRESS('PR-tampon'!$E470,COLUMN(REFERENCEMENT_FACADE[[#Headers],[NOM COMMERCIAL DU PROCEDE]])))))</f>
        <v/>
      </c>
      <c r="F504" s="2" t="str">
        <f ca="1">IF('PR-tampon'!B470="","",IF('PR-tampon'!B470=0,"",INDIRECT(NOM_FR_FACADE&amp;ADDRESS('PR-tampon'!$E470,COLUMN(REFERENCEMENT_FACADE[[#Headers],[FABRICANT]])))))</f>
        <v/>
      </c>
      <c r="G504" s="2" t="str">
        <f ca="1">IF('PR-tampon'!B470="","",IF('PR-tampon'!B470=0,"",INDIRECT(NOM_FR_FACADE&amp;ADDRESS('PR-tampon'!$E470,COLUMN(REFERENCEMENT_FACADE[[#Headers],[TYPE DE DOCUMENT DE REFERENCE]])))))</f>
        <v/>
      </c>
      <c r="H504" s="2" t="str">
        <f ca="1">IF('PR-tampon'!B470="","",IF('PR-tampon'!B470=0,"",INDIRECT(NOM_FR_FACADE&amp;ADDRESS('PR-tampon'!$E470,COLUMN(REFERENCEMENT_FACADE[[#Headers],[REF]])))))</f>
        <v/>
      </c>
      <c r="I504" s="10" t="str">
        <f ca="1">IF('PR-tampon'!B470="","",IF('PR-tampon'!B470=0,"",INDIRECT(NOM_FR_FACADE&amp;ADDRESS('PR-tampon'!$E470,COLUMN(REFERENCEMENT_FACADE[[#Headers],[AVIS LIMITE AU / VALIDITE]])))))</f>
        <v/>
      </c>
      <c r="J504" s="10" t="str">
        <f ca="1">IF('PR-tampon'!B470="","",IF('PR-tampon'!B470=0,"",INDIRECT(NOM_FR_FACADE&amp;ADDRESS('PR-tampon'!$E470,COLUMN(REFERENCEMENT_FACADE[[#Headers],[TC/TNC
dans le domaine d''emploi visé]])))))</f>
        <v/>
      </c>
      <c r="K504" s="2" t="str">
        <f ca="1">IF('PR-tampon'!B470="","",IF('PR-tampon'!B470=0,"",INDIRECT(NOM_FR_FACADE&amp;ADDRESS('PR-tampon'!$E470,COLUMN(REFERENCEMENT_FACADE[[#Headers],[Synthèse support visés]])))))</f>
        <v/>
      </c>
      <c r="L504" s="2" t="str">
        <f ca="1">IF('PR-tampon'!B470="","",IF('PR-tampon'!B470=0,"",INDIRECT(NOM_FR_FACADE&amp;ADDRESS('PR-tampon'!$E470,COLUMN(REFERENCEMENT_FACADE[[#Headers],[LIMITATION DE HAUTEUR DE FACADE3]])))))</f>
        <v/>
      </c>
      <c r="M504" s="265" t="str">
        <f ca="1">IF('PR-tampon'!B470="","",IF('PR-tampon'!B470=0,"",INDIRECT(NOM_FR_FACADE&amp;ADDRESS('PR-tampon'!$E470,COLUMN(REFERENCEMENT_FACADE[[#Headers],[LIMITATION DE HAUTEUR DE FACADE]])))))</f>
        <v/>
      </c>
      <c r="N504" s="236" t="str">
        <f ca="1">IF('PR-tampon'!B470="","",IF('PR-tampon'!B470=0,"",IF(INDIRECT(NOM_FR_FACADE&amp;ADDRESS('PR-tampon'!$E470,COLUMN(REFERENCEMENT_FACADE[Observation domaine d''emploi Hauteur])))=0,"-",INDIRECT(NOM_FR_FACADE&amp;ADDRESS('PR-tampon'!$E470,COLUMN(REFERENCEMENT_FACADE[Observation domaine d''emploi Hauteur]))))))</f>
        <v/>
      </c>
      <c r="O504" s="2" t="str">
        <f ca="1">IF('PR-tampon'!B470="","",IF('PR-tampon'!B470=0,"",INDIRECT(NOM_FR_FACADE&amp;ADDRESS('PR-tampon'!$E470,COLUMN(REFERENCEMENT_FACADE[[#Headers],[Colonne zone visée]])))))</f>
        <v/>
      </c>
      <c r="P504" s="2" t="str">
        <f ca="1">IF('PR-tampon'!B470="","",IF('PR-tampon'!B470=0,"",INDIRECT(NOM_FR_FACADE&amp;ADDRESS('PR-tampon'!$E470,COLUMN(REFERENCEMENT_FACADE[[#Headers],[Colonne catégorie visée]])))))</f>
        <v/>
      </c>
      <c r="Q504" s="236" t="str">
        <f ca="1">IF(OR(RECH_CATEGORIE=FALSE,MID(Tableau5[[#This Row],[ZONE DE SISMICITE MAXIMALE POUR LA CATEGORIE DE BATIMENT VISEE]],2,2)="**"),IF('PR-tampon'!B470="","",IF('PR-tampon'!B470=0,"",IF(INDIRECT(NOM_FR_FACADE&amp;ADDRESS('PR-tampon'!$E470,COLUMN(REFERENCEMENT_FACADE[OBSERVATIONS SUR DOMAINE D''EMPLOI Sismique])))="","-",(INDIRECT(NOM_FR_FACADE&amp;ADDRESS('PR-tampon'!$E470,COLUMN(REFERENCEMENT_FACADE[OBSERVATIONS SUR DOMAINE D''EMPLOI Sismique]))))))),"")</f>
        <v/>
      </c>
      <c r="R504" s="2" t="str">
        <f ca="1">IF('PR-tampon'!B470="","",IF('PR-tampon'!B470=0,"",IF(INDIRECT(NOM_FR_FACADE&amp;ADDRESS('PR-tampon'!$E470,COLUMN(REFERENCEMENT_FACADE[REF ApL])))=0,"",INDIRECT(NOM_FR_FACADE&amp;ADDRESS('PR-tampon'!$E470,COLUMN(REFERENCEMENT_FACADE[REF ApL]))))))</f>
        <v/>
      </c>
      <c r="S504" s="187" t="str">
        <f ca="1">IF('PR-tampon'!B470="","",IF('PR-tampon'!B470=0,"",IF(INDIRECT(NOM_FR_FACADE&amp;ADDRESS('PR-tampon'!$E470,COLUMN(REFERENCEMENT_FACADE[Lien pour aller sur le site Evaluation CSTB])))=0,"",INDIRECT(NOM_FR_FACADE&amp;ADDRESS('PR-tampon'!$E470,COLUMN(REFERENCEMENT_FACADE[Lien pour aller sur le site Evaluation CSTB]))))))</f>
        <v/>
      </c>
    </row>
    <row r="505" spans="1:19" ht="120" customHeight="1" x14ac:dyDescent="0.3">
      <c r="A505" s="2" t="e">
        <f>IF('PR-tampon'!B471=0,"",IF(A504+1&gt;'MODULE DE RECHERCHE'!$F$36,"",A504+1))</f>
        <v>#VALUE!</v>
      </c>
      <c r="B505" s="10" t="str">
        <f ca="1">IF('PR-tampon'!E471="","",IF('PR-tampon'!E471=0,"",INDIRECT(NOM_FR_FACADE&amp;ADDRESS('PR-tampon'!$E471,COLUMN(REFERENCEMENT_FACADE[[#Headers],[DATE REFERENCEMENT]])))))</f>
        <v/>
      </c>
      <c r="C505" s="2" t="str">
        <f ca="1">IF('PR-tampon'!B471="","",IF('PR-tampon'!B471=0,"",INDIRECT(NOM_FR_FACADE&amp;ADDRESS('PR-tampon'!$E471,COLUMN(REFERENCEMENT_FACADE[[#Headers],[ASPECT]])))))</f>
        <v/>
      </c>
      <c r="D505" s="2" t="str">
        <f ca="1">IF('PR-tampon'!B471="","",IF('PR-tampon'!B471=0,"",INDIRECT(NOM_FR_FACADE&amp;ADDRESS('PR-tampon'!$E471,COLUMN(REFERENCEMENT_FACADE[[#Headers],[TYPE DE PROCEDE]])))))</f>
        <v/>
      </c>
      <c r="E505" s="2" t="str">
        <f ca="1">IF('PR-tampon'!B471="","",IF('PR-tampon'!B471=0,"",INDIRECT(NOM_FR_FACADE&amp;ADDRESS('PR-tampon'!$E471,COLUMN(REFERENCEMENT_FACADE[[#Headers],[NOM COMMERCIAL DU PROCEDE]])))))</f>
        <v/>
      </c>
      <c r="F505" s="2" t="str">
        <f ca="1">IF('PR-tampon'!B471="","",IF('PR-tampon'!B471=0,"",INDIRECT(NOM_FR_FACADE&amp;ADDRESS('PR-tampon'!$E471,COLUMN(REFERENCEMENT_FACADE[[#Headers],[FABRICANT]])))))</f>
        <v/>
      </c>
      <c r="G505" s="2" t="str">
        <f ca="1">IF('PR-tampon'!B471="","",IF('PR-tampon'!B471=0,"",INDIRECT(NOM_FR_FACADE&amp;ADDRESS('PR-tampon'!$E471,COLUMN(REFERENCEMENT_FACADE[[#Headers],[TYPE DE DOCUMENT DE REFERENCE]])))))</f>
        <v/>
      </c>
      <c r="H505" s="2" t="str">
        <f ca="1">IF('PR-tampon'!B471="","",IF('PR-tampon'!B471=0,"",INDIRECT(NOM_FR_FACADE&amp;ADDRESS('PR-tampon'!$E471,COLUMN(REFERENCEMENT_FACADE[[#Headers],[REF]])))))</f>
        <v/>
      </c>
      <c r="I505" s="10" t="str">
        <f ca="1">IF('PR-tampon'!B471="","",IF('PR-tampon'!B471=0,"",INDIRECT(NOM_FR_FACADE&amp;ADDRESS('PR-tampon'!$E471,COLUMN(REFERENCEMENT_FACADE[[#Headers],[AVIS LIMITE AU / VALIDITE]])))))</f>
        <v/>
      </c>
      <c r="J505" s="10" t="str">
        <f ca="1">IF('PR-tampon'!B471="","",IF('PR-tampon'!B471=0,"",INDIRECT(NOM_FR_FACADE&amp;ADDRESS('PR-tampon'!$E471,COLUMN(REFERENCEMENT_FACADE[[#Headers],[TC/TNC
dans le domaine d''emploi visé]])))))</f>
        <v/>
      </c>
      <c r="K505" s="2" t="str">
        <f ca="1">IF('PR-tampon'!B471="","",IF('PR-tampon'!B471=0,"",INDIRECT(NOM_FR_FACADE&amp;ADDRESS('PR-tampon'!$E471,COLUMN(REFERENCEMENT_FACADE[[#Headers],[Synthèse support visés]])))))</f>
        <v/>
      </c>
      <c r="L505" s="2" t="str">
        <f ca="1">IF('PR-tampon'!B471="","",IF('PR-tampon'!B471=0,"",INDIRECT(NOM_FR_FACADE&amp;ADDRESS('PR-tampon'!$E471,COLUMN(REFERENCEMENT_FACADE[[#Headers],[LIMITATION DE HAUTEUR DE FACADE3]])))))</f>
        <v/>
      </c>
      <c r="M505" s="265" t="str">
        <f ca="1">IF('PR-tampon'!B471="","",IF('PR-tampon'!B471=0,"",INDIRECT(NOM_FR_FACADE&amp;ADDRESS('PR-tampon'!$E471,COLUMN(REFERENCEMENT_FACADE[[#Headers],[LIMITATION DE HAUTEUR DE FACADE]])))))</f>
        <v/>
      </c>
      <c r="N505" s="236" t="str">
        <f ca="1">IF('PR-tampon'!B471="","",IF('PR-tampon'!B471=0,"",IF(INDIRECT(NOM_FR_FACADE&amp;ADDRESS('PR-tampon'!$E471,COLUMN(REFERENCEMENT_FACADE[Observation domaine d''emploi Hauteur])))=0,"-",INDIRECT(NOM_FR_FACADE&amp;ADDRESS('PR-tampon'!$E471,COLUMN(REFERENCEMENT_FACADE[Observation domaine d''emploi Hauteur]))))))</f>
        <v/>
      </c>
      <c r="O505" s="2" t="str">
        <f ca="1">IF('PR-tampon'!B471="","",IF('PR-tampon'!B471=0,"",INDIRECT(NOM_FR_FACADE&amp;ADDRESS('PR-tampon'!$E471,COLUMN(REFERENCEMENT_FACADE[[#Headers],[Colonne zone visée]])))))</f>
        <v/>
      </c>
      <c r="P505" s="2" t="str">
        <f ca="1">IF('PR-tampon'!B471="","",IF('PR-tampon'!B471=0,"",INDIRECT(NOM_FR_FACADE&amp;ADDRESS('PR-tampon'!$E471,COLUMN(REFERENCEMENT_FACADE[[#Headers],[Colonne catégorie visée]])))))</f>
        <v/>
      </c>
      <c r="Q505" s="236" t="str">
        <f ca="1">IF(OR(RECH_CATEGORIE=FALSE,MID(Tableau5[[#This Row],[ZONE DE SISMICITE MAXIMALE POUR LA CATEGORIE DE BATIMENT VISEE]],2,2)="**"),IF('PR-tampon'!B471="","",IF('PR-tampon'!B471=0,"",IF(INDIRECT(NOM_FR_FACADE&amp;ADDRESS('PR-tampon'!$E471,COLUMN(REFERENCEMENT_FACADE[OBSERVATIONS SUR DOMAINE D''EMPLOI Sismique])))="","-",(INDIRECT(NOM_FR_FACADE&amp;ADDRESS('PR-tampon'!$E471,COLUMN(REFERENCEMENT_FACADE[OBSERVATIONS SUR DOMAINE D''EMPLOI Sismique]))))))),"")</f>
        <v/>
      </c>
      <c r="R505" s="2" t="str">
        <f ca="1">IF('PR-tampon'!B471="","",IF('PR-tampon'!B471=0,"",IF(INDIRECT(NOM_FR_FACADE&amp;ADDRESS('PR-tampon'!$E471,COLUMN(REFERENCEMENT_FACADE[REF ApL])))=0,"",INDIRECT(NOM_FR_FACADE&amp;ADDRESS('PR-tampon'!$E471,COLUMN(REFERENCEMENT_FACADE[REF ApL]))))))</f>
        <v/>
      </c>
      <c r="S505" s="187" t="str">
        <f ca="1">IF('PR-tampon'!B471="","",IF('PR-tampon'!B471=0,"",IF(INDIRECT(NOM_FR_FACADE&amp;ADDRESS('PR-tampon'!$E471,COLUMN(REFERENCEMENT_FACADE[Lien pour aller sur le site Evaluation CSTB])))=0,"",INDIRECT(NOM_FR_FACADE&amp;ADDRESS('PR-tampon'!$E471,COLUMN(REFERENCEMENT_FACADE[Lien pour aller sur le site Evaluation CSTB]))))))</f>
        <v/>
      </c>
    </row>
    <row r="506" spans="1:19" ht="120" customHeight="1" x14ac:dyDescent="0.3">
      <c r="A506" s="2" t="e">
        <f>IF('PR-tampon'!B472=0,"",IF(A505+1&gt;'MODULE DE RECHERCHE'!$F$36,"",A505+1))</f>
        <v>#VALUE!</v>
      </c>
      <c r="B506" s="10" t="str">
        <f ca="1">IF('PR-tampon'!E472="","",IF('PR-tampon'!E472=0,"",INDIRECT(NOM_FR_FACADE&amp;ADDRESS('PR-tampon'!$E472,COLUMN(REFERENCEMENT_FACADE[[#Headers],[DATE REFERENCEMENT]])))))</f>
        <v/>
      </c>
      <c r="C506" s="2" t="str">
        <f ca="1">IF('PR-tampon'!B472="","",IF('PR-tampon'!B472=0,"",INDIRECT(NOM_FR_FACADE&amp;ADDRESS('PR-tampon'!$E472,COLUMN(REFERENCEMENT_FACADE[[#Headers],[ASPECT]])))))</f>
        <v/>
      </c>
      <c r="D506" s="2" t="str">
        <f ca="1">IF('PR-tampon'!B472="","",IF('PR-tampon'!B472=0,"",INDIRECT(NOM_FR_FACADE&amp;ADDRESS('PR-tampon'!$E472,COLUMN(REFERENCEMENT_FACADE[[#Headers],[TYPE DE PROCEDE]])))))</f>
        <v/>
      </c>
      <c r="E506" s="2" t="str">
        <f ca="1">IF('PR-tampon'!B472="","",IF('PR-tampon'!B472=0,"",INDIRECT(NOM_FR_FACADE&amp;ADDRESS('PR-tampon'!$E472,COLUMN(REFERENCEMENT_FACADE[[#Headers],[NOM COMMERCIAL DU PROCEDE]])))))</f>
        <v/>
      </c>
      <c r="F506" s="2" t="str">
        <f ca="1">IF('PR-tampon'!B472="","",IF('PR-tampon'!B472=0,"",INDIRECT(NOM_FR_FACADE&amp;ADDRESS('PR-tampon'!$E472,COLUMN(REFERENCEMENT_FACADE[[#Headers],[FABRICANT]])))))</f>
        <v/>
      </c>
      <c r="G506" s="2" t="str">
        <f ca="1">IF('PR-tampon'!B472="","",IF('PR-tampon'!B472=0,"",INDIRECT(NOM_FR_FACADE&amp;ADDRESS('PR-tampon'!$E472,COLUMN(REFERENCEMENT_FACADE[[#Headers],[TYPE DE DOCUMENT DE REFERENCE]])))))</f>
        <v/>
      </c>
      <c r="H506" s="2" t="str">
        <f ca="1">IF('PR-tampon'!B472="","",IF('PR-tampon'!B472=0,"",INDIRECT(NOM_FR_FACADE&amp;ADDRESS('PR-tampon'!$E472,COLUMN(REFERENCEMENT_FACADE[[#Headers],[REF]])))))</f>
        <v/>
      </c>
      <c r="I506" s="10" t="str">
        <f ca="1">IF('PR-tampon'!B472="","",IF('PR-tampon'!B472=0,"",INDIRECT(NOM_FR_FACADE&amp;ADDRESS('PR-tampon'!$E472,COLUMN(REFERENCEMENT_FACADE[[#Headers],[AVIS LIMITE AU / VALIDITE]])))))</f>
        <v/>
      </c>
      <c r="J506" s="10" t="str">
        <f ca="1">IF('PR-tampon'!B472="","",IF('PR-tampon'!B472=0,"",INDIRECT(NOM_FR_FACADE&amp;ADDRESS('PR-tampon'!$E472,COLUMN(REFERENCEMENT_FACADE[[#Headers],[TC/TNC
dans le domaine d''emploi visé]])))))</f>
        <v/>
      </c>
      <c r="K506" s="2" t="str">
        <f ca="1">IF('PR-tampon'!B472="","",IF('PR-tampon'!B472=0,"",INDIRECT(NOM_FR_FACADE&amp;ADDRESS('PR-tampon'!$E472,COLUMN(REFERENCEMENT_FACADE[[#Headers],[Synthèse support visés]])))))</f>
        <v/>
      </c>
      <c r="L506" s="2" t="str">
        <f ca="1">IF('PR-tampon'!B472="","",IF('PR-tampon'!B472=0,"",INDIRECT(NOM_FR_FACADE&amp;ADDRESS('PR-tampon'!$E472,COLUMN(REFERENCEMENT_FACADE[[#Headers],[LIMITATION DE HAUTEUR DE FACADE3]])))))</f>
        <v/>
      </c>
      <c r="M506" s="265" t="str">
        <f ca="1">IF('PR-tampon'!B472="","",IF('PR-tampon'!B472=0,"",INDIRECT(NOM_FR_FACADE&amp;ADDRESS('PR-tampon'!$E472,COLUMN(REFERENCEMENT_FACADE[[#Headers],[LIMITATION DE HAUTEUR DE FACADE]])))))</f>
        <v/>
      </c>
      <c r="N506" s="236" t="str">
        <f ca="1">IF('PR-tampon'!B472="","",IF('PR-tampon'!B472=0,"",IF(INDIRECT(NOM_FR_FACADE&amp;ADDRESS('PR-tampon'!$E472,COLUMN(REFERENCEMENT_FACADE[Observation domaine d''emploi Hauteur])))=0,"-",INDIRECT(NOM_FR_FACADE&amp;ADDRESS('PR-tampon'!$E472,COLUMN(REFERENCEMENT_FACADE[Observation domaine d''emploi Hauteur]))))))</f>
        <v/>
      </c>
      <c r="O506" s="2" t="str">
        <f ca="1">IF('PR-tampon'!B472="","",IF('PR-tampon'!B472=0,"",INDIRECT(NOM_FR_FACADE&amp;ADDRESS('PR-tampon'!$E472,COLUMN(REFERENCEMENT_FACADE[[#Headers],[Colonne zone visée]])))))</f>
        <v/>
      </c>
      <c r="P506" s="2" t="str">
        <f ca="1">IF('PR-tampon'!B472="","",IF('PR-tampon'!B472=0,"",INDIRECT(NOM_FR_FACADE&amp;ADDRESS('PR-tampon'!$E472,COLUMN(REFERENCEMENT_FACADE[[#Headers],[Colonne catégorie visée]])))))</f>
        <v/>
      </c>
      <c r="Q506" s="236" t="str">
        <f ca="1">IF(OR(RECH_CATEGORIE=FALSE,MID(Tableau5[[#This Row],[ZONE DE SISMICITE MAXIMALE POUR LA CATEGORIE DE BATIMENT VISEE]],2,2)="**"),IF('PR-tampon'!B472="","",IF('PR-tampon'!B472=0,"",IF(INDIRECT(NOM_FR_FACADE&amp;ADDRESS('PR-tampon'!$E472,COLUMN(REFERENCEMENT_FACADE[OBSERVATIONS SUR DOMAINE D''EMPLOI Sismique])))="","-",(INDIRECT(NOM_FR_FACADE&amp;ADDRESS('PR-tampon'!$E472,COLUMN(REFERENCEMENT_FACADE[OBSERVATIONS SUR DOMAINE D''EMPLOI Sismique]))))))),"")</f>
        <v/>
      </c>
      <c r="R506" s="2" t="str">
        <f ca="1">IF('PR-tampon'!B472="","",IF('PR-tampon'!B472=0,"",IF(INDIRECT(NOM_FR_FACADE&amp;ADDRESS('PR-tampon'!$E472,COLUMN(REFERENCEMENT_FACADE[REF ApL])))=0,"",INDIRECT(NOM_FR_FACADE&amp;ADDRESS('PR-tampon'!$E472,COLUMN(REFERENCEMENT_FACADE[REF ApL]))))))</f>
        <v/>
      </c>
      <c r="S506" s="187" t="str">
        <f ca="1">IF('PR-tampon'!B472="","",IF('PR-tampon'!B472=0,"",IF(INDIRECT(NOM_FR_FACADE&amp;ADDRESS('PR-tampon'!$E472,COLUMN(REFERENCEMENT_FACADE[Lien pour aller sur le site Evaluation CSTB])))=0,"",INDIRECT(NOM_FR_FACADE&amp;ADDRESS('PR-tampon'!$E472,COLUMN(REFERENCEMENT_FACADE[Lien pour aller sur le site Evaluation CSTB]))))))</f>
        <v/>
      </c>
    </row>
    <row r="507" spans="1:19" ht="120" customHeight="1" x14ac:dyDescent="0.3">
      <c r="A507" s="2" t="e">
        <f>IF('PR-tampon'!B473=0,"",IF(A506+1&gt;'MODULE DE RECHERCHE'!$F$36,"",A506+1))</f>
        <v>#VALUE!</v>
      </c>
      <c r="B507" s="10" t="str">
        <f ca="1">IF('PR-tampon'!E473="","",IF('PR-tampon'!E473=0,"",INDIRECT(NOM_FR_FACADE&amp;ADDRESS('PR-tampon'!$E473,COLUMN(REFERENCEMENT_FACADE[[#Headers],[DATE REFERENCEMENT]])))))</f>
        <v/>
      </c>
      <c r="C507" s="2" t="str">
        <f ca="1">IF('PR-tampon'!B473="","",IF('PR-tampon'!B473=0,"",INDIRECT(NOM_FR_FACADE&amp;ADDRESS('PR-tampon'!$E473,COLUMN(REFERENCEMENT_FACADE[[#Headers],[ASPECT]])))))</f>
        <v/>
      </c>
      <c r="D507" s="2" t="str">
        <f ca="1">IF('PR-tampon'!B473="","",IF('PR-tampon'!B473=0,"",INDIRECT(NOM_FR_FACADE&amp;ADDRESS('PR-tampon'!$E473,COLUMN(REFERENCEMENT_FACADE[[#Headers],[TYPE DE PROCEDE]])))))</f>
        <v/>
      </c>
      <c r="E507" s="2" t="str">
        <f ca="1">IF('PR-tampon'!B473="","",IF('PR-tampon'!B473=0,"",INDIRECT(NOM_FR_FACADE&amp;ADDRESS('PR-tampon'!$E473,COLUMN(REFERENCEMENT_FACADE[[#Headers],[NOM COMMERCIAL DU PROCEDE]])))))</f>
        <v/>
      </c>
      <c r="F507" s="2" t="str">
        <f ca="1">IF('PR-tampon'!B473="","",IF('PR-tampon'!B473=0,"",INDIRECT(NOM_FR_FACADE&amp;ADDRESS('PR-tampon'!$E473,COLUMN(REFERENCEMENT_FACADE[[#Headers],[FABRICANT]])))))</f>
        <v/>
      </c>
      <c r="G507" s="2" t="str">
        <f ca="1">IF('PR-tampon'!B473="","",IF('PR-tampon'!B473=0,"",INDIRECT(NOM_FR_FACADE&amp;ADDRESS('PR-tampon'!$E473,COLUMN(REFERENCEMENT_FACADE[[#Headers],[TYPE DE DOCUMENT DE REFERENCE]])))))</f>
        <v/>
      </c>
      <c r="H507" s="2" t="str">
        <f ca="1">IF('PR-tampon'!B473="","",IF('PR-tampon'!B473=0,"",INDIRECT(NOM_FR_FACADE&amp;ADDRESS('PR-tampon'!$E473,COLUMN(REFERENCEMENT_FACADE[[#Headers],[REF]])))))</f>
        <v/>
      </c>
      <c r="I507" s="10" t="str">
        <f ca="1">IF('PR-tampon'!B473="","",IF('PR-tampon'!B473=0,"",INDIRECT(NOM_FR_FACADE&amp;ADDRESS('PR-tampon'!$E473,COLUMN(REFERENCEMENT_FACADE[[#Headers],[AVIS LIMITE AU / VALIDITE]])))))</f>
        <v/>
      </c>
      <c r="J507" s="10" t="str">
        <f ca="1">IF('PR-tampon'!B473="","",IF('PR-tampon'!B473=0,"",INDIRECT(NOM_FR_FACADE&amp;ADDRESS('PR-tampon'!$E473,COLUMN(REFERENCEMENT_FACADE[[#Headers],[TC/TNC
dans le domaine d''emploi visé]])))))</f>
        <v/>
      </c>
      <c r="K507" s="2" t="str">
        <f ca="1">IF('PR-tampon'!B473="","",IF('PR-tampon'!B473=0,"",INDIRECT(NOM_FR_FACADE&amp;ADDRESS('PR-tampon'!$E473,COLUMN(REFERENCEMENT_FACADE[[#Headers],[Synthèse support visés]])))))</f>
        <v/>
      </c>
      <c r="L507" s="2" t="str">
        <f ca="1">IF('PR-tampon'!B473="","",IF('PR-tampon'!B473=0,"",INDIRECT(NOM_FR_FACADE&amp;ADDRESS('PR-tampon'!$E473,COLUMN(REFERENCEMENT_FACADE[[#Headers],[LIMITATION DE HAUTEUR DE FACADE3]])))))</f>
        <v/>
      </c>
      <c r="M507" s="265" t="str">
        <f ca="1">IF('PR-tampon'!B473="","",IF('PR-tampon'!B473=0,"",INDIRECT(NOM_FR_FACADE&amp;ADDRESS('PR-tampon'!$E473,COLUMN(REFERENCEMENT_FACADE[[#Headers],[LIMITATION DE HAUTEUR DE FACADE]])))))</f>
        <v/>
      </c>
      <c r="N507" s="236" t="str">
        <f ca="1">IF('PR-tampon'!B473="","",IF('PR-tampon'!B473=0,"",IF(INDIRECT(NOM_FR_FACADE&amp;ADDRESS('PR-tampon'!$E473,COLUMN(REFERENCEMENT_FACADE[Observation domaine d''emploi Hauteur])))=0,"-",INDIRECT(NOM_FR_FACADE&amp;ADDRESS('PR-tampon'!$E473,COLUMN(REFERENCEMENT_FACADE[Observation domaine d''emploi Hauteur]))))))</f>
        <v/>
      </c>
      <c r="O507" s="2" t="str">
        <f ca="1">IF('PR-tampon'!B473="","",IF('PR-tampon'!B473=0,"",INDIRECT(NOM_FR_FACADE&amp;ADDRESS('PR-tampon'!$E473,COLUMN(REFERENCEMENT_FACADE[[#Headers],[Colonne zone visée]])))))</f>
        <v/>
      </c>
      <c r="P507" s="2" t="str">
        <f ca="1">IF('PR-tampon'!B473="","",IF('PR-tampon'!B473=0,"",INDIRECT(NOM_FR_FACADE&amp;ADDRESS('PR-tampon'!$E473,COLUMN(REFERENCEMENT_FACADE[[#Headers],[Colonne catégorie visée]])))))</f>
        <v/>
      </c>
      <c r="Q507" s="236" t="str">
        <f ca="1">IF(OR(RECH_CATEGORIE=FALSE,MID(Tableau5[[#This Row],[ZONE DE SISMICITE MAXIMALE POUR LA CATEGORIE DE BATIMENT VISEE]],2,2)="**"),IF('PR-tampon'!B473="","",IF('PR-tampon'!B473=0,"",IF(INDIRECT(NOM_FR_FACADE&amp;ADDRESS('PR-tampon'!$E473,COLUMN(REFERENCEMENT_FACADE[OBSERVATIONS SUR DOMAINE D''EMPLOI Sismique])))="","-",(INDIRECT(NOM_FR_FACADE&amp;ADDRESS('PR-tampon'!$E473,COLUMN(REFERENCEMENT_FACADE[OBSERVATIONS SUR DOMAINE D''EMPLOI Sismique]))))))),"")</f>
        <v/>
      </c>
      <c r="R507" s="2" t="str">
        <f ca="1">IF('PR-tampon'!B473="","",IF('PR-tampon'!B473=0,"",IF(INDIRECT(NOM_FR_FACADE&amp;ADDRESS('PR-tampon'!$E473,COLUMN(REFERENCEMENT_FACADE[REF ApL])))=0,"",INDIRECT(NOM_FR_FACADE&amp;ADDRESS('PR-tampon'!$E473,COLUMN(REFERENCEMENT_FACADE[REF ApL]))))))</f>
        <v/>
      </c>
      <c r="S507" s="187" t="str">
        <f ca="1">IF('PR-tampon'!B473="","",IF('PR-tampon'!B473=0,"",IF(INDIRECT(NOM_FR_FACADE&amp;ADDRESS('PR-tampon'!$E473,COLUMN(REFERENCEMENT_FACADE[Lien pour aller sur le site Evaluation CSTB])))=0,"",INDIRECT(NOM_FR_FACADE&amp;ADDRESS('PR-tampon'!$E473,COLUMN(REFERENCEMENT_FACADE[Lien pour aller sur le site Evaluation CSTB]))))))</f>
        <v/>
      </c>
    </row>
    <row r="508" spans="1:19" ht="120" customHeight="1" x14ac:dyDescent="0.3">
      <c r="A508" s="2" t="e">
        <f>IF('PR-tampon'!B474=0,"",IF(A507+1&gt;'MODULE DE RECHERCHE'!$F$36,"",A507+1))</f>
        <v>#VALUE!</v>
      </c>
      <c r="B508" s="10" t="str">
        <f ca="1">IF('PR-tampon'!E474="","",IF('PR-tampon'!E474=0,"",INDIRECT(NOM_FR_FACADE&amp;ADDRESS('PR-tampon'!$E474,COLUMN(REFERENCEMENT_FACADE[[#Headers],[DATE REFERENCEMENT]])))))</f>
        <v/>
      </c>
      <c r="C508" s="2" t="str">
        <f ca="1">IF('PR-tampon'!B474="","",IF('PR-tampon'!B474=0,"",INDIRECT(NOM_FR_FACADE&amp;ADDRESS('PR-tampon'!$E474,COLUMN(REFERENCEMENT_FACADE[[#Headers],[ASPECT]])))))</f>
        <v/>
      </c>
      <c r="D508" s="2" t="str">
        <f ca="1">IF('PR-tampon'!B474="","",IF('PR-tampon'!B474=0,"",INDIRECT(NOM_FR_FACADE&amp;ADDRESS('PR-tampon'!$E474,COLUMN(REFERENCEMENT_FACADE[[#Headers],[TYPE DE PROCEDE]])))))</f>
        <v/>
      </c>
      <c r="E508" s="2" t="str">
        <f ca="1">IF('PR-tampon'!B474="","",IF('PR-tampon'!B474=0,"",INDIRECT(NOM_FR_FACADE&amp;ADDRESS('PR-tampon'!$E474,COLUMN(REFERENCEMENT_FACADE[[#Headers],[NOM COMMERCIAL DU PROCEDE]])))))</f>
        <v/>
      </c>
      <c r="F508" s="2" t="str">
        <f ca="1">IF('PR-tampon'!B474="","",IF('PR-tampon'!B474=0,"",INDIRECT(NOM_FR_FACADE&amp;ADDRESS('PR-tampon'!$E474,COLUMN(REFERENCEMENT_FACADE[[#Headers],[FABRICANT]])))))</f>
        <v/>
      </c>
      <c r="G508" s="2" t="str">
        <f ca="1">IF('PR-tampon'!B474="","",IF('PR-tampon'!B474=0,"",INDIRECT(NOM_FR_FACADE&amp;ADDRESS('PR-tampon'!$E474,COLUMN(REFERENCEMENT_FACADE[[#Headers],[TYPE DE DOCUMENT DE REFERENCE]])))))</f>
        <v/>
      </c>
      <c r="H508" s="2" t="str">
        <f ca="1">IF('PR-tampon'!B474="","",IF('PR-tampon'!B474=0,"",INDIRECT(NOM_FR_FACADE&amp;ADDRESS('PR-tampon'!$E474,COLUMN(REFERENCEMENT_FACADE[[#Headers],[REF]])))))</f>
        <v/>
      </c>
      <c r="I508" s="10" t="str">
        <f ca="1">IF('PR-tampon'!B474="","",IF('PR-tampon'!B474=0,"",INDIRECT(NOM_FR_FACADE&amp;ADDRESS('PR-tampon'!$E474,COLUMN(REFERENCEMENT_FACADE[[#Headers],[AVIS LIMITE AU / VALIDITE]])))))</f>
        <v/>
      </c>
      <c r="J508" s="10" t="str">
        <f ca="1">IF('PR-tampon'!B474="","",IF('PR-tampon'!B474=0,"",INDIRECT(NOM_FR_FACADE&amp;ADDRESS('PR-tampon'!$E474,COLUMN(REFERENCEMENT_FACADE[[#Headers],[TC/TNC
dans le domaine d''emploi visé]])))))</f>
        <v/>
      </c>
      <c r="K508" s="2" t="str">
        <f ca="1">IF('PR-tampon'!B474="","",IF('PR-tampon'!B474=0,"",INDIRECT(NOM_FR_FACADE&amp;ADDRESS('PR-tampon'!$E474,COLUMN(REFERENCEMENT_FACADE[[#Headers],[Synthèse support visés]])))))</f>
        <v/>
      </c>
      <c r="L508" s="2" t="str">
        <f ca="1">IF('PR-tampon'!B474="","",IF('PR-tampon'!B474=0,"",INDIRECT(NOM_FR_FACADE&amp;ADDRESS('PR-tampon'!$E474,COLUMN(REFERENCEMENT_FACADE[[#Headers],[LIMITATION DE HAUTEUR DE FACADE3]])))))</f>
        <v/>
      </c>
      <c r="M508" s="265" t="str">
        <f ca="1">IF('PR-tampon'!B474="","",IF('PR-tampon'!B474=0,"",INDIRECT(NOM_FR_FACADE&amp;ADDRESS('PR-tampon'!$E474,COLUMN(REFERENCEMENT_FACADE[[#Headers],[LIMITATION DE HAUTEUR DE FACADE]])))))</f>
        <v/>
      </c>
      <c r="N508" s="236" t="str">
        <f ca="1">IF('PR-tampon'!B474="","",IF('PR-tampon'!B474=0,"",IF(INDIRECT(NOM_FR_FACADE&amp;ADDRESS('PR-tampon'!$E474,COLUMN(REFERENCEMENT_FACADE[Observation domaine d''emploi Hauteur])))=0,"-",INDIRECT(NOM_FR_FACADE&amp;ADDRESS('PR-tampon'!$E474,COLUMN(REFERENCEMENT_FACADE[Observation domaine d''emploi Hauteur]))))))</f>
        <v/>
      </c>
      <c r="O508" s="2" t="str">
        <f ca="1">IF('PR-tampon'!B474="","",IF('PR-tampon'!B474=0,"",INDIRECT(NOM_FR_FACADE&amp;ADDRESS('PR-tampon'!$E474,COLUMN(REFERENCEMENT_FACADE[[#Headers],[Colonne zone visée]])))))</f>
        <v/>
      </c>
      <c r="P508" s="2" t="str">
        <f ca="1">IF('PR-tampon'!B474="","",IF('PR-tampon'!B474=0,"",INDIRECT(NOM_FR_FACADE&amp;ADDRESS('PR-tampon'!$E474,COLUMN(REFERENCEMENT_FACADE[[#Headers],[Colonne catégorie visée]])))))</f>
        <v/>
      </c>
      <c r="Q508" s="236" t="str">
        <f ca="1">IF(OR(RECH_CATEGORIE=FALSE,MID(Tableau5[[#This Row],[ZONE DE SISMICITE MAXIMALE POUR LA CATEGORIE DE BATIMENT VISEE]],2,2)="**"),IF('PR-tampon'!B474="","",IF('PR-tampon'!B474=0,"",IF(INDIRECT(NOM_FR_FACADE&amp;ADDRESS('PR-tampon'!$E474,COLUMN(REFERENCEMENT_FACADE[OBSERVATIONS SUR DOMAINE D''EMPLOI Sismique])))="","-",(INDIRECT(NOM_FR_FACADE&amp;ADDRESS('PR-tampon'!$E474,COLUMN(REFERENCEMENT_FACADE[OBSERVATIONS SUR DOMAINE D''EMPLOI Sismique]))))))),"")</f>
        <v/>
      </c>
      <c r="R508" s="2" t="str">
        <f ca="1">IF('PR-tampon'!B474="","",IF('PR-tampon'!B474=0,"",IF(INDIRECT(NOM_FR_FACADE&amp;ADDRESS('PR-tampon'!$E474,COLUMN(REFERENCEMENT_FACADE[REF ApL])))=0,"",INDIRECT(NOM_FR_FACADE&amp;ADDRESS('PR-tampon'!$E474,COLUMN(REFERENCEMENT_FACADE[REF ApL]))))))</f>
        <v/>
      </c>
      <c r="S508" s="187" t="str">
        <f ca="1">IF('PR-tampon'!B474="","",IF('PR-tampon'!B474=0,"",IF(INDIRECT(NOM_FR_FACADE&amp;ADDRESS('PR-tampon'!$E474,COLUMN(REFERENCEMENT_FACADE[Lien pour aller sur le site Evaluation CSTB])))=0,"",INDIRECT(NOM_FR_FACADE&amp;ADDRESS('PR-tampon'!$E474,COLUMN(REFERENCEMENT_FACADE[Lien pour aller sur le site Evaluation CSTB]))))))</f>
        <v/>
      </c>
    </row>
    <row r="509" spans="1:19" ht="120" customHeight="1" x14ac:dyDescent="0.3">
      <c r="A509" s="2" t="e">
        <f>IF('PR-tampon'!B475=0,"",IF(A508+1&gt;'MODULE DE RECHERCHE'!$F$36,"",A508+1))</f>
        <v>#VALUE!</v>
      </c>
      <c r="B509" s="10" t="str">
        <f ca="1">IF('PR-tampon'!E475="","",IF('PR-tampon'!E475=0,"",INDIRECT(NOM_FR_FACADE&amp;ADDRESS('PR-tampon'!$E475,COLUMN(REFERENCEMENT_FACADE[[#Headers],[DATE REFERENCEMENT]])))))</f>
        <v/>
      </c>
      <c r="C509" s="2" t="str">
        <f ca="1">IF('PR-tampon'!B475="","",IF('PR-tampon'!B475=0,"",INDIRECT(NOM_FR_FACADE&amp;ADDRESS('PR-tampon'!$E475,COLUMN(REFERENCEMENT_FACADE[[#Headers],[ASPECT]])))))</f>
        <v/>
      </c>
      <c r="D509" s="2" t="str">
        <f ca="1">IF('PR-tampon'!B475="","",IF('PR-tampon'!B475=0,"",INDIRECT(NOM_FR_FACADE&amp;ADDRESS('PR-tampon'!$E475,COLUMN(REFERENCEMENT_FACADE[[#Headers],[TYPE DE PROCEDE]])))))</f>
        <v/>
      </c>
      <c r="E509" s="2" t="str">
        <f ca="1">IF('PR-tampon'!B475="","",IF('PR-tampon'!B475=0,"",INDIRECT(NOM_FR_FACADE&amp;ADDRESS('PR-tampon'!$E475,COLUMN(REFERENCEMENT_FACADE[[#Headers],[NOM COMMERCIAL DU PROCEDE]])))))</f>
        <v/>
      </c>
      <c r="F509" s="2" t="str">
        <f ca="1">IF('PR-tampon'!B475="","",IF('PR-tampon'!B475=0,"",INDIRECT(NOM_FR_FACADE&amp;ADDRESS('PR-tampon'!$E475,COLUMN(REFERENCEMENT_FACADE[[#Headers],[FABRICANT]])))))</f>
        <v/>
      </c>
      <c r="G509" s="2" t="str">
        <f ca="1">IF('PR-tampon'!B475="","",IF('PR-tampon'!B475=0,"",INDIRECT(NOM_FR_FACADE&amp;ADDRESS('PR-tampon'!$E475,COLUMN(REFERENCEMENT_FACADE[[#Headers],[TYPE DE DOCUMENT DE REFERENCE]])))))</f>
        <v/>
      </c>
      <c r="H509" s="2" t="str">
        <f ca="1">IF('PR-tampon'!B475="","",IF('PR-tampon'!B475=0,"",INDIRECT(NOM_FR_FACADE&amp;ADDRESS('PR-tampon'!$E475,COLUMN(REFERENCEMENT_FACADE[[#Headers],[REF]])))))</f>
        <v/>
      </c>
      <c r="I509" s="10" t="str">
        <f ca="1">IF('PR-tampon'!B475="","",IF('PR-tampon'!B475=0,"",INDIRECT(NOM_FR_FACADE&amp;ADDRESS('PR-tampon'!$E475,COLUMN(REFERENCEMENT_FACADE[[#Headers],[AVIS LIMITE AU / VALIDITE]])))))</f>
        <v/>
      </c>
      <c r="J509" s="10" t="str">
        <f ca="1">IF('PR-tampon'!B475="","",IF('PR-tampon'!B475=0,"",INDIRECT(NOM_FR_FACADE&amp;ADDRESS('PR-tampon'!$E475,COLUMN(REFERENCEMENT_FACADE[[#Headers],[TC/TNC
dans le domaine d''emploi visé]])))))</f>
        <v/>
      </c>
      <c r="K509" s="2" t="str">
        <f ca="1">IF('PR-tampon'!B475="","",IF('PR-tampon'!B475=0,"",INDIRECT(NOM_FR_FACADE&amp;ADDRESS('PR-tampon'!$E475,COLUMN(REFERENCEMENT_FACADE[[#Headers],[Synthèse support visés]])))))</f>
        <v/>
      </c>
      <c r="L509" s="2" t="str">
        <f ca="1">IF('PR-tampon'!B475="","",IF('PR-tampon'!B475=0,"",INDIRECT(NOM_FR_FACADE&amp;ADDRESS('PR-tampon'!$E475,COLUMN(REFERENCEMENT_FACADE[[#Headers],[LIMITATION DE HAUTEUR DE FACADE3]])))))</f>
        <v/>
      </c>
      <c r="M509" s="265" t="str">
        <f ca="1">IF('PR-tampon'!B475="","",IF('PR-tampon'!B475=0,"",INDIRECT(NOM_FR_FACADE&amp;ADDRESS('PR-tampon'!$E475,COLUMN(REFERENCEMENT_FACADE[[#Headers],[LIMITATION DE HAUTEUR DE FACADE]])))))</f>
        <v/>
      </c>
      <c r="N509" s="236" t="str">
        <f ca="1">IF('PR-tampon'!B475="","",IF('PR-tampon'!B475=0,"",IF(INDIRECT(NOM_FR_FACADE&amp;ADDRESS('PR-tampon'!$E475,COLUMN(REFERENCEMENT_FACADE[Observation domaine d''emploi Hauteur])))=0,"-",INDIRECT(NOM_FR_FACADE&amp;ADDRESS('PR-tampon'!$E475,COLUMN(REFERENCEMENT_FACADE[Observation domaine d''emploi Hauteur]))))))</f>
        <v/>
      </c>
      <c r="O509" s="2" t="str">
        <f ca="1">IF('PR-tampon'!B475="","",IF('PR-tampon'!B475=0,"",INDIRECT(NOM_FR_FACADE&amp;ADDRESS('PR-tampon'!$E475,COLUMN(REFERENCEMENT_FACADE[[#Headers],[Colonne zone visée]])))))</f>
        <v/>
      </c>
      <c r="P509" s="2" t="str">
        <f ca="1">IF('PR-tampon'!B475="","",IF('PR-tampon'!B475=0,"",INDIRECT(NOM_FR_FACADE&amp;ADDRESS('PR-tampon'!$E475,COLUMN(REFERENCEMENT_FACADE[[#Headers],[Colonne catégorie visée]])))))</f>
        <v/>
      </c>
      <c r="Q509" s="236" t="str">
        <f ca="1">IF(OR(RECH_CATEGORIE=FALSE,MID(Tableau5[[#This Row],[ZONE DE SISMICITE MAXIMALE POUR LA CATEGORIE DE BATIMENT VISEE]],2,2)="**"),IF('PR-tampon'!B475="","",IF('PR-tampon'!B475=0,"",IF(INDIRECT(NOM_FR_FACADE&amp;ADDRESS('PR-tampon'!$E475,COLUMN(REFERENCEMENT_FACADE[OBSERVATIONS SUR DOMAINE D''EMPLOI Sismique])))="","-",(INDIRECT(NOM_FR_FACADE&amp;ADDRESS('PR-tampon'!$E475,COLUMN(REFERENCEMENT_FACADE[OBSERVATIONS SUR DOMAINE D''EMPLOI Sismique]))))))),"")</f>
        <v/>
      </c>
      <c r="R509" s="2" t="str">
        <f ca="1">IF('PR-tampon'!B475="","",IF('PR-tampon'!B475=0,"",IF(INDIRECT(NOM_FR_FACADE&amp;ADDRESS('PR-tampon'!$E475,COLUMN(REFERENCEMENT_FACADE[REF ApL])))=0,"",INDIRECT(NOM_FR_FACADE&amp;ADDRESS('PR-tampon'!$E475,COLUMN(REFERENCEMENT_FACADE[REF ApL]))))))</f>
        <v/>
      </c>
      <c r="S509" s="187" t="str">
        <f ca="1">IF('PR-tampon'!B475="","",IF('PR-tampon'!B475=0,"",IF(INDIRECT(NOM_FR_FACADE&amp;ADDRESS('PR-tampon'!$E475,COLUMN(REFERENCEMENT_FACADE[Lien pour aller sur le site Evaluation CSTB])))=0,"",INDIRECT(NOM_FR_FACADE&amp;ADDRESS('PR-tampon'!$E475,COLUMN(REFERENCEMENT_FACADE[Lien pour aller sur le site Evaluation CSTB]))))))</f>
        <v/>
      </c>
    </row>
    <row r="510" spans="1:19" ht="120" customHeight="1" x14ac:dyDescent="0.3">
      <c r="A510" s="2" t="e">
        <f>IF('PR-tampon'!B476=0,"",IF(A509+1&gt;'MODULE DE RECHERCHE'!$F$36,"",A509+1))</f>
        <v>#VALUE!</v>
      </c>
      <c r="B510" s="10" t="str">
        <f ca="1">IF('PR-tampon'!E476="","",IF('PR-tampon'!E476=0,"",INDIRECT(NOM_FR_FACADE&amp;ADDRESS('PR-tampon'!$E476,COLUMN(REFERENCEMENT_FACADE[[#Headers],[DATE REFERENCEMENT]])))))</f>
        <v/>
      </c>
      <c r="C510" s="2" t="str">
        <f ca="1">IF('PR-tampon'!B476="","",IF('PR-tampon'!B476=0,"",INDIRECT(NOM_FR_FACADE&amp;ADDRESS('PR-tampon'!$E476,COLUMN(REFERENCEMENT_FACADE[[#Headers],[ASPECT]])))))</f>
        <v/>
      </c>
      <c r="D510" s="2" t="str">
        <f ca="1">IF('PR-tampon'!B476="","",IF('PR-tampon'!B476=0,"",INDIRECT(NOM_FR_FACADE&amp;ADDRESS('PR-tampon'!$E476,COLUMN(REFERENCEMENT_FACADE[[#Headers],[TYPE DE PROCEDE]])))))</f>
        <v/>
      </c>
      <c r="E510" s="2" t="str">
        <f ca="1">IF('PR-tampon'!B476="","",IF('PR-tampon'!B476=0,"",INDIRECT(NOM_FR_FACADE&amp;ADDRESS('PR-tampon'!$E476,COLUMN(REFERENCEMENT_FACADE[[#Headers],[NOM COMMERCIAL DU PROCEDE]])))))</f>
        <v/>
      </c>
      <c r="F510" s="2" t="str">
        <f ca="1">IF('PR-tampon'!B476="","",IF('PR-tampon'!B476=0,"",INDIRECT(NOM_FR_FACADE&amp;ADDRESS('PR-tampon'!$E476,COLUMN(REFERENCEMENT_FACADE[[#Headers],[FABRICANT]])))))</f>
        <v/>
      </c>
      <c r="G510" s="2" t="str">
        <f ca="1">IF('PR-tampon'!B476="","",IF('PR-tampon'!B476=0,"",INDIRECT(NOM_FR_FACADE&amp;ADDRESS('PR-tampon'!$E476,COLUMN(REFERENCEMENT_FACADE[[#Headers],[TYPE DE DOCUMENT DE REFERENCE]])))))</f>
        <v/>
      </c>
      <c r="H510" s="2" t="str">
        <f ca="1">IF('PR-tampon'!B476="","",IF('PR-tampon'!B476=0,"",INDIRECT(NOM_FR_FACADE&amp;ADDRESS('PR-tampon'!$E476,COLUMN(REFERENCEMENT_FACADE[[#Headers],[REF]])))))</f>
        <v/>
      </c>
      <c r="I510" s="10" t="str">
        <f ca="1">IF('PR-tampon'!B476="","",IF('PR-tampon'!B476=0,"",INDIRECT(NOM_FR_FACADE&amp;ADDRESS('PR-tampon'!$E476,COLUMN(REFERENCEMENT_FACADE[[#Headers],[AVIS LIMITE AU / VALIDITE]])))))</f>
        <v/>
      </c>
      <c r="J510" s="10" t="str">
        <f ca="1">IF('PR-tampon'!B476="","",IF('PR-tampon'!B476=0,"",INDIRECT(NOM_FR_FACADE&amp;ADDRESS('PR-tampon'!$E476,COLUMN(REFERENCEMENT_FACADE[[#Headers],[TC/TNC
dans le domaine d''emploi visé]])))))</f>
        <v/>
      </c>
      <c r="K510" s="2" t="str">
        <f ca="1">IF('PR-tampon'!B476="","",IF('PR-tampon'!B476=0,"",INDIRECT(NOM_FR_FACADE&amp;ADDRESS('PR-tampon'!$E476,COLUMN(REFERENCEMENT_FACADE[[#Headers],[Synthèse support visés]])))))</f>
        <v/>
      </c>
      <c r="L510" s="2" t="str">
        <f ca="1">IF('PR-tampon'!B476="","",IF('PR-tampon'!B476=0,"",INDIRECT(NOM_FR_FACADE&amp;ADDRESS('PR-tampon'!$E476,COLUMN(REFERENCEMENT_FACADE[[#Headers],[LIMITATION DE HAUTEUR DE FACADE3]])))))</f>
        <v/>
      </c>
      <c r="M510" s="265" t="str">
        <f ca="1">IF('PR-tampon'!B476="","",IF('PR-tampon'!B476=0,"",INDIRECT(NOM_FR_FACADE&amp;ADDRESS('PR-tampon'!$E476,COLUMN(REFERENCEMENT_FACADE[[#Headers],[LIMITATION DE HAUTEUR DE FACADE]])))))</f>
        <v/>
      </c>
      <c r="N510" s="236" t="str">
        <f ca="1">IF('PR-tampon'!B476="","",IF('PR-tampon'!B476=0,"",IF(INDIRECT(NOM_FR_FACADE&amp;ADDRESS('PR-tampon'!$E476,COLUMN(REFERENCEMENT_FACADE[Observation domaine d''emploi Hauteur])))=0,"-",INDIRECT(NOM_FR_FACADE&amp;ADDRESS('PR-tampon'!$E476,COLUMN(REFERENCEMENT_FACADE[Observation domaine d''emploi Hauteur]))))))</f>
        <v/>
      </c>
      <c r="O510" s="2" t="str">
        <f ca="1">IF('PR-tampon'!B476="","",IF('PR-tampon'!B476=0,"",INDIRECT(NOM_FR_FACADE&amp;ADDRESS('PR-tampon'!$E476,COLUMN(REFERENCEMENT_FACADE[[#Headers],[Colonne zone visée]])))))</f>
        <v/>
      </c>
      <c r="P510" s="2" t="str">
        <f ca="1">IF('PR-tampon'!B476="","",IF('PR-tampon'!B476=0,"",INDIRECT(NOM_FR_FACADE&amp;ADDRESS('PR-tampon'!$E476,COLUMN(REFERENCEMENT_FACADE[[#Headers],[Colonne catégorie visée]])))))</f>
        <v/>
      </c>
      <c r="Q510" s="236" t="str">
        <f ca="1">IF(OR(RECH_CATEGORIE=FALSE,MID(Tableau5[[#This Row],[ZONE DE SISMICITE MAXIMALE POUR LA CATEGORIE DE BATIMENT VISEE]],2,2)="**"),IF('PR-tampon'!B476="","",IF('PR-tampon'!B476=0,"",IF(INDIRECT(NOM_FR_FACADE&amp;ADDRESS('PR-tampon'!$E476,COLUMN(REFERENCEMENT_FACADE[OBSERVATIONS SUR DOMAINE D''EMPLOI Sismique])))="","-",(INDIRECT(NOM_FR_FACADE&amp;ADDRESS('PR-tampon'!$E476,COLUMN(REFERENCEMENT_FACADE[OBSERVATIONS SUR DOMAINE D''EMPLOI Sismique]))))))),"")</f>
        <v/>
      </c>
      <c r="R510" s="2" t="str">
        <f ca="1">IF('PR-tampon'!B476="","",IF('PR-tampon'!B476=0,"",IF(INDIRECT(NOM_FR_FACADE&amp;ADDRESS('PR-tampon'!$E476,COLUMN(REFERENCEMENT_FACADE[REF ApL])))=0,"",INDIRECT(NOM_FR_FACADE&amp;ADDRESS('PR-tampon'!$E476,COLUMN(REFERENCEMENT_FACADE[REF ApL]))))))</f>
        <v/>
      </c>
      <c r="S510" s="187" t="str">
        <f ca="1">IF('PR-tampon'!B476="","",IF('PR-tampon'!B476=0,"",IF(INDIRECT(NOM_FR_FACADE&amp;ADDRESS('PR-tampon'!$E476,COLUMN(REFERENCEMENT_FACADE[Lien pour aller sur le site Evaluation CSTB])))=0,"",INDIRECT(NOM_FR_FACADE&amp;ADDRESS('PR-tampon'!$E476,COLUMN(REFERENCEMENT_FACADE[Lien pour aller sur le site Evaluation CSTB]))))))</f>
        <v/>
      </c>
    </row>
    <row r="511" spans="1:19" ht="120" customHeight="1" x14ac:dyDescent="0.3">
      <c r="A511" s="2" t="e">
        <f>IF('PR-tampon'!B477=0,"",IF(A510+1&gt;'MODULE DE RECHERCHE'!$F$36,"",A510+1))</f>
        <v>#VALUE!</v>
      </c>
      <c r="B511" s="10" t="str">
        <f ca="1">IF('PR-tampon'!E477="","",IF('PR-tampon'!E477=0,"",INDIRECT(NOM_FR_FACADE&amp;ADDRESS('PR-tampon'!$E477,COLUMN(REFERENCEMENT_FACADE[[#Headers],[DATE REFERENCEMENT]])))))</f>
        <v/>
      </c>
      <c r="C511" s="2" t="str">
        <f ca="1">IF('PR-tampon'!B477="","",IF('PR-tampon'!B477=0,"",INDIRECT(NOM_FR_FACADE&amp;ADDRESS('PR-tampon'!$E477,COLUMN(REFERENCEMENT_FACADE[[#Headers],[ASPECT]])))))</f>
        <v/>
      </c>
      <c r="D511" s="2" t="str">
        <f ca="1">IF('PR-tampon'!B477="","",IF('PR-tampon'!B477=0,"",INDIRECT(NOM_FR_FACADE&amp;ADDRESS('PR-tampon'!$E477,COLUMN(REFERENCEMENT_FACADE[[#Headers],[TYPE DE PROCEDE]])))))</f>
        <v/>
      </c>
      <c r="E511" s="2" t="str">
        <f ca="1">IF('PR-tampon'!B477="","",IF('PR-tampon'!B477=0,"",INDIRECT(NOM_FR_FACADE&amp;ADDRESS('PR-tampon'!$E477,COLUMN(REFERENCEMENT_FACADE[[#Headers],[NOM COMMERCIAL DU PROCEDE]])))))</f>
        <v/>
      </c>
      <c r="F511" s="2" t="str">
        <f ca="1">IF('PR-tampon'!B477="","",IF('PR-tampon'!B477=0,"",INDIRECT(NOM_FR_FACADE&amp;ADDRESS('PR-tampon'!$E477,COLUMN(REFERENCEMENT_FACADE[[#Headers],[FABRICANT]])))))</f>
        <v/>
      </c>
      <c r="G511" s="2" t="str">
        <f ca="1">IF('PR-tampon'!B477="","",IF('PR-tampon'!B477=0,"",INDIRECT(NOM_FR_FACADE&amp;ADDRESS('PR-tampon'!$E477,COLUMN(REFERENCEMENT_FACADE[[#Headers],[TYPE DE DOCUMENT DE REFERENCE]])))))</f>
        <v/>
      </c>
      <c r="H511" s="2" t="str">
        <f ca="1">IF('PR-tampon'!B477="","",IF('PR-tampon'!B477=0,"",INDIRECT(NOM_FR_FACADE&amp;ADDRESS('PR-tampon'!$E477,COLUMN(REFERENCEMENT_FACADE[[#Headers],[REF]])))))</f>
        <v/>
      </c>
      <c r="I511" s="10" t="str">
        <f ca="1">IF('PR-tampon'!B477="","",IF('PR-tampon'!B477=0,"",INDIRECT(NOM_FR_FACADE&amp;ADDRESS('PR-tampon'!$E477,COLUMN(REFERENCEMENT_FACADE[[#Headers],[AVIS LIMITE AU / VALIDITE]])))))</f>
        <v/>
      </c>
      <c r="J511" s="10" t="str">
        <f ca="1">IF('PR-tampon'!B477="","",IF('PR-tampon'!B477=0,"",INDIRECT(NOM_FR_FACADE&amp;ADDRESS('PR-tampon'!$E477,COLUMN(REFERENCEMENT_FACADE[[#Headers],[TC/TNC
dans le domaine d''emploi visé]])))))</f>
        <v/>
      </c>
      <c r="K511" s="2" t="str">
        <f ca="1">IF('PR-tampon'!B477="","",IF('PR-tampon'!B477=0,"",INDIRECT(NOM_FR_FACADE&amp;ADDRESS('PR-tampon'!$E477,COLUMN(REFERENCEMENT_FACADE[[#Headers],[Synthèse support visés]])))))</f>
        <v/>
      </c>
      <c r="L511" s="2" t="str">
        <f ca="1">IF('PR-tampon'!B477="","",IF('PR-tampon'!B477=0,"",INDIRECT(NOM_FR_FACADE&amp;ADDRESS('PR-tampon'!$E477,COLUMN(REFERENCEMENT_FACADE[[#Headers],[LIMITATION DE HAUTEUR DE FACADE3]])))))</f>
        <v/>
      </c>
      <c r="M511" s="265" t="str">
        <f ca="1">IF('PR-tampon'!B477="","",IF('PR-tampon'!B477=0,"",INDIRECT(NOM_FR_FACADE&amp;ADDRESS('PR-tampon'!$E477,COLUMN(REFERENCEMENT_FACADE[[#Headers],[LIMITATION DE HAUTEUR DE FACADE]])))))</f>
        <v/>
      </c>
      <c r="N511" s="236" t="str">
        <f ca="1">IF('PR-tampon'!B477="","",IF('PR-tampon'!B477=0,"",IF(INDIRECT(NOM_FR_FACADE&amp;ADDRESS('PR-tampon'!$E477,COLUMN(REFERENCEMENT_FACADE[Observation domaine d''emploi Hauteur])))=0,"-",INDIRECT(NOM_FR_FACADE&amp;ADDRESS('PR-tampon'!$E477,COLUMN(REFERENCEMENT_FACADE[Observation domaine d''emploi Hauteur]))))))</f>
        <v/>
      </c>
      <c r="O511" s="2" t="str">
        <f ca="1">IF('PR-tampon'!B477="","",IF('PR-tampon'!B477=0,"",INDIRECT(NOM_FR_FACADE&amp;ADDRESS('PR-tampon'!$E477,COLUMN(REFERENCEMENT_FACADE[[#Headers],[Colonne zone visée]])))))</f>
        <v/>
      </c>
      <c r="P511" s="2" t="str">
        <f ca="1">IF('PR-tampon'!B477="","",IF('PR-tampon'!B477=0,"",INDIRECT(NOM_FR_FACADE&amp;ADDRESS('PR-tampon'!$E477,COLUMN(REFERENCEMENT_FACADE[[#Headers],[Colonne catégorie visée]])))))</f>
        <v/>
      </c>
      <c r="Q511" s="236" t="str">
        <f ca="1">IF(OR(RECH_CATEGORIE=FALSE,MID(Tableau5[[#This Row],[ZONE DE SISMICITE MAXIMALE POUR LA CATEGORIE DE BATIMENT VISEE]],2,2)="**"),IF('PR-tampon'!B477="","",IF('PR-tampon'!B477=0,"",IF(INDIRECT(NOM_FR_FACADE&amp;ADDRESS('PR-tampon'!$E477,COLUMN(REFERENCEMENT_FACADE[OBSERVATIONS SUR DOMAINE D''EMPLOI Sismique])))="","-",(INDIRECT(NOM_FR_FACADE&amp;ADDRESS('PR-tampon'!$E477,COLUMN(REFERENCEMENT_FACADE[OBSERVATIONS SUR DOMAINE D''EMPLOI Sismique]))))))),"")</f>
        <v/>
      </c>
      <c r="R511" s="2" t="str">
        <f ca="1">IF('PR-tampon'!B477="","",IF('PR-tampon'!B477=0,"",IF(INDIRECT(NOM_FR_FACADE&amp;ADDRESS('PR-tampon'!$E477,COLUMN(REFERENCEMENT_FACADE[REF ApL])))=0,"",INDIRECT(NOM_FR_FACADE&amp;ADDRESS('PR-tampon'!$E477,COLUMN(REFERENCEMENT_FACADE[REF ApL]))))))</f>
        <v/>
      </c>
      <c r="S511" s="187" t="str">
        <f ca="1">IF('PR-tampon'!B477="","",IF('PR-tampon'!B477=0,"",IF(INDIRECT(NOM_FR_FACADE&amp;ADDRESS('PR-tampon'!$E477,COLUMN(REFERENCEMENT_FACADE[Lien pour aller sur le site Evaluation CSTB])))=0,"",INDIRECT(NOM_FR_FACADE&amp;ADDRESS('PR-tampon'!$E477,COLUMN(REFERENCEMENT_FACADE[Lien pour aller sur le site Evaluation CSTB]))))))</f>
        <v/>
      </c>
    </row>
    <row r="512" spans="1:19" ht="120" customHeight="1" x14ac:dyDescent="0.3">
      <c r="A512" s="2" t="e">
        <f>IF('PR-tampon'!B478=0,"",IF(A511+1&gt;'MODULE DE RECHERCHE'!$F$36,"",A511+1))</f>
        <v>#VALUE!</v>
      </c>
      <c r="B512" s="10" t="str">
        <f ca="1">IF('PR-tampon'!E478="","",IF('PR-tampon'!E478=0,"",INDIRECT(NOM_FR_FACADE&amp;ADDRESS('PR-tampon'!$E478,COLUMN(REFERENCEMENT_FACADE[[#Headers],[DATE REFERENCEMENT]])))))</f>
        <v/>
      </c>
      <c r="C512" s="2" t="str">
        <f ca="1">IF('PR-tampon'!B478="","",IF('PR-tampon'!B478=0,"",INDIRECT(NOM_FR_FACADE&amp;ADDRESS('PR-tampon'!$E478,COLUMN(REFERENCEMENT_FACADE[[#Headers],[ASPECT]])))))</f>
        <v/>
      </c>
      <c r="D512" s="2" t="str">
        <f ca="1">IF('PR-tampon'!B478="","",IF('PR-tampon'!B478=0,"",INDIRECT(NOM_FR_FACADE&amp;ADDRESS('PR-tampon'!$E478,COLUMN(REFERENCEMENT_FACADE[[#Headers],[TYPE DE PROCEDE]])))))</f>
        <v/>
      </c>
      <c r="E512" s="2" t="str">
        <f ca="1">IF('PR-tampon'!B478="","",IF('PR-tampon'!B478=0,"",INDIRECT(NOM_FR_FACADE&amp;ADDRESS('PR-tampon'!$E478,COLUMN(REFERENCEMENT_FACADE[[#Headers],[NOM COMMERCIAL DU PROCEDE]])))))</f>
        <v/>
      </c>
      <c r="F512" s="2" t="str">
        <f ca="1">IF('PR-tampon'!B478="","",IF('PR-tampon'!B478=0,"",INDIRECT(NOM_FR_FACADE&amp;ADDRESS('PR-tampon'!$E478,COLUMN(REFERENCEMENT_FACADE[[#Headers],[FABRICANT]])))))</f>
        <v/>
      </c>
      <c r="G512" s="2" t="str">
        <f ca="1">IF('PR-tampon'!B478="","",IF('PR-tampon'!B478=0,"",INDIRECT(NOM_FR_FACADE&amp;ADDRESS('PR-tampon'!$E478,COLUMN(REFERENCEMENT_FACADE[[#Headers],[TYPE DE DOCUMENT DE REFERENCE]])))))</f>
        <v/>
      </c>
      <c r="H512" s="2" t="str">
        <f ca="1">IF('PR-tampon'!B478="","",IF('PR-tampon'!B478=0,"",INDIRECT(NOM_FR_FACADE&amp;ADDRESS('PR-tampon'!$E478,COLUMN(REFERENCEMENT_FACADE[[#Headers],[REF]])))))</f>
        <v/>
      </c>
      <c r="I512" s="10" t="str">
        <f ca="1">IF('PR-tampon'!B478="","",IF('PR-tampon'!B478=0,"",INDIRECT(NOM_FR_FACADE&amp;ADDRESS('PR-tampon'!$E478,COLUMN(REFERENCEMENT_FACADE[[#Headers],[AVIS LIMITE AU / VALIDITE]])))))</f>
        <v/>
      </c>
      <c r="J512" s="10" t="str">
        <f ca="1">IF('PR-tampon'!B478="","",IF('PR-tampon'!B478=0,"",INDIRECT(NOM_FR_FACADE&amp;ADDRESS('PR-tampon'!$E478,COLUMN(REFERENCEMENT_FACADE[[#Headers],[TC/TNC
dans le domaine d''emploi visé]])))))</f>
        <v/>
      </c>
      <c r="K512" s="2" t="str">
        <f ca="1">IF('PR-tampon'!B478="","",IF('PR-tampon'!B478=0,"",INDIRECT(NOM_FR_FACADE&amp;ADDRESS('PR-tampon'!$E478,COLUMN(REFERENCEMENT_FACADE[[#Headers],[Synthèse support visés]])))))</f>
        <v/>
      </c>
      <c r="L512" s="2" t="str">
        <f ca="1">IF('PR-tampon'!B478="","",IF('PR-tampon'!B478=0,"",INDIRECT(NOM_FR_FACADE&amp;ADDRESS('PR-tampon'!$E478,COLUMN(REFERENCEMENT_FACADE[[#Headers],[LIMITATION DE HAUTEUR DE FACADE3]])))))</f>
        <v/>
      </c>
      <c r="M512" s="265" t="str">
        <f ca="1">IF('PR-tampon'!B478="","",IF('PR-tampon'!B478=0,"",INDIRECT(NOM_FR_FACADE&amp;ADDRESS('PR-tampon'!$E478,COLUMN(REFERENCEMENT_FACADE[[#Headers],[LIMITATION DE HAUTEUR DE FACADE]])))))</f>
        <v/>
      </c>
      <c r="N512" s="236" t="str">
        <f ca="1">IF('PR-tampon'!B478="","",IF('PR-tampon'!B478=0,"",IF(INDIRECT(NOM_FR_FACADE&amp;ADDRESS('PR-tampon'!$E478,COLUMN(REFERENCEMENT_FACADE[Observation domaine d''emploi Hauteur])))=0,"-",INDIRECT(NOM_FR_FACADE&amp;ADDRESS('PR-tampon'!$E478,COLUMN(REFERENCEMENT_FACADE[Observation domaine d''emploi Hauteur]))))))</f>
        <v/>
      </c>
      <c r="O512" s="2" t="str">
        <f ca="1">IF('PR-tampon'!B478="","",IF('PR-tampon'!B478=0,"",INDIRECT(NOM_FR_FACADE&amp;ADDRESS('PR-tampon'!$E478,COLUMN(REFERENCEMENT_FACADE[[#Headers],[Colonne zone visée]])))))</f>
        <v/>
      </c>
      <c r="P512" s="2" t="str">
        <f ca="1">IF('PR-tampon'!B478="","",IF('PR-tampon'!B478=0,"",INDIRECT(NOM_FR_FACADE&amp;ADDRESS('PR-tampon'!$E478,COLUMN(REFERENCEMENT_FACADE[[#Headers],[Colonne catégorie visée]])))))</f>
        <v/>
      </c>
      <c r="Q512" s="236" t="str">
        <f ca="1">IF(OR(RECH_CATEGORIE=FALSE,MID(Tableau5[[#This Row],[ZONE DE SISMICITE MAXIMALE POUR LA CATEGORIE DE BATIMENT VISEE]],2,2)="**"),IF('PR-tampon'!B478="","",IF('PR-tampon'!B478=0,"",IF(INDIRECT(NOM_FR_FACADE&amp;ADDRESS('PR-tampon'!$E478,COLUMN(REFERENCEMENT_FACADE[OBSERVATIONS SUR DOMAINE D''EMPLOI Sismique])))="","-",(INDIRECT(NOM_FR_FACADE&amp;ADDRESS('PR-tampon'!$E478,COLUMN(REFERENCEMENT_FACADE[OBSERVATIONS SUR DOMAINE D''EMPLOI Sismique]))))))),"")</f>
        <v/>
      </c>
      <c r="R512" s="2" t="str">
        <f ca="1">IF('PR-tampon'!B478="","",IF('PR-tampon'!B478=0,"",IF(INDIRECT(NOM_FR_FACADE&amp;ADDRESS('PR-tampon'!$E478,COLUMN(REFERENCEMENT_FACADE[REF ApL])))=0,"",INDIRECT(NOM_FR_FACADE&amp;ADDRESS('PR-tampon'!$E478,COLUMN(REFERENCEMENT_FACADE[REF ApL]))))))</f>
        <v/>
      </c>
      <c r="S512" s="187" t="str">
        <f ca="1">IF('PR-tampon'!B478="","",IF('PR-tampon'!B478=0,"",IF(INDIRECT(NOM_FR_FACADE&amp;ADDRESS('PR-tampon'!$E478,COLUMN(REFERENCEMENT_FACADE[Lien pour aller sur le site Evaluation CSTB])))=0,"",INDIRECT(NOM_FR_FACADE&amp;ADDRESS('PR-tampon'!$E478,COLUMN(REFERENCEMENT_FACADE[Lien pour aller sur le site Evaluation CSTB]))))))</f>
        <v/>
      </c>
    </row>
    <row r="513" spans="1:19" ht="120" customHeight="1" x14ac:dyDescent="0.3">
      <c r="A513" s="2" t="e">
        <f>IF('PR-tampon'!B479=0,"",IF(A512+1&gt;'MODULE DE RECHERCHE'!$F$36,"",A512+1))</f>
        <v>#VALUE!</v>
      </c>
      <c r="B513" s="10" t="str">
        <f ca="1">IF('PR-tampon'!E479="","",IF('PR-tampon'!E479=0,"",INDIRECT(NOM_FR_FACADE&amp;ADDRESS('PR-tampon'!$E479,COLUMN(REFERENCEMENT_FACADE[[#Headers],[DATE REFERENCEMENT]])))))</f>
        <v/>
      </c>
      <c r="C513" s="2" t="str">
        <f ca="1">IF('PR-tampon'!B479="","",IF('PR-tampon'!B479=0,"",INDIRECT(NOM_FR_FACADE&amp;ADDRESS('PR-tampon'!$E479,COLUMN(REFERENCEMENT_FACADE[[#Headers],[ASPECT]])))))</f>
        <v/>
      </c>
      <c r="D513" s="2" t="str">
        <f ca="1">IF('PR-tampon'!B479="","",IF('PR-tampon'!B479=0,"",INDIRECT(NOM_FR_FACADE&amp;ADDRESS('PR-tampon'!$E479,COLUMN(REFERENCEMENT_FACADE[[#Headers],[TYPE DE PROCEDE]])))))</f>
        <v/>
      </c>
      <c r="E513" s="2" t="str">
        <f ca="1">IF('PR-tampon'!B479="","",IF('PR-tampon'!B479=0,"",INDIRECT(NOM_FR_FACADE&amp;ADDRESS('PR-tampon'!$E479,COLUMN(REFERENCEMENT_FACADE[[#Headers],[NOM COMMERCIAL DU PROCEDE]])))))</f>
        <v/>
      </c>
      <c r="F513" s="2" t="str">
        <f ca="1">IF('PR-tampon'!B479="","",IF('PR-tampon'!B479=0,"",INDIRECT(NOM_FR_FACADE&amp;ADDRESS('PR-tampon'!$E479,COLUMN(REFERENCEMENT_FACADE[[#Headers],[FABRICANT]])))))</f>
        <v/>
      </c>
      <c r="G513" s="2" t="str">
        <f ca="1">IF('PR-tampon'!B479="","",IF('PR-tampon'!B479=0,"",INDIRECT(NOM_FR_FACADE&amp;ADDRESS('PR-tampon'!$E479,COLUMN(REFERENCEMENT_FACADE[[#Headers],[TYPE DE DOCUMENT DE REFERENCE]])))))</f>
        <v/>
      </c>
      <c r="H513" s="2" t="str">
        <f ca="1">IF('PR-tampon'!B479="","",IF('PR-tampon'!B479=0,"",INDIRECT(NOM_FR_FACADE&amp;ADDRESS('PR-tampon'!$E479,COLUMN(REFERENCEMENT_FACADE[[#Headers],[REF]])))))</f>
        <v/>
      </c>
      <c r="I513" s="10" t="str">
        <f ca="1">IF('PR-tampon'!B479="","",IF('PR-tampon'!B479=0,"",INDIRECT(NOM_FR_FACADE&amp;ADDRESS('PR-tampon'!$E479,COLUMN(REFERENCEMENT_FACADE[[#Headers],[AVIS LIMITE AU / VALIDITE]])))))</f>
        <v/>
      </c>
      <c r="J513" s="10" t="str">
        <f ca="1">IF('PR-tampon'!B479="","",IF('PR-tampon'!B479=0,"",INDIRECT(NOM_FR_FACADE&amp;ADDRESS('PR-tampon'!$E479,COLUMN(REFERENCEMENT_FACADE[[#Headers],[TC/TNC
dans le domaine d''emploi visé]])))))</f>
        <v/>
      </c>
      <c r="K513" s="2" t="str">
        <f ca="1">IF('PR-tampon'!B479="","",IF('PR-tampon'!B479=0,"",INDIRECT(NOM_FR_FACADE&amp;ADDRESS('PR-tampon'!$E479,COLUMN(REFERENCEMENT_FACADE[[#Headers],[Synthèse support visés]])))))</f>
        <v/>
      </c>
      <c r="L513" s="2" t="str">
        <f ca="1">IF('PR-tampon'!B479="","",IF('PR-tampon'!B479=0,"",INDIRECT(NOM_FR_FACADE&amp;ADDRESS('PR-tampon'!$E479,COLUMN(REFERENCEMENT_FACADE[[#Headers],[LIMITATION DE HAUTEUR DE FACADE3]])))))</f>
        <v/>
      </c>
      <c r="M513" s="265" t="str">
        <f ca="1">IF('PR-tampon'!B479="","",IF('PR-tampon'!B479=0,"",INDIRECT(NOM_FR_FACADE&amp;ADDRESS('PR-tampon'!$E479,COLUMN(REFERENCEMENT_FACADE[[#Headers],[LIMITATION DE HAUTEUR DE FACADE]])))))</f>
        <v/>
      </c>
      <c r="N513" s="236" t="str">
        <f ca="1">IF('PR-tampon'!B479="","",IF('PR-tampon'!B479=0,"",IF(INDIRECT(NOM_FR_FACADE&amp;ADDRESS('PR-tampon'!$E479,COLUMN(REFERENCEMENT_FACADE[Observation domaine d''emploi Hauteur])))=0,"-",INDIRECT(NOM_FR_FACADE&amp;ADDRESS('PR-tampon'!$E479,COLUMN(REFERENCEMENT_FACADE[Observation domaine d''emploi Hauteur]))))))</f>
        <v/>
      </c>
      <c r="O513" s="2" t="str">
        <f ca="1">IF('PR-tampon'!B479="","",IF('PR-tampon'!B479=0,"",INDIRECT(NOM_FR_FACADE&amp;ADDRESS('PR-tampon'!$E479,COLUMN(REFERENCEMENT_FACADE[[#Headers],[Colonne zone visée]])))))</f>
        <v/>
      </c>
      <c r="P513" s="2" t="str">
        <f ca="1">IF('PR-tampon'!B479="","",IF('PR-tampon'!B479=0,"",INDIRECT(NOM_FR_FACADE&amp;ADDRESS('PR-tampon'!$E479,COLUMN(REFERENCEMENT_FACADE[[#Headers],[Colonne catégorie visée]])))))</f>
        <v/>
      </c>
      <c r="Q513" s="236" t="str">
        <f ca="1">IF(OR(RECH_CATEGORIE=FALSE,MID(Tableau5[[#This Row],[ZONE DE SISMICITE MAXIMALE POUR LA CATEGORIE DE BATIMENT VISEE]],2,2)="**"),IF('PR-tampon'!B479="","",IF('PR-tampon'!B479=0,"",IF(INDIRECT(NOM_FR_FACADE&amp;ADDRESS('PR-tampon'!$E479,COLUMN(REFERENCEMENT_FACADE[OBSERVATIONS SUR DOMAINE D''EMPLOI Sismique])))="","-",(INDIRECT(NOM_FR_FACADE&amp;ADDRESS('PR-tampon'!$E479,COLUMN(REFERENCEMENT_FACADE[OBSERVATIONS SUR DOMAINE D''EMPLOI Sismique]))))))),"")</f>
        <v/>
      </c>
      <c r="R513" s="2" t="str">
        <f ca="1">IF('PR-tampon'!B479="","",IF('PR-tampon'!B479=0,"",IF(INDIRECT(NOM_FR_FACADE&amp;ADDRESS('PR-tampon'!$E479,COLUMN(REFERENCEMENT_FACADE[REF ApL])))=0,"",INDIRECT(NOM_FR_FACADE&amp;ADDRESS('PR-tampon'!$E479,COLUMN(REFERENCEMENT_FACADE[REF ApL]))))))</f>
        <v/>
      </c>
      <c r="S513" s="187" t="str">
        <f ca="1">IF('PR-tampon'!B479="","",IF('PR-tampon'!B479=0,"",IF(INDIRECT(NOM_FR_FACADE&amp;ADDRESS('PR-tampon'!$E479,COLUMN(REFERENCEMENT_FACADE[Lien pour aller sur le site Evaluation CSTB])))=0,"",INDIRECT(NOM_FR_FACADE&amp;ADDRESS('PR-tampon'!$E479,COLUMN(REFERENCEMENT_FACADE[Lien pour aller sur le site Evaluation CSTB]))))))</f>
        <v/>
      </c>
    </row>
    <row r="514" spans="1:19" ht="120" customHeight="1" x14ac:dyDescent="0.3">
      <c r="A514" s="2" t="e">
        <f>IF('PR-tampon'!B480=0,"",IF(A513+1&gt;'MODULE DE RECHERCHE'!$F$36,"",A513+1))</f>
        <v>#VALUE!</v>
      </c>
      <c r="B514" s="10" t="str">
        <f ca="1">IF('PR-tampon'!E480="","",IF('PR-tampon'!E480=0,"",INDIRECT(NOM_FR_FACADE&amp;ADDRESS('PR-tampon'!$E480,COLUMN(REFERENCEMENT_FACADE[[#Headers],[DATE REFERENCEMENT]])))))</f>
        <v/>
      </c>
      <c r="C514" s="2" t="str">
        <f ca="1">IF('PR-tampon'!B480="","",IF('PR-tampon'!B480=0,"",INDIRECT(NOM_FR_FACADE&amp;ADDRESS('PR-tampon'!$E480,COLUMN(REFERENCEMENT_FACADE[[#Headers],[ASPECT]])))))</f>
        <v/>
      </c>
      <c r="D514" s="2" t="str">
        <f ca="1">IF('PR-tampon'!B480="","",IF('PR-tampon'!B480=0,"",INDIRECT(NOM_FR_FACADE&amp;ADDRESS('PR-tampon'!$E480,COLUMN(REFERENCEMENT_FACADE[[#Headers],[TYPE DE PROCEDE]])))))</f>
        <v/>
      </c>
      <c r="E514" s="2" t="str">
        <f ca="1">IF('PR-tampon'!B480="","",IF('PR-tampon'!B480=0,"",INDIRECT(NOM_FR_FACADE&amp;ADDRESS('PR-tampon'!$E480,COLUMN(REFERENCEMENT_FACADE[[#Headers],[NOM COMMERCIAL DU PROCEDE]])))))</f>
        <v/>
      </c>
      <c r="F514" s="2" t="str">
        <f ca="1">IF('PR-tampon'!B480="","",IF('PR-tampon'!B480=0,"",INDIRECT(NOM_FR_FACADE&amp;ADDRESS('PR-tampon'!$E480,COLUMN(REFERENCEMENT_FACADE[[#Headers],[FABRICANT]])))))</f>
        <v/>
      </c>
      <c r="G514" s="2" t="str">
        <f ca="1">IF('PR-tampon'!B480="","",IF('PR-tampon'!B480=0,"",INDIRECT(NOM_FR_FACADE&amp;ADDRESS('PR-tampon'!$E480,COLUMN(REFERENCEMENT_FACADE[[#Headers],[TYPE DE DOCUMENT DE REFERENCE]])))))</f>
        <v/>
      </c>
      <c r="H514" s="2" t="str">
        <f ca="1">IF('PR-tampon'!B480="","",IF('PR-tampon'!B480=0,"",INDIRECT(NOM_FR_FACADE&amp;ADDRESS('PR-tampon'!$E480,COLUMN(REFERENCEMENT_FACADE[[#Headers],[REF]])))))</f>
        <v/>
      </c>
      <c r="I514" s="10" t="str">
        <f ca="1">IF('PR-tampon'!B480="","",IF('PR-tampon'!B480=0,"",INDIRECT(NOM_FR_FACADE&amp;ADDRESS('PR-tampon'!$E480,COLUMN(REFERENCEMENT_FACADE[[#Headers],[AVIS LIMITE AU / VALIDITE]])))))</f>
        <v/>
      </c>
      <c r="J514" s="10" t="str">
        <f ca="1">IF('PR-tampon'!B480="","",IF('PR-tampon'!B480=0,"",INDIRECT(NOM_FR_FACADE&amp;ADDRESS('PR-tampon'!$E480,COLUMN(REFERENCEMENT_FACADE[[#Headers],[TC/TNC
dans le domaine d''emploi visé]])))))</f>
        <v/>
      </c>
      <c r="K514" s="2" t="str">
        <f ca="1">IF('PR-tampon'!B480="","",IF('PR-tampon'!B480=0,"",INDIRECT(NOM_FR_FACADE&amp;ADDRESS('PR-tampon'!$E480,COLUMN(REFERENCEMENT_FACADE[[#Headers],[Synthèse support visés]])))))</f>
        <v/>
      </c>
      <c r="L514" s="2" t="str">
        <f ca="1">IF('PR-tampon'!B480="","",IF('PR-tampon'!B480=0,"",INDIRECT(NOM_FR_FACADE&amp;ADDRESS('PR-tampon'!$E480,COLUMN(REFERENCEMENT_FACADE[[#Headers],[LIMITATION DE HAUTEUR DE FACADE3]])))))</f>
        <v/>
      </c>
      <c r="M514" s="265" t="str">
        <f ca="1">IF('PR-tampon'!B480="","",IF('PR-tampon'!B480=0,"",INDIRECT(NOM_FR_FACADE&amp;ADDRESS('PR-tampon'!$E480,COLUMN(REFERENCEMENT_FACADE[[#Headers],[LIMITATION DE HAUTEUR DE FACADE]])))))</f>
        <v/>
      </c>
      <c r="N514" s="236" t="str">
        <f ca="1">IF('PR-tampon'!B480="","",IF('PR-tampon'!B480=0,"",IF(INDIRECT(NOM_FR_FACADE&amp;ADDRESS('PR-tampon'!$E480,COLUMN(REFERENCEMENT_FACADE[Observation domaine d''emploi Hauteur])))=0,"-",INDIRECT(NOM_FR_FACADE&amp;ADDRESS('PR-tampon'!$E480,COLUMN(REFERENCEMENT_FACADE[Observation domaine d''emploi Hauteur]))))))</f>
        <v/>
      </c>
      <c r="O514" s="2" t="str">
        <f ca="1">IF('PR-tampon'!B480="","",IF('PR-tampon'!B480=0,"",INDIRECT(NOM_FR_FACADE&amp;ADDRESS('PR-tampon'!$E480,COLUMN(REFERENCEMENT_FACADE[[#Headers],[Colonne zone visée]])))))</f>
        <v/>
      </c>
      <c r="P514" s="2" t="str">
        <f ca="1">IF('PR-tampon'!B480="","",IF('PR-tampon'!B480=0,"",INDIRECT(NOM_FR_FACADE&amp;ADDRESS('PR-tampon'!$E480,COLUMN(REFERENCEMENT_FACADE[[#Headers],[Colonne catégorie visée]])))))</f>
        <v/>
      </c>
      <c r="Q514" s="236" t="str">
        <f ca="1">IF(OR(RECH_CATEGORIE=FALSE,MID(Tableau5[[#This Row],[ZONE DE SISMICITE MAXIMALE POUR LA CATEGORIE DE BATIMENT VISEE]],2,2)="**"),IF('PR-tampon'!B480="","",IF('PR-tampon'!B480=0,"",IF(INDIRECT(NOM_FR_FACADE&amp;ADDRESS('PR-tampon'!$E480,COLUMN(REFERENCEMENT_FACADE[OBSERVATIONS SUR DOMAINE D''EMPLOI Sismique])))="","-",(INDIRECT(NOM_FR_FACADE&amp;ADDRESS('PR-tampon'!$E480,COLUMN(REFERENCEMENT_FACADE[OBSERVATIONS SUR DOMAINE D''EMPLOI Sismique]))))))),"")</f>
        <v/>
      </c>
      <c r="R514" s="2" t="str">
        <f ca="1">IF('PR-tampon'!B480="","",IF('PR-tampon'!B480=0,"",IF(INDIRECT(NOM_FR_FACADE&amp;ADDRESS('PR-tampon'!$E480,COLUMN(REFERENCEMENT_FACADE[REF ApL])))=0,"",INDIRECT(NOM_FR_FACADE&amp;ADDRESS('PR-tampon'!$E480,COLUMN(REFERENCEMENT_FACADE[REF ApL]))))))</f>
        <v/>
      </c>
      <c r="S514" s="187" t="str">
        <f ca="1">IF('PR-tampon'!B480="","",IF('PR-tampon'!B480=0,"",IF(INDIRECT(NOM_FR_FACADE&amp;ADDRESS('PR-tampon'!$E480,COLUMN(REFERENCEMENT_FACADE[Lien pour aller sur le site Evaluation CSTB])))=0,"",INDIRECT(NOM_FR_FACADE&amp;ADDRESS('PR-tampon'!$E480,COLUMN(REFERENCEMENT_FACADE[Lien pour aller sur le site Evaluation CSTB]))))))</f>
        <v/>
      </c>
    </row>
    <row r="515" spans="1:19" ht="120" customHeight="1" x14ac:dyDescent="0.3">
      <c r="A515" s="2" t="e">
        <f>IF('PR-tampon'!B481=0,"",IF(A514+1&gt;'MODULE DE RECHERCHE'!$F$36,"",A514+1))</f>
        <v>#VALUE!</v>
      </c>
      <c r="B515" s="10" t="str">
        <f ca="1">IF('PR-tampon'!E481="","",IF('PR-tampon'!E481=0,"",INDIRECT(NOM_FR_FACADE&amp;ADDRESS('PR-tampon'!$E481,COLUMN(REFERENCEMENT_FACADE[[#Headers],[DATE REFERENCEMENT]])))))</f>
        <v/>
      </c>
      <c r="C515" s="2" t="str">
        <f ca="1">IF('PR-tampon'!B481="","",IF('PR-tampon'!B481=0,"",INDIRECT(NOM_FR_FACADE&amp;ADDRESS('PR-tampon'!$E481,COLUMN(REFERENCEMENT_FACADE[[#Headers],[ASPECT]])))))</f>
        <v/>
      </c>
      <c r="D515" s="2" t="str">
        <f ca="1">IF('PR-tampon'!B481="","",IF('PR-tampon'!B481=0,"",INDIRECT(NOM_FR_FACADE&amp;ADDRESS('PR-tampon'!$E481,COLUMN(REFERENCEMENT_FACADE[[#Headers],[TYPE DE PROCEDE]])))))</f>
        <v/>
      </c>
      <c r="E515" s="2" t="str">
        <f ca="1">IF('PR-tampon'!B481="","",IF('PR-tampon'!B481=0,"",INDIRECT(NOM_FR_FACADE&amp;ADDRESS('PR-tampon'!$E481,COLUMN(REFERENCEMENT_FACADE[[#Headers],[NOM COMMERCIAL DU PROCEDE]])))))</f>
        <v/>
      </c>
      <c r="F515" s="2" t="str">
        <f ca="1">IF('PR-tampon'!B481="","",IF('PR-tampon'!B481=0,"",INDIRECT(NOM_FR_FACADE&amp;ADDRESS('PR-tampon'!$E481,COLUMN(REFERENCEMENT_FACADE[[#Headers],[FABRICANT]])))))</f>
        <v/>
      </c>
      <c r="G515" s="2" t="str">
        <f ca="1">IF('PR-tampon'!B481="","",IF('PR-tampon'!B481=0,"",INDIRECT(NOM_FR_FACADE&amp;ADDRESS('PR-tampon'!$E481,COLUMN(REFERENCEMENT_FACADE[[#Headers],[TYPE DE DOCUMENT DE REFERENCE]])))))</f>
        <v/>
      </c>
      <c r="H515" s="2" t="str">
        <f ca="1">IF('PR-tampon'!B481="","",IF('PR-tampon'!B481=0,"",INDIRECT(NOM_FR_FACADE&amp;ADDRESS('PR-tampon'!$E481,COLUMN(REFERENCEMENT_FACADE[[#Headers],[REF]])))))</f>
        <v/>
      </c>
      <c r="I515" s="10" t="str">
        <f ca="1">IF('PR-tampon'!B481="","",IF('PR-tampon'!B481=0,"",INDIRECT(NOM_FR_FACADE&amp;ADDRESS('PR-tampon'!$E481,COLUMN(REFERENCEMENT_FACADE[[#Headers],[AVIS LIMITE AU / VALIDITE]])))))</f>
        <v/>
      </c>
      <c r="J515" s="10" t="str">
        <f ca="1">IF('PR-tampon'!B481="","",IF('PR-tampon'!B481=0,"",INDIRECT(NOM_FR_FACADE&amp;ADDRESS('PR-tampon'!$E481,COLUMN(REFERENCEMENT_FACADE[[#Headers],[TC/TNC
dans le domaine d''emploi visé]])))))</f>
        <v/>
      </c>
      <c r="K515" s="2" t="str">
        <f ca="1">IF('PR-tampon'!B481="","",IF('PR-tampon'!B481=0,"",INDIRECT(NOM_FR_FACADE&amp;ADDRESS('PR-tampon'!$E481,COLUMN(REFERENCEMENT_FACADE[[#Headers],[Synthèse support visés]])))))</f>
        <v/>
      </c>
      <c r="L515" s="2" t="str">
        <f ca="1">IF('PR-tampon'!B481="","",IF('PR-tampon'!B481=0,"",INDIRECT(NOM_FR_FACADE&amp;ADDRESS('PR-tampon'!$E481,COLUMN(REFERENCEMENT_FACADE[[#Headers],[LIMITATION DE HAUTEUR DE FACADE3]])))))</f>
        <v/>
      </c>
      <c r="M515" s="265" t="str">
        <f ca="1">IF('PR-tampon'!B481="","",IF('PR-tampon'!B481=0,"",INDIRECT(NOM_FR_FACADE&amp;ADDRESS('PR-tampon'!$E481,COLUMN(REFERENCEMENT_FACADE[[#Headers],[LIMITATION DE HAUTEUR DE FACADE]])))))</f>
        <v/>
      </c>
      <c r="N515" s="236" t="str">
        <f ca="1">IF('PR-tampon'!B481="","",IF('PR-tampon'!B481=0,"",IF(INDIRECT(NOM_FR_FACADE&amp;ADDRESS('PR-tampon'!$E481,COLUMN(REFERENCEMENT_FACADE[Observation domaine d''emploi Hauteur])))=0,"-",INDIRECT(NOM_FR_FACADE&amp;ADDRESS('PR-tampon'!$E481,COLUMN(REFERENCEMENT_FACADE[Observation domaine d''emploi Hauteur]))))))</f>
        <v/>
      </c>
      <c r="O515" s="2" t="str">
        <f ca="1">IF('PR-tampon'!B481="","",IF('PR-tampon'!B481=0,"",INDIRECT(NOM_FR_FACADE&amp;ADDRESS('PR-tampon'!$E481,COLUMN(REFERENCEMENT_FACADE[[#Headers],[Colonne zone visée]])))))</f>
        <v/>
      </c>
      <c r="P515" s="2" t="str">
        <f ca="1">IF('PR-tampon'!B481="","",IF('PR-tampon'!B481=0,"",INDIRECT(NOM_FR_FACADE&amp;ADDRESS('PR-tampon'!$E481,COLUMN(REFERENCEMENT_FACADE[[#Headers],[Colonne catégorie visée]])))))</f>
        <v/>
      </c>
      <c r="Q515" s="236" t="str">
        <f ca="1">IF(OR(RECH_CATEGORIE=FALSE,MID(Tableau5[[#This Row],[ZONE DE SISMICITE MAXIMALE POUR LA CATEGORIE DE BATIMENT VISEE]],2,2)="**"),IF('PR-tampon'!B481="","",IF('PR-tampon'!B481=0,"",IF(INDIRECT(NOM_FR_FACADE&amp;ADDRESS('PR-tampon'!$E481,COLUMN(REFERENCEMENT_FACADE[OBSERVATIONS SUR DOMAINE D''EMPLOI Sismique])))="","-",(INDIRECT(NOM_FR_FACADE&amp;ADDRESS('PR-tampon'!$E481,COLUMN(REFERENCEMENT_FACADE[OBSERVATIONS SUR DOMAINE D''EMPLOI Sismique]))))))),"")</f>
        <v/>
      </c>
      <c r="R515" s="2" t="str">
        <f ca="1">IF('PR-tampon'!B481="","",IF('PR-tampon'!B481=0,"",IF(INDIRECT(NOM_FR_FACADE&amp;ADDRESS('PR-tampon'!$E481,COLUMN(REFERENCEMENT_FACADE[REF ApL])))=0,"",INDIRECT(NOM_FR_FACADE&amp;ADDRESS('PR-tampon'!$E481,COLUMN(REFERENCEMENT_FACADE[REF ApL]))))))</f>
        <v/>
      </c>
      <c r="S515" s="187" t="str">
        <f ca="1">IF('PR-tampon'!B481="","",IF('PR-tampon'!B481=0,"",IF(INDIRECT(NOM_FR_FACADE&amp;ADDRESS('PR-tampon'!$E481,COLUMN(REFERENCEMENT_FACADE[Lien pour aller sur le site Evaluation CSTB])))=0,"",INDIRECT(NOM_FR_FACADE&amp;ADDRESS('PR-tampon'!$E481,COLUMN(REFERENCEMENT_FACADE[Lien pour aller sur le site Evaluation CSTB]))))))</f>
        <v/>
      </c>
    </row>
    <row r="516" spans="1:19" ht="120" customHeight="1" x14ac:dyDescent="0.3">
      <c r="A516" s="2" t="e">
        <f>IF('PR-tampon'!B482=0,"",IF(A515+1&gt;'MODULE DE RECHERCHE'!$F$36,"",A515+1))</f>
        <v>#VALUE!</v>
      </c>
      <c r="B516" s="10" t="str">
        <f ca="1">IF('PR-tampon'!E482="","",IF('PR-tampon'!E482=0,"",INDIRECT(NOM_FR_FACADE&amp;ADDRESS('PR-tampon'!$E482,COLUMN(REFERENCEMENT_FACADE[[#Headers],[DATE REFERENCEMENT]])))))</f>
        <v/>
      </c>
      <c r="C516" s="2" t="str">
        <f ca="1">IF('PR-tampon'!B482="","",IF('PR-tampon'!B482=0,"",INDIRECT(NOM_FR_FACADE&amp;ADDRESS('PR-tampon'!$E482,COLUMN(REFERENCEMENT_FACADE[[#Headers],[ASPECT]])))))</f>
        <v/>
      </c>
      <c r="D516" s="2" t="str">
        <f ca="1">IF('PR-tampon'!B482="","",IF('PR-tampon'!B482=0,"",INDIRECT(NOM_FR_FACADE&amp;ADDRESS('PR-tampon'!$E482,COLUMN(REFERENCEMENT_FACADE[[#Headers],[TYPE DE PROCEDE]])))))</f>
        <v/>
      </c>
      <c r="E516" s="2" t="str">
        <f ca="1">IF('PR-tampon'!B482="","",IF('PR-tampon'!B482=0,"",INDIRECT(NOM_FR_FACADE&amp;ADDRESS('PR-tampon'!$E482,COLUMN(REFERENCEMENT_FACADE[[#Headers],[NOM COMMERCIAL DU PROCEDE]])))))</f>
        <v/>
      </c>
      <c r="F516" s="2" t="str">
        <f ca="1">IF('PR-tampon'!B482="","",IF('PR-tampon'!B482=0,"",INDIRECT(NOM_FR_FACADE&amp;ADDRESS('PR-tampon'!$E482,COLUMN(REFERENCEMENT_FACADE[[#Headers],[FABRICANT]])))))</f>
        <v/>
      </c>
      <c r="G516" s="2" t="str">
        <f ca="1">IF('PR-tampon'!B482="","",IF('PR-tampon'!B482=0,"",INDIRECT(NOM_FR_FACADE&amp;ADDRESS('PR-tampon'!$E482,COLUMN(REFERENCEMENT_FACADE[[#Headers],[TYPE DE DOCUMENT DE REFERENCE]])))))</f>
        <v/>
      </c>
      <c r="H516" s="2" t="str">
        <f ca="1">IF('PR-tampon'!B482="","",IF('PR-tampon'!B482=0,"",INDIRECT(NOM_FR_FACADE&amp;ADDRESS('PR-tampon'!$E482,COLUMN(REFERENCEMENT_FACADE[[#Headers],[REF]])))))</f>
        <v/>
      </c>
      <c r="I516" s="10" t="str">
        <f ca="1">IF('PR-tampon'!B482="","",IF('PR-tampon'!B482=0,"",INDIRECT(NOM_FR_FACADE&amp;ADDRESS('PR-tampon'!$E482,COLUMN(REFERENCEMENT_FACADE[[#Headers],[AVIS LIMITE AU / VALIDITE]])))))</f>
        <v/>
      </c>
      <c r="J516" s="10" t="str">
        <f ca="1">IF('PR-tampon'!B482="","",IF('PR-tampon'!B482=0,"",INDIRECT(NOM_FR_FACADE&amp;ADDRESS('PR-tampon'!$E482,COLUMN(REFERENCEMENT_FACADE[[#Headers],[TC/TNC
dans le domaine d''emploi visé]])))))</f>
        <v/>
      </c>
      <c r="K516" s="2" t="str">
        <f ca="1">IF('PR-tampon'!B482="","",IF('PR-tampon'!B482=0,"",INDIRECT(NOM_FR_FACADE&amp;ADDRESS('PR-tampon'!$E482,COLUMN(REFERENCEMENT_FACADE[[#Headers],[Synthèse support visés]])))))</f>
        <v/>
      </c>
      <c r="L516" s="2" t="str">
        <f ca="1">IF('PR-tampon'!B482="","",IF('PR-tampon'!B482=0,"",INDIRECT(NOM_FR_FACADE&amp;ADDRESS('PR-tampon'!$E482,COLUMN(REFERENCEMENT_FACADE[[#Headers],[LIMITATION DE HAUTEUR DE FACADE3]])))))</f>
        <v/>
      </c>
      <c r="M516" s="265" t="str">
        <f ca="1">IF('PR-tampon'!B482="","",IF('PR-tampon'!B482=0,"",INDIRECT(NOM_FR_FACADE&amp;ADDRESS('PR-tampon'!$E482,COLUMN(REFERENCEMENT_FACADE[[#Headers],[LIMITATION DE HAUTEUR DE FACADE]])))))</f>
        <v/>
      </c>
      <c r="N516" s="236" t="str">
        <f ca="1">IF('PR-tampon'!B482="","",IF('PR-tampon'!B482=0,"",IF(INDIRECT(NOM_FR_FACADE&amp;ADDRESS('PR-tampon'!$E482,COLUMN(REFERENCEMENT_FACADE[Observation domaine d''emploi Hauteur])))=0,"-",INDIRECT(NOM_FR_FACADE&amp;ADDRESS('PR-tampon'!$E482,COLUMN(REFERENCEMENT_FACADE[Observation domaine d''emploi Hauteur]))))))</f>
        <v/>
      </c>
      <c r="O516" s="2" t="str">
        <f ca="1">IF('PR-tampon'!B482="","",IF('PR-tampon'!B482=0,"",INDIRECT(NOM_FR_FACADE&amp;ADDRESS('PR-tampon'!$E482,COLUMN(REFERENCEMENT_FACADE[[#Headers],[Colonne zone visée]])))))</f>
        <v/>
      </c>
      <c r="P516" s="2" t="str">
        <f ca="1">IF('PR-tampon'!B482="","",IF('PR-tampon'!B482=0,"",INDIRECT(NOM_FR_FACADE&amp;ADDRESS('PR-tampon'!$E482,COLUMN(REFERENCEMENT_FACADE[[#Headers],[Colonne catégorie visée]])))))</f>
        <v/>
      </c>
      <c r="Q516" s="236" t="str">
        <f ca="1">IF(OR(RECH_CATEGORIE=FALSE,MID(Tableau5[[#This Row],[ZONE DE SISMICITE MAXIMALE POUR LA CATEGORIE DE BATIMENT VISEE]],2,2)="**"),IF('PR-tampon'!B482="","",IF('PR-tampon'!B482=0,"",IF(INDIRECT(NOM_FR_FACADE&amp;ADDRESS('PR-tampon'!$E482,COLUMN(REFERENCEMENT_FACADE[OBSERVATIONS SUR DOMAINE D''EMPLOI Sismique])))="","-",(INDIRECT(NOM_FR_FACADE&amp;ADDRESS('PR-tampon'!$E482,COLUMN(REFERENCEMENT_FACADE[OBSERVATIONS SUR DOMAINE D''EMPLOI Sismique]))))))),"")</f>
        <v/>
      </c>
      <c r="R516" s="2" t="str">
        <f ca="1">IF('PR-tampon'!B482="","",IF('PR-tampon'!B482=0,"",IF(INDIRECT(NOM_FR_FACADE&amp;ADDRESS('PR-tampon'!$E482,COLUMN(REFERENCEMENT_FACADE[REF ApL])))=0,"",INDIRECT(NOM_FR_FACADE&amp;ADDRESS('PR-tampon'!$E482,COLUMN(REFERENCEMENT_FACADE[REF ApL]))))))</f>
        <v/>
      </c>
      <c r="S516" s="187" t="str">
        <f ca="1">IF('PR-tampon'!B482="","",IF('PR-tampon'!B482=0,"",IF(INDIRECT(NOM_FR_FACADE&amp;ADDRESS('PR-tampon'!$E482,COLUMN(REFERENCEMENT_FACADE[Lien pour aller sur le site Evaluation CSTB])))=0,"",INDIRECT(NOM_FR_FACADE&amp;ADDRESS('PR-tampon'!$E482,COLUMN(REFERENCEMENT_FACADE[Lien pour aller sur le site Evaluation CSTB]))))))</f>
        <v/>
      </c>
    </row>
    <row r="517" spans="1:19" ht="120" customHeight="1" x14ac:dyDescent="0.3">
      <c r="A517" s="2" t="e">
        <f>IF('PR-tampon'!B483=0,"",IF(A516+1&gt;'MODULE DE RECHERCHE'!$F$36,"",A516+1))</f>
        <v>#VALUE!</v>
      </c>
      <c r="B517" s="10" t="str">
        <f ca="1">IF('PR-tampon'!E483="","",IF('PR-tampon'!E483=0,"",INDIRECT(NOM_FR_FACADE&amp;ADDRESS('PR-tampon'!$E483,COLUMN(REFERENCEMENT_FACADE[[#Headers],[DATE REFERENCEMENT]])))))</f>
        <v/>
      </c>
      <c r="C517" s="2" t="str">
        <f ca="1">IF('PR-tampon'!B483="","",IF('PR-tampon'!B483=0,"",INDIRECT(NOM_FR_FACADE&amp;ADDRESS('PR-tampon'!$E483,COLUMN(REFERENCEMENT_FACADE[[#Headers],[ASPECT]])))))</f>
        <v/>
      </c>
      <c r="D517" s="2" t="str">
        <f ca="1">IF('PR-tampon'!B483="","",IF('PR-tampon'!B483=0,"",INDIRECT(NOM_FR_FACADE&amp;ADDRESS('PR-tampon'!$E483,COLUMN(REFERENCEMENT_FACADE[[#Headers],[TYPE DE PROCEDE]])))))</f>
        <v/>
      </c>
      <c r="E517" s="2" t="str">
        <f ca="1">IF('PR-tampon'!B483="","",IF('PR-tampon'!B483=0,"",INDIRECT(NOM_FR_FACADE&amp;ADDRESS('PR-tampon'!$E483,COLUMN(REFERENCEMENT_FACADE[[#Headers],[NOM COMMERCIAL DU PROCEDE]])))))</f>
        <v/>
      </c>
      <c r="F517" s="2" t="str">
        <f ca="1">IF('PR-tampon'!B483="","",IF('PR-tampon'!B483=0,"",INDIRECT(NOM_FR_FACADE&amp;ADDRESS('PR-tampon'!$E483,COLUMN(REFERENCEMENT_FACADE[[#Headers],[FABRICANT]])))))</f>
        <v/>
      </c>
      <c r="G517" s="2" t="str">
        <f ca="1">IF('PR-tampon'!B483="","",IF('PR-tampon'!B483=0,"",INDIRECT(NOM_FR_FACADE&amp;ADDRESS('PR-tampon'!$E483,COLUMN(REFERENCEMENT_FACADE[[#Headers],[TYPE DE DOCUMENT DE REFERENCE]])))))</f>
        <v/>
      </c>
      <c r="H517" s="2" t="str">
        <f ca="1">IF('PR-tampon'!B483="","",IF('PR-tampon'!B483=0,"",INDIRECT(NOM_FR_FACADE&amp;ADDRESS('PR-tampon'!$E483,COLUMN(REFERENCEMENT_FACADE[[#Headers],[REF]])))))</f>
        <v/>
      </c>
      <c r="I517" s="10" t="str">
        <f ca="1">IF('PR-tampon'!B483="","",IF('PR-tampon'!B483=0,"",INDIRECT(NOM_FR_FACADE&amp;ADDRESS('PR-tampon'!$E483,COLUMN(REFERENCEMENT_FACADE[[#Headers],[AVIS LIMITE AU / VALIDITE]])))))</f>
        <v/>
      </c>
      <c r="J517" s="10" t="str">
        <f ca="1">IF('PR-tampon'!B483="","",IF('PR-tampon'!B483=0,"",INDIRECT(NOM_FR_FACADE&amp;ADDRESS('PR-tampon'!$E483,COLUMN(REFERENCEMENT_FACADE[[#Headers],[TC/TNC
dans le domaine d''emploi visé]])))))</f>
        <v/>
      </c>
      <c r="K517" s="2" t="str">
        <f ca="1">IF('PR-tampon'!B483="","",IF('PR-tampon'!B483=0,"",INDIRECT(NOM_FR_FACADE&amp;ADDRESS('PR-tampon'!$E483,COLUMN(REFERENCEMENT_FACADE[[#Headers],[Synthèse support visés]])))))</f>
        <v/>
      </c>
      <c r="L517" s="2" t="str">
        <f ca="1">IF('PR-tampon'!B483="","",IF('PR-tampon'!B483=0,"",INDIRECT(NOM_FR_FACADE&amp;ADDRESS('PR-tampon'!$E483,COLUMN(REFERENCEMENT_FACADE[[#Headers],[LIMITATION DE HAUTEUR DE FACADE3]])))))</f>
        <v/>
      </c>
      <c r="M517" s="265" t="str">
        <f ca="1">IF('PR-tampon'!B483="","",IF('PR-tampon'!B483=0,"",INDIRECT(NOM_FR_FACADE&amp;ADDRESS('PR-tampon'!$E483,COLUMN(REFERENCEMENT_FACADE[[#Headers],[LIMITATION DE HAUTEUR DE FACADE]])))))</f>
        <v/>
      </c>
      <c r="N517" s="236" t="str">
        <f ca="1">IF('PR-tampon'!B483="","",IF('PR-tampon'!B483=0,"",IF(INDIRECT(NOM_FR_FACADE&amp;ADDRESS('PR-tampon'!$E483,COLUMN(REFERENCEMENT_FACADE[Observation domaine d''emploi Hauteur])))=0,"-",INDIRECT(NOM_FR_FACADE&amp;ADDRESS('PR-tampon'!$E483,COLUMN(REFERENCEMENT_FACADE[Observation domaine d''emploi Hauteur]))))))</f>
        <v/>
      </c>
      <c r="O517" s="2" t="str">
        <f ca="1">IF('PR-tampon'!B483="","",IF('PR-tampon'!B483=0,"",INDIRECT(NOM_FR_FACADE&amp;ADDRESS('PR-tampon'!$E483,COLUMN(REFERENCEMENT_FACADE[[#Headers],[Colonne zone visée]])))))</f>
        <v/>
      </c>
      <c r="P517" s="2" t="str">
        <f ca="1">IF('PR-tampon'!B483="","",IF('PR-tampon'!B483=0,"",INDIRECT(NOM_FR_FACADE&amp;ADDRESS('PR-tampon'!$E483,COLUMN(REFERENCEMENT_FACADE[[#Headers],[Colonne catégorie visée]])))))</f>
        <v/>
      </c>
      <c r="Q517" s="236" t="str">
        <f ca="1">IF(OR(RECH_CATEGORIE=FALSE,MID(Tableau5[[#This Row],[ZONE DE SISMICITE MAXIMALE POUR LA CATEGORIE DE BATIMENT VISEE]],2,2)="**"),IF('PR-tampon'!B483="","",IF('PR-tampon'!B483=0,"",IF(INDIRECT(NOM_FR_FACADE&amp;ADDRESS('PR-tampon'!$E483,COLUMN(REFERENCEMENT_FACADE[OBSERVATIONS SUR DOMAINE D''EMPLOI Sismique])))="","-",(INDIRECT(NOM_FR_FACADE&amp;ADDRESS('PR-tampon'!$E483,COLUMN(REFERENCEMENT_FACADE[OBSERVATIONS SUR DOMAINE D''EMPLOI Sismique]))))))),"")</f>
        <v/>
      </c>
      <c r="R517" s="2" t="str">
        <f ca="1">IF('PR-tampon'!B483="","",IF('PR-tampon'!B483=0,"",IF(INDIRECT(NOM_FR_FACADE&amp;ADDRESS('PR-tampon'!$E483,COLUMN(REFERENCEMENT_FACADE[REF ApL])))=0,"",INDIRECT(NOM_FR_FACADE&amp;ADDRESS('PR-tampon'!$E483,COLUMN(REFERENCEMENT_FACADE[REF ApL]))))))</f>
        <v/>
      </c>
      <c r="S517" s="187" t="str">
        <f ca="1">IF('PR-tampon'!B483="","",IF('PR-tampon'!B483=0,"",IF(INDIRECT(NOM_FR_FACADE&amp;ADDRESS('PR-tampon'!$E483,COLUMN(REFERENCEMENT_FACADE[Lien pour aller sur le site Evaluation CSTB])))=0,"",INDIRECT(NOM_FR_FACADE&amp;ADDRESS('PR-tampon'!$E483,COLUMN(REFERENCEMENT_FACADE[Lien pour aller sur le site Evaluation CSTB]))))))</f>
        <v/>
      </c>
    </row>
    <row r="518" spans="1:19" ht="120" customHeight="1" x14ac:dyDescent="0.3">
      <c r="A518" s="2" t="e">
        <f>IF('PR-tampon'!B484=0,"",IF(A517+1&gt;'MODULE DE RECHERCHE'!$F$36,"",A517+1))</f>
        <v>#VALUE!</v>
      </c>
      <c r="B518" s="10" t="str">
        <f ca="1">IF('PR-tampon'!E484="","",IF('PR-tampon'!E484=0,"",INDIRECT(NOM_FR_FACADE&amp;ADDRESS('PR-tampon'!$E484,COLUMN(REFERENCEMENT_FACADE[[#Headers],[DATE REFERENCEMENT]])))))</f>
        <v/>
      </c>
      <c r="C518" s="2" t="str">
        <f ca="1">IF('PR-tampon'!B484="","",IF('PR-tampon'!B484=0,"",INDIRECT(NOM_FR_FACADE&amp;ADDRESS('PR-tampon'!$E484,COLUMN(REFERENCEMENT_FACADE[[#Headers],[ASPECT]])))))</f>
        <v/>
      </c>
      <c r="D518" s="2" t="str">
        <f ca="1">IF('PR-tampon'!B484="","",IF('PR-tampon'!B484=0,"",INDIRECT(NOM_FR_FACADE&amp;ADDRESS('PR-tampon'!$E484,COLUMN(REFERENCEMENT_FACADE[[#Headers],[TYPE DE PROCEDE]])))))</f>
        <v/>
      </c>
      <c r="E518" s="2" t="str">
        <f ca="1">IF('PR-tampon'!B484="","",IF('PR-tampon'!B484=0,"",INDIRECT(NOM_FR_FACADE&amp;ADDRESS('PR-tampon'!$E484,COLUMN(REFERENCEMENT_FACADE[[#Headers],[NOM COMMERCIAL DU PROCEDE]])))))</f>
        <v/>
      </c>
      <c r="F518" s="2" t="str">
        <f ca="1">IF('PR-tampon'!B484="","",IF('PR-tampon'!B484=0,"",INDIRECT(NOM_FR_FACADE&amp;ADDRESS('PR-tampon'!$E484,COLUMN(REFERENCEMENT_FACADE[[#Headers],[FABRICANT]])))))</f>
        <v/>
      </c>
      <c r="G518" s="2" t="str">
        <f ca="1">IF('PR-tampon'!B484="","",IF('PR-tampon'!B484=0,"",INDIRECT(NOM_FR_FACADE&amp;ADDRESS('PR-tampon'!$E484,COLUMN(REFERENCEMENT_FACADE[[#Headers],[TYPE DE DOCUMENT DE REFERENCE]])))))</f>
        <v/>
      </c>
      <c r="H518" s="2" t="str">
        <f ca="1">IF('PR-tampon'!B484="","",IF('PR-tampon'!B484=0,"",INDIRECT(NOM_FR_FACADE&amp;ADDRESS('PR-tampon'!$E484,COLUMN(REFERENCEMENT_FACADE[[#Headers],[REF]])))))</f>
        <v/>
      </c>
      <c r="I518" s="10" t="str">
        <f ca="1">IF('PR-tampon'!B484="","",IF('PR-tampon'!B484=0,"",INDIRECT(NOM_FR_FACADE&amp;ADDRESS('PR-tampon'!$E484,COLUMN(REFERENCEMENT_FACADE[[#Headers],[AVIS LIMITE AU / VALIDITE]])))))</f>
        <v/>
      </c>
      <c r="J518" s="10" t="str">
        <f ca="1">IF('PR-tampon'!B484="","",IF('PR-tampon'!B484=0,"",INDIRECT(NOM_FR_FACADE&amp;ADDRESS('PR-tampon'!$E484,COLUMN(REFERENCEMENT_FACADE[[#Headers],[TC/TNC
dans le domaine d''emploi visé]])))))</f>
        <v/>
      </c>
      <c r="K518" s="2" t="str">
        <f ca="1">IF('PR-tampon'!B484="","",IF('PR-tampon'!B484=0,"",INDIRECT(NOM_FR_FACADE&amp;ADDRESS('PR-tampon'!$E484,COLUMN(REFERENCEMENT_FACADE[[#Headers],[Synthèse support visés]])))))</f>
        <v/>
      </c>
      <c r="L518" s="2" t="str">
        <f ca="1">IF('PR-tampon'!B484="","",IF('PR-tampon'!B484=0,"",INDIRECT(NOM_FR_FACADE&amp;ADDRESS('PR-tampon'!$E484,COLUMN(REFERENCEMENT_FACADE[[#Headers],[LIMITATION DE HAUTEUR DE FACADE3]])))))</f>
        <v/>
      </c>
      <c r="M518" s="265" t="str">
        <f ca="1">IF('PR-tampon'!B484="","",IF('PR-tampon'!B484=0,"",INDIRECT(NOM_FR_FACADE&amp;ADDRESS('PR-tampon'!$E484,COLUMN(REFERENCEMENT_FACADE[[#Headers],[LIMITATION DE HAUTEUR DE FACADE]])))))</f>
        <v/>
      </c>
      <c r="N518" s="236" t="str">
        <f ca="1">IF('PR-tampon'!B484="","",IF('PR-tampon'!B484=0,"",IF(INDIRECT(NOM_FR_FACADE&amp;ADDRESS('PR-tampon'!$E484,COLUMN(REFERENCEMENT_FACADE[Observation domaine d''emploi Hauteur])))=0,"-",INDIRECT(NOM_FR_FACADE&amp;ADDRESS('PR-tampon'!$E484,COLUMN(REFERENCEMENT_FACADE[Observation domaine d''emploi Hauteur]))))))</f>
        <v/>
      </c>
      <c r="O518" s="2" t="str">
        <f ca="1">IF('PR-tampon'!B484="","",IF('PR-tampon'!B484=0,"",INDIRECT(NOM_FR_FACADE&amp;ADDRESS('PR-tampon'!$E484,COLUMN(REFERENCEMENT_FACADE[[#Headers],[Colonne zone visée]])))))</f>
        <v/>
      </c>
      <c r="P518" s="2" t="str">
        <f ca="1">IF('PR-tampon'!B484="","",IF('PR-tampon'!B484=0,"",INDIRECT(NOM_FR_FACADE&amp;ADDRESS('PR-tampon'!$E484,COLUMN(REFERENCEMENT_FACADE[[#Headers],[Colonne catégorie visée]])))))</f>
        <v/>
      </c>
      <c r="Q518" s="236" t="str">
        <f ca="1">IF(OR(RECH_CATEGORIE=FALSE,MID(Tableau5[[#This Row],[ZONE DE SISMICITE MAXIMALE POUR LA CATEGORIE DE BATIMENT VISEE]],2,2)="**"),IF('PR-tampon'!B484="","",IF('PR-tampon'!B484=0,"",IF(INDIRECT(NOM_FR_FACADE&amp;ADDRESS('PR-tampon'!$E484,COLUMN(REFERENCEMENT_FACADE[OBSERVATIONS SUR DOMAINE D''EMPLOI Sismique])))="","-",(INDIRECT(NOM_FR_FACADE&amp;ADDRESS('PR-tampon'!$E484,COLUMN(REFERENCEMENT_FACADE[OBSERVATIONS SUR DOMAINE D''EMPLOI Sismique]))))))),"")</f>
        <v/>
      </c>
      <c r="R518" s="2" t="str">
        <f ca="1">IF('PR-tampon'!B484="","",IF('PR-tampon'!B484=0,"",IF(INDIRECT(NOM_FR_FACADE&amp;ADDRESS('PR-tampon'!$E484,COLUMN(REFERENCEMENT_FACADE[REF ApL])))=0,"",INDIRECT(NOM_FR_FACADE&amp;ADDRESS('PR-tampon'!$E484,COLUMN(REFERENCEMENT_FACADE[REF ApL]))))))</f>
        <v/>
      </c>
      <c r="S518" s="187" t="str">
        <f ca="1">IF('PR-tampon'!B484="","",IF('PR-tampon'!B484=0,"",IF(INDIRECT(NOM_FR_FACADE&amp;ADDRESS('PR-tampon'!$E484,COLUMN(REFERENCEMENT_FACADE[Lien pour aller sur le site Evaluation CSTB])))=0,"",INDIRECT(NOM_FR_FACADE&amp;ADDRESS('PR-tampon'!$E484,COLUMN(REFERENCEMENT_FACADE[Lien pour aller sur le site Evaluation CSTB]))))))</f>
        <v/>
      </c>
    </row>
    <row r="519" spans="1:19" ht="120" customHeight="1" x14ac:dyDescent="0.3">
      <c r="A519" s="2" t="e">
        <f>IF('PR-tampon'!B485=0,"",IF(A518+1&gt;'MODULE DE RECHERCHE'!$F$36,"",A518+1))</f>
        <v>#VALUE!</v>
      </c>
      <c r="B519" s="10" t="str">
        <f ca="1">IF('PR-tampon'!E485="","",IF('PR-tampon'!E485=0,"",INDIRECT(NOM_FR_FACADE&amp;ADDRESS('PR-tampon'!$E485,COLUMN(REFERENCEMENT_FACADE[[#Headers],[DATE REFERENCEMENT]])))))</f>
        <v/>
      </c>
      <c r="C519" s="2" t="str">
        <f ca="1">IF('PR-tampon'!B485="","",IF('PR-tampon'!B485=0,"",INDIRECT(NOM_FR_FACADE&amp;ADDRESS('PR-tampon'!$E485,COLUMN(REFERENCEMENT_FACADE[[#Headers],[ASPECT]])))))</f>
        <v/>
      </c>
      <c r="D519" s="2" t="str">
        <f ca="1">IF('PR-tampon'!B485="","",IF('PR-tampon'!B485=0,"",INDIRECT(NOM_FR_FACADE&amp;ADDRESS('PR-tampon'!$E485,COLUMN(REFERENCEMENT_FACADE[[#Headers],[TYPE DE PROCEDE]])))))</f>
        <v/>
      </c>
      <c r="E519" s="2" t="str">
        <f ca="1">IF('PR-tampon'!B485="","",IF('PR-tampon'!B485=0,"",INDIRECT(NOM_FR_FACADE&amp;ADDRESS('PR-tampon'!$E485,COLUMN(REFERENCEMENT_FACADE[[#Headers],[NOM COMMERCIAL DU PROCEDE]])))))</f>
        <v/>
      </c>
      <c r="F519" s="2" t="str">
        <f ca="1">IF('PR-tampon'!B485="","",IF('PR-tampon'!B485=0,"",INDIRECT(NOM_FR_FACADE&amp;ADDRESS('PR-tampon'!$E485,COLUMN(REFERENCEMENT_FACADE[[#Headers],[FABRICANT]])))))</f>
        <v/>
      </c>
      <c r="G519" s="2" t="str">
        <f ca="1">IF('PR-tampon'!B485="","",IF('PR-tampon'!B485=0,"",INDIRECT(NOM_FR_FACADE&amp;ADDRESS('PR-tampon'!$E485,COLUMN(REFERENCEMENT_FACADE[[#Headers],[TYPE DE DOCUMENT DE REFERENCE]])))))</f>
        <v/>
      </c>
      <c r="H519" s="2" t="str">
        <f ca="1">IF('PR-tampon'!B485="","",IF('PR-tampon'!B485=0,"",INDIRECT(NOM_FR_FACADE&amp;ADDRESS('PR-tampon'!$E485,COLUMN(REFERENCEMENT_FACADE[[#Headers],[REF]])))))</f>
        <v/>
      </c>
      <c r="I519" s="10" t="str">
        <f ca="1">IF('PR-tampon'!B485="","",IF('PR-tampon'!B485=0,"",INDIRECT(NOM_FR_FACADE&amp;ADDRESS('PR-tampon'!$E485,COLUMN(REFERENCEMENT_FACADE[[#Headers],[AVIS LIMITE AU / VALIDITE]])))))</f>
        <v/>
      </c>
      <c r="J519" s="10" t="str">
        <f ca="1">IF('PR-tampon'!B485="","",IF('PR-tampon'!B485=0,"",INDIRECT(NOM_FR_FACADE&amp;ADDRESS('PR-tampon'!$E485,COLUMN(REFERENCEMENT_FACADE[[#Headers],[TC/TNC
dans le domaine d''emploi visé]])))))</f>
        <v/>
      </c>
      <c r="K519" s="2" t="str">
        <f ca="1">IF('PR-tampon'!B485="","",IF('PR-tampon'!B485=0,"",INDIRECT(NOM_FR_FACADE&amp;ADDRESS('PR-tampon'!$E485,COLUMN(REFERENCEMENT_FACADE[[#Headers],[Synthèse support visés]])))))</f>
        <v/>
      </c>
      <c r="L519" s="2" t="str">
        <f ca="1">IF('PR-tampon'!B485="","",IF('PR-tampon'!B485=0,"",INDIRECT(NOM_FR_FACADE&amp;ADDRESS('PR-tampon'!$E485,COLUMN(REFERENCEMENT_FACADE[[#Headers],[LIMITATION DE HAUTEUR DE FACADE3]])))))</f>
        <v/>
      </c>
      <c r="M519" s="265" t="str">
        <f ca="1">IF('PR-tampon'!B485="","",IF('PR-tampon'!B485=0,"",INDIRECT(NOM_FR_FACADE&amp;ADDRESS('PR-tampon'!$E485,COLUMN(REFERENCEMENT_FACADE[[#Headers],[LIMITATION DE HAUTEUR DE FACADE]])))))</f>
        <v/>
      </c>
      <c r="N519" s="236" t="str">
        <f ca="1">IF('PR-tampon'!B485="","",IF('PR-tampon'!B485=0,"",IF(INDIRECT(NOM_FR_FACADE&amp;ADDRESS('PR-tampon'!$E485,COLUMN(REFERENCEMENT_FACADE[Observation domaine d''emploi Hauteur])))=0,"-",INDIRECT(NOM_FR_FACADE&amp;ADDRESS('PR-tampon'!$E485,COLUMN(REFERENCEMENT_FACADE[Observation domaine d''emploi Hauteur]))))))</f>
        <v/>
      </c>
      <c r="O519" s="2" t="str">
        <f ca="1">IF('PR-tampon'!B485="","",IF('PR-tampon'!B485=0,"",INDIRECT(NOM_FR_FACADE&amp;ADDRESS('PR-tampon'!$E485,COLUMN(REFERENCEMENT_FACADE[[#Headers],[Colonne zone visée]])))))</f>
        <v/>
      </c>
      <c r="P519" s="2" t="str">
        <f ca="1">IF('PR-tampon'!B485="","",IF('PR-tampon'!B485=0,"",INDIRECT(NOM_FR_FACADE&amp;ADDRESS('PR-tampon'!$E485,COLUMN(REFERENCEMENT_FACADE[[#Headers],[Colonne catégorie visée]])))))</f>
        <v/>
      </c>
      <c r="Q519" s="236" t="str">
        <f ca="1">IF(OR(RECH_CATEGORIE=FALSE,MID(Tableau5[[#This Row],[ZONE DE SISMICITE MAXIMALE POUR LA CATEGORIE DE BATIMENT VISEE]],2,2)="**"),IF('PR-tampon'!B485="","",IF('PR-tampon'!B485=0,"",IF(INDIRECT(NOM_FR_FACADE&amp;ADDRESS('PR-tampon'!$E485,COLUMN(REFERENCEMENT_FACADE[OBSERVATIONS SUR DOMAINE D''EMPLOI Sismique])))="","-",(INDIRECT(NOM_FR_FACADE&amp;ADDRESS('PR-tampon'!$E485,COLUMN(REFERENCEMENT_FACADE[OBSERVATIONS SUR DOMAINE D''EMPLOI Sismique]))))))),"")</f>
        <v/>
      </c>
      <c r="R519" s="2" t="str">
        <f ca="1">IF('PR-tampon'!B485="","",IF('PR-tampon'!B485=0,"",IF(INDIRECT(NOM_FR_FACADE&amp;ADDRESS('PR-tampon'!$E485,COLUMN(REFERENCEMENT_FACADE[REF ApL])))=0,"",INDIRECT(NOM_FR_FACADE&amp;ADDRESS('PR-tampon'!$E485,COLUMN(REFERENCEMENT_FACADE[REF ApL]))))))</f>
        <v/>
      </c>
      <c r="S519" s="187" t="str">
        <f ca="1">IF('PR-tampon'!B485="","",IF('PR-tampon'!B485=0,"",IF(INDIRECT(NOM_FR_FACADE&amp;ADDRESS('PR-tampon'!$E485,COLUMN(REFERENCEMENT_FACADE[Lien pour aller sur le site Evaluation CSTB])))=0,"",INDIRECT(NOM_FR_FACADE&amp;ADDRESS('PR-tampon'!$E485,COLUMN(REFERENCEMENT_FACADE[Lien pour aller sur le site Evaluation CSTB]))))))</f>
        <v/>
      </c>
    </row>
    <row r="520" spans="1:19" ht="120" customHeight="1" x14ac:dyDescent="0.3">
      <c r="A520" s="2" t="e">
        <f>IF('PR-tampon'!B486=0,"",IF(A519+1&gt;'MODULE DE RECHERCHE'!$F$36,"",A519+1))</f>
        <v>#VALUE!</v>
      </c>
      <c r="B520" s="10" t="str">
        <f ca="1">IF('PR-tampon'!E486="","",IF('PR-tampon'!E486=0,"",INDIRECT(NOM_FR_FACADE&amp;ADDRESS('PR-tampon'!$E486,COLUMN(REFERENCEMENT_FACADE[[#Headers],[DATE REFERENCEMENT]])))))</f>
        <v/>
      </c>
      <c r="C520" s="2" t="str">
        <f ca="1">IF('PR-tampon'!B486="","",IF('PR-tampon'!B486=0,"",INDIRECT(NOM_FR_FACADE&amp;ADDRESS('PR-tampon'!$E486,COLUMN(REFERENCEMENT_FACADE[[#Headers],[ASPECT]])))))</f>
        <v/>
      </c>
      <c r="D520" s="2" t="str">
        <f ca="1">IF('PR-tampon'!B486="","",IF('PR-tampon'!B486=0,"",INDIRECT(NOM_FR_FACADE&amp;ADDRESS('PR-tampon'!$E486,COLUMN(REFERENCEMENT_FACADE[[#Headers],[TYPE DE PROCEDE]])))))</f>
        <v/>
      </c>
      <c r="E520" s="2" t="str">
        <f ca="1">IF('PR-tampon'!B486="","",IF('PR-tampon'!B486=0,"",INDIRECT(NOM_FR_FACADE&amp;ADDRESS('PR-tampon'!$E486,COLUMN(REFERENCEMENT_FACADE[[#Headers],[NOM COMMERCIAL DU PROCEDE]])))))</f>
        <v/>
      </c>
      <c r="F520" s="2" t="str">
        <f ca="1">IF('PR-tampon'!B486="","",IF('PR-tampon'!B486=0,"",INDIRECT(NOM_FR_FACADE&amp;ADDRESS('PR-tampon'!$E486,COLUMN(REFERENCEMENT_FACADE[[#Headers],[FABRICANT]])))))</f>
        <v/>
      </c>
      <c r="G520" s="2" t="str">
        <f ca="1">IF('PR-tampon'!B486="","",IF('PR-tampon'!B486=0,"",INDIRECT(NOM_FR_FACADE&amp;ADDRESS('PR-tampon'!$E486,COLUMN(REFERENCEMENT_FACADE[[#Headers],[TYPE DE DOCUMENT DE REFERENCE]])))))</f>
        <v/>
      </c>
      <c r="H520" s="2" t="str">
        <f ca="1">IF('PR-tampon'!B486="","",IF('PR-tampon'!B486=0,"",INDIRECT(NOM_FR_FACADE&amp;ADDRESS('PR-tampon'!$E486,COLUMN(REFERENCEMENT_FACADE[[#Headers],[REF]])))))</f>
        <v/>
      </c>
      <c r="I520" s="10" t="str">
        <f ca="1">IF('PR-tampon'!B486="","",IF('PR-tampon'!B486=0,"",INDIRECT(NOM_FR_FACADE&amp;ADDRESS('PR-tampon'!$E486,COLUMN(REFERENCEMENT_FACADE[[#Headers],[AVIS LIMITE AU / VALIDITE]])))))</f>
        <v/>
      </c>
      <c r="J520" s="10" t="str">
        <f ca="1">IF('PR-tampon'!B486="","",IF('PR-tampon'!B486=0,"",INDIRECT(NOM_FR_FACADE&amp;ADDRESS('PR-tampon'!$E486,COLUMN(REFERENCEMENT_FACADE[[#Headers],[TC/TNC
dans le domaine d''emploi visé]])))))</f>
        <v/>
      </c>
      <c r="K520" s="2" t="str">
        <f ca="1">IF('PR-tampon'!B486="","",IF('PR-tampon'!B486=0,"",INDIRECT(NOM_FR_FACADE&amp;ADDRESS('PR-tampon'!$E486,COLUMN(REFERENCEMENT_FACADE[[#Headers],[Synthèse support visés]])))))</f>
        <v/>
      </c>
      <c r="L520" s="2" t="str">
        <f ca="1">IF('PR-tampon'!B486="","",IF('PR-tampon'!B486=0,"",INDIRECT(NOM_FR_FACADE&amp;ADDRESS('PR-tampon'!$E486,COLUMN(REFERENCEMENT_FACADE[[#Headers],[LIMITATION DE HAUTEUR DE FACADE3]])))))</f>
        <v/>
      </c>
      <c r="M520" s="265" t="str">
        <f ca="1">IF('PR-tampon'!B486="","",IF('PR-tampon'!B486=0,"",INDIRECT(NOM_FR_FACADE&amp;ADDRESS('PR-tampon'!$E486,COLUMN(REFERENCEMENT_FACADE[[#Headers],[LIMITATION DE HAUTEUR DE FACADE]])))))</f>
        <v/>
      </c>
      <c r="N520" s="236" t="str">
        <f ca="1">IF('PR-tampon'!B486="","",IF('PR-tampon'!B486=0,"",IF(INDIRECT(NOM_FR_FACADE&amp;ADDRESS('PR-tampon'!$E486,COLUMN(REFERENCEMENT_FACADE[Observation domaine d''emploi Hauteur])))=0,"-",INDIRECT(NOM_FR_FACADE&amp;ADDRESS('PR-tampon'!$E486,COLUMN(REFERENCEMENT_FACADE[Observation domaine d''emploi Hauteur]))))))</f>
        <v/>
      </c>
      <c r="O520" s="2" t="str">
        <f ca="1">IF('PR-tampon'!B486="","",IF('PR-tampon'!B486=0,"",INDIRECT(NOM_FR_FACADE&amp;ADDRESS('PR-tampon'!$E486,COLUMN(REFERENCEMENT_FACADE[[#Headers],[Colonne zone visée]])))))</f>
        <v/>
      </c>
      <c r="P520" s="2" t="str">
        <f ca="1">IF('PR-tampon'!B486="","",IF('PR-tampon'!B486=0,"",INDIRECT(NOM_FR_FACADE&amp;ADDRESS('PR-tampon'!$E486,COLUMN(REFERENCEMENT_FACADE[[#Headers],[Colonne catégorie visée]])))))</f>
        <v/>
      </c>
      <c r="Q520" s="236" t="str">
        <f ca="1">IF(OR(RECH_CATEGORIE=FALSE,MID(Tableau5[[#This Row],[ZONE DE SISMICITE MAXIMALE POUR LA CATEGORIE DE BATIMENT VISEE]],2,2)="**"),IF('PR-tampon'!B486="","",IF('PR-tampon'!B486=0,"",IF(INDIRECT(NOM_FR_FACADE&amp;ADDRESS('PR-tampon'!$E486,COLUMN(REFERENCEMENT_FACADE[OBSERVATIONS SUR DOMAINE D''EMPLOI Sismique])))="","-",(INDIRECT(NOM_FR_FACADE&amp;ADDRESS('PR-tampon'!$E486,COLUMN(REFERENCEMENT_FACADE[OBSERVATIONS SUR DOMAINE D''EMPLOI Sismique]))))))),"")</f>
        <v/>
      </c>
      <c r="R520" s="2" t="str">
        <f ca="1">IF('PR-tampon'!B486="","",IF('PR-tampon'!B486=0,"",IF(INDIRECT(NOM_FR_FACADE&amp;ADDRESS('PR-tampon'!$E486,COLUMN(REFERENCEMENT_FACADE[REF ApL])))=0,"",INDIRECT(NOM_FR_FACADE&amp;ADDRESS('PR-tampon'!$E486,COLUMN(REFERENCEMENT_FACADE[REF ApL]))))))</f>
        <v/>
      </c>
      <c r="S520" s="187" t="str">
        <f ca="1">IF('PR-tampon'!B486="","",IF('PR-tampon'!B486=0,"",IF(INDIRECT(NOM_FR_FACADE&amp;ADDRESS('PR-tampon'!$E486,COLUMN(REFERENCEMENT_FACADE[Lien pour aller sur le site Evaluation CSTB])))=0,"",INDIRECT(NOM_FR_FACADE&amp;ADDRESS('PR-tampon'!$E486,COLUMN(REFERENCEMENT_FACADE[Lien pour aller sur le site Evaluation CSTB]))))))</f>
        <v/>
      </c>
    </row>
    <row r="521" spans="1:19" ht="120" customHeight="1" x14ac:dyDescent="0.3">
      <c r="A521" s="2" t="e">
        <f>IF('PR-tampon'!B487=0,"",IF(A520+1&gt;'MODULE DE RECHERCHE'!$F$36,"",A520+1))</f>
        <v>#VALUE!</v>
      </c>
      <c r="B521" s="10" t="str">
        <f ca="1">IF('PR-tampon'!E487="","",IF('PR-tampon'!E487=0,"",INDIRECT(NOM_FR_FACADE&amp;ADDRESS('PR-tampon'!$E487,COLUMN(REFERENCEMENT_FACADE[[#Headers],[DATE REFERENCEMENT]])))))</f>
        <v/>
      </c>
      <c r="C521" s="2" t="str">
        <f ca="1">IF('PR-tampon'!B487="","",IF('PR-tampon'!B487=0,"",INDIRECT(NOM_FR_FACADE&amp;ADDRESS('PR-tampon'!$E487,COLUMN(REFERENCEMENT_FACADE[[#Headers],[ASPECT]])))))</f>
        <v/>
      </c>
      <c r="D521" s="2" t="str">
        <f ca="1">IF('PR-tampon'!B487="","",IF('PR-tampon'!B487=0,"",INDIRECT(NOM_FR_FACADE&amp;ADDRESS('PR-tampon'!$E487,COLUMN(REFERENCEMENT_FACADE[[#Headers],[TYPE DE PROCEDE]])))))</f>
        <v/>
      </c>
      <c r="E521" s="2" t="str">
        <f ca="1">IF('PR-tampon'!B487="","",IF('PR-tampon'!B487=0,"",INDIRECT(NOM_FR_FACADE&amp;ADDRESS('PR-tampon'!$E487,COLUMN(REFERENCEMENT_FACADE[[#Headers],[NOM COMMERCIAL DU PROCEDE]])))))</f>
        <v/>
      </c>
      <c r="F521" s="2" t="str">
        <f ca="1">IF('PR-tampon'!B487="","",IF('PR-tampon'!B487=0,"",INDIRECT(NOM_FR_FACADE&amp;ADDRESS('PR-tampon'!$E487,COLUMN(REFERENCEMENT_FACADE[[#Headers],[FABRICANT]])))))</f>
        <v/>
      </c>
      <c r="G521" s="2" t="str">
        <f ca="1">IF('PR-tampon'!B487="","",IF('PR-tampon'!B487=0,"",INDIRECT(NOM_FR_FACADE&amp;ADDRESS('PR-tampon'!$E487,COLUMN(REFERENCEMENT_FACADE[[#Headers],[TYPE DE DOCUMENT DE REFERENCE]])))))</f>
        <v/>
      </c>
      <c r="H521" s="2" t="str">
        <f ca="1">IF('PR-tampon'!B487="","",IF('PR-tampon'!B487=0,"",INDIRECT(NOM_FR_FACADE&amp;ADDRESS('PR-tampon'!$E487,COLUMN(REFERENCEMENT_FACADE[[#Headers],[REF]])))))</f>
        <v/>
      </c>
      <c r="I521" s="10" t="str">
        <f ca="1">IF('PR-tampon'!B487="","",IF('PR-tampon'!B487=0,"",INDIRECT(NOM_FR_FACADE&amp;ADDRESS('PR-tampon'!$E487,COLUMN(REFERENCEMENT_FACADE[[#Headers],[AVIS LIMITE AU / VALIDITE]])))))</f>
        <v/>
      </c>
      <c r="J521" s="10" t="str">
        <f ca="1">IF('PR-tampon'!B487="","",IF('PR-tampon'!B487=0,"",INDIRECT(NOM_FR_FACADE&amp;ADDRESS('PR-tampon'!$E487,COLUMN(REFERENCEMENT_FACADE[[#Headers],[TC/TNC
dans le domaine d''emploi visé]])))))</f>
        <v/>
      </c>
      <c r="K521" s="2" t="str">
        <f ca="1">IF('PR-tampon'!B487="","",IF('PR-tampon'!B487=0,"",INDIRECT(NOM_FR_FACADE&amp;ADDRESS('PR-tampon'!$E487,COLUMN(REFERENCEMENT_FACADE[[#Headers],[Synthèse support visés]])))))</f>
        <v/>
      </c>
      <c r="L521" s="2" t="str">
        <f ca="1">IF('PR-tampon'!B487="","",IF('PR-tampon'!B487=0,"",INDIRECT(NOM_FR_FACADE&amp;ADDRESS('PR-tampon'!$E487,COLUMN(REFERENCEMENT_FACADE[[#Headers],[LIMITATION DE HAUTEUR DE FACADE3]])))))</f>
        <v/>
      </c>
      <c r="M521" s="265" t="str">
        <f ca="1">IF('PR-tampon'!B487="","",IF('PR-tampon'!B487=0,"",INDIRECT(NOM_FR_FACADE&amp;ADDRESS('PR-tampon'!$E487,COLUMN(REFERENCEMENT_FACADE[[#Headers],[LIMITATION DE HAUTEUR DE FACADE]])))))</f>
        <v/>
      </c>
      <c r="N521" s="236" t="str">
        <f ca="1">IF('PR-tampon'!B487="","",IF('PR-tampon'!B487=0,"",IF(INDIRECT(NOM_FR_FACADE&amp;ADDRESS('PR-tampon'!$E487,COLUMN(REFERENCEMENT_FACADE[Observation domaine d''emploi Hauteur])))=0,"-",INDIRECT(NOM_FR_FACADE&amp;ADDRESS('PR-tampon'!$E487,COLUMN(REFERENCEMENT_FACADE[Observation domaine d''emploi Hauteur]))))))</f>
        <v/>
      </c>
      <c r="O521" s="2" t="str">
        <f ca="1">IF('PR-tampon'!B487="","",IF('PR-tampon'!B487=0,"",INDIRECT(NOM_FR_FACADE&amp;ADDRESS('PR-tampon'!$E487,COLUMN(REFERENCEMENT_FACADE[[#Headers],[Colonne zone visée]])))))</f>
        <v/>
      </c>
      <c r="P521" s="2" t="str">
        <f ca="1">IF('PR-tampon'!B487="","",IF('PR-tampon'!B487=0,"",INDIRECT(NOM_FR_FACADE&amp;ADDRESS('PR-tampon'!$E487,COLUMN(REFERENCEMENT_FACADE[[#Headers],[Colonne catégorie visée]])))))</f>
        <v/>
      </c>
      <c r="Q521" s="236" t="str">
        <f ca="1">IF(OR(RECH_CATEGORIE=FALSE,MID(Tableau5[[#This Row],[ZONE DE SISMICITE MAXIMALE POUR LA CATEGORIE DE BATIMENT VISEE]],2,2)="**"),IF('PR-tampon'!B487="","",IF('PR-tampon'!B487=0,"",IF(INDIRECT(NOM_FR_FACADE&amp;ADDRESS('PR-tampon'!$E487,COLUMN(REFERENCEMENT_FACADE[OBSERVATIONS SUR DOMAINE D''EMPLOI Sismique])))="","-",(INDIRECT(NOM_FR_FACADE&amp;ADDRESS('PR-tampon'!$E487,COLUMN(REFERENCEMENT_FACADE[OBSERVATIONS SUR DOMAINE D''EMPLOI Sismique]))))))),"")</f>
        <v/>
      </c>
      <c r="R521" s="2" t="str">
        <f ca="1">IF('PR-tampon'!B487="","",IF('PR-tampon'!B487=0,"",IF(INDIRECT(NOM_FR_FACADE&amp;ADDRESS('PR-tampon'!$E487,COLUMN(REFERENCEMENT_FACADE[REF ApL])))=0,"",INDIRECT(NOM_FR_FACADE&amp;ADDRESS('PR-tampon'!$E487,COLUMN(REFERENCEMENT_FACADE[REF ApL]))))))</f>
        <v/>
      </c>
      <c r="S521" s="187" t="str">
        <f ca="1">IF('PR-tampon'!B487="","",IF('PR-tampon'!B487=0,"",IF(INDIRECT(NOM_FR_FACADE&amp;ADDRESS('PR-tampon'!$E487,COLUMN(REFERENCEMENT_FACADE[Lien pour aller sur le site Evaluation CSTB])))=0,"",INDIRECT(NOM_FR_FACADE&amp;ADDRESS('PR-tampon'!$E487,COLUMN(REFERENCEMENT_FACADE[Lien pour aller sur le site Evaluation CSTB]))))))</f>
        <v/>
      </c>
    </row>
    <row r="522" spans="1:19" ht="120" customHeight="1" x14ac:dyDescent="0.3">
      <c r="B522" s="10"/>
      <c r="I522" s="10"/>
      <c r="J522" s="10"/>
      <c r="N522" s="236"/>
      <c r="Q522" s="236"/>
      <c r="S522" s="187"/>
    </row>
    <row r="523" spans="1:19" ht="120" customHeight="1" x14ac:dyDescent="0.3">
      <c r="B523" s="10"/>
      <c r="I523" s="10"/>
      <c r="J523" s="10"/>
      <c r="N523" s="236"/>
      <c r="Q523" s="236"/>
      <c r="S523" s="187"/>
    </row>
    <row r="524" spans="1:19" ht="120" customHeight="1" x14ac:dyDescent="0.3">
      <c r="B524" s="10"/>
      <c r="I524" s="10"/>
      <c r="J524" s="10"/>
      <c r="N524" s="236"/>
      <c r="Q524" s="236"/>
      <c r="S524" s="187"/>
    </row>
    <row r="525" spans="1:19" ht="120" customHeight="1" x14ac:dyDescent="0.3">
      <c r="B525" s="10"/>
      <c r="I525" s="10"/>
      <c r="J525" s="10"/>
      <c r="N525" s="236"/>
      <c r="Q525" s="236"/>
      <c r="S525" s="187"/>
    </row>
    <row r="526" spans="1:19" ht="120" customHeight="1" x14ac:dyDescent="0.3">
      <c r="B526" s="10"/>
      <c r="I526" s="10"/>
      <c r="J526" s="10"/>
      <c r="N526" s="236"/>
      <c r="Q526" s="236"/>
      <c r="S526" s="187"/>
    </row>
    <row r="527" spans="1:19" ht="120" customHeight="1" x14ac:dyDescent="0.3">
      <c r="B527" s="10"/>
      <c r="I527" s="10"/>
      <c r="J527" s="10"/>
      <c r="N527" s="236"/>
      <c r="Q527" s="236"/>
      <c r="S527" s="187"/>
    </row>
    <row r="528" spans="1:19" ht="120" customHeight="1" x14ac:dyDescent="0.3">
      <c r="B528" s="10"/>
      <c r="I528" s="10"/>
      <c r="J528" s="10"/>
      <c r="N528" s="236"/>
      <c r="Q528" s="236"/>
      <c r="S528" s="187"/>
    </row>
    <row r="529" spans="2:19" ht="120" customHeight="1" x14ac:dyDescent="0.3">
      <c r="B529" s="10"/>
      <c r="I529" s="10"/>
      <c r="J529" s="10"/>
      <c r="N529" s="236"/>
      <c r="Q529" s="236"/>
      <c r="S529" s="187"/>
    </row>
    <row r="530" spans="2:19" ht="120" customHeight="1" x14ac:dyDescent="0.3">
      <c r="B530" s="10"/>
      <c r="I530" s="10"/>
      <c r="J530" s="10"/>
      <c r="N530" s="236"/>
      <c r="Q530" s="236"/>
      <c r="S530" s="187"/>
    </row>
    <row r="531" spans="2:19" ht="120" customHeight="1" x14ac:dyDescent="0.3">
      <c r="B531" s="10"/>
      <c r="I531" s="10"/>
      <c r="J531" s="10"/>
      <c r="N531" s="236"/>
      <c r="Q531" s="236"/>
      <c r="S531" s="187"/>
    </row>
    <row r="532" spans="2:19" ht="120" customHeight="1" x14ac:dyDescent="0.3">
      <c r="B532" s="10"/>
      <c r="I532" s="10"/>
      <c r="J532" s="10"/>
      <c r="N532" s="236"/>
      <c r="Q532" s="236"/>
      <c r="S532" s="187"/>
    </row>
    <row r="533" spans="2:19" ht="120" customHeight="1" x14ac:dyDescent="0.3">
      <c r="B533" s="10"/>
      <c r="I533" s="10"/>
      <c r="J533" s="10"/>
      <c r="N533" s="236"/>
      <c r="Q533" s="236"/>
      <c r="S533" s="187"/>
    </row>
    <row r="534" spans="2:19" ht="120" customHeight="1" x14ac:dyDescent="0.3">
      <c r="B534" s="10"/>
      <c r="I534" s="10"/>
      <c r="J534" s="10"/>
      <c r="N534" s="236"/>
      <c r="Q534" s="236"/>
      <c r="S534" s="187"/>
    </row>
    <row r="535" spans="2:19" ht="120" customHeight="1" x14ac:dyDescent="0.3">
      <c r="B535" s="10"/>
      <c r="I535" s="10"/>
      <c r="J535" s="10"/>
      <c r="N535" s="236"/>
      <c r="Q535" s="236"/>
      <c r="S535" s="187"/>
    </row>
    <row r="536" spans="2:19" ht="120" customHeight="1" x14ac:dyDescent="0.3">
      <c r="B536" s="10"/>
      <c r="I536" s="10"/>
      <c r="J536" s="10"/>
      <c r="N536" s="236"/>
      <c r="Q536" s="236"/>
      <c r="S536" s="187"/>
    </row>
    <row r="537" spans="2:19" ht="120" customHeight="1" x14ac:dyDescent="0.3">
      <c r="B537" s="10"/>
      <c r="I537" s="10"/>
      <c r="J537" s="10"/>
      <c r="N537" s="236"/>
      <c r="Q537" s="236"/>
      <c r="S537" s="187"/>
    </row>
    <row r="538" spans="2:19" ht="120" customHeight="1" x14ac:dyDescent="0.3">
      <c r="B538" s="10"/>
      <c r="I538" s="10"/>
      <c r="J538" s="10"/>
      <c r="N538" s="236"/>
      <c r="Q538" s="236"/>
      <c r="S538" s="187"/>
    </row>
    <row r="539" spans="2:19" ht="120" customHeight="1" x14ac:dyDescent="0.3">
      <c r="B539" s="10"/>
      <c r="I539" s="10"/>
      <c r="J539" s="10"/>
      <c r="N539" s="236"/>
      <c r="Q539" s="236"/>
      <c r="S539" s="187"/>
    </row>
    <row r="540" spans="2:19" ht="120" customHeight="1" x14ac:dyDescent="0.3">
      <c r="B540" s="10"/>
      <c r="I540" s="10"/>
      <c r="J540" s="10"/>
      <c r="N540" s="236"/>
      <c r="Q540" s="236"/>
      <c r="S540" s="187"/>
    </row>
    <row r="541" spans="2:19" ht="120" customHeight="1" x14ac:dyDescent="0.3">
      <c r="B541" s="10"/>
      <c r="I541" s="10"/>
      <c r="J541" s="10"/>
      <c r="N541" s="236"/>
      <c r="Q541" s="236"/>
      <c r="S541" s="187"/>
    </row>
    <row r="542" spans="2:19" ht="120" customHeight="1" x14ac:dyDescent="0.3">
      <c r="B542" s="10"/>
      <c r="I542" s="10"/>
      <c r="J542" s="10"/>
      <c r="N542" s="236"/>
      <c r="Q542" s="236"/>
      <c r="S542" s="187"/>
    </row>
    <row r="543" spans="2:19" ht="120" customHeight="1" x14ac:dyDescent="0.3">
      <c r="B543" s="10"/>
      <c r="I543" s="10"/>
      <c r="J543" s="10"/>
      <c r="N543" s="236"/>
      <c r="Q543" s="236"/>
      <c r="S543" s="187"/>
    </row>
    <row r="544" spans="2:19" ht="120" customHeight="1" x14ac:dyDescent="0.3">
      <c r="B544" s="10"/>
      <c r="I544" s="10"/>
      <c r="J544" s="10"/>
      <c r="N544" s="236"/>
      <c r="Q544" s="236"/>
      <c r="S544" s="187"/>
    </row>
    <row r="545" spans="2:19" ht="120" customHeight="1" x14ac:dyDescent="0.3">
      <c r="B545" s="10"/>
      <c r="I545" s="10"/>
      <c r="J545" s="10"/>
      <c r="N545" s="236"/>
      <c r="Q545" s="236"/>
      <c r="S545" s="187"/>
    </row>
    <row r="546" spans="2:19" ht="120" customHeight="1" x14ac:dyDescent="0.3">
      <c r="B546" s="10"/>
      <c r="I546" s="10"/>
      <c r="J546" s="10"/>
      <c r="N546" s="236"/>
      <c r="Q546" s="236"/>
      <c r="S546" s="187"/>
    </row>
    <row r="547" spans="2:19" ht="120" customHeight="1" x14ac:dyDescent="0.3">
      <c r="B547" s="10"/>
      <c r="I547" s="10"/>
      <c r="J547" s="10"/>
      <c r="N547" s="236"/>
      <c r="Q547" s="236"/>
      <c r="S547" s="187"/>
    </row>
    <row r="548" spans="2:19" ht="120" customHeight="1" x14ac:dyDescent="0.3">
      <c r="B548" s="10"/>
      <c r="I548" s="10"/>
      <c r="J548" s="10"/>
      <c r="N548" s="236"/>
      <c r="Q548" s="236"/>
      <c r="S548" s="187"/>
    </row>
    <row r="549" spans="2:19" ht="120" customHeight="1" x14ac:dyDescent="0.3">
      <c r="B549" s="10"/>
      <c r="I549" s="10"/>
      <c r="J549" s="10"/>
      <c r="N549" s="236"/>
      <c r="Q549" s="236"/>
      <c r="S549" s="187"/>
    </row>
    <row r="550" spans="2:19" ht="120" customHeight="1" x14ac:dyDescent="0.3">
      <c r="B550" s="10"/>
      <c r="I550" s="10"/>
      <c r="J550" s="10"/>
      <c r="N550" s="236"/>
      <c r="Q550" s="236"/>
      <c r="S550" s="187"/>
    </row>
    <row r="551" spans="2:19" ht="120" customHeight="1" x14ac:dyDescent="0.3">
      <c r="B551" s="10"/>
      <c r="I551" s="10"/>
      <c r="J551" s="10"/>
      <c r="N551" s="236"/>
      <c r="Q551" s="236"/>
      <c r="S551" s="187"/>
    </row>
    <row r="552" spans="2:19" ht="120" customHeight="1" x14ac:dyDescent="0.3">
      <c r="B552" s="10"/>
      <c r="I552" s="10"/>
      <c r="J552" s="10"/>
      <c r="N552" s="236"/>
      <c r="Q552" s="236"/>
      <c r="S552" s="187"/>
    </row>
    <row r="553" spans="2:19" ht="120" customHeight="1" x14ac:dyDescent="0.3">
      <c r="B553" s="10"/>
      <c r="I553" s="10"/>
      <c r="J553" s="10"/>
      <c r="N553" s="236"/>
      <c r="Q553" s="236"/>
      <c r="S553" s="187"/>
    </row>
    <row r="554" spans="2:19" ht="120" customHeight="1" x14ac:dyDescent="0.3">
      <c r="B554" s="10"/>
      <c r="I554" s="10"/>
      <c r="J554" s="10"/>
      <c r="N554" s="236"/>
      <c r="Q554" s="236"/>
      <c r="S554" s="187"/>
    </row>
    <row r="555" spans="2:19" ht="120" customHeight="1" x14ac:dyDescent="0.3">
      <c r="B555" s="10"/>
      <c r="I555" s="10"/>
      <c r="J555" s="10"/>
      <c r="N555" s="236"/>
      <c r="Q555" s="236"/>
      <c r="S555" s="187"/>
    </row>
    <row r="556" spans="2:19" ht="120" customHeight="1" x14ac:dyDescent="0.3">
      <c r="B556" s="10"/>
      <c r="I556" s="10"/>
      <c r="J556" s="10"/>
      <c r="N556" s="236"/>
      <c r="Q556" s="236"/>
      <c r="S556" s="187"/>
    </row>
    <row r="557" spans="2:19" ht="120" customHeight="1" x14ac:dyDescent="0.3">
      <c r="B557" s="10"/>
      <c r="I557" s="10"/>
      <c r="J557" s="10"/>
      <c r="N557" s="236"/>
      <c r="Q557" s="236"/>
      <c r="S557" s="187"/>
    </row>
    <row r="558" spans="2:19" ht="120" customHeight="1" x14ac:dyDescent="0.3">
      <c r="B558" s="10"/>
      <c r="I558" s="10"/>
      <c r="J558" s="10"/>
      <c r="N558" s="236"/>
      <c r="Q558" s="236"/>
      <c r="S558" s="187"/>
    </row>
    <row r="559" spans="2:19" ht="120" customHeight="1" x14ac:dyDescent="0.3">
      <c r="B559" s="10"/>
      <c r="I559" s="10"/>
      <c r="J559" s="10"/>
      <c r="N559" s="236"/>
      <c r="Q559" s="236"/>
      <c r="S559" s="187"/>
    </row>
    <row r="560" spans="2:19" ht="120" customHeight="1" x14ac:dyDescent="0.3">
      <c r="B560" s="10"/>
      <c r="I560" s="10"/>
      <c r="J560" s="10"/>
      <c r="N560" s="236"/>
      <c r="Q560" s="236"/>
      <c r="S560" s="187"/>
    </row>
    <row r="561" spans="2:19" ht="120" customHeight="1" x14ac:dyDescent="0.3">
      <c r="B561" s="10"/>
      <c r="I561" s="10"/>
      <c r="J561" s="10"/>
      <c r="N561" s="236"/>
      <c r="Q561" s="236"/>
      <c r="S561" s="187"/>
    </row>
    <row r="562" spans="2:19" ht="120" customHeight="1" x14ac:dyDescent="0.3">
      <c r="B562" s="10"/>
      <c r="I562" s="10"/>
      <c r="J562" s="10"/>
      <c r="N562" s="236"/>
      <c r="Q562" s="236"/>
      <c r="S562" s="187"/>
    </row>
    <row r="563" spans="2:19" ht="120" customHeight="1" x14ac:dyDescent="0.3">
      <c r="B563" s="10"/>
      <c r="I563" s="10"/>
      <c r="J563" s="10"/>
      <c r="N563" s="236"/>
      <c r="Q563" s="236"/>
      <c r="S563" s="187"/>
    </row>
    <row r="564" spans="2:19" ht="120" customHeight="1" x14ac:dyDescent="0.3">
      <c r="B564" s="10"/>
      <c r="I564" s="10"/>
      <c r="J564" s="10"/>
      <c r="N564" s="236"/>
      <c r="Q564" s="236"/>
      <c r="S564" s="187"/>
    </row>
    <row r="565" spans="2:19" ht="120" customHeight="1" x14ac:dyDescent="0.3">
      <c r="B565" s="10"/>
      <c r="I565" s="10"/>
      <c r="J565" s="10"/>
      <c r="N565" s="236"/>
      <c r="Q565" s="236"/>
      <c r="S565" s="187"/>
    </row>
    <row r="566" spans="2:19" ht="120" customHeight="1" x14ac:dyDescent="0.3">
      <c r="B566" s="10"/>
      <c r="I566" s="10"/>
      <c r="J566" s="10"/>
      <c r="N566" s="236"/>
      <c r="Q566" s="236"/>
      <c r="S566" s="187"/>
    </row>
    <row r="567" spans="2:19" ht="120" customHeight="1" x14ac:dyDescent="0.3">
      <c r="B567" s="10"/>
      <c r="I567" s="10"/>
      <c r="J567" s="10"/>
      <c r="N567" s="236"/>
      <c r="Q567" s="236"/>
      <c r="S567" s="187"/>
    </row>
    <row r="568" spans="2:19" ht="120" customHeight="1" x14ac:dyDescent="0.3">
      <c r="B568" s="10"/>
      <c r="I568" s="10"/>
      <c r="J568" s="10"/>
      <c r="N568" s="236"/>
      <c r="Q568" s="236"/>
      <c r="S568" s="187"/>
    </row>
    <row r="569" spans="2:19" ht="120" customHeight="1" x14ac:dyDescent="0.3">
      <c r="B569" s="10"/>
      <c r="I569" s="10"/>
      <c r="J569" s="10"/>
      <c r="N569" s="236"/>
      <c r="Q569" s="236"/>
      <c r="S569" s="187"/>
    </row>
    <row r="570" spans="2:19" ht="120" customHeight="1" x14ac:dyDescent="0.3">
      <c r="B570" s="10"/>
      <c r="I570" s="10"/>
      <c r="J570" s="10"/>
      <c r="N570" s="236"/>
      <c r="Q570" s="236"/>
      <c r="S570" s="187"/>
    </row>
    <row r="571" spans="2:19" ht="120" customHeight="1" x14ac:dyDescent="0.3">
      <c r="B571" s="10"/>
      <c r="I571" s="10"/>
      <c r="J571" s="10"/>
      <c r="N571" s="236"/>
      <c r="Q571" s="236"/>
      <c r="S571" s="187"/>
    </row>
    <row r="572" spans="2:19" ht="120" customHeight="1" x14ac:dyDescent="0.3">
      <c r="B572" s="10"/>
      <c r="I572" s="10"/>
      <c r="J572" s="10"/>
      <c r="N572" s="236"/>
      <c r="Q572" s="236"/>
      <c r="S572" s="187"/>
    </row>
    <row r="573" spans="2:19" ht="120" customHeight="1" x14ac:dyDescent="0.3">
      <c r="B573" s="10"/>
      <c r="I573" s="10"/>
      <c r="J573" s="10"/>
      <c r="N573" s="236"/>
      <c r="Q573" s="236"/>
      <c r="S573" s="187"/>
    </row>
    <row r="574" spans="2:19" ht="120" customHeight="1" x14ac:dyDescent="0.3">
      <c r="B574" s="10"/>
      <c r="I574" s="10"/>
      <c r="J574" s="10"/>
      <c r="N574" s="236"/>
      <c r="Q574" s="236"/>
      <c r="S574" s="187"/>
    </row>
    <row r="575" spans="2:19" ht="120" customHeight="1" x14ac:dyDescent="0.3">
      <c r="B575" s="10"/>
      <c r="I575" s="10"/>
      <c r="J575" s="10"/>
      <c r="N575" s="236"/>
      <c r="Q575" s="236"/>
      <c r="S575" s="187"/>
    </row>
    <row r="576" spans="2:19" ht="120" customHeight="1" x14ac:dyDescent="0.3">
      <c r="B576" s="10"/>
      <c r="I576" s="10"/>
      <c r="J576" s="10"/>
      <c r="N576" s="236"/>
      <c r="Q576" s="236"/>
      <c r="S576" s="187"/>
    </row>
    <row r="577" spans="2:19" ht="120" customHeight="1" x14ac:dyDescent="0.3">
      <c r="B577" s="10"/>
      <c r="I577" s="10"/>
      <c r="J577" s="10"/>
      <c r="N577" s="236"/>
      <c r="Q577" s="236"/>
      <c r="S577" s="187"/>
    </row>
    <row r="578" spans="2:19" ht="120" customHeight="1" x14ac:dyDescent="0.3">
      <c r="B578" s="10"/>
      <c r="I578" s="10"/>
      <c r="J578" s="10"/>
      <c r="N578" s="236"/>
      <c r="Q578" s="236"/>
      <c r="S578" s="187"/>
    </row>
    <row r="579" spans="2:19" ht="120" customHeight="1" x14ac:dyDescent="0.3">
      <c r="B579" s="10"/>
      <c r="I579" s="10"/>
      <c r="J579" s="10"/>
      <c r="N579" s="236"/>
      <c r="Q579" s="236"/>
      <c r="S579" s="187"/>
    </row>
    <row r="580" spans="2:19" ht="120" customHeight="1" x14ac:dyDescent="0.3">
      <c r="B580" s="10"/>
      <c r="I580" s="10"/>
      <c r="J580" s="10"/>
      <c r="N580" s="236"/>
      <c r="Q580" s="236"/>
      <c r="S580" s="187"/>
    </row>
    <row r="581" spans="2:19" ht="120" customHeight="1" x14ac:dyDescent="0.3">
      <c r="B581" s="10"/>
      <c r="I581" s="10"/>
      <c r="J581" s="10"/>
      <c r="N581" s="236"/>
      <c r="Q581" s="236"/>
      <c r="S581" s="187"/>
    </row>
    <row r="582" spans="2:19" ht="120" customHeight="1" x14ac:dyDescent="0.3">
      <c r="B582" s="10"/>
      <c r="I582" s="10"/>
      <c r="J582" s="10"/>
      <c r="N582" s="236"/>
      <c r="Q582" s="236"/>
      <c r="S582" s="187"/>
    </row>
    <row r="583" spans="2:19" ht="120" customHeight="1" x14ac:dyDescent="0.3">
      <c r="B583" s="10"/>
      <c r="I583" s="10"/>
      <c r="J583" s="10"/>
      <c r="N583" s="236"/>
      <c r="Q583" s="236"/>
      <c r="S583" s="187"/>
    </row>
    <row r="584" spans="2:19" ht="120" customHeight="1" x14ac:dyDescent="0.3">
      <c r="B584" s="10"/>
      <c r="I584" s="10"/>
      <c r="J584" s="10"/>
      <c r="N584" s="236"/>
      <c r="Q584" s="236"/>
      <c r="S584" s="187"/>
    </row>
    <row r="585" spans="2:19" ht="120" customHeight="1" x14ac:dyDescent="0.3">
      <c r="B585" s="10"/>
      <c r="I585" s="10"/>
      <c r="J585" s="10"/>
      <c r="N585" s="236"/>
      <c r="Q585" s="236"/>
      <c r="S585" s="187"/>
    </row>
    <row r="586" spans="2:19" ht="120" customHeight="1" x14ac:dyDescent="0.3">
      <c r="B586" s="10"/>
      <c r="I586" s="10"/>
      <c r="J586" s="10"/>
      <c r="N586" s="236"/>
      <c r="Q586" s="236"/>
      <c r="S586" s="187"/>
    </row>
    <row r="587" spans="2:19" ht="120" customHeight="1" x14ac:dyDescent="0.3">
      <c r="B587" s="10"/>
      <c r="I587" s="10"/>
      <c r="J587" s="10"/>
      <c r="N587" s="236"/>
      <c r="Q587" s="236"/>
      <c r="S587" s="187"/>
    </row>
    <row r="588" spans="2:19" ht="120" customHeight="1" x14ac:dyDescent="0.3">
      <c r="B588" s="10"/>
      <c r="I588" s="10"/>
      <c r="J588" s="10"/>
      <c r="N588" s="236"/>
      <c r="Q588" s="236"/>
      <c r="S588" s="187"/>
    </row>
    <row r="589" spans="2:19" ht="120" customHeight="1" x14ac:dyDescent="0.3">
      <c r="B589" s="10"/>
      <c r="I589" s="10"/>
      <c r="J589" s="10"/>
      <c r="N589" s="236"/>
      <c r="Q589" s="236"/>
      <c r="S589" s="187"/>
    </row>
    <row r="590" spans="2:19" ht="120" customHeight="1" x14ac:dyDescent="0.3">
      <c r="B590" s="10"/>
      <c r="I590" s="10"/>
      <c r="J590" s="10"/>
      <c r="N590" s="236"/>
      <c r="Q590" s="236"/>
      <c r="S590" s="187"/>
    </row>
    <row r="591" spans="2:19" ht="120" customHeight="1" x14ac:dyDescent="0.3">
      <c r="B591" s="10"/>
      <c r="I591" s="10"/>
      <c r="J591" s="10"/>
      <c r="N591" s="236"/>
      <c r="Q591" s="236"/>
      <c r="S591" s="187"/>
    </row>
    <row r="592" spans="2:19" ht="120" customHeight="1" x14ac:dyDescent="0.3">
      <c r="B592" s="10"/>
      <c r="I592" s="10"/>
      <c r="J592" s="10"/>
      <c r="N592" s="236"/>
      <c r="Q592" s="236"/>
      <c r="S592" s="187"/>
    </row>
    <row r="593" spans="2:19" ht="120" customHeight="1" x14ac:dyDescent="0.3">
      <c r="B593" s="10"/>
      <c r="I593" s="10"/>
      <c r="J593" s="10"/>
      <c r="N593" s="236"/>
      <c r="Q593" s="236"/>
      <c r="S593" s="187"/>
    </row>
    <row r="594" spans="2:19" ht="120" customHeight="1" x14ac:dyDescent="0.3">
      <c r="B594" s="10"/>
      <c r="I594" s="10"/>
      <c r="J594" s="10"/>
      <c r="N594" s="236"/>
      <c r="Q594" s="236"/>
      <c r="S594" s="187"/>
    </row>
    <row r="595" spans="2:19" ht="120" customHeight="1" x14ac:dyDescent="0.3">
      <c r="B595" s="10"/>
      <c r="I595" s="10"/>
      <c r="J595" s="10"/>
      <c r="N595" s="236"/>
      <c r="Q595" s="236"/>
      <c r="S595" s="187"/>
    </row>
    <row r="596" spans="2:19" ht="120" customHeight="1" x14ac:dyDescent="0.3">
      <c r="B596" s="10"/>
      <c r="I596" s="10"/>
      <c r="J596" s="10"/>
      <c r="N596" s="236"/>
      <c r="Q596" s="236"/>
      <c r="S596" s="187"/>
    </row>
  </sheetData>
  <sheetProtection algorithmName="SHA-512" hashValue="VB7OdodSy6zQhFkgyb5xdturVyqXva5mzYsvENB5fyOyzsazX40Ao6aG6LNVRKPYQoIMaKvHvBG9fKPMtcUEBw==" saltValue="B5Ib71Cbf4XYEZ3wPtEAJg==" spinCount="100000" sheet="1" objects="1" scenarios="1" selectLockedCells="1" sort="0" autoFilter="0"/>
  <mergeCells count="28">
    <mergeCell ref="B34:D34"/>
    <mergeCell ref="E34:F34"/>
    <mergeCell ref="E33:F33"/>
    <mergeCell ref="B1:R10"/>
    <mergeCell ref="R38:R41"/>
    <mergeCell ref="B24:F25"/>
    <mergeCell ref="G38:J41"/>
    <mergeCell ref="B36:E36"/>
    <mergeCell ref="B28:B29"/>
    <mergeCell ref="G30:L31"/>
    <mergeCell ref="G28:L29"/>
    <mergeCell ref="B22:F22"/>
    <mergeCell ref="S38:S41"/>
    <mergeCell ref="D27:F27"/>
    <mergeCell ref="D30:F30"/>
    <mergeCell ref="D31:F31"/>
    <mergeCell ref="B38:B41"/>
    <mergeCell ref="C38:F41"/>
    <mergeCell ref="B30:B31"/>
    <mergeCell ref="D29:F29"/>
    <mergeCell ref="D28:F28"/>
    <mergeCell ref="S1:S37"/>
    <mergeCell ref="D26:F26"/>
    <mergeCell ref="K38:Q41"/>
    <mergeCell ref="B11:R13"/>
    <mergeCell ref="B15:R21"/>
    <mergeCell ref="B14:R14"/>
    <mergeCell ref="B33:D33"/>
  </mergeCells>
  <conditionalFormatting sqref="J43:K596">
    <cfRule type="expression" dxfId="179" priority="4">
      <formula>FIND("EVALUATION RECENTE",J43,1)</formula>
    </cfRule>
    <cfRule type="expression" dxfId="178" priority="11">
      <formula>MID(J43,1,3)="TNC"</formula>
    </cfRule>
  </conditionalFormatting>
  <conditionalFormatting sqref="I43:I596">
    <cfRule type="expression" dxfId="177" priority="2">
      <formula>IF($I43="",FALSE,IF($I43&gt;TODAY(),TRUE,FALSE))</formula>
    </cfRule>
    <cfRule type="expression" dxfId="176" priority="2424">
      <formula>IF($I43="",FALSE,IF($I43&gt;TODAY(),FALSE,TRUE))</formula>
    </cfRule>
  </conditionalFormatting>
  <conditionalFormatting sqref="N43:Q596">
    <cfRule type="cellIs" dxfId="175" priority="18" operator="equal">
      <formula>"-"</formula>
    </cfRule>
  </conditionalFormatting>
  <conditionalFormatting sqref="M43:M596">
    <cfRule type="dataBar" priority="12">
      <dataBar>
        <cfvo type="num" val="0"/>
        <cfvo type="num" val="50"/>
        <color theme="9" tint="0.79998168889431442"/>
      </dataBar>
      <extLst>
        <ext xmlns:x14="http://schemas.microsoft.com/office/spreadsheetml/2009/9/main" uri="{B025F937-C7B1-47D3-B67F-A62EFF666E3E}">
          <x14:id>{5FE2F079-E396-4472-81BC-FEEBFCB8BD58}</x14:id>
        </ext>
      </extLst>
    </cfRule>
  </conditionalFormatting>
  <conditionalFormatting sqref="A43:S596">
    <cfRule type="expression" dxfId="174" priority="2427">
      <formula>$B43&lt;&gt;""</formula>
    </cfRule>
  </conditionalFormatting>
  <dataValidations xWindow="279" yWindow="789" count="10">
    <dataValidation allowBlank="1" showInputMessage="1" sqref="B15 G38 B38:F42 G42:K42 R42:S42 R38 B11 M35:Q35 Q24:Q34 B33:B34 L32:Q34 L36:Q37 S1 T11:XFD37" xr:uid="{CE511467-6A3F-4C0F-9B62-BC49FD3853AB}"/>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support bois visé parmi les propositions de la liste déroulante._x000a_Pour cela, cliquer sur la petite flèche en bas à droite de la cellule." sqref="D27:F27" xr:uid="{7C900810-1075-422F-B186-18E1408BBB28}">
      <formula1>LISTE_SUPPORT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situation du bâtiment visée parmi les propositions de la liste déroulante._x000a_Pour cela, cliquer sur la petite flèche en bas à droite de la cellule." sqref="D29:F29" xr:uid="{E91B5D51-C7D9-4C21-ADE7-5FB6C465F3CB}">
      <formula1>LISTE_SITUATION_BATIMENT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zone de sismicité visée parmi les propositions de la liste déroulante._x000a_Pour cela, cliquer sur la petite flèche en bas à droite de la cellule." sqref="D30:F30" xr:uid="{291AA389-7ABA-4B69-B8A0-136829C6A3AB}">
      <formula1>LISTE_ZONE_SISMIQUE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31:D34 E31:F32" xr:uid="{A2C749C2-863F-48B9-95B6-C8A572C5143E}">
      <formula1>LISTE_CATEGORIE_BATIMENT</formula1>
    </dataValidation>
    <dataValidation type="decimal" allowBlank="1" showInputMessage="1" showErrorMessage="1" error="L'information saisie n'est pas appropriée pour cette donnée._x000a_Veuillez saisir les informations en fonction des instructions de saisie de la case sélectionnée." promptTitle="INSTRUCTIONS DE SAISIE" prompt="Taper une valeur comprise entre 0 et 50m._x000a_Elle peut comprendre des chiffres derrière la virgule." sqref="D28:F28" xr:uid="{8271BC4C-EABD-4DB2-9CFB-23C744242351}">
      <formula1>0</formula1>
      <formula2>50</formula2>
    </dataValidation>
    <dataValidation allowBlank="1" showInputMessage="1" showErrorMessage="1" promptTitle="INSTRUCTIONS D'ACCES AU LIEN" prompt="Copier la CELLULE SANS rentrer dedans et COLLER ensuite dans la barre de recherche de votre navigateur." sqref="S43:S596" xr:uid="{B037EFB8-705D-4A1A-A937-EFB067A3EFE6}"/>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voulu parmi les propositions de la liste déroulante._x000a_Pour cela, cliquer sur la petite flèche en bas à droite de la cellule." sqref="E34:F34" xr:uid="{B32E7339-C35A-43C2-BC70-BEDD6C4ED42F}">
      <formula1>"CROISSANT (de A à Z), 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sqref="E33:F33" xr:uid="{BEC4FEDF-3FBE-4D00-8B44-4F9197E72497}">
      <formula1>LISTE_TRI</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34:F34" xr:uid="{E07C71CA-8BE9-4527-B028-A8F46C09F9D8}">
      <formula1>"CROISSANT, DECROISSANT"</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ltText="qsfqgsdx">
                <anchor moveWithCells="1">
                  <from>
                    <xdr:col>1</xdr:col>
                    <xdr:colOff>403860</xdr:colOff>
                    <xdr:row>26</xdr:row>
                    <xdr:rowOff>198120</xdr:rowOff>
                  </from>
                  <to>
                    <xdr:col>1</xdr:col>
                    <xdr:colOff>617220</xdr:colOff>
                    <xdr:row>26</xdr:row>
                    <xdr:rowOff>411480</xdr:rowOff>
                  </to>
                </anchor>
              </controlPr>
            </control>
          </mc:Choice>
        </mc:AlternateContent>
        <mc:AlternateContent xmlns:mc="http://schemas.openxmlformats.org/markup-compatibility/2006">
          <mc:Choice Requires="x14">
            <control shapeId="2062" r:id="rId5" name="Check Box 14">
              <controlPr defaultSize="0" autoFill="0" autoLine="0" autoPict="0" altText="qsfqgsdx">
                <anchor moveWithCells="1">
                  <from>
                    <xdr:col>1</xdr:col>
                    <xdr:colOff>388620</xdr:colOff>
                    <xdr:row>27</xdr:row>
                    <xdr:rowOff>487680</xdr:rowOff>
                  </from>
                  <to>
                    <xdr:col>1</xdr:col>
                    <xdr:colOff>609600</xdr:colOff>
                    <xdr:row>28</xdr:row>
                    <xdr:rowOff>137160</xdr:rowOff>
                  </to>
                </anchor>
              </controlPr>
            </control>
          </mc:Choice>
        </mc:AlternateContent>
        <mc:AlternateContent xmlns:mc="http://schemas.openxmlformats.org/markup-compatibility/2006">
          <mc:Choice Requires="x14">
            <control shapeId="2063" r:id="rId6" name="Check Box 15">
              <controlPr defaultSize="0" autoFill="0" autoLine="0" autoPict="0" altText="qsfqgsdx">
                <anchor moveWithCells="1">
                  <from>
                    <xdr:col>1</xdr:col>
                    <xdr:colOff>419100</xdr:colOff>
                    <xdr:row>29</xdr:row>
                    <xdr:rowOff>487680</xdr:rowOff>
                  </from>
                  <to>
                    <xdr:col>1</xdr:col>
                    <xdr:colOff>640080</xdr:colOff>
                    <xdr:row>30</xdr:row>
                    <xdr:rowOff>106680</xdr:rowOff>
                  </to>
                </anchor>
              </controlPr>
            </control>
          </mc:Choice>
        </mc:AlternateContent>
      </controls>
    </mc:Choice>
  </mc:AlternateContent>
  <tableParts count="1">
    <tablePart r:id="rId7"/>
  </tableParts>
  <extLst>
    <ext xmlns:x14="http://schemas.microsoft.com/office/spreadsheetml/2009/9/main" uri="{78C0D931-6437-407d-A8EE-F0AAD7539E65}">
      <x14:conditionalFormattings>
        <x14:conditionalFormatting xmlns:xm="http://schemas.microsoft.com/office/excel/2006/main">
          <x14:cfRule type="dataBar" id="{5FE2F079-E396-4472-81BC-FEEBFCB8BD58}">
            <x14:dataBar minLength="0" maxLength="100" gradient="0">
              <x14:cfvo type="num">
                <xm:f>0</xm:f>
              </x14:cfvo>
              <x14:cfvo type="num">
                <xm:f>50</xm:f>
              </x14:cfvo>
              <x14:negativeFillColor rgb="FFFF0000"/>
              <x14:axisColor rgb="FF000000"/>
            </x14:dataBar>
          </x14:cfRule>
          <xm:sqref>M43:M596</xm:sqref>
        </x14:conditionalFormatting>
        <x14:conditionalFormatting xmlns:xm="http://schemas.microsoft.com/office/excel/2006/main">
          <x14:cfRule type="expression" priority="2428" id="{00000000-000E-0000-0200-000002000000}">
            <xm:f>'PR-tampon'!$B$3=FALSE</xm:f>
            <x14:dxf>
              <font>
                <color theme="0"/>
              </font>
              <fill>
                <patternFill patternType="none">
                  <bgColor auto="1"/>
                </patternFill>
              </fill>
            </x14:dxf>
          </x14:cfRule>
          <xm:sqref>D27</xm:sqref>
        </x14:conditionalFormatting>
        <x14:conditionalFormatting xmlns:xm="http://schemas.microsoft.com/office/excel/2006/main">
          <x14:cfRule type="expression" priority="2429" id="{00000000-000E-0000-0200-000001000000}">
            <xm:f>'PR-tampon'!$B$3=TRUE</xm:f>
            <x14:dxf>
              <font>
                <color theme="0"/>
              </font>
              <fill>
                <patternFill patternType="none">
                  <bgColor auto="1"/>
                </patternFill>
              </fill>
            </x14:dxf>
          </x14:cfRule>
          <xm:sqref>G27:J27</xm:sqref>
        </x14:conditionalFormatting>
        <x14:conditionalFormatting xmlns:xm="http://schemas.microsoft.com/office/excel/2006/main">
          <x14:cfRule type="expression" priority="2430" id="{8C369895-9F88-45E4-9121-0A882C8F0634}">
            <xm:f>'PR-tampon'!$B$4=TRUE</xm:f>
            <x14:dxf>
              <font>
                <color theme="0"/>
              </font>
              <fill>
                <patternFill patternType="none">
                  <bgColor auto="1"/>
                </patternFill>
              </fill>
            </x14:dxf>
          </x14:cfRule>
          <xm:sqref>G28</xm:sqref>
        </x14:conditionalFormatting>
        <x14:conditionalFormatting xmlns:xm="http://schemas.microsoft.com/office/excel/2006/main">
          <x14:cfRule type="expression" priority="2431" id="{6A244A29-1420-442B-BD21-DD3A943F231C}">
            <xm:f>'PR-tampon'!$B$5=TRUE</xm:f>
            <x14:dxf>
              <font>
                <color theme="0"/>
              </font>
              <fill>
                <patternFill patternType="none">
                  <bgColor auto="1"/>
                </patternFill>
              </fill>
            </x14:dxf>
          </x14:cfRule>
          <xm:sqref>G30</xm:sqref>
        </x14:conditionalFormatting>
        <x14:conditionalFormatting xmlns:xm="http://schemas.microsoft.com/office/excel/2006/main">
          <x14:cfRule type="expression" priority="2432" id="{2D40F319-872A-4FFE-B5A9-B37ABA8BE0D7}">
            <xm:f>'PR-tampon'!$B$4=FALSE</xm:f>
            <x14:dxf>
              <font>
                <color theme="0"/>
              </font>
              <fill>
                <patternFill>
                  <bgColor theme="0"/>
                </patternFill>
              </fill>
            </x14:dxf>
          </x14:cfRule>
          <xm:sqref>D28:F29</xm:sqref>
        </x14:conditionalFormatting>
        <x14:conditionalFormatting xmlns:xm="http://schemas.microsoft.com/office/excel/2006/main">
          <x14:cfRule type="expression" priority="3" id="{50B911D4-69B5-479C-95B6-371CF7601235}">
            <xm:f>'PR-tampon'!$B$5=FALSE</xm:f>
            <x14:dxf>
              <font>
                <color theme="0"/>
              </font>
              <fill>
                <patternFill>
                  <bgColor theme="0"/>
                </patternFill>
              </fill>
            </x14:dxf>
          </x14:cfRule>
          <xm:sqref>D30:F31</xm:sqref>
        </x14:conditionalFormatting>
        <x14:conditionalFormatting xmlns:xm="http://schemas.microsoft.com/office/excel/2006/main">
          <x14:cfRule type="expression" priority="1" id="{AE52030E-3E76-46F5-B552-C9123F9054F1}">
            <xm:f>'PR-tampon'!$F9=1</xm:f>
            <x14:dxf>
              <fill>
                <patternFill>
                  <bgColor theme="0" tint="-0.24994659260841701"/>
                </patternFill>
              </fill>
            </x14:dxf>
          </x14:cfRule>
          <xm:sqref>B43:S596</xm:sqref>
        </x14:conditionalFormatting>
      </x14:conditionalFormattings>
    </ext>
    <ext xmlns:x14="http://schemas.microsoft.com/office/spreadsheetml/2009/9/main" uri="{CCE6A557-97BC-4b89-ADB6-D9C93CAAB3DF}">
      <x14:dataValidations xmlns:xm="http://schemas.microsoft.com/office/excel/2006/main" xWindow="279" yWindow="789" count="1">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ritère de tri voulu parmi les propositions de la liste déroulante._x000a_Pour cela, cliquer sur la petite flèche en bas à droite de la cellule." xr:uid="{EFD83583-0020-4370-BAEF-FD96E08C7FD3}">
          <x14:formula1>
            <xm:f>LISTES!$S$2:$S$8</xm:f>
          </x14:formula1>
          <xm:sqref>E33:F33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1832-8B8A-4A4A-9542-5B05539A915C}">
  <sheetPr codeName="Feuil3">
    <tabColor theme="1"/>
    <pageSetUpPr fitToPage="1"/>
  </sheetPr>
  <dimension ref="A1:CA158"/>
  <sheetViews>
    <sheetView zoomScale="55" zoomScaleNormal="55" workbookViewId="0">
      <selection activeCell="BB7" sqref="BB7"/>
    </sheetView>
  </sheetViews>
  <sheetFormatPr baseColWidth="10" defaultColWidth="11.5546875" defaultRowHeight="14.4" x14ac:dyDescent="0.3"/>
  <cols>
    <col min="1" max="1" width="16.109375" style="2" customWidth="1"/>
    <col min="2" max="2" width="20.6640625" style="2" customWidth="1"/>
    <col min="3" max="3" width="35.44140625" style="2" customWidth="1"/>
    <col min="4" max="4" width="28.44140625" style="2" customWidth="1"/>
    <col min="5" max="5" width="52.88671875" style="2" customWidth="1"/>
    <col min="6" max="9" width="13.88671875" style="2" customWidth="1"/>
    <col min="10" max="23" width="8.6640625" style="2" customWidth="1"/>
    <col min="24" max="24" width="52.6640625" style="22" customWidth="1"/>
    <col min="25" max="38" width="30.6640625" style="22" customWidth="1"/>
    <col min="39" max="42" width="8.6640625" style="2" customWidth="1"/>
    <col min="43" max="43" width="52.6640625" style="2" customWidth="1"/>
    <col min="44" max="44" width="20.6640625" style="2" customWidth="1"/>
    <col min="45" max="45" width="34" style="2" customWidth="1"/>
    <col min="46" max="46" width="17.33203125" style="2" customWidth="1"/>
    <col min="47" max="47" width="19" style="2" customWidth="1"/>
    <col min="48" max="48" width="13.88671875" style="2" customWidth="1"/>
    <col min="49" max="50" width="13.44140625" style="2" customWidth="1"/>
    <col min="51" max="51" width="15.6640625" style="2" customWidth="1"/>
    <col min="52" max="52" width="28.5546875" style="2" customWidth="1"/>
    <col min="53" max="54" width="20.33203125" style="2" customWidth="1"/>
    <col min="55" max="55" width="111" style="2" customWidth="1"/>
    <col min="56" max="58" width="20.6640625" style="2" customWidth="1"/>
    <col min="59" max="61" width="25.6640625" style="2" customWidth="1"/>
    <col min="62" max="62" width="87" style="2" customWidth="1"/>
    <col min="63" max="63" width="26" style="2" customWidth="1"/>
    <col min="64" max="64" width="82.5546875" style="2" customWidth="1"/>
    <col min="65" max="68" width="11.5546875" style="2" customWidth="1"/>
    <col min="69" max="69" width="14.6640625" style="2" customWidth="1"/>
    <col min="70" max="71" width="11.5546875" style="2" customWidth="1"/>
    <col min="72" max="72" width="65.88671875" style="2" customWidth="1"/>
    <col min="73" max="76" width="11.5546875" style="2" customWidth="1"/>
    <col min="77" max="16384" width="11.5546875" style="2"/>
  </cols>
  <sheetData>
    <row r="1" spans="1:79" s="25" customFormat="1" ht="18" customHeight="1" x14ac:dyDescent="0.3">
      <c r="A1" s="276"/>
      <c r="B1" s="308" t="s">
        <v>157</v>
      </c>
      <c r="C1" s="309"/>
      <c r="D1" s="309"/>
      <c r="E1" s="309"/>
      <c r="F1" s="277" t="s">
        <v>155</v>
      </c>
      <c r="G1" s="278"/>
      <c r="H1" s="278"/>
      <c r="I1" s="278"/>
      <c r="J1" s="278"/>
      <c r="K1" s="278"/>
      <c r="L1" s="278"/>
      <c r="M1" s="278"/>
      <c r="N1" s="278"/>
      <c r="O1" s="278"/>
      <c r="P1" s="278"/>
      <c r="Q1" s="278"/>
      <c r="R1" s="278"/>
      <c r="S1" s="278"/>
      <c r="T1" s="278"/>
      <c r="U1" s="278"/>
      <c r="V1" s="278"/>
      <c r="W1" s="278"/>
      <c r="X1" s="342"/>
      <c r="Y1" s="342"/>
      <c r="Z1" s="342"/>
      <c r="AA1" s="342"/>
      <c r="AB1" s="342"/>
      <c r="AC1" s="342"/>
      <c r="AD1" s="342"/>
      <c r="AE1" s="342"/>
      <c r="AF1" s="342"/>
      <c r="AG1" s="342"/>
      <c r="AH1" s="342"/>
      <c r="AI1" s="342"/>
      <c r="AJ1" s="342"/>
      <c r="AK1" s="342"/>
      <c r="AL1" s="342"/>
      <c r="AM1" s="342"/>
      <c r="AN1" s="342"/>
      <c r="AO1" s="342"/>
      <c r="AP1" s="342"/>
      <c r="AQ1" s="342"/>
      <c r="AR1" s="342"/>
      <c r="AS1" s="308" t="s">
        <v>9</v>
      </c>
      <c r="AT1" s="309"/>
      <c r="AU1" s="309"/>
      <c r="AV1" s="309"/>
      <c r="AW1" s="309"/>
      <c r="AX1" s="309"/>
      <c r="AY1" s="309"/>
      <c r="AZ1" s="309"/>
      <c r="BA1" s="309"/>
      <c r="BB1" s="309"/>
      <c r="BC1" s="309"/>
      <c r="BD1" s="308" t="s">
        <v>318</v>
      </c>
      <c r="BE1" s="309"/>
      <c r="BF1" s="310"/>
      <c r="BG1" s="323" t="s">
        <v>444</v>
      </c>
      <c r="BH1" s="5"/>
      <c r="BI1" s="5"/>
      <c r="BK1" s="2"/>
      <c r="BL1" s="2"/>
      <c r="BM1" s="197"/>
    </row>
    <row r="2" spans="1:79" s="25" customFormat="1" ht="18" customHeight="1" thickBot="1" x14ac:dyDescent="0.35">
      <c r="A2" s="276"/>
      <c r="B2" s="311"/>
      <c r="C2" s="312"/>
      <c r="D2" s="312"/>
      <c r="E2" s="312"/>
      <c r="F2" s="343"/>
      <c r="G2" s="344"/>
      <c r="H2" s="344"/>
      <c r="I2" s="344"/>
      <c r="J2" s="344"/>
      <c r="K2" s="344"/>
      <c r="L2" s="344"/>
      <c r="M2" s="344"/>
      <c r="N2" s="344"/>
      <c r="O2" s="344"/>
      <c r="P2" s="344"/>
      <c r="Q2" s="344"/>
      <c r="R2" s="344"/>
      <c r="S2" s="344"/>
      <c r="T2" s="344"/>
      <c r="U2" s="344"/>
      <c r="V2" s="344"/>
      <c r="W2" s="344"/>
      <c r="X2" s="345"/>
      <c r="Y2" s="346"/>
      <c r="Z2" s="346"/>
      <c r="AA2" s="346"/>
      <c r="AB2" s="346"/>
      <c r="AC2" s="346"/>
      <c r="AD2" s="346"/>
      <c r="AE2" s="346"/>
      <c r="AF2" s="346"/>
      <c r="AG2" s="346"/>
      <c r="AH2" s="346"/>
      <c r="AI2" s="346"/>
      <c r="AJ2" s="346"/>
      <c r="AK2" s="346"/>
      <c r="AL2" s="346"/>
      <c r="AM2" s="345"/>
      <c r="AN2" s="345"/>
      <c r="AO2" s="345"/>
      <c r="AP2" s="345"/>
      <c r="AQ2" s="345"/>
      <c r="AR2" s="345"/>
      <c r="AS2" s="311"/>
      <c r="AT2" s="312"/>
      <c r="AU2" s="312"/>
      <c r="AV2" s="312"/>
      <c r="AW2" s="312"/>
      <c r="AX2" s="312"/>
      <c r="AY2" s="312"/>
      <c r="AZ2" s="312"/>
      <c r="BA2" s="312"/>
      <c r="BB2" s="312"/>
      <c r="BC2" s="312"/>
      <c r="BD2" s="311"/>
      <c r="BE2" s="312"/>
      <c r="BF2" s="313"/>
      <c r="BG2" s="323"/>
      <c r="BH2" s="5"/>
      <c r="BI2" s="5"/>
      <c r="BK2" s="2"/>
      <c r="BL2" s="2"/>
    </row>
    <row r="3" spans="1:79" s="5" customFormat="1" ht="80.25" customHeight="1" thickBot="1" x14ac:dyDescent="0.35">
      <c r="A3" s="276"/>
      <c r="B3" s="311"/>
      <c r="C3" s="312"/>
      <c r="D3" s="312"/>
      <c r="E3" s="312"/>
      <c r="F3" s="336" t="s">
        <v>156</v>
      </c>
      <c r="G3" s="337"/>
      <c r="H3" s="337"/>
      <c r="I3" s="338"/>
      <c r="J3" s="324" t="s">
        <v>570</v>
      </c>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6"/>
      <c r="AM3" s="324" t="s">
        <v>180</v>
      </c>
      <c r="AN3" s="325"/>
      <c r="AO3" s="325"/>
      <c r="AP3" s="325"/>
      <c r="AQ3" s="326"/>
      <c r="AR3" s="37"/>
      <c r="AS3" s="311"/>
      <c r="AT3" s="312"/>
      <c r="AU3" s="312"/>
      <c r="AV3" s="312"/>
      <c r="AW3" s="312"/>
      <c r="AX3" s="312"/>
      <c r="AY3" s="312"/>
      <c r="AZ3" s="312"/>
      <c r="BA3" s="312"/>
      <c r="BB3" s="312"/>
      <c r="BC3" s="312"/>
      <c r="BD3" s="311"/>
      <c r="BE3" s="312"/>
      <c r="BF3" s="313"/>
      <c r="BG3" s="323"/>
      <c r="BJ3" s="25"/>
      <c r="BK3" s="2"/>
      <c r="BL3" s="2"/>
    </row>
    <row r="4" spans="1:79" s="5" customFormat="1" ht="23.4" customHeight="1" thickBot="1" x14ac:dyDescent="0.35">
      <c r="A4" s="276"/>
      <c r="B4" s="314"/>
      <c r="C4" s="315"/>
      <c r="D4" s="315"/>
      <c r="E4" s="315"/>
      <c r="F4" s="339"/>
      <c r="G4" s="340"/>
      <c r="H4" s="340"/>
      <c r="I4" s="341"/>
      <c r="J4" s="330" t="s">
        <v>1000</v>
      </c>
      <c r="K4" s="331"/>
      <c r="L4" s="331"/>
      <c r="M4" s="331"/>
      <c r="N4" s="331"/>
      <c r="O4" s="331"/>
      <c r="P4" s="332"/>
      <c r="Q4" s="333" t="s">
        <v>1001</v>
      </c>
      <c r="R4" s="334"/>
      <c r="S4" s="334"/>
      <c r="T4" s="334"/>
      <c r="U4" s="334"/>
      <c r="V4" s="334"/>
      <c r="W4" s="335"/>
      <c r="X4" s="333" t="s">
        <v>1020</v>
      </c>
      <c r="Y4" s="334"/>
      <c r="Z4" s="334"/>
      <c r="AA4" s="334"/>
      <c r="AB4" s="334"/>
      <c r="AC4" s="334"/>
      <c r="AD4" s="334"/>
      <c r="AE4" s="334"/>
      <c r="AF4" s="334"/>
      <c r="AG4" s="334"/>
      <c r="AH4" s="334"/>
      <c r="AI4" s="334"/>
      <c r="AJ4" s="334"/>
      <c r="AK4" s="334"/>
      <c r="AL4" s="335"/>
      <c r="AM4" s="327"/>
      <c r="AN4" s="328"/>
      <c r="AO4" s="328"/>
      <c r="AP4" s="328"/>
      <c r="AQ4" s="329"/>
      <c r="AR4" s="38"/>
      <c r="AS4" s="314"/>
      <c r="AT4" s="315"/>
      <c r="AU4" s="315"/>
      <c r="AV4" s="315"/>
      <c r="AW4" s="315"/>
      <c r="AX4" s="315"/>
      <c r="AY4" s="315"/>
      <c r="AZ4" s="315"/>
      <c r="BA4" s="315"/>
      <c r="BB4" s="315"/>
      <c r="BC4" s="315"/>
      <c r="BD4" s="311"/>
      <c r="BE4" s="312"/>
      <c r="BF4" s="313"/>
      <c r="BG4" s="323"/>
      <c r="BJ4" s="25"/>
      <c r="BK4" s="2"/>
      <c r="BL4" s="2"/>
    </row>
    <row r="5" spans="1:79" s="5" customFormat="1" ht="72.599999999999994" thickBot="1" x14ac:dyDescent="0.35">
      <c r="A5" s="9" t="s">
        <v>88</v>
      </c>
      <c r="B5" s="6" t="s">
        <v>117</v>
      </c>
      <c r="C5" s="67" t="s">
        <v>1380</v>
      </c>
      <c r="D5" s="185" t="s">
        <v>1381</v>
      </c>
      <c r="E5" s="185" t="s">
        <v>8</v>
      </c>
      <c r="F5" s="23" t="s">
        <v>1345</v>
      </c>
      <c r="G5" s="6" t="s">
        <v>1102</v>
      </c>
      <c r="H5" s="7" t="s">
        <v>1103</v>
      </c>
      <c r="I5" s="24" t="s">
        <v>1104</v>
      </c>
      <c r="J5" s="66" t="s">
        <v>994</v>
      </c>
      <c r="K5" s="67" t="s">
        <v>995</v>
      </c>
      <c r="L5" s="67" t="s">
        <v>996</v>
      </c>
      <c r="M5" s="67" t="s">
        <v>997</v>
      </c>
      <c r="N5" s="67" t="s">
        <v>999</v>
      </c>
      <c r="O5" s="67" t="s">
        <v>1002</v>
      </c>
      <c r="P5" s="68" t="s">
        <v>998</v>
      </c>
      <c r="Q5" s="66" t="s">
        <v>1003</v>
      </c>
      <c r="R5" s="67" t="s">
        <v>1004</v>
      </c>
      <c r="S5" s="67" t="s">
        <v>1005</v>
      </c>
      <c r="T5" s="67" t="s">
        <v>1006</v>
      </c>
      <c r="U5" s="67" t="s">
        <v>1007</v>
      </c>
      <c r="V5" s="67" t="s">
        <v>1008</v>
      </c>
      <c r="W5" s="68" t="s">
        <v>1009</v>
      </c>
      <c r="X5" s="27" t="s">
        <v>1020</v>
      </c>
      <c r="Y5" s="27" t="s">
        <v>1038</v>
      </c>
      <c r="Z5" s="27" t="s">
        <v>1024</v>
      </c>
      <c r="AA5" s="27" t="s">
        <v>1025</v>
      </c>
      <c r="AB5" s="27" t="s">
        <v>1026</v>
      </c>
      <c r="AC5" s="27" t="s">
        <v>1027</v>
      </c>
      <c r="AD5" s="27" t="s">
        <v>1028</v>
      </c>
      <c r="AE5" s="27" t="s">
        <v>1029</v>
      </c>
      <c r="AF5" s="27" t="s">
        <v>1037</v>
      </c>
      <c r="AG5" s="27" t="s">
        <v>1036</v>
      </c>
      <c r="AH5" s="27" t="s">
        <v>1031</v>
      </c>
      <c r="AI5" s="27" t="s">
        <v>1032</v>
      </c>
      <c r="AJ5" s="27" t="s">
        <v>1033</v>
      </c>
      <c r="AK5" s="27" t="s">
        <v>1034</v>
      </c>
      <c r="AL5" s="27" t="s">
        <v>1035</v>
      </c>
      <c r="AM5" s="61" t="s">
        <v>158</v>
      </c>
      <c r="AN5" s="62" t="s">
        <v>159</v>
      </c>
      <c r="AO5" s="62" t="s">
        <v>160</v>
      </c>
      <c r="AP5" s="62" t="s">
        <v>161</v>
      </c>
      <c r="AQ5" s="26" t="s">
        <v>1019</v>
      </c>
      <c r="AR5" s="28" t="s">
        <v>445</v>
      </c>
      <c r="AS5" s="67" t="s">
        <v>1370</v>
      </c>
      <c r="AT5" s="8" t="s">
        <v>0</v>
      </c>
      <c r="AU5" s="67" t="s">
        <v>1382</v>
      </c>
      <c r="AV5" s="6" t="s">
        <v>1</v>
      </c>
      <c r="AW5" s="6" t="s">
        <v>12</v>
      </c>
      <c r="AX5" s="6" t="s">
        <v>2</v>
      </c>
      <c r="AY5" s="67" t="s">
        <v>979</v>
      </c>
      <c r="AZ5" s="6" t="s">
        <v>3</v>
      </c>
      <c r="BA5" s="6" t="s">
        <v>89</v>
      </c>
      <c r="BB5" s="6" t="s">
        <v>162</v>
      </c>
      <c r="BC5" s="7" t="s">
        <v>192</v>
      </c>
      <c r="BD5" s="23" t="s">
        <v>317</v>
      </c>
      <c r="BE5" s="6" t="s">
        <v>319</v>
      </c>
      <c r="BF5" s="24" t="s">
        <v>320</v>
      </c>
      <c r="BG5" s="101" t="s">
        <v>443</v>
      </c>
      <c r="BH5" s="101" t="s">
        <v>571</v>
      </c>
      <c r="BI5" s="101" t="s">
        <v>837</v>
      </c>
      <c r="BJ5" s="101" t="s">
        <v>573</v>
      </c>
      <c r="BK5" s="101" t="s">
        <v>838</v>
      </c>
      <c r="BL5" s="101" t="s">
        <v>836</v>
      </c>
      <c r="BM5" s="101" t="s">
        <v>1011</v>
      </c>
      <c r="BN5" s="101" t="s">
        <v>1012</v>
      </c>
      <c r="BO5" s="101" t="s">
        <v>1021</v>
      </c>
      <c r="BP5" s="101" t="s">
        <v>1013</v>
      </c>
      <c r="BQ5" s="101" t="s">
        <v>984</v>
      </c>
      <c r="BR5" s="102" t="s">
        <v>1389</v>
      </c>
      <c r="BS5" s="102" t="s">
        <v>1378</v>
      </c>
      <c r="BT5" s="102" t="s">
        <v>1057</v>
      </c>
      <c r="BU5" s="101" t="s">
        <v>985</v>
      </c>
      <c r="BV5" s="101" t="s">
        <v>978</v>
      </c>
      <c r="BW5" s="101" t="s">
        <v>986</v>
      </c>
      <c r="BX5" s="101" t="s">
        <v>993</v>
      </c>
      <c r="BY5" s="101" t="s">
        <v>987</v>
      </c>
    </row>
    <row r="6" spans="1:79" s="5" customFormat="1" ht="86.4" x14ac:dyDescent="0.3">
      <c r="A6" s="198">
        <v>45062</v>
      </c>
      <c r="B6" s="40" t="s">
        <v>149</v>
      </c>
      <c r="C6" s="40" t="s">
        <v>1084</v>
      </c>
      <c r="D6" s="40" t="s">
        <v>90</v>
      </c>
      <c r="E6" s="47" t="s">
        <v>90</v>
      </c>
      <c r="F6" s="72" t="s">
        <v>30</v>
      </c>
      <c r="G6" s="73" t="s">
        <v>10</v>
      </c>
      <c r="H6" s="74" t="s">
        <v>11</v>
      </c>
      <c r="I6" s="75" t="s">
        <v>170</v>
      </c>
      <c r="J6" s="39" t="s">
        <v>10</v>
      </c>
      <c r="K6" s="40" t="s">
        <v>415</v>
      </c>
      <c r="L6" s="40" t="s">
        <v>415</v>
      </c>
      <c r="M6" s="40" t="s">
        <v>415</v>
      </c>
      <c r="N6" s="40" t="s">
        <v>415</v>
      </c>
      <c r="O6" s="40" t="s">
        <v>11</v>
      </c>
      <c r="P6" s="47" t="s">
        <v>11</v>
      </c>
      <c r="Q6" s="99" t="s">
        <v>10</v>
      </c>
      <c r="R6" s="40" t="s">
        <v>415</v>
      </c>
      <c r="S6" s="40" t="s">
        <v>415</v>
      </c>
      <c r="T6" s="40" t="s">
        <v>415</v>
      </c>
      <c r="U6" s="40" t="s">
        <v>415</v>
      </c>
      <c r="V6" s="40" t="s">
        <v>11</v>
      </c>
      <c r="W6" s="47" t="s">
        <v>11</v>
      </c>
      <c r="X6" s="205"/>
      <c r="Y6" s="194"/>
      <c r="Z6" s="194" t="s">
        <v>1072</v>
      </c>
      <c r="AA6" s="194" t="s">
        <v>1072</v>
      </c>
      <c r="AB6" s="194" t="s">
        <v>1073</v>
      </c>
      <c r="AC6" s="194" t="s">
        <v>1073</v>
      </c>
      <c r="AD6" s="194"/>
      <c r="AE6" s="194"/>
      <c r="AF6" s="194"/>
      <c r="AG6" s="194" t="s">
        <v>1072</v>
      </c>
      <c r="AH6" s="194" t="s">
        <v>1072</v>
      </c>
      <c r="AI6" s="194" t="s">
        <v>1073</v>
      </c>
      <c r="AJ6" s="194" t="s">
        <v>1073</v>
      </c>
      <c r="AK6" s="194"/>
      <c r="AL6" s="194"/>
      <c r="AM6" s="13">
        <v>4</v>
      </c>
      <c r="AN6" s="12" t="s">
        <v>384</v>
      </c>
      <c r="AO6" s="12" t="s">
        <v>384</v>
      </c>
      <c r="AP6" s="12" t="s">
        <v>384</v>
      </c>
      <c r="AQ6" s="159" t="s">
        <v>1285</v>
      </c>
      <c r="AR6" s="91" t="s">
        <v>1101</v>
      </c>
      <c r="AS6" s="220">
        <v>0</v>
      </c>
      <c r="AT6" s="39" t="s">
        <v>90</v>
      </c>
      <c r="AU6" s="2" t="s">
        <v>1075</v>
      </c>
      <c r="AV6" s="40" t="s">
        <v>1076</v>
      </c>
      <c r="AW6" s="164" t="s">
        <v>90</v>
      </c>
      <c r="AX6" s="164">
        <v>42231</v>
      </c>
      <c r="AY6" s="164" t="s">
        <v>90</v>
      </c>
      <c r="AZ6" s="221">
        <f ca="1">+(REFERENCEMENT_FACADE[[#This Row],[AVIS LIMITE AU / VALIDITE]]&gt;=TODAY())*1</f>
        <v>1</v>
      </c>
      <c r="BA6" s="40" t="s">
        <v>1077</v>
      </c>
      <c r="BB6" s="40"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 s="47"/>
      <c r="BD6" s="39" t="s">
        <v>1079</v>
      </c>
      <c r="BE6" s="40" t="s">
        <v>1080</v>
      </c>
      <c r="BF6" s="47"/>
      <c r="BG6" s="167" t="s">
        <v>1078</v>
      </c>
      <c r="BH6" s="123" t="s">
        <v>1409</v>
      </c>
      <c r="BI6" s="123"/>
      <c r="BJ6" s="105"/>
      <c r="BK6" s="105"/>
      <c r="BL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28 m
(Situation d) h≤ 28 m</v>
      </c>
      <c r="BS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 s="105">
        <f>IF(RECH_SUPPORT=TRUE,IF(MID(REFERENCEMENT_FACADE[[#This Row],[Colonne support visé]],1,3)="OUI",1,IF(OR(MID(REFERENCEMENT_FACADE[[#This Row],[Colonne support visé]],1,3)="non",MID(REFERENCEMENT_FACADE[[#This Row],[Colonne support visé]],1,2)="SO"),0,0)),1)</f>
        <v>1</v>
      </c>
      <c r="BV6" s="105">
        <f>IF(RECH_HAUTEUR=TRUE,IF(MID(REFERENCEMENT_FACADE[[#This Row],[Colonne situation visé]],1,3)="oui",1,IF(MID(REFERENCEMENT_FACADE[[#This Row],[Colonne situation visé]],1,3)="non",0,"ERREUR")),1)</f>
        <v>1</v>
      </c>
      <c r="BW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 s="105">
        <f>IF(REFERENCEMENT_FACADE[[#This Row],[Eligibilité procédé]]&lt;&gt;0,COUNTIF(REFERENCEMENT_FACADE[Eligibilité procédé],"&lt;="&amp;REFERENCEMENT_FACADE[[#This Row],[Eligibilité procédé]])-COUNTIF(REFERENCEMENT_FACADE[Eligibilité procédé],"=0"),ROWS(REFERENCEMENT_FACADE[Ordre]))</f>
        <v>1</v>
      </c>
      <c r="BY6" s="105">
        <f>IF(COUNTIF((REFERENCEMENT_FACADE[[#This Row],[Support visé]:[zone de simicité]]),"&lt;&gt;"&amp;"")=SUM(REFERENCEMENT_FACADE[[#This Row],[Support visé]:[zone de simicité]]),ROW(REFERENCEMENT_FACADE[[#This Row],[zone de simicité]]),"")</f>
        <v>6</v>
      </c>
      <c r="CA6" s="2"/>
    </row>
    <row r="7" spans="1:79" s="5" customFormat="1" ht="86.4" x14ac:dyDescent="0.3">
      <c r="A7" s="219">
        <v>45062</v>
      </c>
      <c r="B7" s="132" t="s">
        <v>1085</v>
      </c>
      <c r="C7" s="132" t="s">
        <v>1385</v>
      </c>
      <c r="D7" s="97" t="s">
        <v>90</v>
      </c>
      <c r="E7" s="97" t="s">
        <v>90</v>
      </c>
      <c r="F7" s="111" t="s">
        <v>30</v>
      </c>
      <c r="G7" s="112" t="s">
        <v>10</v>
      </c>
      <c r="H7" s="113" t="s">
        <v>11</v>
      </c>
      <c r="I7" s="114" t="s">
        <v>170</v>
      </c>
      <c r="J7" s="96" t="s">
        <v>10</v>
      </c>
      <c r="K7" s="97" t="s">
        <v>10</v>
      </c>
      <c r="L7" s="97" t="s">
        <v>10</v>
      </c>
      <c r="M7" s="97" t="s">
        <v>415</v>
      </c>
      <c r="N7" s="97" t="s">
        <v>415</v>
      </c>
      <c r="O7" s="97" t="s">
        <v>11</v>
      </c>
      <c r="P7" s="97" t="s">
        <v>11</v>
      </c>
      <c r="Q7" s="96" t="s">
        <v>10</v>
      </c>
      <c r="R7" s="97" t="s">
        <v>10</v>
      </c>
      <c r="S7" s="97" t="s">
        <v>10</v>
      </c>
      <c r="T7" s="97" t="s">
        <v>415</v>
      </c>
      <c r="U7" s="97" t="s">
        <v>415</v>
      </c>
      <c r="V7" s="97" t="s">
        <v>11</v>
      </c>
      <c r="W7" s="98" t="s">
        <v>11</v>
      </c>
      <c r="X7" s="137"/>
      <c r="Y7" s="138"/>
      <c r="Z7" s="138"/>
      <c r="AA7" s="138"/>
      <c r="AB7" s="138" t="s">
        <v>1073</v>
      </c>
      <c r="AC7" s="138" t="s">
        <v>1073</v>
      </c>
      <c r="AD7" s="138"/>
      <c r="AE7" s="138"/>
      <c r="AF7" s="138"/>
      <c r="AG7" s="138"/>
      <c r="AH7" s="138"/>
      <c r="AI7" s="138" t="s">
        <v>1073</v>
      </c>
      <c r="AJ7" s="138" t="s">
        <v>1073</v>
      </c>
      <c r="AK7" s="138"/>
      <c r="AL7" s="138"/>
      <c r="AM7" s="135">
        <v>4</v>
      </c>
      <c r="AN7" s="132" t="s">
        <v>384</v>
      </c>
      <c r="AO7" s="132" t="s">
        <v>384</v>
      </c>
      <c r="AP7" s="132" t="s">
        <v>384</v>
      </c>
      <c r="AQ7" s="253" t="s">
        <v>1285</v>
      </c>
      <c r="AR7" s="171" t="s">
        <v>1101</v>
      </c>
      <c r="AS7" s="146">
        <v>0</v>
      </c>
      <c r="AT7" s="97" t="s">
        <v>90</v>
      </c>
      <c r="AU7" s="97" t="s">
        <v>1075</v>
      </c>
      <c r="AV7" s="97" t="s">
        <v>1076</v>
      </c>
      <c r="AW7" s="231" t="s">
        <v>90</v>
      </c>
      <c r="AX7" s="231">
        <v>42231</v>
      </c>
      <c r="AY7" s="231" t="s">
        <v>90</v>
      </c>
      <c r="AZ7" s="221">
        <f ca="1">+(REFERENCEMENT_FACADE[[#This Row],[AVIS LIMITE AU / VALIDITE]]&gt;=TODAY())*1</f>
        <v>1</v>
      </c>
      <c r="BA7" s="132" t="s">
        <v>1077</v>
      </c>
      <c r="BB7"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 s="97"/>
      <c r="BD7" s="135" t="s">
        <v>1079</v>
      </c>
      <c r="BE7" s="132" t="s">
        <v>1080</v>
      </c>
      <c r="BF7" s="133"/>
      <c r="BG7" s="168"/>
      <c r="BH7" s="103" t="s">
        <v>1409</v>
      </c>
      <c r="BI7" s="123"/>
      <c r="BJ7" s="105"/>
      <c r="BK7" s="105"/>
      <c r="BL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28 m
(Situation d) h≤ 28 m</v>
      </c>
      <c r="BS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7" s="105">
        <f>IF(RECH_SUPPORT=TRUE,IF(MID(REFERENCEMENT_FACADE[[#This Row],[Colonne support visé]],1,3)="OUI",1,IF(OR(MID(REFERENCEMENT_FACADE[[#This Row],[Colonne support visé]],1,3)="non",MID(REFERENCEMENT_FACADE[[#This Row],[Colonne support visé]],1,2)="SO"),0,0)),1)</f>
        <v>1</v>
      </c>
      <c r="BV7" s="105">
        <f>IF(RECH_HAUTEUR=TRUE,IF(MID(REFERENCEMENT_FACADE[[#This Row],[Colonne situation visé]],1,3)="oui",1,IF(MID(REFERENCEMENT_FACADE[[#This Row],[Colonne situation visé]],1,3)="non",0,"ERREUR")),1)</f>
        <v>1</v>
      </c>
      <c r="BW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 s="105">
        <f>IF(REFERENCEMENT_FACADE[[#This Row],[Eligibilité procédé]]&lt;&gt;0,COUNTIF(REFERENCEMENT_FACADE[Eligibilité procédé],"&lt;="&amp;REFERENCEMENT_FACADE[[#This Row],[Eligibilité procédé]])-COUNTIF(REFERENCEMENT_FACADE[Eligibilité procédé],"=0"),ROWS(REFERENCEMENT_FACADE[Ordre]))</f>
        <v>2</v>
      </c>
      <c r="BY7" s="105">
        <f>IF(COUNTIF((REFERENCEMENT_FACADE[[#This Row],[Support visé]:[zone de simicité]]),"&lt;&gt;"&amp;"")=SUM(REFERENCEMENT_FACADE[[#This Row],[Support visé]:[zone de simicité]]),ROW(REFERENCEMENT_FACADE[[#This Row],[zone de simicité]]),"")</f>
        <v>7</v>
      </c>
      <c r="CA7" s="2"/>
    </row>
    <row r="8" spans="1:79" s="5" customFormat="1" ht="172.8" x14ac:dyDescent="0.3">
      <c r="A8" s="223">
        <v>44893</v>
      </c>
      <c r="B8" s="132" t="s">
        <v>128</v>
      </c>
      <c r="C8" s="132" t="s">
        <v>695</v>
      </c>
      <c r="D8" s="97" t="s">
        <v>377</v>
      </c>
      <c r="E8" s="97" t="s">
        <v>177</v>
      </c>
      <c r="F8" s="111" t="s">
        <v>30</v>
      </c>
      <c r="G8" s="204" t="s">
        <v>10</v>
      </c>
      <c r="H8" s="113" t="s">
        <v>11</v>
      </c>
      <c r="I8" s="134" t="s">
        <v>10</v>
      </c>
      <c r="J8" s="135" t="s">
        <v>10</v>
      </c>
      <c r="K8" s="97" t="s">
        <v>10</v>
      </c>
      <c r="L8" s="97" t="s">
        <v>10</v>
      </c>
      <c r="M8" s="97" t="s">
        <v>415</v>
      </c>
      <c r="N8" s="97" t="s">
        <v>11</v>
      </c>
      <c r="O8" s="97" t="s">
        <v>11</v>
      </c>
      <c r="P8" s="97" t="s">
        <v>11</v>
      </c>
      <c r="Q8" s="135" t="s">
        <v>10</v>
      </c>
      <c r="R8" s="97" t="s">
        <v>415</v>
      </c>
      <c r="S8" s="97" t="s">
        <v>415</v>
      </c>
      <c r="T8" s="97" t="s">
        <v>11</v>
      </c>
      <c r="U8" s="97" t="s">
        <v>11</v>
      </c>
      <c r="V8" s="97" t="s">
        <v>11</v>
      </c>
      <c r="W8" s="98" t="s">
        <v>11</v>
      </c>
      <c r="X8" s="137" t="s">
        <v>806</v>
      </c>
      <c r="Y8" s="138" t="s">
        <v>1068</v>
      </c>
      <c r="Z8" s="138" t="s">
        <v>1030</v>
      </c>
      <c r="AA8" s="138" t="s">
        <v>1030</v>
      </c>
      <c r="AB8" s="138" t="s">
        <v>1039</v>
      </c>
      <c r="AC8" s="139"/>
      <c r="AD8" s="139"/>
      <c r="AE8" s="139"/>
      <c r="AF8" s="138" t="s">
        <v>1030</v>
      </c>
      <c r="AG8" s="138" t="s">
        <v>1039</v>
      </c>
      <c r="AH8" s="138" t="s">
        <v>1039</v>
      </c>
      <c r="AI8" s="139"/>
      <c r="AJ8" s="139"/>
      <c r="AK8" s="139"/>
      <c r="AL8" s="139"/>
      <c r="AM8" s="135">
        <v>4</v>
      </c>
      <c r="AN8" s="132">
        <v>4</v>
      </c>
      <c r="AO8" s="132">
        <v>4</v>
      </c>
      <c r="AP8" s="132">
        <v>4</v>
      </c>
      <c r="AQ8" s="140"/>
      <c r="AR8" s="171" t="s">
        <v>1074</v>
      </c>
      <c r="AS8" s="146">
        <v>0</v>
      </c>
      <c r="AT8" s="97" t="s">
        <v>177</v>
      </c>
      <c r="AU8" s="97" t="s">
        <v>13</v>
      </c>
      <c r="AV8" s="97" t="s">
        <v>376</v>
      </c>
      <c r="AW8" s="199">
        <v>44545</v>
      </c>
      <c r="AX8" s="199">
        <v>44690</v>
      </c>
      <c r="AY8" s="199">
        <v>45138</v>
      </c>
      <c r="AZ8" s="221">
        <f ca="1">+(REFERENCEMENT_FACADE[[#This Row],[AVIS LIMITE AU / VALIDITE]]&gt;=TODAY())*1</f>
        <v>1</v>
      </c>
      <c r="BA8" s="132" t="s">
        <v>10</v>
      </c>
      <c r="BB8"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 s="97" t="s">
        <v>970</v>
      </c>
      <c r="BD8" s="135"/>
      <c r="BE8" s="132"/>
      <c r="BF8" s="133"/>
      <c r="BG8" s="216" t="s">
        <v>1074</v>
      </c>
      <c r="BH8" s="103" t="s">
        <v>603</v>
      </c>
      <c r="BI8" s="104" t="s">
        <v>906</v>
      </c>
      <c r="BJ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https://evaluation.cstb.fr/fr/avis-technique/detail/2.2-21-1834_V1/</v>
      </c>
      <c r="BK8" s="105" t="s">
        <v>906</v>
      </c>
      <c r="BL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n°2.2/21-1834_V1 annule et remplace l' Avis Technique n° 2.2/12-1529_V2
Sur liste verte de la C2p à la date du référencement</v>
      </c>
      <c r="BM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8" s="105">
        <f>IF(RECH_SUPPORT=TRUE,IF(MID(REFERENCEMENT_FACADE[[#This Row],[Colonne support visé]],1,3)="OUI",1,IF(OR(MID(REFERENCEMENT_FACADE[[#This Row],[Colonne support visé]],1,3)="non",MID(REFERENCEMENT_FACADE[[#This Row],[Colonne support visé]],1,2)="SO"),0,0)),1)</f>
        <v>1</v>
      </c>
      <c r="BV8" s="105">
        <f>IF(RECH_HAUTEUR=TRUE,IF(MID(REFERENCEMENT_FACADE[[#This Row],[Colonne situation visé]],1,3)="oui",1,IF(MID(REFERENCEMENT_FACADE[[#This Row],[Colonne situation visé]],1,3)="non",0,"ERREUR")),1)</f>
        <v>1</v>
      </c>
      <c r="BW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 s="105">
        <f>IF(REFERENCEMENT_FACADE[[#This Row],[Eligibilité procédé]]&lt;&gt;0,COUNTIF(REFERENCEMENT_FACADE[Eligibilité procédé],"&lt;="&amp;REFERENCEMENT_FACADE[[#This Row],[Eligibilité procédé]])-COUNTIF(REFERENCEMENT_FACADE[Eligibilité procédé],"=0"),ROWS(REFERENCEMENT_FACADE[Ordre]))</f>
        <v>3</v>
      </c>
      <c r="BY8" s="105">
        <f>IF(COUNTIF((REFERENCEMENT_FACADE[[#This Row],[Support visé]:[zone de simicité]]),"&lt;&gt;"&amp;"")=SUM(REFERENCEMENT_FACADE[[#This Row],[Support visé]:[zone de simicité]]),ROW(REFERENCEMENT_FACADE[[#This Row],[zone de simicité]]),"")</f>
        <v>8</v>
      </c>
      <c r="CA8" s="2"/>
    </row>
    <row r="9" spans="1:79" s="5" customFormat="1" ht="158.4" x14ac:dyDescent="0.3">
      <c r="A9" s="219">
        <v>45049</v>
      </c>
      <c r="B9" s="11" t="s">
        <v>268</v>
      </c>
      <c r="C9" s="12" t="s">
        <v>695</v>
      </c>
      <c r="D9" s="132" t="s">
        <v>696</v>
      </c>
      <c r="E9" s="220" t="s">
        <v>681</v>
      </c>
      <c r="F9" s="72" t="s">
        <v>30</v>
      </c>
      <c r="G9" s="73" t="s">
        <v>10</v>
      </c>
      <c r="H9" s="74" t="s">
        <v>11</v>
      </c>
      <c r="I9" s="75" t="s">
        <v>10</v>
      </c>
      <c r="J9" s="96" t="s">
        <v>10</v>
      </c>
      <c r="K9" s="97" t="s">
        <v>10</v>
      </c>
      <c r="L9" s="97" t="s">
        <v>10</v>
      </c>
      <c r="M9" s="97" t="s">
        <v>415</v>
      </c>
      <c r="N9" s="97" t="s">
        <v>11</v>
      </c>
      <c r="O9" s="97" t="s">
        <v>11</v>
      </c>
      <c r="P9" s="98" t="s">
        <v>11</v>
      </c>
      <c r="Q9" s="100" t="s">
        <v>10</v>
      </c>
      <c r="R9" s="97" t="s">
        <v>415</v>
      </c>
      <c r="S9" s="97" t="s">
        <v>415</v>
      </c>
      <c r="T9" s="97" t="s">
        <v>11</v>
      </c>
      <c r="U9" s="97" t="s">
        <v>11</v>
      </c>
      <c r="V9" s="97" t="s">
        <v>11</v>
      </c>
      <c r="W9" s="98" t="s">
        <v>11</v>
      </c>
      <c r="X9" s="169" t="s">
        <v>809</v>
      </c>
      <c r="Y9" s="138" t="s">
        <v>1030</v>
      </c>
      <c r="Z9" s="138" t="s">
        <v>1030</v>
      </c>
      <c r="AA9" s="138" t="s">
        <v>1030</v>
      </c>
      <c r="AB9" s="138" t="s">
        <v>1039</v>
      </c>
      <c r="AC9" s="139"/>
      <c r="AD9" s="139"/>
      <c r="AE9" s="139"/>
      <c r="AF9" s="138" t="s">
        <v>1030</v>
      </c>
      <c r="AG9" s="138" t="s">
        <v>1039</v>
      </c>
      <c r="AH9" s="138" t="s">
        <v>1039</v>
      </c>
      <c r="AI9" s="138"/>
      <c r="AJ9" s="138"/>
      <c r="AK9" s="138"/>
      <c r="AL9" s="138"/>
      <c r="AM9" s="135">
        <v>4</v>
      </c>
      <c r="AN9" s="132" t="s">
        <v>384</v>
      </c>
      <c r="AO9" s="132" t="s">
        <v>384</v>
      </c>
      <c r="AP9" s="132" t="s">
        <v>384</v>
      </c>
      <c r="AQ9" s="41" t="s">
        <v>811</v>
      </c>
      <c r="AR9" s="44" t="s">
        <v>163</v>
      </c>
      <c r="AS9" s="146">
        <v>0</v>
      </c>
      <c r="AT9" s="135" t="s">
        <v>681</v>
      </c>
      <c r="AU9" s="12" t="s">
        <v>13</v>
      </c>
      <c r="AV9" s="249" t="s">
        <v>697</v>
      </c>
      <c r="AW9" s="165"/>
      <c r="AX9" s="165">
        <v>44945</v>
      </c>
      <c r="AY9" s="165">
        <v>45382</v>
      </c>
      <c r="AZ9" s="221">
        <f ca="1">+(REFERENCEMENT_FACADE[[#This Row],[AVIS LIMITE AU / VALIDITE]]&gt;=TODAY())*1</f>
        <v>1</v>
      </c>
      <c r="BA9" s="132" t="s">
        <v>10</v>
      </c>
      <c r="BB9"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 s="133" t="s">
        <v>973</v>
      </c>
      <c r="BD9" s="135"/>
      <c r="BE9" s="132"/>
      <c r="BF9" s="133"/>
      <c r="BG9" s="168" t="s">
        <v>744</v>
      </c>
      <c r="BH9" s="103" t="s">
        <v>727</v>
      </c>
      <c r="BI9" s="104" t="s">
        <v>178</v>
      </c>
      <c r="BJ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https://evaluation.cstb.fr/fr/avis-technique/detail/2.2-22-1840_V1/</v>
      </c>
      <c r="BK9" s="105" t="s">
        <v>178</v>
      </c>
      <c r="BL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n°2.2/22-1840_V1 annule et remplace l' Avis Technique n° 2.2/15-1666_V2
Sur liste verte de la C2p à la date du référencement</v>
      </c>
      <c r="BM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9"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9" s="105">
        <f>IF(RECH_SUPPORT=TRUE,IF(MID(REFERENCEMENT_FACADE[[#This Row],[Colonne support visé]],1,3)="OUI",1,IF(OR(MID(REFERENCEMENT_FACADE[[#This Row],[Colonne support visé]],1,3)="non",MID(REFERENCEMENT_FACADE[[#This Row],[Colonne support visé]],1,2)="SO"),0,0)),1)</f>
        <v>1</v>
      </c>
      <c r="BV9" s="105">
        <f>IF(RECH_HAUTEUR=TRUE,IF(MID(REFERENCEMENT_FACADE[[#This Row],[Colonne situation visé]],1,3)="oui",1,IF(MID(REFERENCEMENT_FACADE[[#This Row],[Colonne situation visé]],1,3)="non",0,"ERREUR")),1)</f>
        <v>1</v>
      </c>
      <c r="BW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 s="105">
        <f>IF(REFERENCEMENT_FACADE[[#This Row],[Eligibilité procédé]]&lt;&gt;0,COUNTIF(REFERENCEMENT_FACADE[Eligibilité procédé],"&lt;="&amp;REFERENCEMENT_FACADE[[#This Row],[Eligibilité procédé]])-COUNTIF(REFERENCEMENT_FACADE[Eligibilité procédé],"=0"),ROWS(REFERENCEMENT_FACADE[Ordre]))</f>
        <v>4</v>
      </c>
      <c r="BY9" s="105">
        <f>IF(COUNTIF((REFERENCEMENT_FACADE[[#This Row],[Support visé]:[zone de simicité]]),"&lt;&gt;"&amp;"")=SUM(REFERENCEMENT_FACADE[[#This Row],[Support visé]:[zone de simicité]]),ROW(REFERENCEMENT_FACADE[[#This Row],[zone de simicité]]),"")</f>
        <v>9</v>
      </c>
      <c r="CA9" s="2"/>
    </row>
    <row r="10" spans="1:79" s="175" customFormat="1" ht="72" x14ac:dyDescent="0.3">
      <c r="A10" s="199">
        <v>44893</v>
      </c>
      <c r="B10" s="12" t="s">
        <v>124</v>
      </c>
      <c r="C10" s="97" t="s">
        <v>1063</v>
      </c>
      <c r="D10" s="189" t="s">
        <v>436</v>
      </c>
      <c r="E10" s="97" t="s">
        <v>437</v>
      </c>
      <c r="F10" s="111" t="s">
        <v>30</v>
      </c>
      <c r="G10" s="204" t="s">
        <v>10</v>
      </c>
      <c r="H10" s="113" t="s">
        <v>11</v>
      </c>
      <c r="I10" s="134" t="s">
        <v>10</v>
      </c>
      <c r="J10" s="96" t="s">
        <v>10</v>
      </c>
      <c r="K10" s="97" t="s">
        <v>10</v>
      </c>
      <c r="L10" s="97" t="s">
        <v>10</v>
      </c>
      <c r="M10" s="97" t="s">
        <v>10</v>
      </c>
      <c r="N10" s="97" t="s">
        <v>11</v>
      </c>
      <c r="O10" s="97" t="s">
        <v>11</v>
      </c>
      <c r="P10" s="98" t="s">
        <v>11</v>
      </c>
      <c r="Q10" s="100" t="s">
        <v>10</v>
      </c>
      <c r="R10" s="97" t="s">
        <v>10</v>
      </c>
      <c r="S10" s="97" t="s">
        <v>10</v>
      </c>
      <c r="T10" s="97" t="s">
        <v>11</v>
      </c>
      <c r="U10" s="97" t="s">
        <v>11</v>
      </c>
      <c r="V10" s="97" t="s">
        <v>11</v>
      </c>
      <c r="W10" s="98" t="s">
        <v>11</v>
      </c>
      <c r="X10" s="65" t="s">
        <v>438</v>
      </c>
      <c r="Y10" s="139"/>
      <c r="Z10" s="139"/>
      <c r="AA10" s="92"/>
      <c r="AB10" s="92"/>
      <c r="AC10" s="92"/>
      <c r="AD10" s="139"/>
      <c r="AE10" s="139"/>
      <c r="AF10" s="139"/>
      <c r="AG10" s="92"/>
      <c r="AH10" s="92"/>
      <c r="AI10" s="92"/>
      <c r="AJ10" s="92"/>
      <c r="AK10" s="139"/>
      <c r="AL10" s="139"/>
      <c r="AM10" s="135">
        <v>4</v>
      </c>
      <c r="AN10" s="132" t="s">
        <v>384</v>
      </c>
      <c r="AO10" s="132" t="s">
        <v>384</v>
      </c>
      <c r="AP10" s="132">
        <v>1</v>
      </c>
      <c r="AQ10" s="170" t="s">
        <v>1402</v>
      </c>
      <c r="AR10" s="44" t="s">
        <v>163</v>
      </c>
      <c r="AS10" s="146">
        <v>0</v>
      </c>
      <c r="AT10" s="135" t="s">
        <v>437</v>
      </c>
      <c r="AU10" s="2" t="s">
        <v>572</v>
      </c>
      <c r="AV10" s="132" t="s">
        <v>574</v>
      </c>
      <c r="AW10" s="165">
        <v>44530</v>
      </c>
      <c r="AX10" s="165">
        <v>44728</v>
      </c>
      <c r="AY10" s="165">
        <v>45824</v>
      </c>
      <c r="AZ10" s="221">
        <f ca="1">+(REFERENCEMENT_FACADE[[#This Row],[AVIS LIMITE AU / VALIDITE]]&gt;=TODAY())*1</f>
        <v>1</v>
      </c>
      <c r="BA10" s="141" t="s">
        <v>31</v>
      </c>
      <c r="BB10"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 s="133"/>
      <c r="BD10" s="135" t="s">
        <v>835</v>
      </c>
      <c r="BE10" s="132"/>
      <c r="BF10" s="133"/>
      <c r="BG10" s="216" t="s">
        <v>744</v>
      </c>
      <c r="BH10" s="103" t="s">
        <v>606</v>
      </c>
      <c r="BI10" s="106"/>
      <c r="BJ1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https://evaluation.cstb.fr/fr/appreciation-technique-expertise-atex/detail/2978-v1/</v>
      </c>
      <c r="BK10" s="105"/>
      <c r="BL1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1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1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1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 s="105">
        <f>IF(RECH_SUPPORT=TRUE,IF(MID(REFERENCEMENT_FACADE[[#This Row],[Colonne support visé]],1,3)="OUI",1,IF(OR(MID(REFERENCEMENT_FACADE[[#This Row],[Colonne support visé]],1,3)="non",MID(REFERENCEMENT_FACADE[[#This Row],[Colonne support visé]],1,2)="SO"),0,0)),1)</f>
        <v>1</v>
      </c>
      <c r="BV10" s="105">
        <f>IF(RECH_HAUTEUR=TRUE,IF(MID(REFERENCEMENT_FACADE[[#This Row],[Colonne situation visé]],1,3)="oui",1,IF(MID(REFERENCEMENT_FACADE[[#This Row],[Colonne situation visé]],1,3)="non",0,"ERREUR")),1)</f>
        <v>1</v>
      </c>
      <c r="BW1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 s="105">
        <f>IF(REFERENCEMENT_FACADE[[#This Row],[Eligibilité procédé]]&lt;&gt;0,COUNTIF(REFERENCEMENT_FACADE[Eligibilité procédé],"&lt;="&amp;REFERENCEMENT_FACADE[[#This Row],[Eligibilité procédé]])-COUNTIF(REFERENCEMENT_FACADE[Eligibilité procédé],"=0"),ROWS(REFERENCEMENT_FACADE[Ordre]))</f>
        <v>5</v>
      </c>
      <c r="BY10" s="105">
        <f>IF(COUNTIF((REFERENCEMENT_FACADE[[#This Row],[Support visé]:[zone de simicité]]),"&lt;&gt;"&amp;"")=SUM(REFERENCEMENT_FACADE[[#This Row],[Support visé]:[zone de simicité]]),ROW(REFERENCEMENT_FACADE[[#This Row],[zone de simicité]]),"")</f>
        <v>10</v>
      </c>
      <c r="CA10" s="173"/>
    </row>
    <row r="11" spans="1:79" s="5" customFormat="1" ht="187.2" x14ac:dyDescent="0.3">
      <c r="A11" s="200">
        <v>44893</v>
      </c>
      <c r="B11" s="12" t="s">
        <v>128</v>
      </c>
      <c r="C11" s="11" t="s">
        <v>260</v>
      </c>
      <c r="D11" s="132" t="s">
        <v>378</v>
      </c>
      <c r="E11" s="133" t="s">
        <v>379</v>
      </c>
      <c r="F11" s="111" t="s">
        <v>30</v>
      </c>
      <c r="G11" s="204" t="s">
        <v>10</v>
      </c>
      <c r="H11" s="113" t="s">
        <v>11</v>
      </c>
      <c r="I11" s="134" t="s">
        <v>10</v>
      </c>
      <c r="J11" s="135" t="s">
        <v>10</v>
      </c>
      <c r="K11" s="132" t="s">
        <v>10</v>
      </c>
      <c r="L11" s="132" t="s">
        <v>10</v>
      </c>
      <c r="M11" s="132" t="s">
        <v>415</v>
      </c>
      <c r="N11" s="132" t="s">
        <v>11</v>
      </c>
      <c r="O11" s="132" t="s">
        <v>11</v>
      </c>
      <c r="P11" s="133" t="s">
        <v>11</v>
      </c>
      <c r="Q11" s="136" t="s">
        <v>10</v>
      </c>
      <c r="R11" s="132" t="s">
        <v>415</v>
      </c>
      <c r="S11" s="132" t="s">
        <v>415</v>
      </c>
      <c r="T11" s="132" t="s">
        <v>11</v>
      </c>
      <c r="U11" s="132" t="s">
        <v>11</v>
      </c>
      <c r="V11" s="132" t="s">
        <v>11</v>
      </c>
      <c r="W11" s="133" t="s">
        <v>11</v>
      </c>
      <c r="X11" s="169" t="s">
        <v>808</v>
      </c>
      <c r="Y11" s="138" t="s">
        <v>1030</v>
      </c>
      <c r="Z11" s="138" t="s">
        <v>1030</v>
      </c>
      <c r="AA11" s="138" t="s">
        <v>1030</v>
      </c>
      <c r="AB11" s="138" t="s">
        <v>1047</v>
      </c>
      <c r="AC11" s="139"/>
      <c r="AD11" s="139"/>
      <c r="AE11" s="139"/>
      <c r="AF11" s="138" t="s">
        <v>1030</v>
      </c>
      <c r="AG11" s="138" t="s">
        <v>1039</v>
      </c>
      <c r="AH11" s="138" t="s">
        <v>1039</v>
      </c>
      <c r="AI11" s="138"/>
      <c r="AJ11" s="138"/>
      <c r="AK11" s="138"/>
      <c r="AL11" s="138"/>
      <c r="AM11" s="135">
        <v>4</v>
      </c>
      <c r="AN11" s="132">
        <v>4</v>
      </c>
      <c r="AO11" s="132">
        <v>4</v>
      </c>
      <c r="AP11" s="132">
        <v>4</v>
      </c>
      <c r="AQ11" s="140"/>
      <c r="AR11" s="171" t="s">
        <v>1098</v>
      </c>
      <c r="AS11" s="146">
        <v>0</v>
      </c>
      <c r="AT11" s="135" t="s">
        <v>379</v>
      </c>
      <c r="AU11" s="2" t="s">
        <v>13</v>
      </c>
      <c r="AV11" s="132" t="s">
        <v>576</v>
      </c>
      <c r="AW11" s="141">
        <v>44545</v>
      </c>
      <c r="AX11" s="141">
        <v>44690</v>
      </c>
      <c r="AY11" s="141">
        <v>46446</v>
      </c>
      <c r="AZ11" s="221">
        <f ca="1">+(REFERENCEMENT_FACADE[[#This Row],[AVIS LIMITE AU / VALIDITE]]&gt;=TODAY())*1</f>
        <v>1</v>
      </c>
      <c r="BA11" s="12" t="s">
        <v>10</v>
      </c>
      <c r="BB11"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 s="133" t="s">
        <v>971</v>
      </c>
      <c r="BD11" s="135"/>
      <c r="BE11" s="132"/>
      <c r="BF11" s="133"/>
      <c r="BG11" s="216" t="s">
        <v>744</v>
      </c>
      <c r="BH11" s="103" t="s">
        <v>604</v>
      </c>
      <c r="BI11" s="104" t="s">
        <v>907</v>
      </c>
      <c r="BJ1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https://evaluation.cstb.fr/fr/avis-technique/detail/2.2-21-1835_v1/</v>
      </c>
      <c r="BK11" s="105" t="s">
        <v>907</v>
      </c>
      <c r="BL1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n°2.2/21-1835_v1 annule et remplace l' Avis Technique n° 2.2/14-1633_V2
Sur liste verte de la C2p à la date du référencement</v>
      </c>
      <c r="BM1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1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1"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11" s="105">
        <f>IF(RECH_SUPPORT=TRUE,IF(MID(REFERENCEMENT_FACADE[[#This Row],[Colonne support visé]],1,3)="OUI",1,IF(OR(MID(REFERENCEMENT_FACADE[[#This Row],[Colonne support visé]],1,3)="non",MID(REFERENCEMENT_FACADE[[#This Row],[Colonne support visé]],1,2)="SO"),0,0)),1)</f>
        <v>1</v>
      </c>
      <c r="BV11" s="105">
        <f>IF(RECH_HAUTEUR=TRUE,IF(MID(REFERENCEMENT_FACADE[[#This Row],[Colonne situation visé]],1,3)="oui",1,IF(MID(REFERENCEMENT_FACADE[[#This Row],[Colonne situation visé]],1,3)="non",0,"ERREUR")),1)</f>
        <v>1</v>
      </c>
      <c r="BW1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 s="105">
        <f>IF(REFERENCEMENT_FACADE[[#This Row],[Eligibilité procédé]]&lt;&gt;0,COUNTIF(REFERENCEMENT_FACADE[Eligibilité procédé],"&lt;="&amp;REFERENCEMENT_FACADE[[#This Row],[Eligibilité procédé]])-COUNTIF(REFERENCEMENT_FACADE[Eligibilité procédé],"=0"),ROWS(REFERENCEMENT_FACADE[Ordre]))</f>
        <v>6</v>
      </c>
      <c r="BY11" s="105">
        <f>IF(COUNTIF((REFERENCEMENT_FACADE[[#This Row],[Support visé]:[zone de simicité]]),"&lt;&gt;"&amp;"")=SUM(REFERENCEMENT_FACADE[[#This Row],[Support visé]:[zone de simicité]]),ROW(REFERENCEMENT_FACADE[[#This Row],[zone de simicité]]),"")</f>
        <v>11</v>
      </c>
      <c r="CA11" s="2"/>
    </row>
    <row r="12" spans="1:79" s="5" customFormat="1" ht="129.6" x14ac:dyDescent="0.3">
      <c r="A12" s="200">
        <v>44893</v>
      </c>
      <c r="B12" s="132" t="s">
        <v>132</v>
      </c>
      <c r="C12" s="190" t="s">
        <v>388</v>
      </c>
      <c r="D12" s="132" t="s">
        <v>175</v>
      </c>
      <c r="E12" s="133" t="s">
        <v>368</v>
      </c>
      <c r="F12" s="111" t="s">
        <v>30</v>
      </c>
      <c r="G12" s="73" t="s">
        <v>10</v>
      </c>
      <c r="H12" s="74" t="s">
        <v>11</v>
      </c>
      <c r="I12" s="75" t="s">
        <v>170</v>
      </c>
      <c r="J12" s="96" t="s">
        <v>415</v>
      </c>
      <c r="K12" s="97" t="s">
        <v>415</v>
      </c>
      <c r="L12" s="97" t="s">
        <v>415</v>
      </c>
      <c r="M12" s="97" t="s">
        <v>11</v>
      </c>
      <c r="N12" s="97" t="s">
        <v>11</v>
      </c>
      <c r="O12" s="97" t="s">
        <v>11</v>
      </c>
      <c r="P12" s="98" t="s">
        <v>11</v>
      </c>
      <c r="Q12" s="100" t="s">
        <v>415</v>
      </c>
      <c r="R12" s="97" t="s">
        <v>11</v>
      </c>
      <c r="S12" s="97" t="s">
        <v>11</v>
      </c>
      <c r="T12" s="97" t="s">
        <v>11</v>
      </c>
      <c r="U12" s="97" t="s">
        <v>11</v>
      </c>
      <c r="V12" s="97" t="s">
        <v>11</v>
      </c>
      <c r="W12" s="98" t="s">
        <v>11</v>
      </c>
      <c r="X12" s="169" t="s">
        <v>383</v>
      </c>
      <c r="Y12" s="93" t="s">
        <v>1048</v>
      </c>
      <c r="Z12" s="93" t="s">
        <v>1049</v>
      </c>
      <c r="AA12" s="138" t="s">
        <v>1049</v>
      </c>
      <c r="AB12" s="138"/>
      <c r="AC12" s="138"/>
      <c r="AD12" s="138"/>
      <c r="AE12" s="138"/>
      <c r="AF12" s="93" t="s">
        <v>1048</v>
      </c>
      <c r="AG12" s="138"/>
      <c r="AH12" s="138"/>
      <c r="AI12" s="138"/>
      <c r="AJ12" s="138"/>
      <c r="AK12" s="138"/>
      <c r="AL12" s="138"/>
      <c r="AM12" s="135">
        <v>4</v>
      </c>
      <c r="AN12" s="132">
        <v>2</v>
      </c>
      <c r="AO12" s="132">
        <v>1</v>
      </c>
      <c r="AP12" s="132">
        <v>1</v>
      </c>
      <c r="AQ12" s="41"/>
      <c r="AR12" s="171" t="s">
        <v>163</v>
      </c>
      <c r="AS12" s="146">
        <v>0</v>
      </c>
      <c r="AT12" s="135" t="s">
        <v>368</v>
      </c>
      <c r="AU12" s="12" t="s">
        <v>13</v>
      </c>
      <c r="AV12" s="132" t="s">
        <v>367</v>
      </c>
      <c r="AW12" s="141">
        <v>44649</v>
      </c>
      <c r="AX12" s="141">
        <v>44848</v>
      </c>
      <c r="AY12" s="141">
        <v>46053</v>
      </c>
      <c r="AZ12" s="221">
        <f ca="1">+(REFERENCEMENT_FACADE[[#This Row],[AVIS LIMITE AU / VALIDITE]]&gt;=TODAY())*1</f>
        <v>1</v>
      </c>
      <c r="BA12" s="12" t="s">
        <v>10</v>
      </c>
      <c r="BB12"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 s="133" t="s">
        <v>939</v>
      </c>
      <c r="BD12" s="135"/>
      <c r="BE12" s="132"/>
      <c r="BF12" s="133"/>
      <c r="BG12" s="216" t="s">
        <v>745</v>
      </c>
      <c r="BH12" s="103" t="s">
        <v>592</v>
      </c>
      <c r="BI12" s="106"/>
      <c r="BJ1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https://evaluation.cstb.fr/fr/avis-technique/detail/2.2-14-1642_V2/</v>
      </c>
      <c r="BK12" s="105" t="s">
        <v>872</v>
      </c>
      <c r="BL1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n°2.2/14-1642_V2 annule et remplace l' Avis Technique n° 2.2/14-1642_V1
Sur liste verte de la C2p à la date du référencement</v>
      </c>
      <c r="BM1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Panneaux Fibre C öko skin et Panneaux concrete skin</v>
      </c>
      <c r="BU12" s="105">
        <f>IF(RECH_SUPPORT=TRUE,IF(MID(REFERENCEMENT_FACADE[[#This Row],[Colonne support visé]],1,3)="OUI",1,IF(OR(MID(REFERENCEMENT_FACADE[[#This Row],[Colonne support visé]],1,3)="non",MID(REFERENCEMENT_FACADE[[#This Row],[Colonne support visé]],1,2)="SO"),0,0)),1)</f>
        <v>1</v>
      </c>
      <c r="BV12" s="105">
        <f>IF(RECH_HAUTEUR=TRUE,IF(MID(REFERENCEMENT_FACADE[[#This Row],[Colonne situation visé]],1,3)="oui",1,IF(MID(REFERENCEMENT_FACADE[[#This Row],[Colonne situation visé]],1,3)="non",0,"ERREUR")),1)</f>
        <v>1</v>
      </c>
      <c r="BW1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 s="105">
        <f>IF(REFERENCEMENT_FACADE[[#This Row],[Eligibilité procédé]]&lt;&gt;0,COUNTIF(REFERENCEMENT_FACADE[Eligibilité procédé],"&lt;="&amp;REFERENCEMENT_FACADE[[#This Row],[Eligibilité procédé]])-COUNTIF(REFERENCEMENT_FACADE[Eligibilité procédé],"=0"),ROWS(REFERENCEMENT_FACADE[Ordre]))</f>
        <v>7</v>
      </c>
      <c r="BY12" s="105">
        <f>IF(COUNTIF((REFERENCEMENT_FACADE[[#This Row],[Support visé]:[zone de simicité]]),"&lt;&gt;"&amp;"")=SUM(REFERENCEMENT_FACADE[[#This Row],[Support visé]:[zone de simicité]]),ROW(REFERENCEMENT_FACADE[[#This Row],[zone de simicité]]),"")</f>
        <v>12</v>
      </c>
      <c r="CA12" s="2"/>
    </row>
    <row r="13" spans="1:79" s="5" customFormat="1" ht="57.6" x14ac:dyDescent="0.3">
      <c r="A13" s="200">
        <v>44384</v>
      </c>
      <c r="B13" s="132" t="s">
        <v>268</v>
      </c>
      <c r="C13" s="190" t="s">
        <v>267</v>
      </c>
      <c r="D13" s="132" t="s">
        <v>269</v>
      </c>
      <c r="E13" s="98" t="s">
        <v>791</v>
      </c>
      <c r="F13" s="111" t="s">
        <v>30</v>
      </c>
      <c r="G13" s="112" t="s">
        <v>10</v>
      </c>
      <c r="H13" s="113" t="s">
        <v>11</v>
      </c>
      <c r="I13" s="114" t="s">
        <v>170</v>
      </c>
      <c r="J13" s="135" t="s">
        <v>10</v>
      </c>
      <c r="K13" s="132" t="s">
        <v>10</v>
      </c>
      <c r="L13" s="132" t="s">
        <v>10</v>
      </c>
      <c r="M13" s="132" t="s">
        <v>11</v>
      </c>
      <c r="N13" s="132" t="s">
        <v>11</v>
      </c>
      <c r="O13" s="132" t="s">
        <v>11</v>
      </c>
      <c r="P13" s="133" t="s">
        <v>11</v>
      </c>
      <c r="Q13" s="136" t="s">
        <v>10</v>
      </c>
      <c r="R13" s="132" t="s">
        <v>11</v>
      </c>
      <c r="S13" s="132" t="s">
        <v>11</v>
      </c>
      <c r="T13" s="132" t="s">
        <v>11</v>
      </c>
      <c r="U13" s="132" t="s">
        <v>11</v>
      </c>
      <c r="V13" s="132" t="s">
        <v>11</v>
      </c>
      <c r="W13" s="133" t="s">
        <v>11</v>
      </c>
      <c r="X13" s="137"/>
      <c r="Y13" s="139"/>
      <c r="Z13" s="139"/>
      <c r="AA13" s="139"/>
      <c r="AB13" s="139"/>
      <c r="AC13" s="139"/>
      <c r="AD13" s="139"/>
      <c r="AE13" s="139"/>
      <c r="AF13" s="139"/>
      <c r="AG13" s="139"/>
      <c r="AH13" s="139"/>
      <c r="AI13" s="139"/>
      <c r="AJ13" s="139"/>
      <c r="AK13" s="139"/>
      <c r="AL13" s="139"/>
      <c r="AM13" s="135">
        <v>4</v>
      </c>
      <c r="AN13" s="132" t="s">
        <v>384</v>
      </c>
      <c r="AO13" s="132" t="s">
        <v>384</v>
      </c>
      <c r="AP13" s="132" t="s">
        <v>387</v>
      </c>
      <c r="AQ13" s="140" t="s">
        <v>400</v>
      </c>
      <c r="AR13" s="227" t="s">
        <v>163</v>
      </c>
      <c r="AS13" s="146">
        <v>0</v>
      </c>
      <c r="AT13" s="135" t="s">
        <v>270</v>
      </c>
      <c r="AU13" s="173" t="s">
        <v>13</v>
      </c>
      <c r="AV13" s="132" t="s">
        <v>271</v>
      </c>
      <c r="AW13" s="165">
        <v>44180</v>
      </c>
      <c r="AX13" s="165">
        <v>44316</v>
      </c>
      <c r="AY13" s="165">
        <v>45382</v>
      </c>
      <c r="AZ13" s="221">
        <f ca="1">+(REFERENCEMENT_FACADE[[#This Row],[AVIS LIMITE AU / VALIDITE]]&gt;=TODAY())*1</f>
        <v>1</v>
      </c>
      <c r="BA13" s="12" t="s">
        <v>10</v>
      </c>
      <c r="BB13"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 s="133" t="s">
        <v>917</v>
      </c>
      <c r="BD13" s="135"/>
      <c r="BE13" s="132"/>
      <c r="BF13" s="133"/>
      <c r="BG13" s="216" t="s">
        <v>745</v>
      </c>
      <c r="BH13" s="103" t="s">
        <v>627</v>
      </c>
      <c r="BI13" s="106"/>
      <c r="BJ1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https://evaluation.cstb.fr/fr/avis-technique/detail/2.2-20-1809_V1/</v>
      </c>
      <c r="BK13" s="105"/>
      <c r="BL1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3**</v>
      </c>
      <c r="BP1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 s="105">
        <f>IF(RECH_SUPPORT=TRUE,IF(MID(REFERENCEMENT_FACADE[[#This Row],[Colonne support visé]],1,3)="OUI",1,IF(OR(MID(REFERENCEMENT_FACADE[[#This Row],[Colonne support visé]],1,3)="non",MID(REFERENCEMENT_FACADE[[#This Row],[Colonne support visé]],1,2)="SO"),0,0)),1)</f>
        <v>1</v>
      </c>
      <c r="BV13" s="105">
        <f>IF(RECH_HAUTEUR=TRUE,IF(MID(REFERENCEMENT_FACADE[[#This Row],[Colonne situation visé]],1,3)="oui",1,IF(MID(REFERENCEMENT_FACADE[[#This Row],[Colonne situation visé]],1,3)="non",0,"ERREUR")),1)</f>
        <v>1</v>
      </c>
      <c r="BW1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 s="105">
        <f>IF(REFERENCEMENT_FACADE[[#This Row],[Eligibilité procédé]]&lt;&gt;0,COUNTIF(REFERENCEMENT_FACADE[Eligibilité procédé],"&lt;="&amp;REFERENCEMENT_FACADE[[#This Row],[Eligibilité procédé]])-COUNTIF(REFERENCEMENT_FACADE[Eligibilité procédé],"=0"),ROWS(REFERENCEMENT_FACADE[Ordre]))</f>
        <v>8</v>
      </c>
      <c r="BY13" s="105">
        <f>IF(COUNTIF((REFERENCEMENT_FACADE[[#This Row],[Support visé]:[zone de simicité]]),"&lt;&gt;"&amp;"")=SUM(REFERENCEMENT_FACADE[[#This Row],[Support visé]:[zone de simicité]]),ROW(REFERENCEMENT_FACADE[[#This Row],[zone de simicité]]),"")</f>
        <v>13</v>
      </c>
      <c r="CA13" s="2"/>
    </row>
    <row r="14" spans="1:79" s="5" customFormat="1" ht="172.8" x14ac:dyDescent="0.3">
      <c r="A14" s="200">
        <v>45049</v>
      </c>
      <c r="B14" s="132" t="s">
        <v>149</v>
      </c>
      <c r="C14" s="12" t="s">
        <v>708</v>
      </c>
      <c r="D14" s="132" t="s">
        <v>709</v>
      </c>
      <c r="E14" s="133" t="s">
        <v>679</v>
      </c>
      <c r="F14" s="226" t="s">
        <v>30</v>
      </c>
      <c r="G14" s="70" t="s">
        <v>10</v>
      </c>
      <c r="H14" s="71" t="s">
        <v>11</v>
      </c>
      <c r="I14" s="134" t="s">
        <v>10</v>
      </c>
      <c r="J14" s="96" t="s">
        <v>10</v>
      </c>
      <c r="K14" s="97" t="s">
        <v>10</v>
      </c>
      <c r="L14" s="97" t="s">
        <v>10</v>
      </c>
      <c r="M14" s="97" t="s">
        <v>415</v>
      </c>
      <c r="N14" s="97" t="s">
        <v>11</v>
      </c>
      <c r="O14" s="97" t="s">
        <v>11</v>
      </c>
      <c r="P14" s="98" t="s">
        <v>11</v>
      </c>
      <c r="Q14" s="100" t="s">
        <v>10</v>
      </c>
      <c r="R14" s="97" t="s">
        <v>415</v>
      </c>
      <c r="S14" s="97" t="s">
        <v>415</v>
      </c>
      <c r="T14" s="97" t="s">
        <v>11</v>
      </c>
      <c r="U14" s="97" t="s">
        <v>11</v>
      </c>
      <c r="V14" s="97" t="s">
        <v>11</v>
      </c>
      <c r="W14" s="98" t="s">
        <v>11</v>
      </c>
      <c r="X14" s="137" t="s">
        <v>803</v>
      </c>
      <c r="Y14" s="139"/>
      <c r="Z14" s="139"/>
      <c r="AA14" s="139"/>
      <c r="AB14" s="93" t="s">
        <v>1042</v>
      </c>
      <c r="AC14" s="139"/>
      <c r="AD14" s="139"/>
      <c r="AE14" s="139"/>
      <c r="AF14" s="139"/>
      <c r="AG14" s="138" t="s">
        <v>1042</v>
      </c>
      <c r="AH14" s="138" t="s">
        <v>1042</v>
      </c>
      <c r="AI14" s="139"/>
      <c r="AJ14" s="139"/>
      <c r="AK14" s="139"/>
      <c r="AL14" s="139"/>
      <c r="AM14" s="135">
        <v>4</v>
      </c>
      <c r="AN14" s="132" t="s">
        <v>384</v>
      </c>
      <c r="AO14" s="132" t="s">
        <v>384</v>
      </c>
      <c r="AP14" s="132" t="s">
        <v>384</v>
      </c>
      <c r="AQ14" s="140" t="s">
        <v>805</v>
      </c>
      <c r="AR14" s="171" t="s">
        <v>1074</v>
      </c>
      <c r="AS14" s="146">
        <v>0</v>
      </c>
      <c r="AT14" s="135" t="s">
        <v>679</v>
      </c>
      <c r="AU14" s="2" t="s">
        <v>13</v>
      </c>
      <c r="AV14" s="132" t="s">
        <v>710</v>
      </c>
      <c r="AW14" s="165">
        <v>44824</v>
      </c>
      <c r="AX14" s="165">
        <v>44937</v>
      </c>
      <c r="AY14" s="165">
        <v>46387</v>
      </c>
      <c r="AZ14" s="221">
        <f ca="1">+(REFERENCEMENT_FACADE[[#This Row],[AVIS LIMITE AU / VALIDITE]]&gt;=TODAY())*1</f>
        <v>1</v>
      </c>
      <c r="BA14" s="12" t="s">
        <v>10</v>
      </c>
      <c r="BB14" s="13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 s="133" t="s">
        <v>967</v>
      </c>
      <c r="BD14" s="135" t="s">
        <v>804</v>
      </c>
      <c r="BE14" s="132" t="s">
        <v>321</v>
      </c>
      <c r="BF14" s="133"/>
      <c r="BG14" s="168" t="s">
        <v>1074</v>
      </c>
      <c r="BH14" s="103" t="s">
        <v>736</v>
      </c>
      <c r="BI14" s="104" t="s">
        <v>902</v>
      </c>
      <c r="BJ1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https://evaluation.cstb.fr/fr/avis-technique/detail/2.2-21-1827_V2/</v>
      </c>
      <c r="BK14" s="105" t="s">
        <v>901</v>
      </c>
      <c r="BL1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n°2.2/21-1827_V2 annule et remplace l' Avis Technique n° 2.2/21-1827_V1
Sur liste verte de la C2p à la date du référencement</v>
      </c>
      <c r="BM1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1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 s="105">
        <f>IF(RECH_SUPPORT=TRUE,IF(MID(REFERENCEMENT_FACADE[[#This Row],[Colonne support visé]],1,3)="OUI",1,IF(OR(MID(REFERENCEMENT_FACADE[[#This Row],[Colonne support visé]],1,3)="non",MID(REFERENCEMENT_FACADE[[#This Row],[Colonne support visé]],1,2)="SO"),0,0)),1)</f>
        <v>1</v>
      </c>
      <c r="BV14" s="105">
        <f>IF(RECH_HAUTEUR=TRUE,IF(MID(REFERENCEMENT_FACADE[[#This Row],[Colonne situation visé]],1,3)="oui",1,IF(MID(REFERENCEMENT_FACADE[[#This Row],[Colonne situation visé]],1,3)="non",0,"ERREUR")),1)</f>
        <v>1</v>
      </c>
      <c r="BW1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 s="105">
        <f>IF(REFERENCEMENT_FACADE[[#This Row],[Eligibilité procédé]]&lt;&gt;0,COUNTIF(REFERENCEMENT_FACADE[Eligibilité procédé],"&lt;="&amp;REFERENCEMENT_FACADE[[#This Row],[Eligibilité procédé]])-COUNTIF(REFERENCEMENT_FACADE[Eligibilité procédé],"=0"),ROWS(REFERENCEMENT_FACADE[Ordre]))</f>
        <v>9</v>
      </c>
      <c r="BY14" s="105">
        <f>IF(COUNTIF((REFERENCEMENT_FACADE[[#This Row],[Support visé]:[zone de simicité]]),"&lt;&gt;"&amp;"")=SUM(REFERENCEMENT_FACADE[[#This Row],[Support visé]:[zone de simicité]]),ROW(REFERENCEMENT_FACADE[[#This Row],[zone de simicité]]),"")</f>
        <v>14</v>
      </c>
      <c r="CA14" s="2"/>
    </row>
    <row r="15" spans="1:79" s="5" customFormat="1" ht="165" customHeight="1" x14ac:dyDescent="0.3">
      <c r="A15" s="56">
        <v>45049</v>
      </c>
      <c r="B15" s="12" t="s">
        <v>149</v>
      </c>
      <c r="C15" s="12" t="s">
        <v>708</v>
      </c>
      <c r="D15" s="12" t="s">
        <v>716</v>
      </c>
      <c r="E15" s="16" t="s">
        <v>717</v>
      </c>
      <c r="F15" s="72" t="s">
        <v>30</v>
      </c>
      <c r="G15" s="73" t="s">
        <v>10</v>
      </c>
      <c r="H15" s="74" t="s">
        <v>11</v>
      </c>
      <c r="I15" s="75" t="s">
        <v>170</v>
      </c>
      <c r="J15" s="96" t="s">
        <v>10</v>
      </c>
      <c r="K15" s="97" t="s">
        <v>10</v>
      </c>
      <c r="L15" s="97" t="s">
        <v>10</v>
      </c>
      <c r="M15" s="97" t="s">
        <v>11</v>
      </c>
      <c r="N15" s="97" t="s">
        <v>11</v>
      </c>
      <c r="O15" s="97" t="s">
        <v>11</v>
      </c>
      <c r="P15" s="98" t="s">
        <v>11</v>
      </c>
      <c r="Q15" s="100" t="s">
        <v>10</v>
      </c>
      <c r="R15" s="97" t="s">
        <v>11</v>
      </c>
      <c r="S15" s="97" t="s">
        <v>11</v>
      </c>
      <c r="T15" s="97" t="s">
        <v>11</v>
      </c>
      <c r="U15" s="97" t="s">
        <v>11</v>
      </c>
      <c r="V15" s="97" t="s">
        <v>11</v>
      </c>
      <c r="W15" s="98" t="s">
        <v>11</v>
      </c>
      <c r="X15" s="65"/>
      <c r="Y15" s="92"/>
      <c r="Z15" s="92"/>
      <c r="AA15" s="92"/>
      <c r="AB15" s="92"/>
      <c r="AC15" s="92"/>
      <c r="AD15" s="92"/>
      <c r="AE15" s="92"/>
      <c r="AF15" s="92"/>
      <c r="AG15" s="92"/>
      <c r="AH15" s="92"/>
      <c r="AI15" s="92"/>
      <c r="AJ15" s="92"/>
      <c r="AK15" s="92"/>
      <c r="AL15" s="92"/>
      <c r="AM15" s="13">
        <v>4</v>
      </c>
      <c r="AN15" s="12">
        <v>2</v>
      </c>
      <c r="AO15" s="12">
        <v>1</v>
      </c>
      <c r="AP15" s="12">
        <v>1</v>
      </c>
      <c r="AQ15" s="41"/>
      <c r="AR15" s="44" t="s">
        <v>766</v>
      </c>
      <c r="AS15" s="146">
        <v>0</v>
      </c>
      <c r="AT15" s="13" t="s">
        <v>717</v>
      </c>
      <c r="AU15" s="2" t="s">
        <v>13</v>
      </c>
      <c r="AV15" s="12" t="s">
        <v>718</v>
      </c>
      <c r="AW15" s="48">
        <v>44748</v>
      </c>
      <c r="AX15" s="48">
        <v>44931</v>
      </c>
      <c r="AY15" s="48">
        <v>45961</v>
      </c>
      <c r="AZ15" s="221">
        <f ca="1">+(REFERENCEMENT_FACADE[[#This Row],[AVIS LIMITE AU / VALIDITE]]&gt;=TODAY())*1</f>
        <v>1</v>
      </c>
      <c r="BA15" s="12" t="s">
        <v>10</v>
      </c>
      <c r="BB1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5" s="16" t="s">
        <v>917</v>
      </c>
      <c r="BD15" s="13"/>
      <c r="BE15" s="12"/>
      <c r="BF15" s="16"/>
      <c r="BG15" s="124" t="s">
        <v>745</v>
      </c>
      <c r="BH15" s="103" t="s">
        <v>740</v>
      </c>
      <c r="BI15" s="106"/>
      <c r="BJ1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https://evaluation.cstb.fr/fr/avis-technique/detail/2.2-22-1836_V1/</v>
      </c>
      <c r="BK15" s="105"/>
      <c r="BL1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5" s="105">
        <f>IF(RECH_SUPPORT=TRUE,IF(MID(REFERENCEMENT_FACADE[[#This Row],[Colonne support visé]],1,3)="OUI",1,IF(OR(MID(REFERENCEMENT_FACADE[[#This Row],[Colonne support visé]],1,3)="non",MID(REFERENCEMENT_FACADE[[#This Row],[Colonne support visé]],1,2)="SO"),0,0)),1)</f>
        <v>1</v>
      </c>
      <c r="BV15" s="105">
        <f>IF(RECH_HAUTEUR=TRUE,IF(MID(REFERENCEMENT_FACADE[[#This Row],[Colonne situation visé]],1,3)="oui",1,IF(MID(REFERENCEMENT_FACADE[[#This Row],[Colonne situation visé]],1,3)="non",0,"ERREUR")),1)</f>
        <v>1</v>
      </c>
      <c r="BW1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5" s="105">
        <f>IF(REFERENCEMENT_FACADE[[#This Row],[Eligibilité procédé]]&lt;&gt;0,COUNTIF(REFERENCEMENT_FACADE[Eligibilité procédé],"&lt;="&amp;REFERENCEMENT_FACADE[[#This Row],[Eligibilité procédé]])-COUNTIF(REFERENCEMENT_FACADE[Eligibilité procédé],"=0"),ROWS(REFERENCEMENT_FACADE[Ordre]))</f>
        <v>10</v>
      </c>
      <c r="BY15" s="105">
        <f>IF(COUNTIF((REFERENCEMENT_FACADE[[#This Row],[Support visé]:[zone de simicité]]),"&lt;&gt;"&amp;"")=SUM(REFERENCEMENT_FACADE[[#This Row],[Support visé]:[zone de simicité]]),ROW(REFERENCEMENT_FACADE[[#This Row],[zone de simicité]]),"")</f>
        <v>15</v>
      </c>
    </row>
    <row r="16" spans="1:79" s="5" customFormat="1" ht="150" customHeight="1" x14ac:dyDescent="0.3">
      <c r="A16" s="57">
        <v>45049</v>
      </c>
      <c r="B16" s="12" t="s">
        <v>149</v>
      </c>
      <c r="C16" s="12" t="s">
        <v>677</v>
      </c>
      <c r="D16" s="12" t="s">
        <v>678</v>
      </c>
      <c r="E16" s="16" t="s">
        <v>679</v>
      </c>
      <c r="F16" s="72" t="s">
        <v>30</v>
      </c>
      <c r="G16" s="73" t="s">
        <v>10</v>
      </c>
      <c r="H16" s="74" t="s">
        <v>11</v>
      </c>
      <c r="I16" s="75" t="s">
        <v>10</v>
      </c>
      <c r="J16" s="96" t="s">
        <v>10</v>
      </c>
      <c r="K16" s="97" t="s">
        <v>10</v>
      </c>
      <c r="L16" s="97" t="s">
        <v>10</v>
      </c>
      <c r="M16" s="97" t="s">
        <v>415</v>
      </c>
      <c r="N16" s="97" t="s">
        <v>11</v>
      </c>
      <c r="O16" s="97" t="s">
        <v>11</v>
      </c>
      <c r="P16" s="98" t="s">
        <v>11</v>
      </c>
      <c r="Q16" s="100" t="s">
        <v>10</v>
      </c>
      <c r="R16" s="97" t="s">
        <v>415</v>
      </c>
      <c r="S16" s="97" t="s">
        <v>415</v>
      </c>
      <c r="T16" s="97" t="s">
        <v>11</v>
      </c>
      <c r="U16" s="97" t="s">
        <v>11</v>
      </c>
      <c r="V16" s="97" t="s">
        <v>11</v>
      </c>
      <c r="W16" s="98" t="s">
        <v>11</v>
      </c>
      <c r="X16" s="65" t="s">
        <v>795</v>
      </c>
      <c r="Y16" s="93" t="s">
        <v>1030</v>
      </c>
      <c r="Z16" s="93" t="s">
        <v>1030</v>
      </c>
      <c r="AA16" s="93" t="s">
        <v>1030</v>
      </c>
      <c r="AB16" s="93" t="s">
        <v>1039</v>
      </c>
      <c r="AC16" s="92"/>
      <c r="AD16" s="92"/>
      <c r="AE16" s="92"/>
      <c r="AF16" s="93" t="s">
        <v>1030</v>
      </c>
      <c r="AG16" s="93" t="s">
        <v>1039</v>
      </c>
      <c r="AH16" s="93" t="s">
        <v>1039</v>
      </c>
      <c r="AI16" s="92"/>
      <c r="AJ16" s="92"/>
      <c r="AK16" s="92"/>
      <c r="AL16" s="92"/>
      <c r="AM16" s="13">
        <v>4</v>
      </c>
      <c r="AN16" s="12">
        <v>4</v>
      </c>
      <c r="AO16" s="12">
        <v>4</v>
      </c>
      <c r="AP16" s="12">
        <v>1</v>
      </c>
      <c r="AQ16" s="41"/>
      <c r="AR16" s="44" t="s">
        <v>796</v>
      </c>
      <c r="AS16" s="146">
        <v>0</v>
      </c>
      <c r="AT16" s="13" t="s">
        <v>679</v>
      </c>
      <c r="AU16" s="2" t="s">
        <v>13</v>
      </c>
      <c r="AV16" s="49" t="s">
        <v>680</v>
      </c>
      <c r="AW16" s="48">
        <v>44824</v>
      </c>
      <c r="AX16" s="48">
        <v>44987</v>
      </c>
      <c r="AY16" s="48">
        <v>46387</v>
      </c>
      <c r="AZ16" s="221">
        <f ca="1">+(REFERENCEMENT_FACADE[[#This Row],[AVIS LIMITE AU / VALIDITE]]&gt;=TODAY())*1</f>
        <v>1</v>
      </c>
      <c r="BA16" s="12" t="s">
        <v>10</v>
      </c>
      <c r="BB1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6" s="16" t="s">
        <v>963</v>
      </c>
      <c r="BD16" s="13"/>
      <c r="BE16" s="12"/>
      <c r="BF16" s="16"/>
      <c r="BG16" s="125" t="s">
        <v>744</v>
      </c>
      <c r="BH16" s="103" t="s">
        <v>724</v>
      </c>
      <c r="BI16" s="105" t="s">
        <v>895</v>
      </c>
      <c r="BJ1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https://evaluation.cstb.fr/fr/avis-technique/detail/2.2-21-1819_V2/</v>
      </c>
      <c r="BK16" s="105" t="s">
        <v>895</v>
      </c>
      <c r="BL1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n°2.2/21-1819_V2 annule et remplace l' Avis Technique n°  2.2/21-1819_V1
Sur liste verte de la C2p à la date du référencement</v>
      </c>
      <c r="BM1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1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1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6"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16" s="105">
        <f>IF(RECH_SUPPORT=TRUE,IF(MID(REFERENCEMENT_FACADE[[#This Row],[Colonne support visé]],1,3)="OUI",1,IF(OR(MID(REFERENCEMENT_FACADE[[#This Row],[Colonne support visé]],1,3)="non",MID(REFERENCEMENT_FACADE[[#This Row],[Colonne support visé]],1,2)="SO"),0,0)),1)</f>
        <v>1</v>
      </c>
      <c r="BV16" s="105">
        <f>IF(RECH_HAUTEUR=TRUE,IF(MID(REFERENCEMENT_FACADE[[#This Row],[Colonne situation visé]],1,3)="oui",1,IF(MID(REFERENCEMENT_FACADE[[#This Row],[Colonne situation visé]],1,3)="non",0,"ERREUR")),1)</f>
        <v>1</v>
      </c>
      <c r="BW1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6" s="105">
        <f>IF(REFERENCEMENT_FACADE[[#This Row],[Eligibilité procédé]]&lt;&gt;0,COUNTIF(REFERENCEMENT_FACADE[Eligibilité procédé],"&lt;="&amp;REFERENCEMENT_FACADE[[#This Row],[Eligibilité procédé]])-COUNTIF(REFERENCEMENT_FACADE[Eligibilité procédé],"=0"),ROWS(REFERENCEMENT_FACADE[Ordre]))</f>
        <v>11</v>
      </c>
      <c r="BY16" s="105">
        <f>IF(COUNTIF((REFERENCEMENT_FACADE[[#This Row],[Support visé]:[zone de simicité]]),"&lt;&gt;"&amp;"")=SUM(REFERENCEMENT_FACADE[[#This Row],[Support visé]:[zone de simicité]]),ROW(REFERENCEMENT_FACADE[[#This Row],[zone de simicité]]),"")</f>
        <v>16</v>
      </c>
    </row>
    <row r="17" spans="1:77" s="5" customFormat="1" ht="172.8" x14ac:dyDescent="0.3">
      <c r="A17" s="56">
        <v>44230</v>
      </c>
      <c r="B17" s="11" t="s">
        <v>131</v>
      </c>
      <c r="C17" s="11" t="s">
        <v>112</v>
      </c>
      <c r="D17" s="11" t="s">
        <v>14</v>
      </c>
      <c r="E17" s="14" t="s">
        <v>15</v>
      </c>
      <c r="F17" s="69" t="s">
        <v>30</v>
      </c>
      <c r="G17" s="70" t="s">
        <v>10</v>
      </c>
      <c r="H17" s="71" t="s">
        <v>11</v>
      </c>
      <c r="I17" s="43" t="s">
        <v>10</v>
      </c>
      <c r="J17" s="96" t="s">
        <v>10</v>
      </c>
      <c r="K17" s="97" t="s">
        <v>10</v>
      </c>
      <c r="L17" s="97" t="s">
        <v>10</v>
      </c>
      <c r="M17" s="97" t="s">
        <v>415</v>
      </c>
      <c r="N17" s="97" t="s">
        <v>11</v>
      </c>
      <c r="O17" s="97" t="s">
        <v>11</v>
      </c>
      <c r="P17" s="98" t="s">
        <v>11</v>
      </c>
      <c r="Q17" s="100" t="s">
        <v>10</v>
      </c>
      <c r="R17" s="97" t="s">
        <v>415</v>
      </c>
      <c r="S17" s="97" t="s">
        <v>415</v>
      </c>
      <c r="T17" s="97" t="s">
        <v>11</v>
      </c>
      <c r="U17" s="97" t="s">
        <v>11</v>
      </c>
      <c r="V17" s="97" t="s">
        <v>11</v>
      </c>
      <c r="W17" s="98" t="s">
        <v>11</v>
      </c>
      <c r="X17" s="63" t="s">
        <v>778</v>
      </c>
      <c r="Y17" s="93" t="s">
        <v>1030</v>
      </c>
      <c r="Z17" s="93" t="s">
        <v>1030</v>
      </c>
      <c r="AA17" s="93" t="s">
        <v>1030</v>
      </c>
      <c r="AB17" s="93" t="s">
        <v>1039</v>
      </c>
      <c r="AC17" s="93"/>
      <c r="AD17" s="93"/>
      <c r="AE17" s="93"/>
      <c r="AF17" s="93" t="s">
        <v>1030</v>
      </c>
      <c r="AG17" s="93" t="s">
        <v>1039</v>
      </c>
      <c r="AH17" s="93" t="s">
        <v>1039</v>
      </c>
      <c r="AI17" s="93"/>
      <c r="AJ17" s="93"/>
      <c r="AK17" s="93"/>
      <c r="AL17" s="93"/>
      <c r="AM17" s="13">
        <v>4</v>
      </c>
      <c r="AN17" s="12" t="s">
        <v>384</v>
      </c>
      <c r="AO17" s="12" t="s">
        <v>384</v>
      </c>
      <c r="AP17" s="12" t="s">
        <v>393</v>
      </c>
      <c r="AQ17" s="41" t="s">
        <v>427</v>
      </c>
      <c r="AR17" s="44" t="s">
        <v>777</v>
      </c>
      <c r="AS17" s="146">
        <v>0</v>
      </c>
      <c r="AT17" s="15" t="s">
        <v>15</v>
      </c>
      <c r="AU17" s="173" t="s">
        <v>13</v>
      </c>
      <c r="AV17" s="11" t="s">
        <v>223</v>
      </c>
      <c r="AW17" s="50">
        <v>43921</v>
      </c>
      <c r="AX17" s="50">
        <v>44083</v>
      </c>
      <c r="AY17" s="50">
        <v>45930</v>
      </c>
      <c r="AZ17" s="221">
        <f ca="1">+(REFERENCEMENT_FACADE[[#This Row],[AVIS LIMITE AU / VALIDITE]]&gt;=TODAY())*1</f>
        <v>1</v>
      </c>
      <c r="BA17" s="50" t="s">
        <v>10</v>
      </c>
      <c r="BB17" s="1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7" s="16" t="s">
        <v>946</v>
      </c>
      <c r="BD17" s="13"/>
      <c r="BE17" s="12"/>
      <c r="BF17" s="16"/>
      <c r="BG17" s="125" t="s">
        <v>745</v>
      </c>
      <c r="BH17" s="103" t="s">
        <v>640</v>
      </c>
      <c r="BI17" s="106"/>
      <c r="BJ1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https://evaluation.cstb.fr/fr/avis-technique/detail/2.2-16-1729_V1/</v>
      </c>
      <c r="BK17" s="105" t="s">
        <v>879</v>
      </c>
      <c r="BL1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n°2.2/16-1729_V1 annule et remplace l' Avis Technique n° 2.2/16-1729
Sur liste verte de la C2p à la date du référencement</v>
      </c>
      <c r="BM1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BP1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1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17" s="105">
        <f>IF(RECH_SUPPORT=TRUE,IF(MID(REFERENCEMENT_FACADE[[#This Row],[Colonne support visé]],1,3)="OUI",1,IF(OR(MID(REFERENCEMENT_FACADE[[#This Row],[Colonne support visé]],1,3)="non",MID(REFERENCEMENT_FACADE[[#This Row],[Colonne support visé]],1,2)="SO"),0,0)),1)</f>
        <v>1</v>
      </c>
      <c r="BV17" s="105">
        <f>IF(RECH_HAUTEUR=TRUE,IF(MID(REFERENCEMENT_FACADE[[#This Row],[Colonne situation visé]],1,3)="oui",1,IF(MID(REFERENCEMENT_FACADE[[#This Row],[Colonne situation visé]],1,3)="non",0,"ERREUR")),1)</f>
        <v>1</v>
      </c>
      <c r="BW1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7" s="105">
        <f>IF(REFERENCEMENT_FACADE[[#This Row],[Eligibilité procédé]]&lt;&gt;0,COUNTIF(REFERENCEMENT_FACADE[Eligibilité procédé],"&lt;="&amp;REFERENCEMENT_FACADE[[#This Row],[Eligibilité procédé]])-COUNTIF(REFERENCEMENT_FACADE[Eligibilité procédé],"=0"),ROWS(REFERENCEMENT_FACADE[Ordre]))</f>
        <v>12</v>
      </c>
      <c r="BY17" s="105">
        <f>IF(COUNTIF((REFERENCEMENT_FACADE[[#This Row],[Support visé]:[zone de simicité]]),"&lt;&gt;"&amp;"")=SUM(REFERENCEMENT_FACADE[[#This Row],[Support visé]:[zone de simicité]]),ROW(REFERENCEMENT_FACADE[[#This Row],[zone de simicité]]),"")</f>
        <v>17</v>
      </c>
    </row>
    <row r="18" spans="1:77" s="5" customFormat="1" ht="57.6" x14ac:dyDescent="0.3">
      <c r="A18" s="56">
        <v>45049</v>
      </c>
      <c r="B18" s="11" t="s">
        <v>148</v>
      </c>
      <c r="C18" s="12" t="s">
        <v>112</v>
      </c>
      <c r="D18" s="12" t="s">
        <v>692</v>
      </c>
      <c r="E18" s="16" t="s">
        <v>693</v>
      </c>
      <c r="F18" s="69" t="s">
        <v>30</v>
      </c>
      <c r="G18" s="70" t="s">
        <v>10</v>
      </c>
      <c r="H18" s="71" t="s">
        <v>11</v>
      </c>
      <c r="I18" s="43" t="s">
        <v>171</v>
      </c>
      <c r="J18" s="96" t="s">
        <v>10</v>
      </c>
      <c r="K18" s="97" t="s">
        <v>10</v>
      </c>
      <c r="L18" s="97" t="s">
        <v>10</v>
      </c>
      <c r="M18" s="97" t="s">
        <v>11</v>
      </c>
      <c r="N18" s="97" t="s">
        <v>11</v>
      </c>
      <c r="O18" s="97" t="s">
        <v>11</v>
      </c>
      <c r="P18" s="98" t="s">
        <v>11</v>
      </c>
      <c r="Q18" s="100" t="s">
        <v>10</v>
      </c>
      <c r="R18" s="97" t="s">
        <v>11</v>
      </c>
      <c r="S18" s="97" t="s">
        <v>11</v>
      </c>
      <c r="T18" s="97" t="s">
        <v>11</v>
      </c>
      <c r="U18" s="97" t="s">
        <v>11</v>
      </c>
      <c r="V18" s="97" t="s">
        <v>11</v>
      </c>
      <c r="W18" s="98" t="s">
        <v>11</v>
      </c>
      <c r="X18" s="65"/>
      <c r="Y18" s="92"/>
      <c r="Z18" s="92"/>
      <c r="AA18" s="92"/>
      <c r="AB18" s="92"/>
      <c r="AC18" s="92"/>
      <c r="AD18" s="92"/>
      <c r="AE18" s="92"/>
      <c r="AF18" s="92"/>
      <c r="AG18" s="92"/>
      <c r="AH18" s="92"/>
      <c r="AI18" s="92"/>
      <c r="AJ18" s="92"/>
      <c r="AK18" s="92"/>
      <c r="AL18" s="92"/>
      <c r="AM18" s="13">
        <v>4</v>
      </c>
      <c r="AN18" s="12">
        <v>2</v>
      </c>
      <c r="AO18" s="12">
        <v>1</v>
      </c>
      <c r="AP18" s="12">
        <v>1</v>
      </c>
      <c r="AQ18" s="41"/>
      <c r="AR18" s="44" t="s">
        <v>1074</v>
      </c>
      <c r="AS18" s="146">
        <v>0</v>
      </c>
      <c r="AT18" s="13" t="s">
        <v>693</v>
      </c>
      <c r="AU18" s="12" t="s">
        <v>13</v>
      </c>
      <c r="AV18" s="12" t="s">
        <v>694</v>
      </c>
      <c r="AW18" s="48">
        <v>44824</v>
      </c>
      <c r="AX18" s="48">
        <v>44953</v>
      </c>
      <c r="AY18" s="48">
        <v>46387</v>
      </c>
      <c r="AZ18" s="221">
        <f ca="1">+(REFERENCEMENT_FACADE[[#This Row],[AVIS LIMITE AU / VALIDITE]]&gt;=TODAY())*1</f>
        <v>1</v>
      </c>
      <c r="BA18" s="12" t="s">
        <v>10</v>
      </c>
      <c r="BB1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8" s="16" t="s">
        <v>926</v>
      </c>
      <c r="BD18" s="13"/>
      <c r="BE18" s="12"/>
      <c r="BF18" s="16"/>
      <c r="BG18" s="125" t="s">
        <v>745</v>
      </c>
      <c r="BH18" s="103" t="s">
        <v>735</v>
      </c>
      <c r="BI18" s="103"/>
      <c r="BJ1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https://evaluation.cstb.fr/fr/avis-technique/detail/2.2-12-1507_V2/</v>
      </c>
      <c r="BK18" s="105" t="s">
        <v>863</v>
      </c>
      <c r="BL1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n°2.2/12-1507_V2 annule et remplace l' Avis Technique n° 2.2/12-1507_V1
Sur liste verte de la C2p à la date du référencement</v>
      </c>
      <c r="BM1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8" s="105">
        <f>IF(RECH_SUPPORT=TRUE,IF(MID(REFERENCEMENT_FACADE[[#This Row],[Colonne support visé]],1,3)="OUI",1,IF(OR(MID(REFERENCEMENT_FACADE[[#This Row],[Colonne support visé]],1,3)="non",MID(REFERENCEMENT_FACADE[[#This Row],[Colonne support visé]],1,2)="SO"),0,0)),1)</f>
        <v>1</v>
      </c>
      <c r="BV18" s="105">
        <f>IF(RECH_HAUTEUR=TRUE,IF(MID(REFERENCEMENT_FACADE[[#This Row],[Colonne situation visé]],1,3)="oui",1,IF(MID(REFERENCEMENT_FACADE[[#This Row],[Colonne situation visé]],1,3)="non",0,"ERREUR")),1)</f>
        <v>1</v>
      </c>
      <c r="BW1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8" s="105">
        <f>IF(REFERENCEMENT_FACADE[[#This Row],[Eligibilité procédé]]&lt;&gt;0,COUNTIF(REFERENCEMENT_FACADE[Eligibilité procédé],"&lt;="&amp;REFERENCEMENT_FACADE[[#This Row],[Eligibilité procédé]])-COUNTIF(REFERENCEMENT_FACADE[Eligibilité procédé],"=0"),ROWS(REFERENCEMENT_FACADE[Ordre]))</f>
        <v>13</v>
      </c>
      <c r="BY18" s="105">
        <f>IF(COUNTIF((REFERENCEMENT_FACADE[[#This Row],[Support visé]:[zone de simicité]]),"&lt;&gt;"&amp;"")=SUM(REFERENCEMENT_FACADE[[#This Row],[Support visé]:[zone de simicité]]),ROW(REFERENCEMENT_FACADE[[#This Row],[zone de simicité]]),"")</f>
        <v>18</v>
      </c>
    </row>
    <row r="19" spans="1:77" s="5" customFormat="1" ht="57.6" x14ac:dyDescent="0.3">
      <c r="A19" s="57">
        <v>44230</v>
      </c>
      <c r="B19" s="11" t="s">
        <v>148</v>
      </c>
      <c r="C19" s="11" t="s">
        <v>112</v>
      </c>
      <c r="D19" s="12" t="s">
        <v>790</v>
      </c>
      <c r="E19" s="16" t="s">
        <v>229</v>
      </c>
      <c r="F19" s="72" t="s">
        <v>30</v>
      </c>
      <c r="G19" s="73" t="s">
        <v>10</v>
      </c>
      <c r="H19" s="74" t="s">
        <v>11</v>
      </c>
      <c r="I19" s="43" t="s">
        <v>171</v>
      </c>
      <c r="J19" s="96" t="s">
        <v>10</v>
      </c>
      <c r="K19" s="97" t="s">
        <v>10</v>
      </c>
      <c r="L19" s="97" t="s">
        <v>10</v>
      </c>
      <c r="M19" s="97" t="s">
        <v>11</v>
      </c>
      <c r="N19" s="97" t="s">
        <v>11</v>
      </c>
      <c r="O19" s="97" t="s">
        <v>11</v>
      </c>
      <c r="P19" s="98" t="s">
        <v>11</v>
      </c>
      <c r="Q19" s="100" t="s">
        <v>10</v>
      </c>
      <c r="R19" s="97" t="s">
        <v>11</v>
      </c>
      <c r="S19" s="97" t="s">
        <v>11</v>
      </c>
      <c r="T19" s="97" t="s">
        <v>11</v>
      </c>
      <c r="U19" s="97" t="s">
        <v>11</v>
      </c>
      <c r="V19" s="97" t="s">
        <v>11</v>
      </c>
      <c r="W19" s="98" t="s">
        <v>11</v>
      </c>
      <c r="X19" s="65"/>
      <c r="Y19" s="92"/>
      <c r="Z19" s="92"/>
      <c r="AA19" s="92"/>
      <c r="AB19" s="92"/>
      <c r="AC19" s="92"/>
      <c r="AD19" s="92"/>
      <c r="AE19" s="92"/>
      <c r="AF19" s="92"/>
      <c r="AG19" s="92"/>
      <c r="AH19" s="92"/>
      <c r="AI19" s="92"/>
      <c r="AJ19" s="92"/>
      <c r="AK19" s="92"/>
      <c r="AL19" s="92"/>
      <c r="AM19" s="13">
        <v>4</v>
      </c>
      <c r="AN19" s="12">
        <v>4</v>
      </c>
      <c r="AO19" s="12">
        <v>4</v>
      </c>
      <c r="AP19" s="12">
        <v>4</v>
      </c>
      <c r="AQ19" s="42"/>
      <c r="AR19" s="45" t="s">
        <v>163</v>
      </c>
      <c r="AS19" s="146">
        <v>0</v>
      </c>
      <c r="AT19" s="13" t="s">
        <v>16</v>
      </c>
      <c r="AU19" s="2" t="s">
        <v>13</v>
      </c>
      <c r="AV19" s="12" t="s">
        <v>231</v>
      </c>
      <c r="AW19" s="48">
        <v>44103</v>
      </c>
      <c r="AX19" s="48">
        <v>44186</v>
      </c>
      <c r="AY19" s="48">
        <v>46446</v>
      </c>
      <c r="AZ19" s="221">
        <f ca="1">+(REFERENCEMENT_FACADE[[#This Row],[AVIS LIMITE AU / VALIDITE]]&gt;=TODAY())*1</f>
        <v>1</v>
      </c>
      <c r="BA19" s="12" t="s">
        <v>10</v>
      </c>
      <c r="BB1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9" s="16" t="s">
        <v>958</v>
      </c>
      <c r="BD19" s="13"/>
      <c r="BE19" s="12"/>
      <c r="BF19" s="16"/>
      <c r="BG19" s="125" t="s">
        <v>745</v>
      </c>
      <c r="BH19" s="103" t="s">
        <v>644</v>
      </c>
      <c r="BI19" s="106"/>
      <c r="BJ1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https://evaluation.cstb.fr/fr/avis-technique/detail/2.2-20-1807_V1/</v>
      </c>
      <c r="BK19" s="105" t="s">
        <v>890</v>
      </c>
      <c r="BL1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n°2.2/20-1807_V1 annule et remplace l' Avis Technique n° 2/15-1700
Sur liste verte de la C2p à la date du référencement</v>
      </c>
      <c r="BM1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9" s="105">
        <f>IF(RECH_SUPPORT=TRUE,IF(MID(REFERENCEMENT_FACADE[[#This Row],[Colonne support visé]],1,3)="OUI",1,IF(OR(MID(REFERENCEMENT_FACADE[[#This Row],[Colonne support visé]],1,3)="non",MID(REFERENCEMENT_FACADE[[#This Row],[Colonne support visé]],1,2)="SO"),0,0)),1)</f>
        <v>1</v>
      </c>
      <c r="BV19" s="105">
        <f>IF(RECH_HAUTEUR=TRUE,IF(MID(REFERENCEMENT_FACADE[[#This Row],[Colonne situation visé]],1,3)="oui",1,IF(MID(REFERENCEMENT_FACADE[[#This Row],[Colonne situation visé]],1,3)="non",0,"ERREUR")),1)</f>
        <v>1</v>
      </c>
      <c r="BW1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9" s="105">
        <f>IF(REFERENCEMENT_FACADE[[#This Row],[Eligibilité procédé]]&lt;&gt;0,COUNTIF(REFERENCEMENT_FACADE[Eligibilité procédé],"&lt;="&amp;REFERENCEMENT_FACADE[[#This Row],[Eligibilité procédé]])-COUNTIF(REFERENCEMENT_FACADE[Eligibilité procédé],"=0"),ROWS(REFERENCEMENT_FACADE[Ordre]))</f>
        <v>14</v>
      </c>
      <c r="BY19" s="105">
        <f>IF(COUNTIF((REFERENCEMENT_FACADE[[#This Row],[Support visé]:[zone de simicité]]),"&lt;&gt;"&amp;"")=SUM(REFERENCEMENT_FACADE[[#This Row],[Support visé]:[zone de simicité]]),ROW(REFERENCEMENT_FACADE[[#This Row],[zone de simicité]]),"")</f>
        <v>19</v>
      </c>
    </row>
    <row r="20" spans="1:77" s="5" customFormat="1" ht="57.6" x14ac:dyDescent="0.3">
      <c r="A20" s="57">
        <v>44230</v>
      </c>
      <c r="B20" s="11" t="s">
        <v>148</v>
      </c>
      <c r="C20" s="11" t="s">
        <v>112</v>
      </c>
      <c r="D20" s="12" t="s">
        <v>228</v>
      </c>
      <c r="E20" s="16" t="s">
        <v>229</v>
      </c>
      <c r="F20" s="72" t="s">
        <v>30</v>
      </c>
      <c r="G20" s="73" t="s">
        <v>10</v>
      </c>
      <c r="H20" s="74" t="s">
        <v>11</v>
      </c>
      <c r="I20" s="43" t="s">
        <v>171</v>
      </c>
      <c r="J20" s="96" t="s">
        <v>10</v>
      </c>
      <c r="K20" s="97" t="s">
        <v>10</v>
      </c>
      <c r="L20" s="97" t="s">
        <v>10</v>
      </c>
      <c r="M20" s="97" t="s">
        <v>11</v>
      </c>
      <c r="N20" s="97" t="s">
        <v>11</v>
      </c>
      <c r="O20" s="97" t="s">
        <v>11</v>
      </c>
      <c r="P20" s="98" t="s">
        <v>11</v>
      </c>
      <c r="Q20" s="100" t="s">
        <v>10</v>
      </c>
      <c r="R20" s="97" t="s">
        <v>11</v>
      </c>
      <c r="S20" s="97" t="s">
        <v>11</v>
      </c>
      <c r="T20" s="97" t="s">
        <v>11</v>
      </c>
      <c r="U20" s="97" t="s">
        <v>11</v>
      </c>
      <c r="V20" s="97" t="s">
        <v>11</v>
      </c>
      <c r="W20" s="98" t="s">
        <v>11</v>
      </c>
      <c r="X20" s="65"/>
      <c r="Y20" s="92"/>
      <c r="Z20" s="92"/>
      <c r="AA20" s="92"/>
      <c r="AB20" s="92"/>
      <c r="AC20" s="92"/>
      <c r="AD20" s="92"/>
      <c r="AE20" s="92"/>
      <c r="AF20" s="92"/>
      <c r="AG20" s="92"/>
      <c r="AH20" s="92"/>
      <c r="AI20" s="92"/>
      <c r="AJ20" s="92"/>
      <c r="AK20" s="92"/>
      <c r="AL20" s="92"/>
      <c r="AM20" s="13">
        <v>4</v>
      </c>
      <c r="AN20" s="12">
        <v>4</v>
      </c>
      <c r="AO20" s="12">
        <v>4</v>
      </c>
      <c r="AP20" s="12">
        <v>4</v>
      </c>
      <c r="AQ20" s="42"/>
      <c r="AR20" s="45" t="s">
        <v>163</v>
      </c>
      <c r="AS20" s="146">
        <v>0</v>
      </c>
      <c r="AT20" s="13" t="s">
        <v>16</v>
      </c>
      <c r="AU20" s="2" t="s">
        <v>13</v>
      </c>
      <c r="AV20" s="12" t="s">
        <v>230</v>
      </c>
      <c r="AW20" s="48">
        <v>44103</v>
      </c>
      <c r="AX20" s="48">
        <v>44186</v>
      </c>
      <c r="AY20" s="48">
        <v>46446</v>
      </c>
      <c r="AZ20" s="221">
        <f ca="1">+(REFERENCEMENT_FACADE[[#This Row],[AVIS LIMITE AU / VALIDITE]]&gt;=TODAY())*1</f>
        <v>1</v>
      </c>
      <c r="BA20" s="12" t="s">
        <v>10</v>
      </c>
      <c r="BB2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0" s="16" t="s">
        <v>957</v>
      </c>
      <c r="BD20" s="13"/>
      <c r="BE20" s="12"/>
      <c r="BF20" s="16"/>
      <c r="BG20" s="125" t="s">
        <v>745</v>
      </c>
      <c r="BH20" s="103" t="s">
        <v>643</v>
      </c>
      <c r="BI20" s="106"/>
      <c r="BJ2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https://evaluation.cstb.fr/fr/avis-technique/detail/2.2-20-1806_V1/</v>
      </c>
      <c r="BK20" s="105" t="s">
        <v>890</v>
      </c>
      <c r="BL2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n°2.2/20-1806_V1 annule et remplace l' Avis Technique n° 2/15-1700
Sur liste verte de la C2p à la date du référencement</v>
      </c>
      <c r="BM2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2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2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2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0" s="105">
        <f>IF(RECH_SUPPORT=TRUE,IF(MID(REFERENCEMENT_FACADE[[#This Row],[Colonne support visé]],1,3)="OUI",1,IF(OR(MID(REFERENCEMENT_FACADE[[#This Row],[Colonne support visé]],1,3)="non",MID(REFERENCEMENT_FACADE[[#This Row],[Colonne support visé]],1,2)="SO"),0,0)),1)</f>
        <v>1</v>
      </c>
      <c r="BV20" s="105">
        <f>IF(RECH_HAUTEUR=TRUE,IF(MID(REFERENCEMENT_FACADE[[#This Row],[Colonne situation visé]],1,3)="oui",1,IF(MID(REFERENCEMENT_FACADE[[#This Row],[Colonne situation visé]],1,3)="non",0,"ERREUR")),1)</f>
        <v>1</v>
      </c>
      <c r="BW2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0" s="105">
        <f>IF(REFERENCEMENT_FACADE[[#This Row],[Eligibilité procédé]]&lt;&gt;0,COUNTIF(REFERENCEMENT_FACADE[Eligibilité procédé],"&lt;="&amp;REFERENCEMENT_FACADE[[#This Row],[Eligibilité procédé]])-COUNTIF(REFERENCEMENT_FACADE[Eligibilité procédé],"=0"),ROWS(REFERENCEMENT_FACADE[Ordre]))</f>
        <v>15</v>
      </c>
      <c r="BY20" s="105">
        <f>IF(COUNTIF((REFERENCEMENT_FACADE[[#This Row],[Support visé]:[zone de simicité]]),"&lt;&gt;"&amp;"")=SUM(REFERENCEMENT_FACADE[[#This Row],[Support visé]:[zone de simicité]]),ROW(REFERENCEMENT_FACADE[[#This Row],[zone de simicité]]),"")</f>
        <v>20</v>
      </c>
    </row>
    <row r="21" spans="1:77" s="5" customFormat="1" ht="57.6" x14ac:dyDescent="0.3">
      <c r="A21" s="56">
        <v>43749</v>
      </c>
      <c r="B21" s="11" t="s">
        <v>148</v>
      </c>
      <c r="C21" s="11" t="s">
        <v>112</v>
      </c>
      <c r="D21" s="11" t="s">
        <v>17</v>
      </c>
      <c r="E21" s="14" t="s">
        <v>18</v>
      </c>
      <c r="F21" s="69" t="s">
        <v>30</v>
      </c>
      <c r="G21" s="70" t="s">
        <v>10</v>
      </c>
      <c r="H21" s="71" t="s">
        <v>11</v>
      </c>
      <c r="I21" s="43" t="s">
        <v>171</v>
      </c>
      <c r="J21" s="96" t="s">
        <v>10</v>
      </c>
      <c r="K21" s="97" t="s">
        <v>10</v>
      </c>
      <c r="L21" s="97" t="s">
        <v>10</v>
      </c>
      <c r="M21" s="97" t="s">
        <v>11</v>
      </c>
      <c r="N21" s="97" t="s">
        <v>11</v>
      </c>
      <c r="O21" s="97" t="s">
        <v>11</v>
      </c>
      <c r="P21" s="98" t="s">
        <v>11</v>
      </c>
      <c r="Q21" s="100" t="s">
        <v>10</v>
      </c>
      <c r="R21" s="97" t="s">
        <v>11</v>
      </c>
      <c r="S21" s="97" t="s">
        <v>11</v>
      </c>
      <c r="T21" s="97" t="s">
        <v>11</v>
      </c>
      <c r="U21" s="97" t="s">
        <v>11</v>
      </c>
      <c r="V21" s="97" t="s">
        <v>11</v>
      </c>
      <c r="W21" s="98" t="s">
        <v>11</v>
      </c>
      <c r="X21" s="65"/>
      <c r="Y21" s="92"/>
      <c r="Z21" s="92"/>
      <c r="AA21" s="92"/>
      <c r="AB21" s="92"/>
      <c r="AC21" s="92"/>
      <c r="AD21" s="92"/>
      <c r="AE21" s="92"/>
      <c r="AF21" s="92"/>
      <c r="AG21" s="92"/>
      <c r="AH21" s="92"/>
      <c r="AI21" s="92"/>
      <c r="AJ21" s="92"/>
      <c r="AK21" s="92"/>
      <c r="AL21" s="92"/>
      <c r="AM21" s="13">
        <v>4</v>
      </c>
      <c r="AN21" s="12">
        <v>4</v>
      </c>
      <c r="AO21" s="12">
        <v>4</v>
      </c>
      <c r="AP21" s="12">
        <v>4</v>
      </c>
      <c r="AQ21" s="41"/>
      <c r="AR21" s="44" t="s">
        <v>753</v>
      </c>
      <c r="AS21" s="146">
        <v>0</v>
      </c>
      <c r="AT21" s="15" t="s">
        <v>18</v>
      </c>
      <c r="AU21" s="11" t="s">
        <v>13</v>
      </c>
      <c r="AV21" s="11" t="s">
        <v>141</v>
      </c>
      <c r="AW21" s="50">
        <v>43403</v>
      </c>
      <c r="AX21" s="50">
        <v>43550</v>
      </c>
      <c r="AY21" s="50">
        <v>45473</v>
      </c>
      <c r="AZ21" s="221">
        <f ca="1">+(REFERENCEMENT_FACADE[[#This Row],[AVIS LIMITE AU / VALIDITE]]&gt;=TODAY())*1</f>
        <v>1</v>
      </c>
      <c r="BA21" s="12" t="s">
        <v>10</v>
      </c>
      <c r="BB21" s="1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1" s="16" t="s">
        <v>924</v>
      </c>
      <c r="BD21" s="13"/>
      <c r="BE21" s="12"/>
      <c r="BF21" s="16"/>
      <c r="BG21" s="125" t="s">
        <v>745</v>
      </c>
      <c r="BH21" s="103" t="s">
        <v>651</v>
      </c>
      <c r="BI21" s="103"/>
      <c r="BJ2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https://evaluation.cstb.fr/fr/avis-technique/detail/2.2-10-1425_V3/</v>
      </c>
      <c r="BK21" s="105" t="s">
        <v>861</v>
      </c>
      <c r="BL2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n°2.2/10-1425_V3 annule et remplace l' Avis Technique n° 2.2/10-1425_V2
Sur liste verte de la C2p à la date du référencement</v>
      </c>
      <c r="BM2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2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2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2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1" s="105">
        <f>IF(RECH_SUPPORT=TRUE,IF(MID(REFERENCEMENT_FACADE[[#This Row],[Colonne support visé]],1,3)="OUI",1,IF(OR(MID(REFERENCEMENT_FACADE[[#This Row],[Colonne support visé]],1,3)="non",MID(REFERENCEMENT_FACADE[[#This Row],[Colonne support visé]],1,2)="SO"),0,0)),1)</f>
        <v>1</v>
      </c>
      <c r="BV21" s="105">
        <f>IF(RECH_HAUTEUR=TRUE,IF(MID(REFERENCEMENT_FACADE[[#This Row],[Colonne situation visé]],1,3)="oui",1,IF(MID(REFERENCEMENT_FACADE[[#This Row],[Colonne situation visé]],1,3)="non",0,"ERREUR")),1)</f>
        <v>1</v>
      </c>
      <c r="BW2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1" s="105">
        <f>IF(REFERENCEMENT_FACADE[[#This Row],[Eligibilité procédé]]&lt;&gt;0,COUNTIF(REFERENCEMENT_FACADE[Eligibilité procédé],"&lt;="&amp;REFERENCEMENT_FACADE[[#This Row],[Eligibilité procédé]])-COUNTIF(REFERENCEMENT_FACADE[Eligibilité procédé],"=0"),ROWS(REFERENCEMENT_FACADE[Ordre]))</f>
        <v>16</v>
      </c>
      <c r="BY21" s="105">
        <f>IF(COUNTIF((REFERENCEMENT_FACADE[[#This Row],[Support visé]:[zone de simicité]]),"&lt;&gt;"&amp;"")=SUM(REFERENCEMENT_FACADE[[#This Row],[Support visé]:[zone de simicité]]),ROW(REFERENCEMENT_FACADE[[#This Row],[zone de simicité]]),"")</f>
        <v>21</v>
      </c>
    </row>
    <row r="22" spans="1:77" s="5" customFormat="1" ht="57.6" x14ac:dyDescent="0.3">
      <c r="A22" s="56">
        <v>45049</v>
      </c>
      <c r="B22" s="12" t="s">
        <v>263</v>
      </c>
      <c r="C22" s="12" t="s">
        <v>262</v>
      </c>
      <c r="D22" s="12" t="s">
        <v>261</v>
      </c>
      <c r="E22" s="16" t="s">
        <v>264</v>
      </c>
      <c r="F22" s="72" t="s">
        <v>30</v>
      </c>
      <c r="G22" s="73" t="s">
        <v>10</v>
      </c>
      <c r="H22" s="74" t="s">
        <v>11</v>
      </c>
      <c r="I22" s="75" t="s">
        <v>170</v>
      </c>
      <c r="J22" s="96" t="s">
        <v>10</v>
      </c>
      <c r="K22" s="97" t="s">
        <v>11</v>
      </c>
      <c r="L22" s="97" t="s">
        <v>11</v>
      </c>
      <c r="M22" s="97" t="s">
        <v>11</v>
      </c>
      <c r="N22" s="97" t="s">
        <v>11</v>
      </c>
      <c r="O22" s="97" t="s">
        <v>11</v>
      </c>
      <c r="P22" s="98" t="s">
        <v>11</v>
      </c>
      <c r="Q22" s="100" t="s">
        <v>10</v>
      </c>
      <c r="R22" s="97" t="s">
        <v>11</v>
      </c>
      <c r="S22" s="97" t="s">
        <v>11</v>
      </c>
      <c r="T22" s="97" t="s">
        <v>11</v>
      </c>
      <c r="U22" s="97" t="s">
        <v>11</v>
      </c>
      <c r="V22" s="97" t="s">
        <v>11</v>
      </c>
      <c r="W22" s="98" t="s">
        <v>11</v>
      </c>
      <c r="X22" s="65"/>
      <c r="Y22" s="92"/>
      <c r="Z22" s="92"/>
      <c r="AA22" s="92"/>
      <c r="AB22" s="92"/>
      <c r="AC22" s="92"/>
      <c r="AD22" s="92"/>
      <c r="AE22" s="92"/>
      <c r="AF22" s="92"/>
      <c r="AG22" s="92"/>
      <c r="AH22" s="92"/>
      <c r="AI22" s="92"/>
      <c r="AJ22" s="92"/>
      <c r="AK22" s="92"/>
      <c r="AL22" s="92"/>
      <c r="AM22" s="13">
        <v>4</v>
      </c>
      <c r="AN22" s="12">
        <v>2</v>
      </c>
      <c r="AO22" s="12">
        <v>1</v>
      </c>
      <c r="AP22" s="12">
        <v>1</v>
      </c>
      <c r="AQ22" s="41"/>
      <c r="AR22" s="45" t="s">
        <v>163</v>
      </c>
      <c r="AS22" s="146">
        <v>0</v>
      </c>
      <c r="AT22" s="13" t="s">
        <v>264</v>
      </c>
      <c r="AU22" s="173" t="s">
        <v>13</v>
      </c>
      <c r="AV22" s="12" t="s">
        <v>698</v>
      </c>
      <c r="AW22" s="48">
        <v>44214</v>
      </c>
      <c r="AX22" s="48">
        <v>44337</v>
      </c>
      <c r="AY22" s="48">
        <v>45412</v>
      </c>
      <c r="AZ22" s="221">
        <f ca="1">+(REFERENCEMENT_FACADE[[#This Row],[AVIS LIMITE AU / VALIDITE]]&gt;=TODAY())*1</f>
        <v>1</v>
      </c>
      <c r="BA22" s="12" t="s">
        <v>10</v>
      </c>
      <c r="BB2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2" s="16" t="s">
        <v>959</v>
      </c>
      <c r="BD22" s="13"/>
      <c r="BE22" s="12"/>
      <c r="BF22" s="16"/>
      <c r="BG22" s="125" t="s">
        <v>745</v>
      </c>
      <c r="BH22" s="103" t="s">
        <v>731</v>
      </c>
      <c r="BI22" s="106"/>
      <c r="BJ2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https://evaluation.cstb.fr/fr/avis-technique/detail/2.2-21-1808_V2/</v>
      </c>
      <c r="BK22" s="105" t="s">
        <v>265</v>
      </c>
      <c r="BL2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n°2.2/21-1808_V2 annule et remplace l' Avis Technique n° 2.2/21-1808_V1
Sur liste verte de la C2p à la date du référencement</v>
      </c>
      <c r="BM2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6 m
(Situation d) h≤ 6 m</v>
      </c>
      <c r="BS2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6</v>
      </c>
      <c r="BT2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2" s="105">
        <f>IF(RECH_SUPPORT=TRUE,IF(MID(REFERENCEMENT_FACADE[[#This Row],[Colonne support visé]],1,3)="OUI",1,IF(OR(MID(REFERENCEMENT_FACADE[[#This Row],[Colonne support visé]],1,3)="non",MID(REFERENCEMENT_FACADE[[#This Row],[Colonne support visé]],1,2)="SO"),0,0)),1)</f>
        <v>1</v>
      </c>
      <c r="BV22" s="105">
        <f>IF(RECH_HAUTEUR=TRUE,IF(MID(REFERENCEMENT_FACADE[[#This Row],[Colonne situation visé]],1,3)="oui",1,IF(MID(REFERENCEMENT_FACADE[[#This Row],[Colonne situation visé]],1,3)="non",0,"ERREUR")),1)</f>
        <v>1</v>
      </c>
      <c r="BW2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2" s="105">
        <f>IF(REFERENCEMENT_FACADE[[#This Row],[Eligibilité procédé]]&lt;&gt;0,COUNTIF(REFERENCEMENT_FACADE[Eligibilité procédé],"&lt;="&amp;REFERENCEMENT_FACADE[[#This Row],[Eligibilité procédé]])-COUNTIF(REFERENCEMENT_FACADE[Eligibilité procédé],"=0"),ROWS(REFERENCEMENT_FACADE[Ordre]))</f>
        <v>17</v>
      </c>
      <c r="BY22" s="105">
        <f>IF(COUNTIF((REFERENCEMENT_FACADE[[#This Row],[Support visé]:[zone de simicité]]),"&lt;&gt;"&amp;"")=SUM(REFERENCEMENT_FACADE[[#This Row],[Support visé]:[zone de simicité]]),ROW(REFERENCEMENT_FACADE[[#This Row],[zone de simicité]]),"")</f>
        <v>22</v>
      </c>
    </row>
    <row r="23" spans="1:77" s="5" customFormat="1" ht="150" customHeight="1" x14ac:dyDescent="0.3">
      <c r="A23" s="56">
        <v>44634</v>
      </c>
      <c r="B23" s="12" t="s">
        <v>132</v>
      </c>
      <c r="C23" s="12" t="s">
        <v>98</v>
      </c>
      <c r="D23" s="12" t="s">
        <v>335</v>
      </c>
      <c r="E23" s="16" t="s">
        <v>333</v>
      </c>
      <c r="F23" s="72" t="s">
        <v>30</v>
      </c>
      <c r="G23" s="73" t="s">
        <v>10</v>
      </c>
      <c r="H23" s="74" t="s">
        <v>11</v>
      </c>
      <c r="I23" s="75" t="s">
        <v>10</v>
      </c>
      <c r="J23" s="96" t="s">
        <v>10</v>
      </c>
      <c r="K23" s="97" t="s">
        <v>10</v>
      </c>
      <c r="L23" s="97" t="s">
        <v>10</v>
      </c>
      <c r="M23" s="97" t="s">
        <v>11</v>
      </c>
      <c r="N23" s="97" t="s">
        <v>11</v>
      </c>
      <c r="O23" s="97" t="s">
        <v>11</v>
      </c>
      <c r="P23" s="98" t="s">
        <v>11</v>
      </c>
      <c r="Q23" s="100" t="s">
        <v>10</v>
      </c>
      <c r="R23" s="97" t="s">
        <v>11</v>
      </c>
      <c r="S23" s="97" t="s">
        <v>11</v>
      </c>
      <c r="T23" s="97" t="s">
        <v>11</v>
      </c>
      <c r="U23" s="97" t="s">
        <v>11</v>
      </c>
      <c r="V23" s="97" t="s">
        <v>11</v>
      </c>
      <c r="W23" s="98" t="s">
        <v>11</v>
      </c>
      <c r="X23" s="65"/>
      <c r="Y23" s="92"/>
      <c r="Z23" s="93"/>
      <c r="AA23" s="92"/>
      <c r="AB23" s="92"/>
      <c r="AC23" s="92"/>
      <c r="AD23" s="92"/>
      <c r="AE23" s="92"/>
      <c r="AF23" s="92"/>
      <c r="AG23" s="92"/>
      <c r="AH23" s="92"/>
      <c r="AI23" s="92"/>
      <c r="AJ23" s="92"/>
      <c r="AK23" s="92"/>
      <c r="AL23" s="92"/>
      <c r="AM23" s="13">
        <v>4</v>
      </c>
      <c r="AN23" s="12">
        <v>2</v>
      </c>
      <c r="AO23" s="12">
        <v>1</v>
      </c>
      <c r="AP23" s="12">
        <v>1</v>
      </c>
      <c r="AQ23" s="41"/>
      <c r="AR23" s="44" t="s">
        <v>787</v>
      </c>
      <c r="AS23" s="146">
        <v>0</v>
      </c>
      <c r="AT23" s="13" t="s">
        <v>333</v>
      </c>
      <c r="AU23" s="12" t="s">
        <v>13</v>
      </c>
      <c r="AV23" s="12" t="s">
        <v>334</v>
      </c>
      <c r="AW23" s="48">
        <v>44495</v>
      </c>
      <c r="AX23" s="48">
        <v>44575</v>
      </c>
      <c r="AY23" s="48">
        <v>46053</v>
      </c>
      <c r="AZ23" s="221">
        <f ca="1">+(REFERENCEMENT_FACADE[[#This Row],[AVIS LIMITE AU / VALIDITE]]&gt;=TODAY())*1</f>
        <v>1</v>
      </c>
      <c r="BA23" s="50" t="s">
        <v>10</v>
      </c>
      <c r="BB2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3" s="16" t="s">
        <v>953</v>
      </c>
      <c r="BD23" s="13"/>
      <c r="BE23" s="12"/>
      <c r="BF23" s="16"/>
      <c r="BG23" s="125" t="s">
        <v>745</v>
      </c>
      <c r="BH23" s="103" t="s">
        <v>608</v>
      </c>
      <c r="BI23" s="106"/>
      <c r="BJ2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https://evaluation.cstb.fr/fr/avis-technique/detail/2.2-17-1786_V3/</v>
      </c>
      <c r="BK23" s="105" t="s">
        <v>886</v>
      </c>
      <c r="BL2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n°2.2/17-1786_V3 annule et remplace l' Avis Technique n° 2.2/17-1786_V2
Sur liste verte de la C2p à la date du référencement</v>
      </c>
      <c r="BM2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2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2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3" s="105">
        <f>IF(RECH_SUPPORT=TRUE,IF(MID(REFERENCEMENT_FACADE[[#This Row],[Colonne support visé]],1,3)="OUI",1,IF(OR(MID(REFERENCEMENT_FACADE[[#This Row],[Colonne support visé]],1,3)="non",MID(REFERENCEMENT_FACADE[[#This Row],[Colonne support visé]],1,2)="SO"),0,0)),1)</f>
        <v>1</v>
      </c>
      <c r="BV23" s="105">
        <f>IF(RECH_HAUTEUR=TRUE,IF(MID(REFERENCEMENT_FACADE[[#This Row],[Colonne situation visé]],1,3)="oui",1,IF(MID(REFERENCEMENT_FACADE[[#This Row],[Colonne situation visé]],1,3)="non",0,"ERREUR")),1)</f>
        <v>1</v>
      </c>
      <c r="BW2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3" s="105">
        <f>IF(REFERENCEMENT_FACADE[[#This Row],[Eligibilité procédé]]&lt;&gt;0,COUNTIF(REFERENCEMENT_FACADE[Eligibilité procédé],"&lt;="&amp;REFERENCEMENT_FACADE[[#This Row],[Eligibilité procédé]])-COUNTIF(REFERENCEMENT_FACADE[Eligibilité procédé],"=0"),ROWS(REFERENCEMENT_FACADE[Ordre]))</f>
        <v>18</v>
      </c>
      <c r="BY23" s="105">
        <f>IF(COUNTIF((REFERENCEMENT_FACADE[[#This Row],[Support visé]:[zone de simicité]]),"&lt;&gt;"&amp;"")=SUM(REFERENCEMENT_FACADE[[#This Row],[Support visé]:[zone de simicité]]),ROW(REFERENCEMENT_FACADE[[#This Row],[zone de simicité]]),"")</f>
        <v>23</v>
      </c>
    </row>
    <row r="24" spans="1:77" s="5" customFormat="1" ht="57.6" x14ac:dyDescent="0.3">
      <c r="A24" s="56">
        <v>44536</v>
      </c>
      <c r="B24" s="12" t="s">
        <v>301</v>
      </c>
      <c r="C24" s="12" t="s">
        <v>98</v>
      </c>
      <c r="D24" s="12" t="s">
        <v>298</v>
      </c>
      <c r="E24" s="16" t="s">
        <v>299</v>
      </c>
      <c r="F24" s="72" t="s">
        <v>30</v>
      </c>
      <c r="G24" s="73" t="s">
        <v>10</v>
      </c>
      <c r="H24" s="74" t="s">
        <v>11</v>
      </c>
      <c r="I24" s="75" t="s">
        <v>170</v>
      </c>
      <c r="J24" s="96" t="s">
        <v>10</v>
      </c>
      <c r="K24" s="97" t="s">
        <v>10</v>
      </c>
      <c r="L24" s="97" t="s">
        <v>10</v>
      </c>
      <c r="M24" s="97" t="s">
        <v>11</v>
      </c>
      <c r="N24" s="97" t="s">
        <v>11</v>
      </c>
      <c r="O24" s="97" t="s">
        <v>11</v>
      </c>
      <c r="P24" s="98" t="s">
        <v>11</v>
      </c>
      <c r="Q24" s="100" t="s">
        <v>10</v>
      </c>
      <c r="R24" s="97" t="s">
        <v>11</v>
      </c>
      <c r="S24" s="97" t="s">
        <v>11</v>
      </c>
      <c r="T24" s="97" t="s">
        <v>11</v>
      </c>
      <c r="U24" s="97" t="s">
        <v>11</v>
      </c>
      <c r="V24" s="97" t="s">
        <v>11</v>
      </c>
      <c r="W24" s="98" t="s">
        <v>11</v>
      </c>
      <c r="X24" s="65"/>
      <c r="Y24" s="92"/>
      <c r="Z24" s="92"/>
      <c r="AA24" s="92"/>
      <c r="AB24" s="92"/>
      <c r="AC24" s="92"/>
      <c r="AD24" s="92"/>
      <c r="AE24" s="92"/>
      <c r="AF24" s="92"/>
      <c r="AG24" s="92"/>
      <c r="AH24" s="92"/>
      <c r="AI24" s="92"/>
      <c r="AJ24" s="92"/>
      <c r="AK24" s="92"/>
      <c r="AL24" s="92"/>
      <c r="AM24" s="13">
        <v>4</v>
      </c>
      <c r="AN24" s="12">
        <v>2</v>
      </c>
      <c r="AO24" s="12">
        <v>1</v>
      </c>
      <c r="AP24" s="12">
        <v>1</v>
      </c>
      <c r="AQ24" s="41"/>
      <c r="AR24" s="44" t="s">
        <v>793</v>
      </c>
      <c r="AS24" s="146">
        <v>0</v>
      </c>
      <c r="AT24" s="13" t="s">
        <v>299</v>
      </c>
      <c r="AU24" s="2" t="s">
        <v>13</v>
      </c>
      <c r="AV24" s="12" t="s">
        <v>300</v>
      </c>
      <c r="AW24" s="48">
        <v>44278</v>
      </c>
      <c r="AX24" s="48">
        <v>44487</v>
      </c>
      <c r="AY24" s="48">
        <v>45473</v>
      </c>
      <c r="AZ24" s="221">
        <f ca="1">+(REFERENCEMENT_FACADE[[#This Row],[AVIS LIMITE AU / VALIDITE]]&gt;=TODAY())*1</f>
        <v>1</v>
      </c>
      <c r="BA24" s="12" t="s">
        <v>10</v>
      </c>
      <c r="BB2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4" s="16" t="s">
        <v>917</v>
      </c>
      <c r="BD24" s="13"/>
      <c r="BE24" s="12"/>
      <c r="BF24" s="16"/>
      <c r="BG24" s="125" t="s">
        <v>745</v>
      </c>
      <c r="BH24" s="103" t="s">
        <v>614</v>
      </c>
      <c r="BI24" s="106"/>
      <c r="BJ2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https://evaluation.cstb.fr/fr/avis-technique/detail/2.2-21-1813_V1/</v>
      </c>
      <c r="BK24" s="105"/>
      <c r="BL2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2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2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2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4" s="105">
        <f>IF(RECH_SUPPORT=TRUE,IF(MID(REFERENCEMENT_FACADE[[#This Row],[Colonne support visé]],1,3)="OUI",1,IF(OR(MID(REFERENCEMENT_FACADE[[#This Row],[Colonne support visé]],1,3)="non",MID(REFERENCEMENT_FACADE[[#This Row],[Colonne support visé]],1,2)="SO"),0,0)),1)</f>
        <v>1</v>
      </c>
      <c r="BV24" s="105">
        <f>IF(RECH_HAUTEUR=TRUE,IF(MID(REFERENCEMENT_FACADE[[#This Row],[Colonne situation visé]],1,3)="oui",1,IF(MID(REFERENCEMENT_FACADE[[#This Row],[Colonne situation visé]],1,3)="non",0,"ERREUR")),1)</f>
        <v>1</v>
      </c>
      <c r="BW2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4" s="105">
        <f>IF(REFERENCEMENT_FACADE[[#This Row],[Eligibilité procédé]]&lt;&gt;0,COUNTIF(REFERENCEMENT_FACADE[Eligibilité procédé],"&lt;="&amp;REFERENCEMENT_FACADE[[#This Row],[Eligibilité procédé]])-COUNTIF(REFERENCEMENT_FACADE[Eligibilité procédé],"=0"),ROWS(REFERENCEMENT_FACADE[Ordre]))</f>
        <v>19</v>
      </c>
      <c r="BY24" s="105">
        <f>IF(COUNTIF((REFERENCEMENT_FACADE[[#This Row],[Support visé]:[zone de simicité]]),"&lt;&gt;"&amp;"")=SUM(REFERENCEMENT_FACADE[[#This Row],[Support visé]:[zone de simicité]]),ROW(REFERENCEMENT_FACADE[[#This Row],[zone de simicité]]),"")</f>
        <v>24</v>
      </c>
    </row>
    <row r="25" spans="1:77" s="5" customFormat="1" ht="57.6" x14ac:dyDescent="0.3">
      <c r="A25" s="56">
        <v>44383</v>
      </c>
      <c r="B25" s="12" t="s">
        <v>133</v>
      </c>
      <c r="C25" s="11" t="s">
        <v>1064</v>
      </c>
      <c r="D25" s="12" t="s">
        <v>47</v>
      </c>
      <c r="E25" s="16" t="s">
        <v>48</v>
      </c>
      <c r="F25" s="69" t="s">
        <v>30</v>
      </c>
      <c r="G25" s="70" t="s">
        <v>10</v>
      </c>
      <c r="H25" s="71" t="s">
        <v>11</v>
      </c>
      <c r="I25" s="43" t="s">
        <v>171</v>
      </c>
      <c r="J25" s="96" t="s">
        <v>10</v>
      </c>
      <c r="K25" s="97" t="s">
        <v>10</v>
      </c>
      <c r="L25" s="97" t="s">
        <v>11</v>
      </c>
      <c r="M25" s="97" t="s">
        <v>11</v>
      </c>
      <c r="N25" s="97" t="s">
        <v>11</v>
      </c>
      <c r="O25" s="97" t="s">
        <v>11</v>
      </c>
      <c r="P25" s="98" t="s">
        <v>11</v>
      </c>
      <c r="Q25" s="100" t="s">
        <v>10</v>
      </c>
      <c r="R25" s="97" t="s">
        <v>11</v>
      </c>
      <c r="S25" s="97" t="s">
        <v>11</v>
      </c>
      <c r="T25" s="97" t="s">
        <v>11</v>
      </c>
      <c r="U25" s="97" t="s">
        <v>11</v>
      </c>
      <c r="V25" s="97" t="s">
        <v>11</v>
      </c>
      <c r="W25" s="98" t="s">
        <v>11</v>
      </c>
      <c r="X25" s="65"/>
      <c r="Y25" s="92"/>
      <c r="Z25" s="95"/>
      <c r="AA25" s="95"/>
      <c r="AB25" s="95"/>
      <c r="AC25" s="95"/>
      <c r="AD25" s="95"/>
      <c r="AE25" s="95"/>
      <c r="AF25" s="95"/>
      <c r="AG25" s="95"/>
      <c r="AH25" s="95"/>
      <c r="AI25" s="95"/>
      <c r="AJ25" s="95"/>
      <c r="AK25" s="95"/>
      <c r="AL25" s="92"/>
      <c r="AM25" s="13">
        <v>4</v>
      </c>
      <c r="AN25" s="12">
        <v>2</v>
      </c>
      <c r="AO25" s="12">
        <v>1</v>
      </c>
      <c r="AP25" s="12">
        <v>1</v>
      </c>
      <c r="AQ25" s="41"/>
      <c r="AR25" s="44" t="s">
        <v>768</v>
      </c>
      <c r="AS25" s="146">
        <v>0</v>
      </c>
      <c r="AT25" s="13" t="s">
        <v>48</v>
      </c>
      <c r="AU25" s="173" t="s">
        <v>13</v>
      </c>
      <c r="AV25" s="12" t="s">
        <v>817</v>
      </c>
      <c r="AW25" s="50">
        <v>44167</v>
      </c>
      <c r="AX25" s="50">
        <v>44307</v>
      </c>
      <c r="AY25" s="50">
        <v>45107</v>
      </c>
      <c r="AZ25" s="221">
        <f ca="1">+(REFERENCEMENT_FACADE[[#This Row],[AVIS LIMITE AU / VALIDITE]]&gt;=TODAY())*1</f>
        <v>0</v>
      </c>
      <c r="BA25" s="12" t="s">
        <v>10</v>
      </c>
      <c r="BB2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C25" s="16" t="s">
        <v>977</v>
      </c>
      <c r="BD25" s="13"/>
      <c r="BE25" s="12"/>
      <c r="BF25" s="16"/>
      <c r="BG25" s="124" t="s">
        <v>745</v>
      </c>
      <c r="BH25" s="103" t="s">
        <v>818</v>
      </c>
      <c r="BI25" s="106"/>
      <c r="BJ2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https://evaluation.cstb.fr/fr/avis-technique/detail/2.2-16-1731_V1/</v>
      </c>
      <c r="BK25" s="105" t="s">
        <v>913</v>
      </c>
      <c r="BL2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n°2.2/16-1731_V1 annule et remplace l' Avis Technique n° 2.2/16-1731
Sur liste verte de la C2p à la date du référencement</v>
      </c>
      <c r="BM2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2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2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5" s="105">
        <f>IF(RECH_SUPPORT=TRUE,IF(MID(REFERENCEMENT_FACADE[[#This Row],[Colonne support visé]],1,3)="OUI",1,IF(OR(MID(REFERENCEMENT_FACADE[[#This Row],[Colonne support visé]],1,3)="non",MID(REFERENCEMENT_FACADE[[#This Row],[Colonne support visé]],1,2)="SO"),0,0)),1)</f>
        <v>1</v>
      </c>
      <c r="BV25" s="105">
        <f>IF(RECH_HAUTEUR=TRUE,IF(MID(REFERENCEMENT_FACADE[[#This Row],[Colonne situation visé]],1,3)="oui",1,IF(MID(REFERENCEMENT_FACADE[[#This Row],[Colonne situation visé]],1,3)="non",0,"ERREUR")),1)</f>
        <v>1</v>
      </c>
      <c r="BW2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5" s="105">
        <f>IF(REFERENCEMENT_FACADE[[#This Row],[Eligibilité procédé]]&lt;&gt;0,COUNTIF(REFERENCEMENT_FACADE[Eligibilité procédé],"&lt;="&amp;REFERENCEMENT_FACADE[[#This Row],[Eligibilité procédé]])-COUNTIF(REFERENCEMENT_FACADE[Eligibilité procédé],"=0"),ROWS(REFERENCEMENT_FACADE[Ordre]))</f>
        <v>20</v>
      </c>
      <c r="BY25" s="105">
        <f>IF(COUNTIF((REFERENCEMENT_FACADE[[#This Row],[Support visé]:[zone de simicité]]),"&lt;&gt;"&amp;"")=SUM(REFERENCEMENT_FACADE[[#This Row],[Support visé]:[zone de simicité]]),ROW(REFERENCEMENT_FACADE[[#This Row],[zone de simicité]]),"")</f>
        <v>25</v>
      </c>
    </row>
    <row r="26" spans="1:77" s="5" customFormat="1" ht="144" x14ac:dyDescent="0.3">
      <c r="A26" s="56">
        <v>44230</v>
      </c>
      <c r="B26" s="12" t="s">
        <v>133</v>
      </c>
      <c r="C26" s="11" t="s">
        <v>1064</v>
      </c>
      <c r="D26" s="12" t="s">
        <v>50</v>
      </c>
      <c r="E26" s="16" t="s">
        <v>188</v>
      </c>
      <c r="F26" s="69" t="s">
        <v>30</v>
      </c>
      <c r="G26" s="70" t="s">
        <v>10</v>
      </c>
      <c r="H26" s="71" t="s">
        <v>11</v>
      </c>
      <c r="I26" s="43" t="s">
        <v>10</v>
      </c>
      <c r="J26" s="96" t="s">
        <v>10</v>
      </c>
      <c r="K26" s="97" t="s">
        <v>10</v>
      </c>
      <c r="L26" s="97" t="s">
        <v>10</v>
      </c>
      <c r="M26" s="97" t="s">
        <v>415</v>
      </c>
      <c r="N26" s="97" t="s">
        <v>11</v>
      </c>
      <c r="O26" s="97" t="s">
        <v>11</v>
      </c>
      <c r="P26" s="98" t="s">
        <v>11</v>
      </c>
      <c r="Q26" s="100" t="s">
        <v>10</v>
      </c>
      <c r="R26" s="97" t="s">
        <v>415</v>
      </c>
      <c r="S26" s="97" t="s">
        <v>415</v>
      </c>
      <c r="T26" s="97" t="s">
        <v>11</v>
      </c>
      <c r="U26" s="97" t="s">
        <v>11</v>
      </c>
      <c r="V26" s="97" t="s">
        <v>11</v>
      </c>
      <c r="W26" s="98" t="s">
        <v>11</v>
      </c>
      <c r="X26" s="63" t="s">
        <v>774</v>
      </c>
      <c r="Y26" s="92"/>
      <c r="Z26" s="95"/>
      <c r="AA26" s="95"/>
      <c r="AB26" s="208" t="s">
        <v>1042</v>
      </c>
      <c r="AC26" s="208"/>
      <c r="AD26" s="208"/>
      <c r="AE26" s="208"/>
      <c r="AF26" s="208"/>
      <c r="AG26" s="208" t="s">
        <v>1042</v>
      </c>
      <c r="AH26" s="208" t="s">
        <v>1042</v>
      </c>
      <c r="AI26" s="208"/>
      <c r="AJ26" s="208"/>
      <c r="AK26" s="208"/>
      <c r="AL26" s="93"/>
      <c r="AM26" s="13">
        <v>4</v>
      </c>
      <c r="AN26" s="12">
        <v>2</v>
      </c>
      <c r="AO26" s="12">
        <v>1</v>
      </c>
      <c r="AP26" s="12">
        <v>1</v>
      </c>
      <c r="AQ26" s="41"/>
      <c r="AR26" s="44" t="s">
        <v>773</v>
      </c>
      <c r="AS26" s="146">
        <v>0</v>
      </c>
      <c r="AT26" s="13" t="s">
        <v>49</v>
      </c>
      <c r="AU26" s="173" t="s">
        <v>13</v>
      </c>
      <c r="AV26" s="12" t="s">
        <v>227</v>
      </c>
      <c r="AW26" s="50">
        <v>43977</v>
      </c>
      <c r="AX26" s="50">
        <v>44181</v>
      </c>
      <c r="AY26" s="50">
        <v>46053</v>
      </c>
      <c r="AZ26" s="221">
        <f ca="1">+(REFERENCEMENT_FACADE[[#This Row],[AVIS LIMITE AU / VALIDITE]]&gt;=TODAY())*1</f>
        <v>1</v>
      </c>
      <c r="BA26" s="12" t="s">
        <v>10</v>
      </c>
      <c r="BB2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6" s="16" t="s">
        <v>940</v>
      </c>
      <c r="BD26" s="13"/>
      <c r="BE26" s="12"/>
      <c r="BF26" s="16"/>
      <c r="BG26" s="125" t="s">
        <v>745</v>
      </c>
      <c r="BH26" s="103" t="s">
        <v>638</v>
      </c>
      <c r="BI26" s="106"/>
      <c r="BJ2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https://evaluation.cstb.fr/fr/avis-technique/detail/2.2-14-1643_V3/</v>
      </c>
      <c r="BK26" s="105" t="s">
        <v>873</v>
      </c>
      <c r="BL2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n°2.2/14-1643_V3 annule et remplace l' Avis Technique n° 2.2/14-1643_V2
Sur liste verte de la C2p à la date du référencement</v>
      </c>
      <c r="BM2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2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2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6" s="105">
        <f>IF(RECH_SUPPORT=TRUE,IF(MID(REFERENCEMENT_FACADE[[#This Row],[Colonne support visé]],1,3)="OUI",1,IF(OR(MID(REFERENCEMENT_FACADE[[#This Row],[Colonne support visé]],1,3)="non",MID(REFERENCEMENT_FACADE[[#This Row],[Colonne support visé]],1,2)="SO"),0,0)),1)</f>
        <v>1</v>
      </c>
      <c r="BV26" s="105">
        <f>IF(RECH_HAUTEUR=TRUE,IF(MID(REFERENCEMENT_FACADE[[#This Row],[Colonne situation visé]],1,3)="oui",1,IF(MID(REFERENCEMENT_FACADE[[#This Row],[Colonne situation visé]],1,3)="non",0,"ERREUR")),1)</f>
        <v>1</v>
      </c>
      <c r="BW2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6" s="105">
        <f>IF(REFERENCEMENT_FACADE[[#This Row],[Eligibilité procédé]]&lt;&gt;0,COUNTIF(REFERENCEMENT_FACADE[Eligibilité procédé],"&lt;="&amp;REFERENCEMENT_FACADE[[#This Row],[Eligibilité procédé]])-COUNTIF(REFERENCEMENT_FACADE[Eligibilité procédé],"=0"),ROWS(REFERENCEMENT_FACADE[Ordre]))</f>
        <v>21</v>
      </c>
      <c r="BY26" s="105">
        <f>IF(COUNTIF((REFERENCEMENT_FACADE[[#This Row],[Support visé]:[zone de simicité]]),"&lt;&gt;"&amp;"")=SUM(REFERENCEMENT_FACADE[[#This Row],[Support visé]:[zone de simicité]]),ROW(REFERENCEMENT_FACADE[[#This Row],[zone de simicité]]),"")</f>
        <v>26</v>
      </c>
    </row>
    <row r="27" spans="1:77" s="5" customFormat="1" ht="172.8" x14ac:dyDescent="0.3">
      <c r="A27" s="56">
        <v>44893</v>
      </c>
      <c r="B27" s="12" t="s">
        <v>132</v>
      </c>
      <c r="C27" s="11" t="s">
        <v>390</v>
      </c>
      <c r="D27" s="12" t="s">
        <v>374</v>
      </c>
      <c r="E27" s="16" t="s">
        <v>355</v>
      </c>
      <c r="F27" s="76" t="s">
        <v>30</v>
      </c>
      <c r="G27" s="70" t="s">
        <v>10</v>
      </c>
      <c r="H27" s="79" t="s">
        <v>11</v>
      </c>
      <c r="I27" s="43" t="s">
        <v>10</v>
      </c>
      <c r="J27" s="96" t="s">
        <v>10</v>
      </c>
      <c r="K27" s="97" t="s">
        <v>10</v>
      </c>
      <c r="L27" s="97" t="s">
        <v>10</v>
      </c>
      <c r="M27" s="97" t="s">
        <v>415</v>
      </c>
      <c r="N27" s="97" t="s">
        <v>11</v>
      </c>
      <c r="O27" s="97" t="s">
        <v>11</v>
      </c>
      <c r="P27" s="98" t="s">
        <v>11</v>
      </c>
      <c r="Q27" s="100" t="s">
        <v>10</v>
      </c>
      <c r="R27" s="97" t="s">
        <v>415</v>
      </c>
      <c r="S27" s="97" t="s">
        <v>415</v>
      </c>
      <c r="T27" s="97" t="s">
        <v>11</v>
      </c>
      <c r="U27" s="97" t="s">
        <v>11</v>
      </c>
      <c r="V27" s="97" t="s">
        <v>11</v>
      </c>
      <c r="W27" s="98" t="s">
        <v>11</v>
      </c>
      <c r="X27" s="65" t="s">
        <v>807</v>
      </c>
      <c r="Y27" s="93" t="s">
        <v>1044</v>
      </c>
      <c r="Z27" s="208" t="s">
        <v>1044</v>
      </c>
      <c r="AA27" s="208" t="s">
        <v>1044</v>
      </c>
      <c r="AB27" s="208" t="s">
        <v>1043</v>
      </c>
      <c r="AC27" s="95"/>
      <c r="AD27" s="95"/>
      <c r="AE27" s="95"/>
      <c r="AF27" s="208" t="s">
        <v>1044</v>
      </c>
      <c r="AG27" s="208" t="s">
        <v>1043</v>
      </c>
      <c r="AH27" s="208" t="s">
        <v>1043</v>
      </c>
      <c r="AI27" s="95"/>
      <c r="AJ27" s="95"/>
      <c r="AK27" s="95"/>
      <c r="AL27" s="92"/>
      <c r="AM27" s="13">
        <v>4</v>
      </c>
      <c r="AN27" s="12" t="s">
        <v>384</v>
      </c>
      <c r="AO27" s="12" t="s">
        <v>384</v>
      </c>
      <c r="AP27" s="12" t="s">
        <v>384</v>
      </c>
      <c r="AQ27" s="41" t="s">
        <v>416</v>
      </c>
      <c r="AR27" s="44" t="s">
        <v>1099</v>
      </c>
      <c r="AS27" s="146">
        <v>0</v>
      </c>
      <c r="AT27" s="13" t="s">
        <v>355</v>
      </c>
      <c r="AU27" s="2" t="s">
        <v>13</v>
      </c>
      <c r="AV27" s="12" t="s">
        <v>375</v>
      </c>
      <c r="AW27" s="50">
        <v>44545</v>
      </c>
      <c r="AX27" s="50">
        <v>44690</v>
      </c>
      <c r="AY27" s="50">
        <v>45747</v>
      </c>
      <c r="AZ27" s="221">
        <f ca="1">+(REFERENCEMENT_FACADE[[#This Row],[AVIS LIMITE AU / VALIDITE]]&gt;=TODAY())*1</f>
        <v>1</v>
      </c>
      <c r="BA27" s="12" t="s">
        <v>10</v>
      </c>
      <c r="BB2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7" s="16" t="s">
        <v>969</v>
      </c>
      <c r="BD27" s="13"/>
      <c r="BE27" s="12"/>
      <c r="BF27" s="16"/>
      <c r="BG27" s="125" t="s">
        <v>744</v>
      </c>
      <c r="BH27" s="103" t="s">
        <v>602</v>
      </c>
      <c r="BI27" s="104" t="s">
        <v>905</v>
      </c>
      <c r="BJ2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https://evaluation.cstb.fr/fr/avis-technique/detail/2.2-21-1833_V1/</v>
      </c>
      <c r="BK27" s="105" t="s">
        <v>905</v>
      </c>
      <c r="BL2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n°2.2/21-1833_V1 annule et remplace l' Avis Technique n° 2.2/11-1483_V3
Sur liste verte de la C2p à la date du référencement</v>
      </c>
      <c r="BM2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2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2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2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verticaux alignés</v>
      </c>
      <c r="BU27" s="105">
        <f>IF(RECH_SUPPORT=TRUE,IF(MID(REFERENCEMENT_FACADE[[#This Row],[Colonne support visé]],1,3)="OUI",1,IF(OR(MID(REFERENCEMENT_FACADE[[#This Row],[Colonne support visé]],1,3)="non",MID(REFERENCEMENT_FACADE[[#This Row],[Colonne support visé]],1,2)="SO"),0,0)),1)</f>
        <v>1</v>
      </c>
      <c r="BV27" s="105">
        <f>IF(RECH_HAUTEUR=TRUE,IF(MID(REFERENCEMENT_FACADE[[#This Row],[Colonne situation visé]],1,3)="oui",1,IF(MID(REFERENCEMENT_FACADE[[#This Row],[Colonne situation visé]],1,3)="non",0,"ERREUR")),1)</f>
        <v>1</v>
      </c>
      <c r="BW2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7" s="105">
        <f>IF(REFERENCEMENT_FACADE[[#This Row],[Eligibilité procédé]]&lt;&gt;0,COUNTIF(REFERENCEMENT_FACADE[Eligibilité procédé],"&lt;="&amp;REFERENCEMENT_FACADE[[#This Row],[Eligibilité procédé]])-COUNTIF(REFERENCEMENT_FACADE[Eligibilité procédé],"=0"),ROWS(REFERENCEMENT_FACADE[Ordre]))</f>
        <v>22</v>
      </c>
      <c r="BY27" s="105">
        <f>IF(COUNTIF((REFERENCEMENT_FACADE[[#This Row],[Support visé]:[zone de simicité]]),"&lt;&gt;"&amp;"")=SUM(REFERENCEMENT_FACADE[[#This Row],[Support visé]:[zone de simicité]]),ROW(REFERENCEMENT_FACADE[[#This Row],[zone de simicité]]),"")</f>
        <v>27</v>
      </c>
    </row>
    <row r="28" spans="1:77" s="5" customFormat="1" ht="57.6" x14ac:dyDescent="0.3">
      <c r="A28" s="56">
        <v>43838</v>
      </c>
      <c r="B28" s="11" t="s">
        <v>148</v>
      </c>
      <c r="C28" s="11" t="s">
        <v>172</v>
      </c>
      <c r="D28" s="11" t="s">
        <v>173</v>
      </c>
      <c r="E28" s="14" t="s">
        <v>19</v>
      </c>
      <c r="F28" s="72" t="s">
        <v>30</v>
      </c>
      <c r="G28" s="70" t="s">
        <v>10</v>
      </c>
      <c r="H28" s="71" t="s">
        <v>11</v>
      </c>
      <c r="I28" s="43" t="s">
        <v>171</v>
      </c>
      <c r="J28" s="96" t="s">
        <v>10</v>
      </c>
      <c r="K28" s="97" t="s">
        <v>10</v>
      </c>
      <c r="L28" s="97" t="s">
        <v>10</v>
      </c>
      <c r="M28" s="97" t="s">
        <v>11</v>
      </c>
      <c r="N28" s="97" t="s">
        <v>11</v>
      </c>
      <c r="O28" s="97" t="s">
        <v>11</v>
      </c>
      <c r="P28" s="98" t="s">
        <v>11</v>
      </c>
      <c r="Q28" s="100" t="s">
        <v>10</v>
      </c>
      <c r="R28" s="97" t="s">
        <v>11</v>
      </c>
      <c r="S28" s="97" t="s">
        <v>11</v>
      </c>
      <c r="T28" s="97" t="s">
        <v>11</v>
      </c>
      <c r="U28" s="97" t="s">
        <v>11</v>
      </c>
      <c r="V28" s="97" t="s">
        <v>11</v>
      </c>
      <c r="W28" s="98" t="s">
        <v>11</v>
      </c>
      <c r="X28" s="65"/>
      <c r="Y28" s="92"/>
      <c r="Z28" s="95"/>
      <c r="AA28" s="95"/>
      <c r="AB28" s="95"/>
      <c r="AC28" s="95"/>
      <c r="AD28" s="95"/>
      <c r="AE28" s="95"/>
      <c r="AF28" s="95"/>
      <c r="AG28" s="95"/>
      <c r="AH28" s="95"/>
      <c r="AI28" s="95"/>
      <c r="AJ28" s="95"/>
      <c r="AK28" s="95"/>
      <c r="AL28" s="92"/>
      <c r="AM28" s="13">
        <v>4</v>
      </c>
      <c r="AN28" s="12">
        <v>2</v>
      </c>
      <c r="AO28" s="12">
        <v>1</v>
      </c>
      <c r="AP28" s="12">
        <v>1</v>
      </c>
      <c r="AQ28" s="41"/>
      <c r="AR28" s="44" t="s">
        <v>1074</v>
      </c>
      <c r="AS28" s="146">
        <v>0</v>
      </c>
      <c r="AT28" s="15" t="s">
        <v>19</v>
      </c>
      <c r="AU28" s="11" t="s">
        <v>13</v>
      </c>
      <c r="AV28" s="11" t="s">
        <v>174</v>
      </c>
      <c r="AW28" s="50">
        <v>43627</v>
      </c>
      <c r="AX28" s="50">
        <v>43818</v>
      </c>
      <c r="AY28" s="50">
        <v>46295</v>
      </c>
      <c r="AZ28" s="221">
        <f ca="1">+(REFERENCEMENT_FACADE[[#This Row],[AVIS LIMITE AU / VALIDITE]]&gt;=TODAY())*1</f>
        <v>1</v>
      </c>
      <c r="BA28" s="12" t="s">
        <v>10</v>
      </c>
      <c r="BB2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8" s="16" t="s">
        <v>925</v>
      </c>
      <c r="BD28" s="13"/>
      <c r="BE28" s="12"/>
      <c r="BF28" s="16"/>
      <c r="BG28" s="125" t="s">
        <v>754</v>
      </c>
      <c r="BH28" s="103" t="s">
        <v>648</v>
      </c>
      <c r="BI28" s="103"/>
      <c r="BJ2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https://evaluation.cstb.fr/fr/avis-technique/detail/2.2-11-1484_V2/</v>
      </c>
      <c r="BK28" s="105" t="s">
        <v>862</v>
      </c>
      <c r="BL2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n°2.2/11-1484_V2 annule et remplace l' Avis Technique n° 2/11-1484_V2
Sur liste verte de la C2p à la date du référencement</v>
      </c>
      <c r="BM2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2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2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2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28" s="105">
        <f>IF(RECH_SUPPORT=TRUE,IF(MID(REFERENCEMENT_FACADE[[#This Row],[Colonne support visé]],1,3)="OUI",1,IF(OR(MID(REFERENCEMENT_FACADE[[#This Row],[Colonne support visé]],1,3)="non",MID(REFERENCEMENT_FACADE[[#This Row],[Colonne support visé]],1,2)="SO"),0,0)),1)</f>
        <v>1</v>
      </c>
      <c r="BV28" s="105">
        <f>IF(RECH_HAUTEUR=TRUE,IF(MID(REFERENCEMENT_FACADE[[#This Row],[Colonne situation visé]],1,3)="oui",1,IF(MID(REFERENCEMENT_FACADE[[#This Row],[Colonne situation visé]],1,3)="non",0,"ERREUR")),1)</f>
        <v>1</v>
      </c>
      <c r="BW2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8" s="105">
        <f>IF(REFERENCEMENT_FACADE[[#This Row],[Eligibilité procédé]]&lt;&gt;0,COUNTIF(REFERENCEMENT_FACADE[Eligibilité procédé],"&lt;="&amp;REFERENCEMENT_FACADE[[#This Row],[Eligibilité procédé]])-COUNTIF(REFERENCEMENT_FACADE[Eligibilité procédé],"=0"),ROWS(REFERENCEMENT_FACADE[Ordre]))</f>
        <v>23</v>
      </c>
      <c r="BY28" s="105">
        <f>IF(COUNTIF((REFERENCEMENT_FACADE[[#This Row],[Support visé]:[zone de simicité]]),"&lt;&gt;"&amp;"")=SUM(REFERENCEMENT_FACADE[[#This Row],[Support visé]:[zone de simicité]]),ROW(REFERENCEMENT_FACADE[[#This Row],[zone de simicité]]),"")</f>
        <v>28</v>
      </c>
    </row>
    <row r="29" spans="1:77" s="5" customFormat="1" ht="172.8" x14ac:dyDescent="0.3">
      <c r="A29" s="56">
        <v>45049</v>
      </c>
      <c r="B29" s="12" t="s">
        <v>128</v>
      </c>
      <c r="C29" s="12" t="s">
        <v>191</v>
      </c>
      <c r="D29" s="12" t="s">
        <v>757</v>
      </c>
      <c r="E29" s="16" t="s">
        <v>190</v>
      </c>
      <c r="F29" s="72" t="s">
        <v>30</v>
      </c>
      <c r="G29" s="73" t="s">
        <v>10</v>
      </c>
      <c r="H29" s="74" t="s">
        <v>11</v>
      </c>
      <c r="I29" s="75" t="s">
        <v>170</v>
      </c>
      <c r="J29" s="96" t="s">
        <v>10</v>
      </c>
      <c r="K29" s="97" t="s">
        <v>10</v>
      </c>
      <c r="L29" s="97" t="s">
        <v>10</v>
      </c>
      <c r="M29" s="97" t="s">
        <v>415</v>
      </c>
      <c r="N29" s="97" t="s">
        <v>11</v>
      </c>
      <c r="O29" s="97" t="s">
        <v>11</v>
      </c>
      <c r="P29" s="98" t="s">
        <v>11</v>
      </c>
      <c r="Q29" s="100" t="s">
        <v>10</v>
      </c>
      <c r="R29" s="97" t="s">
        <v>415</v>
      </c>
      <c r="S29" s="97" t="s">
        <v>415</v>
      </c>
      <c r="T29" s="97" t="s">
        <v>11</v>
      </c>
      <c r="U29" s="97" t="s">
        <v>11</v>
      </c>
      <c r="V29" s="97" t="s">
        <v>11</v>
      </c>
      <c r="W29" s="98" t="s">
        <v>11</v>
      </c>
      <c r="X29" s="63" t="s">
        <v>760</v>
      </c>
      <c r="Y29" s="93" t="s">
        <v>1030</v>
      </c>
      <c r="Z29" s="208" t="s">
        <v>1030</v>
      </c>
      <c r="AA29" s="208" t="s">
        <v>1030</v>
      </c>
      <c r="AB29" s="208" t="s">
        <v>1039</v>
      </c>
      <c r="AC29" s="95"/>
      <c r="AD29" s="95"/>
      <c r="AE29" s="95"/>
      <c r="AF29" s="208" t="s">
        <v>1030</v>
      </c>
      <c r="AG29" s="208" t="s">
        <v>1039</v>
      </c>
      <c r="AH29" s="208" t="s">
        <v>1039</v>
      </c>
      <c r="AI29" s="208"/>
      <c r="AJ29" s="208"/>
      <c r="AK29" s="208"/>
      <c r="AL29" s="93"/>
      <c r="AM29" s="13">
        <v>4</v>
      </c>
      <c r="AN29" s="12" t="s">
        <v>384</v>
      </c>
      <c r="AO29" s="12" t="s">
        <v>387</v>
      </c>
      <c r="AP29" s="12" t="s">
        <v>387</v>
      </c>
      <c r="AQ29" s="41" t="s">
        <v>759</v>
      </c>
      <c r="AR29" s="44" t="s">
        <v>750</v>
      </c>
      <c r="AS29" s="146">
        <v>0</v>
      </c>
      <c r="AT29" s="13" t="s">
        <v>190</v>
      </c>
      <c r="AU29" s="2" t="s">
        <v>13</v>
      </c>
      <c r="AV29" s="12" t="s">
        <v>756</v>
      </c>
      <c r="AW29" s="48">
        <v>44824</v>
      </c>
      <c r="AX29" s="48">
        <v>44931</v>
      </c>
      <c r="AY29" s="48">
        <v>46295</v>
      </c>
      <c r="AZ29" s="221">
        <f ca="1">+(REFERENCEMENT_FACADE[[#This Row],[AVIS LIMITE AU / VALIDITE]]&gt;=TODAY())*1</f>
        <v>1</v>
      </c>
      <c r="BA29" s="12" t="s">
        <v>10</v>
      </c>
      <c r="BB2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29" s="16" t="s">
        <v>929</v>
      </c>
      <c r="BD29" s="13"/>
      <c r="BE29" s="12"/>
      <c r="BF29" s="16"/>
      <c r="BG29" s="125" t="s">
        <v>744</v>
      </c>
      <c r="BH29" s="103" t="s">
        <v>758</v>
      </c>
      <c r="BI29" s="105" t="s">
        <v>189</v>
      </c>
      <c r="BJ2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https://evaluation.cstb.fr/fr/avis-technique/detail/2.2-22-1838_V1/</v>
      </c>
      <c r="BK29" s="105" t="s">
        <v>189</v>
      </c>
      <c r="BL2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n°2.2/22-1838_V1 annule et remplace l' Avis Technique n° 2.2/13-1542_V2
Sur liste verte de la C2p à la date du référencement</v>
      </c>
      <c r="BM2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2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2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BP2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2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2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2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29"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29" s="105">
        <f>IF(RECH_SUPPORT=TRUE,IF(MID(REFERENCEMENT_FACADE[[#This Row],[Colonne support visé]],1,3)="OUI",1,IF(OR(MID(REFERENCEMENT_FACADE[[#This Row],[Colonne support visé]],1,3)="non",MID(REFERENCEMENT_FACADE[[#This Row],[Colonne support visé]],1,2)="SO"),0,0)),1)</f>
        <v>1</v>
      </c>
      <c r="BV29" s="105">
        <f>IF(RECH_HAUTEUR=TRUE,IF(MID(REFERENCEMENT_FACADE[[#This Row],[Colonne situation visé]],1,3)="oui",1,IF(MID(REFERENCEMENT_FACADE[[#This Row],[Colonne situation visé]],1,3)="non",0,"ERREUR")),1)</f>
        <v>1</v>
      </c>
      <c r="BW2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29" s="105">
        <f>IF(REFERENCEMENT_FACADE[[#This Row],[Eligibilité procédé]]&lt;&gt;0,COUNTIF(REFERENCEMENT_FACADE[Eligibilité procédé],"&lt;="&amp;REFERENCEMENT_FACADE[[#This Row],[Eligibilité procédé]])-COUNTIF(REFERENCEMENT_FACADE[Eligibilité procédé],"=0"),ROWS(REFERENCEMENT_FACADE[Ordre]))</f>
        <v>24</v>
      </c>
      <c r="BY29" s="105">
        <f>IF(COUNTIF((REFERENCEMENT_FACADE[[#This Row],[Support visé]:[zone de simicité]]),"&lt;&gt;"&amp;"")=SUM(REFERENCEMENT_FACADE[[#This Row],[Support visé]:[zone de simicité]]),ROW(REFERENCEMENT_FACADE[[#This Row],[zone de simicité]]),"")</f>
        <v>29</v>
      </c>
    </row>
    <row r="30" spans="1:77" s="5" customFormat="1" ht="57.6" x14ac:dyDescent="0.3">
      <c r="A30" s="57">
        <v>45049</v>
      </c>
      <c r="B30" s="12" t="s">
        <v>332</v>
      </c>
      <c r="C30" s="12" t="s">
        <v>100</v>
      </c>
      <c r="D30" s="12" t="s">
        <v>676</v>
      </c>
      <c r="E30" s="16" t="s">
        <v>51</v>
      </c>
      <c r="F30" s="69" t="s">
        <v>30</v>
      </c>
      <c r="G30" s="70" t="s">
        <v>10</v>
      </c>
      <c r="H30" s="71" t="s">
        <v>11</v>
      </c>
      <c r="I30" s="43" t="s">
        <v>171</v>
      </c>
      <c r="J30" s="96" t="s">
        <v>10</v>
      </c>
      <c r="K30" s="97" t="s">
        <v>415</v>
      </c>
      <c r="L30" s="97" t="s">
        <v>11</v>
      </c>
      <c r="M30" s="97" t="s">
        <v>11</v>
      </c>
      <c r="N30" s="97" t="s">
        <v>11</v>
      </c>
      <c r="O30" s="97" t="s">
        <v>11</v>
      </c>
      <c r="P30" s="98" t="s">
        <v>11</v>
      </c>
      <c r="Q30" s="100" t="s">
        <v>10</v>
      </c>
      <c r="R30" s="97" t="s">
        <v>415</v>
      </c>
      <c r="S30" s="97" t="s">
        <v>11</v>
      </c>
      <c r="T30" s="97" t="s">
        <v>11</v>
      </c>
      <c r="U30" s="97" t="s">
        <v>11</v>
      </c>
      <c r="V30" s="97" t="s">
        <v>11</v>
      </c>
      <c r="W30" s="98" t="s">
        <v>11</v>
      </c>
      <c r="X30" s="63" t="s">
        <v>816</v>
      </c>
      <c r="Y30" s="93"/>
      <c r="Z30" s="93"/>
      <c r="AA30" s="93"/>
      <c r="AB30" s="93"/>
      <c r="AC30" s="93"/>
      <c r="AD30" s="93"/>
      <c r="AE30" s="93"/>
      <c r="AF30" s="93"/>
      <c r="AG30" s="93"/>
      <c r="AH30" s="93"/>
      <c r="AI30" s="93"/>
      <c r="AJ30" s="93"/>
      <c r="AK30" s="93"/>
      <c r="AL30" s="93"/>
      <c r="AM30" s="13">
        <v>4</v>
      </c>
      <c r="AN30" s="12">
        <v>4</v>
      </c>
      <c r="AO30" s="12">
        <v>4</v>
      </c>
      <c r="AP30" s="12">
        <v>4</v>
      </c>
      <c r="AQ30" s="41"/>
      <c r="AR30" s="44" t="s">
        <v>1074</v>
      </c>
      <c r="AS30" s="146">
        <v>0</v>
      </c>
      <c r="AT30" s="13" t="s">
        <v>51</v>
      </c>
      <c r="AU30" s="12" t="s">
        <v>13</v>
      </c>
      <c r="AV30" s="49" t="s">
        <v>815</v>
      </c>
      <c r="AW30" s="48">
        <v>44867</v>
      </c>
      <c r="AX30" s="48">
        <v>44978</v>
      </c>
      <c r="AY30" s="48">
        <v>45260</v>
      </c>
      <c r="AZ30" s="221">
        <f ca="1">+(REFERENCEMENT_FACADE[[#This Row],[AVIS LIMITE AU / VALIDITE]]&gt;=TODAY())*1</f>
        <v>1</v>
      </c>
      <c r="BA30" s="12" t="s">
        <v>10</v>
      </c>
      <c r="BB3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0" s="16" t="s">
        <v>976</v>
      </c>
      <c r="BD30" s="13"/>
      <c r="BE30" s="12"/>
      <c r="BF30" s="16"/>
      <c r="BG30" s="124" t="s">
        <v>745</v>
      </c>
      <c r="BH30" s="103" t="s">
        <v>1230</v>
      </c>
      <c r="BI30" s="106"/>
      <c r="BJ3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https://evaluation.cstb.fr/fr/avis-technique/detail/2.2-15-1699*01 Mod/</v>
      </c>
      <c r="BK30" s="105" t="s">
        <v>912</v>
      </c>
      <c r="BL3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n°2.2/15-1699*01 Mod annule et remplace l' Avis Technique n° 2.2/15-1699
Sur liste verte de la C2p à la date du référencement</v>
      </c>
      <c r="BM3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9 m</v>
      </c>
      <c r="BS3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3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0" s="105">
        <f>IF(RECH_SUPPORT=TRUE,IF(MID(REFERENCEMENT_FACADE[[#This Row],[Colonne support visé]],1,3)="OUI",1,IF(OR(MID(REFERENCEMENT_FACADE[[#This Row],[Colonne support visé]],1,3)="non",MID(REFERENCEMENT_FACADE[[#This Row],[Colonne support visé]],1,2)="SO"),0,0)),1)</f>
        <v>1</v>
      </c>
      <c r="BV30" s="105">
        <f>IF(RECH_HAUTEUR=TRUE,IF(MID(REFERENCEMENT_FACADE[[#This Row],[Colonne situation visé]],1,3)="oui",1,IF(MID(REFERENCEMENT_FACADE[[#This Row],[Colonne situation visé]],1,3)="non",0,"ERREUR")),1)</f>
        <v>1</v>
      </c>
      <c r="BW3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0" s="105">
        <f>IF(REFERENCEMENT_FACADE[[#This Row],[Eligibilité procédé]]&lt;&gt;0,COUNTIF(REFERENCEMENT_FACADE[Eligibilité procédé],"&lt;="&amp;REFERENCEMENT_FACADE[[#This Row],[Eligibilité procédé]])-COUNTIF(REFERENCEMENT_FACADE[Eligibilité procédé],"=0"),ROWS(REFERENCEMENT_FACADE[Ordre]))</f>
        <v>25</v>
      </c>
      <c r="BY30" s="105">
        <f>IF(COUNTIF((REFERENCEMENT_FACADE[[#This Row],[Support visé]:[zone de simicité]]),"&lt;&gt;"&amp;"")=SUM(REFERENCEMENT_FACADE[[#This Row],[Support visé]:[zone de simicité]]),ROW(REFERENCEMENT_FACADE[[#This Row],[zone de simicité]]),"")</f>
        <v>30</v>
      </c>
    </row>
    <row r="31" spans="1:77" s="5" customFormat="1" ht="57.6" x14ac:dyDescent="0.3">
      <c r="A31" s="56">
        <v>44230</v>
      </c>
      <c r="B31" s="12" t="s">
        <v>149</v>
      </c>
      <c r="C31" s="12" t="s">
        <v>100</v>
      </c>
      <c r="D31" s="12" t="s">
        <v>52</v>
      </c>
      <c r="E31" s="16" t="s">
        <v>222</v>
      </c>
      <c r="F31" s="69" t="s">
        <v>30</v>
      </c>
      <c r="G31" s="70" t="s">
        <v>10</v>
      </c>
      <c r="H31" s="71" t="s">
        <v>11</v>
      </c>
      <c r="I31" s="43" t="s">
        <v>171</v>
      </c>
      <c r="J31" s="96" t="s">
        <v>10</v>
      </c>
      <c r="K31" s="97" t="s">
        <v>10</v>
      </c>
      <c r="L31" s="97" t="s">
        <v>10</v>
      </c>
      <c r="M31" s="97" t="s">
        <v>11</v>
      </c>
      <c r="N31" s="97" t="s">
        <v>11</v>
      </c>
      <c r="O31" s="97" t="s">
        <v>11</v>
      </c>
      <c r="P31" s="98" t="s">
        <v>11</v>
      </c>
      <c r="Q31" s="100" t="s">
        <v>10</v>
      </c>
      <c r="R31" s="97" t="s">
        <v>11</v>
      </c>
      <c r="S31" s="97" t="s">
        <v>11</v>
      </c>
      <c r="T31" s="97" t="s">
        <v>11</v>
      </c>
      <c r="U31" s="97" t="s">
        <v>11</v>
      </c>
      <c r="V31" s="97" t="s">
        <v>11</v>
      </c>
      <c r="W31" s="98" t="s">
        <v>11</v>
      </c>
      <c r="X31" s="65"/>
      <c r="Y31" s="92"/>
      <c r="Z31" s="92"/>
      <c r="AA31" s="92"/>
      <c r="AB31" s="92"/>
      <c r="AC31" s="92"/>
      <c r="AD31" s="92"/>
      <c r="AE31" s="92"/>
      <c r="AF31" s="92"/>
      <c r="AG31" s="92"/>
      <c r="AH31" s="92"/>
      <c r="AI31" s="92"/>
      <c r="AJ31" s="92"/>
      <c r="AK31" s="92"/>
      <c r="AL31" s="92"/>
      <c r="AM31" s="13">
        <v>4</v>
      </c>
      <c r="AN31" s="12">
        <v>2</v>
      </c>
      <c r="AO31" s="12">
        <v>1</v>
      </c>
      <c r="AP31" s="12">
        <v>1</v>
      </c>
      <c r="AQ31" s="41"/>
      <c r="AR31" s="44" t="s">
        <v>781</v>
      </c>
      <c r="AS31" s="146">
        <v>0</v>
      </c>
      <c r="AT31" s="13" t="s">
        <v>53</v>
      </c>
      <c r="AU31" s="173" t="s">
        <v>13</v>
      </c>
      <c r="AV31" s="12" t="s">
        <v>238</v>
      </c>
      <c r="AW31" s="50">
        <v>43921</v>
      </c>
      <c r="AX31" s="50">
        <v>44018</v>
      </c>
      <c r="AY31" s="50">
        <v>46022</v>
      </c>
      <c r="AZ31" s="221">
        <f ca="1">+(REFERENCEMENT_FACADE[[#This Row],[AVIS LIMITE AU / VALIDITE]]&gt;=TODAY())*1</f>
        <v>1</v>
      </c>
      <c r="BA31" s="12" t="s">
        <v>10</v>
      </c>
      <c r="BB3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1" s="16" t="s">
        <v>950</v>
      </c>
      <c r="BD31" s="13"/>
      <c r="BE31" s="12"/>
      <c r="BF31" s="16"/>
      <c r="BG31" s="125" t="s">
        <v>745</v>
      </c>
      <c r="BH31" s="103" t="s">
        <v>641</v>
      </c>
      <c r="BI31" s="106"/>
      <c r="BJ3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https://evaluation.cstb.fr/fr/avis-technique/detail/2.2-16-1752_V1 /</v>
      </c>
      <c r="BK31" s="105" t="s">
        <v>883</v>
      </c>
      <c r="BL3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n°2.2/16-1752_V1  annule et remplace l' Avis Technique n° 2.2/16-1752
Sur liste verte de la C2p à la date du référencement</v>
      </c>
      <c r="BM3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3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1" s="105">
        <f>IF(RECH_SUPPORT=TRUE,IF(MID(REFERENCEMENT_FACADE[[#This Row],[Colonne support visé]],1,3)="OUI",1,IF(OR(MID(REFERENCEMENT_FACADE[[#This Row],[Colonne support visé]],1,3)="non",MID(REFERENCEMENT_FACADE[[#This Row],[Colonne support visé]],1,2)="SO"),0,0)),1)</f>
        <v>1</v>
      </c>
      <c r="BV31" s="105">
        <f>IF(RECH_HAUTEUR=TRUE,IF(MID(REFERENCEMENT_FACADE[[#This Row],[Colonne situation visé]],1,3)="oui",1,IF(MID(REFERENCEMENT_FACADE[[#This Row],[Colonne situation visé]],1,3)="non",0,"ERREUR")),1)</f>
        <v>1</v>
      </c>
      <c r="BW3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1" s="105">
        <f>IF(REFERENCEMENT_FACADE[[#This Row],[Eligibilité procédé]]&lt;&gt;0,COUNTIF(REFERENCEMENT_FACADE[Eligibilité procédé],"&lt;="&amp;REFERENCEMENT_FACADE[[#This Row],[Eligibilité procédé]])-COUNTIF(REFERENCEMENT_FACADE[Eligibilité procédé],"=0"),ROWS(REFERENCEMENT_FACADE[Ordre]))</f>
        <v>26</v>
      </c>
      <c r="BY31" s="105">
        <f>IF(COUNTIF((REFERENCEMENT_FACADE[[#This Row],[Support visé]:[zone de simicité]]),"&lt;&gt;"&amp;"")=SUM(REFERENCEMENT_FACADE[[#This Row],[Support visé]:[zone de simicité]]),ROW(REFERENCEMENT_FACADE[[#This Row],[zone de simicité]]),"")</f>
        <v>31</v>
      </c>
    </row>
    <row r="32" spans="1:77" s="5" customFormat="1" ht="57.6" x14ac:dyDescent="0.3">
      <c r="A32" s="56">
        <v>45049</v>
      </c>
      <c r="B32" s="12" t="s">
        <v>776</v>
      </c>
      <c r="C32" s="12" t="s">
        <v>100</v>
      </c>
      <c r="D32" s="12" t="s">
        <v>713</v>
      </c>
      <c r="E32" s="16" t="s">
        <v>714</v>
      </c>
      <c r="F32" s="69" t="s">
        <v>30</v>
      </c>
      <c r="G32" s="70" t="s">
        <v>10</v>
      </c>
      <c r="H32" s="71" t="s">
        <v>11</v>
      </c>
      <c r="I32" s="43" t="s">
        <v>10</v>
      </c>
      <c r="J32" s="96" t="s">
        <v>10</v>
      </c>
      <c r="K32" s="97" t="s">
        <v>10</v>
      </c>
      <c r="L32" s="97" t="s">
        <v>10</v>
      </c>
      <c r="M32" s="97" t="s">
        <v>11</v>
      </c>
      <c r="N32" s="97" t="s">
        <v>11</v>
      </c>
      <c r="O32" s="97" t="s">
        <v>11</v>
      </c>
      <c r="P32" s="98" t="s">
        <v>11</v>
      </c>
      <c r="Q32" s="100" t="s">
        <v>10</v>
      </c>
      <c r="R32" s="97" t="s">
        <v>11</v>
      </c>
      <c r="S32" s="97" t="s">
        <v>11</v>
      </c>
      <c r="T32" s="97" t="s">
        <v>11</v>
      </c>
      <c r="U32" s="97" t="s">
        <v>11</v>
      </c>
      <c r="V32" s="97" t="s">
        <v>11</v>
      </c>
      <c r="W32" s="98" t="s">
        <v>11</v>
      </c>
      <c r="X32" s="65"/>
      <c r="Y32" s="92"/>
      <c r="Z32" s="92"/>
      <c r="AA32" s="92"/>
      <c r="AB32" s="92"/>
      <c r="AC32" s="92"/>
      <c r="AD32" s="92"/>
      <c r="AE32" s="92"/>
      <c r="AF32" s="92"/>
      <c r="AG32" s="92"/>
      <c r="AH32" s="92"/>
      <c r="AI32" s="92"/>
      <c r="AJ32" s="92"/>
      <c r="AK32" s="92"/>
      <c r="AL32" s="92"/>
      <c r="AM32" s="13">
        <v>4</v>
      </c>
      <c r="AN32" s="12">
        <v>2</v>
      </c>
      <c r="AO32" s="12">
        <v>1</v>
      </c>
      <c r="AP32" s="12">
        <v>1</v>
      </c>
      <c r="AQ32" s="41"/>
      <c r="AR32" s="44" t="s">
        <v>768</v>
      </c>
      <c r="AS32" s="146">
        <v>0</v>
      </c>
      <c r="AT32" s="13" t="s">
        <v>714</v>
      </c>
      <c r="AU32" s="12" t="s">
        <v>13</v>
      </c>
      <c r="AV32" s="12" t="s">
        <v>715</v>
      </c>
      <c r="AW32" s="48"/>
      <c r="AX32" s="48">
        <v>44931</v>
      </c>
      <c r="AY32" s="48">
        <v>46752</v>
      </c>
      <c r="AZ32" s="221">
        <f ca="1">+(REFERENCEMENT_FACADE[[#This Row],[AVIS LIMITE AU / VALIDITE]]&gt;=TODAY())*1</f>
        <v>1</v>
      </c>
      <c r="BA32" s="12" t="s">
        <v>10</v>
      </c>
      <c r="BB3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2" s="16" t="s">
        <v>942</v>
      </c>
      <c r="BD32" s="13"/>
      <c r="BE32" s="12"/>
      <c r="BF32" s="16"/>
      <c r="BG32" s="125" t="s">
        <v>745</v>
      </c>
      <c r="BH32" s="103" t="s">
        <v>739</v>
      </c>
      <c r="BI32" s="106"/>
      <c r="BJ3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https://evaluation.cstb.fr/fr/avis-technique/detail/2.2-15-1686_V2/</v>
      </c>
      <c r="BK32" s="105" t="s">
        <v>875</v>
      </c>
      <c r="BL3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n°2.2/15-1686_V2 annule et remplace l' Avis Technique n° 2.2/15-1686_V1
Sur liste verte de la C2p à la date du référencement</v>
      </c>
      <c r="BM3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3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2" s="105">
        <f>IF(RECH_SUPPORT=TRUE,IF(MID(REFERENCEMENT_FACADE[[#This Row],[Colonne support visé]],1,3)="OUI",1,IF(OR(MID(REFERENCEMENT_FACADE[[#This Row],[Colonne support visé]],1,3)="non",MID(REFERENCEMENT_FACADE[[#This Row],[Colonne support visé]],1,2)="SO"),0,0)),1)</f>
        <v>1</v>
      </c>
      <c r="BV32" s="105">
        <f>IF(RECH_HAUTEUR=TRUE,IF(MID(REFERENCEMENT_FACADE[[#This Row],[Colonne situation visé]],1,3)="oui",1,IF(MID(REFERENCEMENT_FACADE[[#This Row],[Colonne situation visé]],1,3)="non",0,"ERREUR")),1)</f>
        <v>1</v>
      </c>
      <c r="BW3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2" s="105">
        <f>IF(REFERENCEMENT_FACADE[[#This Row],[Eligibilité procédé]]&lt;&gt;0,COUNTIF(REFERENCEMENT_FACADE[Eligibilité procédé],"&lt;="&amp;REFERENCEMENT_FACADE[[#This Row],[Eligibilité procédé]])-COUNTIF(REFERENCEMENT_FACADE[Eligibilité procédé],"=0"),ROWS(REFERENCEMENT_FACADE[Ordre]))</f>
        <v>27</v>
      </c>
      <c r="BY32" s="105">
        <f>IF(COUNTIF((REFERENCEMENT_FACADE[[#This Row],[Support visé]:[zone de simicité]]),"&lt;&gt;"&amp;"")=SUM(REFERENCEMENT_FACADE[[#This Row],[Support visé]:[zone de simicité]]),ROW(REFERENCEMENT_FACADE[[#This Row],[zone de simicité]]),"")</f>
        <v>32</v>
      </c>
    </row>
    <row r="33" spans="1:77" s="5" customFormat="1" ht="57.6" x14ac:dyDescent="0.3">
      <c r="A33" s="56">
        <v>44536</v>
      </c>
      <c r="B33" s="12" t="s">
        <v>149</v>
      </c>
      <c r="C33" s="11" t="s">
        <v>113</v>
      </c>
      <c r="D33" s="12" t="s">
        <v>296</v>
      </c>
      <c r="E33" s="16" t="s">
        <v>741</v>
      </c>
      <c r="F33" s="69" t="s">
        <v>30</v>
      </c>
      <c r="G33" s="70" t="s">
        <v>10</v>
      </c>
      <c r="H33" s="71" t="s">
        <v>11</v>
      </c>
      <c r="I33" s="43" t="s">
        <v>10</v>
      </c>
      <c r="J33" s="96" t="s">
        <v>10</v>
      </c>
      <c r="K33" s="97" t="s">
        <v>10</v>
      </c>
      <c r="L33" s="97" t="s">
        <v>10</v>
      </c>
      <c r="M33" s="97" t="s">
        <v>11</v>
      </c>
      <c r="N33" s="97" t="s">
        <v>11</v>
      </c>
      <c r="O33" s="97" t="s">
        <v>11</v>
      </c>
      <c r="P33" s="98" t="s">
        <v>11</v>
      </c>
      <c r="Q33" s="100" t="s">
        <v>10</v>
      </c>
      <c r="R33" s="97" t="s">
        <v>11</v>
      </c>
      <c r="S33" s="97" t="s">
        <v>11</v>
      </c>
      <c r="T33" s="97" t="s">
        <v>11</v>
      </c>
      <c r="U33" s="97" t="s">
        <v>11</v>
      </c>
      <c r="V33" s="97" t="s">
        <v>11</v>
      </c>
      <c r="W33" s="98" t="s">
        <v>11</v>
      </c>
      <c r="X33" s="65"/>
      <c r="Y33" s="92"/>
      <c r="Z33" s="92"/>
      <c r="AA33" s="92"/>
      <c r="AB33" s="92"/>
      <c r="AC33" s="92"/>
      <c r="AD33" s="92"/>
      <c r="AE33" s="92"/>
      <c r="AF33" s="92"/>
      <c r="AG33" s="92"/>
      <c r="AH33" s="92"/>
      <c r="AI33" s="92"/>
      <c r="AJ33" s="92"/>
      <c r="AK33" s="92"/>
      <c r="AL33" s="92"/>
      <c r="AM33" s="13">
        <v>4</v>
      </c>
      <c r="AN33" s="12" t="s">
        <v>384</v>
      </c>
      <c r="AO33" s="12" t="s">
        <v>384</v>
      </c>
      <c r="AP33" s="12" t="s">
        <v>384</v>
      </c>
      <c r="AQ33" s="41" t="s">
        <v>743</v>
      </c>
      <c r="AR33" s="45" t="s">
        <v>1074</v>
      </c>
      <c r="AS33" s="146">
        <v>0</v>
      </c>
      <c r="AT33" s="13" t="s">
        <v>741</v>
      </c>
      <c r="AU33" s="2" t="s">
        <v>13</v>
      </c>
      <c r="AV33" s="49" t="s">
        <v>742</v>
      </c>
      <c r="AW33" s="48">
        <v>44334</v>
      </c>
      <c r="AX33" s="48">
        <v>44460</v>
      </c>
      <c r="AY33" s="48">
        <v>46265</v>
      </c>
      <c r="AZ33" s="221">
        <f ca="1">+(REFERENCEMENT_FACADE[[#This Row],[AVIS LIMITE AU / VALIDITE]]&gt;=TODAY())*1</f>
        <v>1</v>
      </c>
      <c r="BA33" s="12" t="s">
        <v>10</v>
      </c>
      <c r="BB3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3" s="16" t="s">
        <v>914</v>
      </c>
      <c r="BD33" s="13"/>
      <c r="BE33" s="12"/>
      <c r="BF33" s="16"/>
      <c r="BG33" s="125" t="s">
        <v>745</v>
      </c>
      <c r="BH33" s="103" t="s">
        <v>1229</v>
      </c>
      <c r="BI33" s="103"/>
      <c r="BJ3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https://evaluation.cstb.fr/fr/avis-technique/detail/2.2-13-1556_V2 /</v>
      </c>
      <c r="BK33" s="105" t="s">
        <v>841</v>
      </c>
      <c r="BL3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n°2.2/13-1556_V2  annule et remplace l' Avis Technique n° 2.2/13-1556_V1
Sur liste verte de la C2p à la date du référencement</v>
      </c>
      <c r="BM3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3" s="107"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3" s="107"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3" s="105">
        <f>IF(RECH_SUPPORT=TRUE,IF(MID(REFERENCEMENT_FACADE[[#This Row],[Colonne support visé]],1,3)="OUI",1,IF(OR(MID(REFERENCEMENT_FACADE[[#This Row],[Colonne support visé]],1,3)="non",MID(REFERENCEMENT_FACADE[[#This Row],[Colonne support visé]],1,2)="SO"),0,0)),1)</f>
        <v>1</v>
      </c>
      <c r="BV33" s="105">
        <f>IF(RECH_HAUTEUR=TRUE,IF(MID(REFERENCEMENT_FACADE[[#This Row],[Colonne situation visé]],1,3)="oui",1,IF(MID(REFERENCEMENT_FACADE[[#This Row],[Colonne situation visé]],1,3)="non",0,"ERREUR")),1)</f>
        <v>1</v>
      </c>
      <c r="BW3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3" s="105">
        <f>IF(REFERENCEMENT_FACADE[[#This Row],[Eligibilité procédé]]&lt;&gt;0,COUNTIF(REFERENCEMENT_FACADE[Eligibilité procédé],"&lt;="&amp;REFERENCEMENT_FACADE[[#This Row],[Eligibilité procédé]])-COUNTIF(REFERENCEMENT_FACADE[Eligibilité procédé],"=0"),ROWS(REFERENCEMENT_FACADE[Ordre]))</f>
        <v>28</v>
      </c>
      <c r="BY33" s="105">
        <f>IF(COUNTIF((REFERENCEMENT_FACADE[[#This Row],[Support visé]:[zone de simicité]]),"&lt;&gt;"&amp;"")=SUM(REFERENCEMENT_FACADE[[#This Row],[Support visé]:[zone de simicité]]),ROW(REFERENCEMENT_FACADE[[#This Row],[zone de simicité]]),"")</f>
        <v>33</v>
      </c>
    </row>
    <row r="34" spans="1:77" s="5" customFormat="1" ht="57.6" x14ac:dyDescent="0.3">
      <c r="A34" s="57">
        <v>45049</v>
      </c>
      <c r="B34" s="12" t="s">
        <v>149</v>
      </c>
      <c r="C34" s="12" t="s">
        <v>113</v>
      </c>
      <c r="D34" s="12" t="s">
        <v>685</v>
      </c>
      <c r="E34" s="16" t="s">
        <v>51</v>
      </c>
      <c r="F34" s="69" t="s">
        <v>30</v>
      </c>
      <c r="G34" s="70" t="s">
        <v>10</v>
      </c>
      <c r="H34" s="71" t="s">
        <v>11</v>
      </c>
      <c r="I34" s="43" t="s">
        <v>171</v>
      </c>
      <c r="J34" s="96" t="s">
        <v>10</v>
      </c>
      <c r="K34" s="97" t="s">
        <v>10</v>
      </c>
      <c r="L34" s="97" t="s">
        <v>10</v>
      </c>
      <c r="M34" s="97" t="s">
        <v>11</v>
      </c>
      <c r="N34" s="97" t="s">
        <v>11</v>
      </c>
      <c r="O34" s="97" t="s">
        <v>11</v>
      </c>
      <c r="P34" s="98" t="s">
        <v>11</v>
      </c>
      <c r="Q34" s="100" t="s">
        <v>10</v>
      </c>
      <c r="R34" s="97" t="s">
        <v>11</v>
      </c>
      <c r="S34" s="97" t="s">
        <v>11</v>
      </c>
      <c r="T34" s="97" t="s">
        <v>11</v>
      </c>
      <c r="U34" s="97" t="s">
        <v>11</v>
      </c>
      <c r="V34" s="97" t="s">
        <v>11</v>
      </c>
      <c r="W34" s="98" t="s">
        <v>11</v>
      </c>
      <c r="X34" s="65"/>
      <c r="Y34" s="92"/>
      <c r="Z34" s="92"/>
      <c r="AA34" s="92"/>
      <c r="AB34" s="92"/>
      <c r="AC34" s="92"/>
      <c r="AD34" s="92"/>
      <c r="AE34" s="92"/>
      <c r="AF34" s="92"/>
      <c r="AG34" s="92"/>
      <c r="AH34" s="92"/>
      <c r="AI34" s="92"/>
      <c r="AJ34" s="92"/>
      <c r="AK34" s="92"/>
      <c r="AL34" s="92"/>
      <c r="AM34" s="13">
        <v>4</v>
      </c>
      <c r="AN34" s="12" t="s">
        <v>384</v>
      </c>
      <c r="AO34" s="12" t="s">
        <v>384</v>
      </c>
      <c r="AP34" s="12" t="s">
        <v>384</v>
      </c>
      <c r="AQ34" s="41" t="s">
        <v>408</v>
      </c>
      <c r="AR34" s="44" t="s">
        <v>163</v>
      </c>
      <c r="AS34" s="146">
        <v>0</v>
      </c>
      <c r="AT34" s="13" t="s">
        <v>51</v>
      </c>
      <c r="AU34" s="12" t="s">
        <v>13</v>
      </c>
      <c r="AV34" s="49" t="s">
        <v>686</v>
      </c>
      <c r="AW34" s="48"/>
      <c r="AX34" s="48">
        <v>44967</v>
      </c>
      <c r="AY34" s="48">
        <v>45930</v>
      </c>
      <c r="AZ34" s="221">
        <f ca="1">+(REFERENCEMENT_FACADE[[#This Row],[AVIS LIMITE AU / VALIDITE]]&gt;=TODAY())*1</f>
        <v>1</v>
      </c>
      <c r="BA34" s="12" t="s">
        <v>10</v>
      </c>
      <c r="BB3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4" s="16" t="s">
        <v>927</v>
      </c>
      <c r="BD34" s="13"/>
      <c r="BE34" s="12"/>
      <c r="BF34" s="16"/>
      <c r="BG34" s="125" t="s">
        <v>754</v>
      </c>
      <c r="BH34" s="103" t="s">
        <v>722</v>
      </c>
      <c r="BI34" s="103"/>
      <c r="BJ3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https://evaluation.cstb.fr/fr/avis-technique/detail/2.2-12-1512_V2/</v>
      </c>
      <c r="BK34" s="105" t="s">
        <v>61</v>
      </c>
      <c r="BL3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n°2.2/12-1512_V2 annule et remplace l' Avis Technique n° 2.2/12-1512_V1
Sur liste verte de la C2p à la date du référencement</v>
      </c>
      <c r="BM3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4" s="105">
        <f>IF(RECH_SUPPORT=TRUE,IF(MID(REFERENCEMENT_FACADE[[#This Row],[Colonne support visé]],1,3)="OUI",1,IF(OR(MID(REFERENCEMENT_FACADE[[#This Row],[Colonne support visé]],1,3)="non",MID(REFERENCEMENT_FACADE[[#This Row],[Colonne support visé]],1,2)="SO"),0,0)),1)</f>
        <v>1</v>
      </c>
      <c r="BV34" s="105">
        <f>IF(RECH_HAUTEUR=TRUE,IF(MID(REFERENCEMENT_FACADE[[#This Row],[Colonne situation visé]],1,3)="oui",1,IF(MID(REFERENCEMENT_FACADE[[#This Row],[Colonne situation visé]],1,3)="non",0,"ERREUR")),1)</f>
        <v>1</v>
      </c>
      <c r="BW3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4" s="105">
        <f>IF(REFERENCEMENT_FACADE[[#This Row],[Eligibilité procédé]]&lt;&gt;0,COUNTIF(REFERENCEMENT_FACADE[Eligibilité procédé],"&lt;="&amp;REFERENCEMENT_FACADE[[#This Row],[Eligibilité procédé]])-COUNTIF(REFERENCEMENT_FACADE[Eligibilité procédé],"=0"),ROWS(REFERENCEMENT_FACADE[Ordre]))</f>
        <v>29</v>
      </c>
      <c r="BY34" s="105">
        <f>IF(COUNTIF((REFERENCEMENT_FACADE[[#This Row],[Support visé]:[zone de simicité]]),"&lt;&gt;"&amp;"")=SUM(REFERENCEMENT_FACADE[[#This Row],[Support visé]:[zone de simicité]]),ROW(REFERENCEMENT_FACADE[[#This Row],[zone de simicité]]),"")</f>
        <v>34</v>
      </c>
    </row>
    <row r="35" spans="1:77" s="5" customFormat="1" ht="57.6" x14ac:dyDescent="0.3">
      <c r="A35" s="56">
        <v>44384</v>
      </c>
      <c r="B35" s="11" t="s">
        <v>148</v>
      </c>
      <c r="C35" s="11" t="s">
        <v>113</v>
      </c>
      <c r="D35" s="11" t="s">
        <v>24</v>
      </c>
      <c r="E35" s="14" t="s">
        <v>25</v>
      </c>
      <c r="F35" s="69" t="s">
        <v>30</v>
      </c>
      <c r="G35" s="70" t="s">
        <v>10</v>
      </c>
      <c r="H35" s="71" t="s">
        <v>11</v>
      </c>
      <c r="I35" s="43" t="s">
        <v>10</v>
      </c>
      <c r="J35" s="96" t="s">
        <v>10</v>
      </c>
      <c r="K35" s="97" t="s">
        <v>10</v>
      </c>
      <c r="L35" s="97" t="s">
        <v>10</v>
      </c>
      <c r="M35" s="97" t="s">
        <v>11</v>
      </c>
      <c r="N35" s="97" t="s">
        <v>11</v>
      </c>
      <c r="O35" s="97" t="s">
        <v>11</v>
      </c>
      <c r="P35" s="98" t="s">
        <v>11</v>
      </c>
      <c r="Q35" s="100" t="s">
        <v>10</v>
      </c>
      <c r="R35" s="97" t="s">
        <v>11</v>
      </c>
      <c r="S35" s="97" t="s">
        <v>11</v>
      </c>
      <c r="T35" s="97" t="s">
        <v>11</v>
      </c>
      <c r="U35" s="97" t="s">
        <v>11</v>
      </c>
      <c r="V35" s="97" t="s">
        <v>11</v>
      </c>
      <c r="W35" s="98" t="s">
        <v>11</v>
      </c>
      <c r="X35" s="65"/>
      <c r="Y35" s="92"/>
      <c r="Z35" s="92"/>
      <c r="AA35" s="92"/>
      <c r="AB35" s="92"/>
      <c r="AC35" s="92"/>
      <c r="AD35" s="92"/>
      <c r="AE35" s="92"/>
      <c r="AF35" s="92"/>
      <c r="AG35" s="92"/>
      <c r="AH35" s="92"/>
      <c r="AI35" s="92"/>
      <c r="AJ35" s="92"/>
      <c r="AK35" s="92"/>
      <c r="AL35" s="92"/>
      <c r="AM35" s="13">
        <v>4</v>
      </c>
      <c r="AN35" s="12" t="s">
        <v>384</v>
      </c>
      <c r="AO35" s="12" t="s">
        <v>384</v>
      </c>
      <c r="AP35" s="12" t="s">
        <v>384</v>
      </c>
      <c r="AQ35" s="41" t="s">
        <v>399</v>
      </c>
      <c r="AR35" s="44" t="s">
        <v>1074</v>
      </c>
      <c r="AS35" s="146">
        <v>0</v>
      </c>
      <c r="AT35" s="15" t="s">
        <v>25</v>
      </c>
      <c r="AU35" s="11" t="s">
        <v>13</v>
      </c>
      <c r="AV35" s="11" t="s">
        <v>266</v>
      </c>
      <c r="AW35" s="50">
        <v>44278</v>
      </c>
      <c r="AX35" s="50">
        <v>44333</v>
      </c>
      <c r="AY35" s="50">
        <v>45838</v>
      </c>
      <c r="AZ35" s="221">
        <f ca="1">+(REFERENCEMENT_FACADE[[#This Row],[AVIS LIMITE AU / VALIDITE]]&gt;=TODAY())*1</f>
        <v>1</v>
      </c>
      <c r="BA35" s="12" t="s">
        <v>10</v>
      </c>
      <c r="BB35" s="1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5" s="52" t="s">
        <v>932</v>
      </c>
      <c r="BD35" s="13"/>
      <c r="BE35" s="12"/>
      <c r="BF35" s="16"/>
      <c r="BG35" s="125" t="s">
        <v>745</v>
      </c>
      <c r="BH35" s="103" t="s">
        <v>626</v>
      </c>
      <c r="BI35" s="106"/>
      <c r="BJ3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https://evaluation.cstb.fr/fr/avis-technique/detail/2.2-13-1566_V3/</v>
      </c>
      <c r="BK35" s="105" t="s">
        <v>867</v>
      </c>
      <c r="BL3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n°2.2/13-1566_V3 annule et remplace l' Avis Technique n° 2.2/13-1566_V2
Sur liste verte de la C2p à la date du référencement</v>
      </c>
      <c r="BM3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5" s="105">
        <f>IF(RECH_SUPPORT=TRUE,IF(MID(REFERENCEMENT_FACADE[[#This Row],[Colonne support visé]],1,3)="OUI",1,IF(OR(MID(REFERENCEMENT_FACADE[[#This Row],[Colonne support visé]],1,3)="non",MID(REFERENCEMENT_FACADE[[#This Row],[Colonne support visé]],1,2)="SO"),0,0)),1)</f>
        <v>1</v>
      </c>
      <c r="BV35" s="105">
        <f>IF(RECH_HAUTEUR=TRUE,IF(MID(REFERENCEMENT_FACADE[[#This Row],[Colonne situation visé]],1,3)="oui",1,IF(MID(REFERENCEMENT_FACADE[[#This Row],[Colonne situation visé]],1,3)="non",0,"ERREUR")),1)</f>
        <v>1</v>
      </c>
      <c r="BW3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5" s="105">
        <f>IF(REFERENCEMENT_FACADE[[#This Row],[Eligibilité procédé]]&lt;&gt;0,COUNTIF(REFERENCEMENT_FACADE[Eligibilité procédé],"&lt;="&amp;REFERENCEMENT_FACADE[[#This Row],[Eligibilité procédé]])-COUNTIF(REFERENCEMENT_FACADE[Eligibilité procédé],"=0"),ROWS(REFERENCEMENT_FACADE[Ordre]))</f>
        <v>30</v>
      </c>
      <c r="BY35" s="105">
        <f>IF(COUNTIF((REFERENCEMENT_FACADE[[#This Row],[Support visé]:[zone de simicité]]),"&lt;&gt;"&amp;"")=SUM(REFERENCEMENT_FACADE[[#This Row],[Support visé]:[zone de simicité]]),ROW(REFERENCEMENT_FACADE[[#This Row],[zone de simicité]]),"")</f>
        <v>35</v>
      </c>
    </row>
    <row r="36" spans="1:77" s="5" customFormat="1" ht="57.6" x14ac:dyDescent="0.3">
      <c r="A36" s="57">
        <v>45049</v>
      </c>
      <c r="B36" s="12" t="s">
        <v>149</v>
      </c>
      <c r="C36" s="11" t="s">
        <v>113</v>
      </c>
      <c r="D36" s="12" t="s">
        <v>671</v>
      </c>
      <c r="E36" s="16" t="s">
        <v>379</v>
      </c>
      <c r="F36" s="72" t="s">
        <v>30</v>
      </c>
      <c r="G36" s="73" t="s">
        <v>10</v>
      </c>
      <c r="H36" s="74" t="s">
        <v>11</v>
      </c>
      <c r="I36" s="75" t="s">
        <v>10</v>
      </c>
      <c r="J36" s="96" t="s">
        <v>10</v>
      </c>
      <c r="K36" s="97" t="s">
        <v>10</v>
      </c>
      <c r="L36" s="97" t="s">
        <v>10</v>
      </c>
      <c r="M36" s="97" t="s">
        <v>11</v>
      </c>
      <c r="N36" s="97" t="s">
        <v>11</v>
      </c>
      <c r="O36" s="97" t="s">
        <v>11</v>
      </c>
      <c r="P36" s="98" t="s">
        <v>11</v>
      </c>
      <c r="Q36" s="100" t="s">
        <v>10</v>
      </c>
      <c r="R36" s="97" t="s">
        <v>11</v>
      </c>
      <c r="S36" s="97" t="s">
        <v>11</v>
      </c>
      <c r="T36" s="97" t="s">
        <v>11</v>
      </c>
      <c r="U36" s="97" t="s">
        <v>11</v>
      </c>
      <c r="V36" s="97" t="s">
        <v>11</v>
      </c>
      <c r="W36" s="98" t="s">
        <v>11</v>
      </c>
      <c r="X36" s="64"/>
      <c r="Y36" s="94"/>
      <c r="Z36" s="94"/>
      <c r="AA36" s="94"/>
      <c r="AB36" s="94"/>
      <c r="AC36" s="94"/>
      <c r="AD36" s="94"/>
      <c r="AE36" s="94"/>
      <c r="AF36" s="94"/>
      <c r="AG36" s="94"/>
      <c r="AH36" s="94"/>
      <c r="AI36" s="94"/>
      <c r="AJ36" s="94"/>
      <c r="AK36" s="94"/>
      <c r="AL36" s="94"/>
      <c r="AM36" s="13">
        <v>4</v>
      </c>
      <c r="AN36" s="12" t="s">
        <v>384</v>
      </c>
      <c r="AO36" s="12" t="s">
        <v>384</v>
      </c>
      <c r="AP36" s="12">
        <v>1</v>
      </c>
      <c r="AQ36" s="41" t="s">
        <v>810</v>
      </c>
      <c r="AR36" s="44" t="s">
        <v>163</v>
      </c>
      <c r="AS36" s="146">
        <v>0</v>
      </c>
      <c r="AT36" s="13" t="s">
        <v>379</v>
      </c>
      <c r="AU36" s="12" t="s">
        <v>13</v>
      </c>
      <c r="AV36" s="49" t="s">
        <v>672</v>
      </c>
      <c r="AW36" s="48">
        <v>44867</v>
      </c>
      <c r="AX36" s="48">
        <v>44988</v>
      </c>
      <c r="AY36" s="48">
        <v>46081</v>
      </c>
      <c r="AZ36" s="221">
        <f ca="1">+(REFERENCEMENT_FACADE[[#This Row],[AVIS LIMITE AU / VALIDITE]]&gt;=TODAY())*1</f>
        <v>1</v>
      </c>
      <c r="BA36" s="12" t="s">
        <v>10</v>
      </c>
      <c r="BB3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6" s="16" t="s">
        <v>917</v>
      </c>
      <c r="BD36" s="13"/>
      <c r="BE36" s="12"/>
      <c r="BF36" s="16"/>
      <c r="BG36" s="124" t="s">
        <v>745</v>
      </c>
      <c r="BH36" s="103" t="s">
        <v>728</v>
      </c>
      <c r="BI36" s="106"/>
      <c r="BJ3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https://evaluation.cstb.fr/fr/avis-technique/detail/2.2-22-1839_V1/</v>
      </c>
      <c r="BK36" s="105"/>
      <c r="BL3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3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3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6" s="105">
        <f>IF(RECH_SUPPORT=TRUE,IF(MID(REFERENCEMENT_FACADE[[#This Row],[Colonne support visé]],1,3)="OUI",1,IF(OR(MID(REFERENCEMENT_FACADE[[#This Row],[Colonne support visé]],1,3)="non",MID(REFERENCEMENT_FACADE[[#This Row],[Colonne support visé]],1,2)="SO"),0,0)),1)</f>
        <v>1</v>
      </c>
      <c r="BV36" s="105">
        <f>IF(RECH_HAUTEUR=TRUE,IF(MID(REFERENCEMENT_FACADE[[#This Row],[Colonne situation visé]],1,3)="oui",1,IF(MID(REFERENCEMENT_FACADE[[#This Row],[Colonne situation visé]],1,3)="non",0,"ERREUR")),1)</f>
        <v>1</v>
      </c>
      <c r="BW3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6" s="105">
        <f>IF(REFERENCEMENT_FACADE[[#This Row],[Eligibilité procédé]]&lt;&gt;0,COUNTIF(REFERENCEMENT_FACADE[Eligibilité procédé],"&lt;="&amp;REFERENCEMENT_FACADE[[#This Row],[Eligibilité procédé]])-COUNTIF(REFERENCEMENT_FACADE[Eligibilité procédé],"=0"),ROWS(REFERENCEMENT_FACADE[Ordre]))</f>
        <v>31</v>
      </c>
      <c r="BY36" s="105">
        <f>IF(COUNTIF((REFERENCEMENT_FACADE[[#This Row],[Support visé]:[zone de simicité]]),"&lt;&gt;"&amp;"")=SUM(REFERENCEMENT_FACADE[[#This Row],[Support visé]:[zone de simicité]]),ROW(REFERENCEMENT_FACADE[[#This Row],[zone de simicité]]),"")</f>
        <v>36</v>
      </c>
    </row>
    <row r="37" spans="1:77" s="5" customFormat="1" ht="86.4" x14ac:dyDescent="0.3">
      <c r="A37" s="56">
        <v>44634</v>
      </c>
      <c r="B37" s="12" t="s">
        <v>132</v>
      </c>
      <c r="C37" s="12" t="s">
        <v>113</v>
      </c>
      <c r="D37" s="12" t="s">
        <v>327</v>
      </c>
      <c r="E37" s="58" t="s">
        <v>326</v>
      </c>
      <c r="F37" s="72" t="s">
        <v>30</v>
      </c>
      <c r="G37" s="73" t="s">
        <v>10</v>
      </c>
      <c r="H37" s="74" t="s">
        <v>11</v>
      </c>
      <c r="I37" s="75" t="s">
        <v>10</v>
      </c>
      <c r="J37" s="96" t="s">
        <v>10</v>
      </c>
      <c r="K37" s="97" t="s">
        <v>10</v>
      </c>
      <c r="L37" s="97" t="s">
        <v>10</v>
      </c>
      <c r="M37" s="97" t="s">
        <v>11</v>
      </c>
      <c r="N37" s="97" t="s">
        <v>11</v>
      </c>
      <c r="O37" s="97" t="s">
        <v>11</v>
      </c>
      <c r="P37" s="98" t="s">
        <v>11</v>
      </c>
      <c r="Q37" s="100" t="s">
        <v>10</v>
      </c>
      <c r="R37" s="97" t="s">
        <v>11</v>
      </c>
      <c r="S37" s="97" t="s">
        <v>11</v>
      </c>
      <c r="T37" s="97" t="s">
        <v>11</v>
      </c>
      <c r="U37" s="97" t="s">
        <v>11</v>
      </c>
      <c r="V37" s="97" t="s">
        <v>11</v>
      </c>
      <c r="W37" s="98" t="s">
        <v>11</v>
      </c>
      <c r="X37" s="65"/>
      <c r="Y37" s="92"/>
      <c r="Z37" s="92"/>
      <c r="AA37" s="92"/>
      <c r="AB37" s="92"/>
      <c r="AC37" s="92"/>
      <c r="AD37" s="92"/>
      <c r="AE37" s="92"/>
      <c r="AF37" s="92"/>
      <c r="AG37" s="92"/>
      <c r="AH37" s="92"/>
      <c r="AI37" s="92"/>
      <c r="AJ37" s="92"/>
      <c r="AK37" s="92"/>
      <c r="AL37" s="92"/>
      <c r="AM37" s="13">
        <v>4</v>
      </c>
      <c r="AN37" s="12" t="s">
        <v>384</v>
      </c>
      <c r="AO37" s="12" t="s">
        <v>384</v>
      </c>
      <c r="AP37" s="12" t="s">
        <v>384</v>
      </c>
      <c r="AQ37" s="41" t="s">
        <v>391</v>
      </c>
      <c r="AR37" s="44" t="s">
        <v>1074</v>
      </c>
      <c r="AS37" s="146">
        <v>0</v>
      </c>
      <c r="AT37" s="13" t="s">
        <v>326</v>
      </c>
      <c r="AU37" s="12" t="s">
        <v>13</v>
      </c>
      <c r="AV37" s="12" t="s">
        <v>328</v>
      </c>
      <c r="AW37" s="48">
        <v>44377</v>
      </c>
      <c r="AX37" s="48">
        <v>44538</v>
      </c>
      <c r="AY37" s="48">
        <v>45565</v>
      </c>
      <c r="AZ37" s="221">
        <f ca="1">+(REFERENCEMENT_FACADE[[#This Row],[AVIS LIMITE AU / VALIDITE]]&gt;=TODAY())*1</f>
        <v>1</v>
      </c>
      <c r="BA37" s="12" t="s">
        <v>10</v>
      </c>
      <c r="BB3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7" s="16" t="s">
        <v>917</v>
      </c>
      <c r="BD37" s="13" t="s">
        <v>797</v>
      </c>
      <c r="BE37" s="12" t="s">
        <v>747</v>
      </c>
      <c r="BF37" s="16"/>
      <c r="BG37" s="124" t="s">
        <v>745</v>
      </c>
      <c r="BH37" s="103" t="s">
        <v>610</v>
      </c>
      <c r="BI37" s="106"/>
      <c r="BJ3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https://evaluation.cstb.fr/fr/avis-technique/detail/2.2-21-1822_V1/</v>
      </c>
      <c r="BK37" s="105"/>
      <c r="BL3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3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7" s="105">
        <f>IF(RECH_SUPPORT=TRUE,IF(MID(REFERENCEMENT_FACADE[[#This Row],[Colonne support visé]],1,3)="OUI",1,IF(OR(MID(REFERENCEMENT_FACADE[[#This Row],[Colonne support visé]],1,3)="non",MID(REFERENCEMENT_FACADE[[#This Row],[Colonne support visé]],1,2)="SO"),0,0)),1)</f>
        <v>1</v>
      </c>
      <c r="BV37" s="105">
        <f>IF(RECH_HAUTEUR=TRUE,IF(MID(REFERENCEMENT_FACADE[[#This Row],[Colonne situation visé]],1,3)="oui",1,IF(MID(REFERENCEMENT_FACADE[[#This Row],[Colonne situation visé]],1,3)="non",0,"ERREUR")),1)</f>
        <v>1</v>
      </c>
      <c r="BW3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7" s="105">
        <f>IF(REFERENCEMENT_FACADE[[#This Row],[Eligibilité procédé]]&lt;&gt;0,COUNTIF(REFERENCEMENT_FACADE[Eligibilité procédé],"&lt;="&amp;REFERENCEMENT_FACADE[[#This Row],[Eligibilité procédé]])-COUNTIF(REFERENCEMENT_FACADE[Eligibilité procédé],"=0"),ROWS(REFERENCEMENT_FACADE[Ordre]))</f>
        <v>32</v>
      </c>
      <c r="BY37" s="105">
        <f>IF(COUNTIF((REFERENCEMENT_FACADE[[#This Row],[Support visé]:[zone de simicité]]),"&lt;&gt;"&amp;"")=SUM(REFERENCEMENT_FACADE[[#This Row],[Support visé]:[zone de simicité]]),ROW(REFERENCEMENT_FACADE[[#This Row],[zone de simicité]]),"")</f>
        <v>37</v>
      </c>
    </row>
    <row r="38" spans="1:77" s="5" customFormat="1" ht="72" x14ac:dyDescent="0.3">
      <c r="A38" s="56">
        <v>44383</v>
      </c>
      <c r="B38" s="12" t="s">
        <v>132</v>
      </c>
      <c r="C38" s="11" t="s">
        <v>113</v>
      </c>
      <c r="D38" s="12" t="s">
        <v>73</v>
      </c>
      <c r="E38" s="16" t="s">
        <v>60</v>
      </c>
      <c r="F38" s="69" t="s">
        <v>30</v>
      </c>
      <c r="G38" s="70" t="s">
        <v>10</v>
      </c>
      <c r="H38" s="71" t="s">
        <v>11</v>
      </c>
      <c r="I38" s="43" t="s">
        <v>10</v>
      </c>
      <c r="J38" s="96" t="s">
        <v>10</v>
      </c>
      <c r="K38" s="97" t="s">
        <v>10</v>
      </c>
      <c r="L38" s="97" t="s">
        <v>10</v>
      </c>
      <c r="M38" s="97" t="s">
        <v>11</v>
      </c>
      <c r="N38" s="97" t="s">
        <v>11</v>
      </c>
      <c r="O38" s="97" t="s">
        <v>11</v>
      </c>
      <c r="P38" s="98" t="s">
        <v>11</v>
      </c>
      <c r="Q38" s="100" t="s">
        <v>10</v>
      </c>
      <c r="R38" s="97" t="s">
        <v>11</v>
      </c>
      <c r="S38" s="97" t="s">
        <v>11</v>
      </c>
      <c r="T38" s="97" t="s">
        <v>11</v>
      </c>
      <c r="U38" s="97" t="s">
        <v>11</v>
      </c>
      <c r="V38" s="97" t="s">
        <v>11</v>
      </c>
      <c r="W38" s="98" t="s">
        <v>11</v>
      </c>
      <c r="X38" s="65"/>
      <c r="Y38" s="92"/>
      <c r="Z38" s="92"/>
      <c r="AA38" s="92"/>
      <c r="AB38" s="92"/>
      <c r="AC38" s="92"/>
      <c r="AD38" s="92"/>
      <c r="AE38" s="92"/>
      <c r="AF38" s="92"/>
      <c r="AG38" s="92"/>
      <c r="AH38" s="92"/>
      <c r="AI38" s="92"/>
      <c r="AJ38" s="92"/>
      <c r="AK38" s="92"/>
      <c r="AL38" s="92"/>
      <c r="AM38" s="13">
        <v>4</v>
      </c>
      <c r="AN38" s="12" t="s">
        <v>384</v>
      </c>
      <c r="AO38" s="12" t="s">
        <v>384</v>
      </c>
      <c r="AP38" s="12" t="s">
        <v>384</v>
      </c>
      <c r="AQ38" s="41" t="s">
        <v>402</v>
      </c>
      <c r="AR38" s="44" t="s">
        <v>772</v>
      </c>
      <c r="AS38" s="146">
        <v>0</v>
      </c>
      <c r="AT38" s="13" t="s">
        <v>60</v>
      </c>
      <c r="AU38" s="12" t="s">
        <v>13</v>
      </c>
      <c r="AV38" s="12" t="s">
        <v>253</v>
      </c>
      <c r="AW38" s="50">
        <v>44012</v>
      </c>
      <c r="AX38" s="50">
        <v>44287</v>
      </c>
      <c r="AY38" s="50">
        <v>46022</v>
      </c>
      <c r="AZ38" s="221">
        <f ca="1">+(REFERENCEMENT_FACADE[[#This Row],[AVIS LIMITE AU / VALIDITE]]&gt;=TODAY())*1</f>
        <v>1</v>
      </c>
      <c r="BA38" s="12" t="s">
        <v>10</v>
      </c>
      <c r="BB3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8" s="16" t="s">
        <v>949</v>
      </c>
      <c r="BD38" s="13"/>
      <c r="BE38" s="12"/>
      <c r="BF38" s="16"/>
      <c r="BG38" s="125" t="s">
        <v>745</v>
      </c>
      <c r="BH38" s="103" t="s">
        <v>633</v>
      </c>
      <c r="BI38" s="106"/>
      <c r="BJ3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https://evaluation.cstb.fr/fr/avis-technique/detail/2.2-16-1751_V2/</v>
      </c>
      <c r="BK38" s="105" t="s">
        <v>882</v>
      </c>
      <c r="BL3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n°2.2/16-1751_V2 annule et remplace l' Avis Technique n° 2.2/16-1751_V1
Sur liste verte de la C2p à la date du référencement</v>
      </c>
      <c r="BM3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3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8" s="105">
        <f>IF(RECH_SUPPORT=TRUE,IF(MID(REFERENCEMENT_FACADE[[#This Row],[Colonne support visé]],1,3)="OUI",1,IF(OR(MID(REFERENCEMENT_FACADE[[#This Row],[Colonne support visé]],1,3)="non",MID(REFERENCEMENT_FACADE[[#This Row],[Colonne support visé]],1,2)="SO"),0,0)),1)</f>
        <v>1</v>
      </c>
      <c r="BV38" s="105">
        <f>IF(RECH_HAUTEUR=TRUE,IF(MID(REFERENCEMENT_FACADE[[#This Row],[Colonne situation visé]],1,3)="oui",1,IF(MID(REFERENCEMENT_FACADE[[#This Row],[Colonne situation visé]],1,3)="non",0,"ERREUR")),1)</f>
        <v>1</v>
      </c>
      <c r="BW3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8" s="105">
        <f>IF(REFERENCEMENT_FACADE[[#This Row],[Eligibilité procédé]]&lt;&gt;0,COUNTIF(REFERENCEMENT_FACADE[Eligibilité procédé],"&lt;="&amp;REFERENCEMENT_FACADE[[#This Row],[Eligibilité procédé]])-COUNTIF(REFERENCEMENT_FACADE[Eligibilité procédé],"=0"),ROWS(REFERENCEMENT_FACADE[Ordre]))</f>
        <v>33</v>
      </c>
      <c r="BY38" s="105">
        <f>IF(COUNTIF((REFERENCEMENT_FACADE[[#This Row],[Support visé]:[zone de simicité]]),"&lt;&gt;"&amp;"")=SUM(REFERENCEMENT_FACADE[[#This Row],[Support visé]:[zone de simicité]]),ROW(REFERENCEMENT_FACADE[[#This Row],[zone de simicité]]),"")</f>
        <v>38</v>
      </c>
    </row>
    <row r="39" spans="1:77" s="5" customFormat="1" ht="57.6" x14ac:dyDescent="0.3">
      <c r="A39" s="56">
        <v>44893</v>
      </c>
      <c r="B39" s="12" t="s">
        <v>332</v>
      </c>
      <c r="C39" s="59" t="s">
        <v>113</v>
      </c>
      <c r="D39" s="12" t="s">
        <v>350</v>
      </c>
      <c r="E39" s="60" t="s">
        <v>349</v>
      </c>
      <c r="F39" s="72" t="s">
        <v>30</v>
      </c>
      <c r="G39" s="70" t="s">
        <v>10</v>
      </c>
      <c r="H39" s="74" t="s">
        <v>11</v>
      </c>
      <c r="I39" s="43" t="s">
        <v>10</v>
      </c>
      <c r="J39" s="96" t="s">
        <v>10</v>
      </c>
      <c r="K39" s="97" t="s">
        <v>10</v>
      </c>
      <c r="L39" s="97" t="s">
        <v>10</v>
      </c>
      <c r="M39" s="97" t="s">
        <v>11</v>
      </c>
      <c r="N39" s="97" t="s">
        <v>11</v>
      </c>
      <c r="O39" s="97" t="s">
        <v>11</v>
      </c>
      <c r="P39" s="98" t="s">
        <v>11</v>
      </c>
      <c r="Q39" s="100" t="s">
        <v>10</v>
      </c>
      <c r="R39" s="97" t="s">
        <v>11</v>
      </c>
      <c r="S39" s="97" t="s">
        <v>11</v>
      </c>
      <c r="T39" s="97" t="s">
        <v>11</v>
      </c>
      <c r="U39" s="97" t="s">
        <v>11</v>
      </c>
      <c r="V39" s="97" t="s">
        <v>11</v>
      </c>
      <c r="W39" s="98" t="s">
        <v>11</v>
      </c>
      <c r="X39" s="65"/>
      <c r="Y39" s="92"/>
      <c r="Z39" s="92"/>
      <c r="AA39" s="92"/>
      <c r="AB39" s="92"/>
      <c r="AC39" s="92"/>
      <c r="AD39" s="92"/>
      <c r="AE39" s="92"/>
      <c r="AF39" s="92"/>
      <c r="AG39" s="92"/>
      <c r="AH39" s="92"/>
      <c r="AI39" s="92"/>
      <c r="AJ39" s="92"/>
      <c r="AK39" s="92"/>
      <c r="AL39" s="92"/>
      <c r="AM39" s="13">
        <v>4</v>
      </c>
      <c r="AN39" s="12">
        <v>2</v>
      </c>
      <c r="AO39" s="12">
        <v>1</v>
      </c>
      <c r="AP39" s="12">
        <v>1</v>
      </c>
      <c r="AQ39" s="41"/>
      <c r="AR39" s="44" t="s">
        <v>163</v>
      </c>
      <c r="AS39" s="146">
        <v>0</v>
      </c>
      <c r="AT39" s="13" t="s">
        <v>349</v>
      </c>
      <c r="AU39" s="12" t="s">
        <v>13</v>
      </c>
      <c r="AV39" s="12" t="s">
        <v>347</v>
      </c>
      <c r="AW39" s="50">
        <v>44495</v>
      </c>
      <c r="AX39" s="50">
        <v>44649</v>
      </c>
      <c r="AY39" s="50">
        <v>45688</v>
      </c>
      <c r="AZ39" s="221">
        <f ca="1">+(REFERENCEMENT_FACADE[[#This Row],[AVIS LIMITE AU / VALIDITE]]&gt;=TODAY())*1</f>
        <v>1</v>
      </c>
      <c r="BA39" s="12" t="s">
        <v>10</v>
      </c>
      <c r="BB3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39" s="16" t="s">
        <v>917</v>
      </c>
      <c r="BD39" s="13"/>
      <c r="BE39" s="12"/>
      <c r="BF39" s="16"/>
      <c r="BG39" s="125" t="s">
        <v>745</v>
      </c>
      <c r="BH39" s="103" t="s">
        <v>600</v>
      </c>
      <c r="BI39" s="106"/>
      <c r="BJ3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https://evaluation.cstb.fr/fr/avis-technique/detail/2.2-21-1829_V1/</v>
      </c>
      <c r="BK39" s="105"/>
      <c r="BL3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3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3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3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3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3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3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3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3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39" s="105">
        <f>IF(RECH_SUPPORT=TRUE,IF(MID(REFERENCEMENT_FACADE[[#This Row],[Colonne support visé]],1,3)="OUI",1,IF(OR(MID(REFERENCEMENT_FACADE[[#This Row],[Colonne support visé]],1,3)="non",MID(REFERENCEMENT_FACADE[[#This Row],[Colonne support visé]],1,2)="SO"),0,0)),1)</f>
        <v>1</v>
      </c>
      <c r="BV39" s="105">
        <f>IF(RECH_HAUTEUR=TRUE,IF(MID(REFERENCEMENT_FACADE[[#This Row],[Colonne situation visé]],1,3)="oui",1,IF(MID(REFERENCEMENT_FACADE[[#This Row],[Colonne situation visé]],1,3)="non",0,"ERREUR")),1)</f>
        <v>1</v>
      </c>
      <c r="BW3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39" s="105">
        <f>IF(REFERENCEMENT_FACADE[[#This Row],[Eligibilité procédé]]&lt;&gt;0,COUNTIF(REFERENCEMENT_FACADE[Eligibilité procédé],"&lt;="&amp;REFERENCEMENT_FACADE[[#This Row],[Eligibilité procédé]])-COUNTIF(REFERENCEMENT_FACADE[Eligibilité procédé],"=0"),ROWS(REFERENCEMENT_FACADE[Ordre]))</f>
        <v>34</v>
      </c>
      <c r="BY39" s="105">
        <f>IF(COUNTIF((REFERENCEMENT_FACADE[[#This Row],[Support visé]:[zone de simicité]]),"&lt;&gt;"&amp;"")=SUM(REFERENCEMENT_FACADE[[#This Row],[Support visé]:[zone de simicité]]),ROW(REFERENCEMENT_FACADE[[#This Row],[zone de simicité]]),"")</f>
        <v>39</v>
      </c>
    </row>
    <row r="40" spans="1:77" s="5" customFormat="1" ht="57.6" x14ac:dyDescent="0.3">
      <c r="A40" s="56">
        <v>45085</v>
      </c>
      <c r="B40" s="12" t="s">
        <v>128</v>
      </c>
      <c r="C40" s="12" t="s">
        <v>113</v>
      </c>
      <c r="D40" s="12" t="s">
        <v>1197</v>
      </c>
      <c r="E40" s="16" t="s">
        <v>1198</v>
      </c>
      <c r="F40" s="72" t="s">
        <v>30</v>
      </c>
      <c r="G40" s="70" t="s">
        <v>10</v>
      </c>
      <c r="H40" s="74" t="s">
        <v>11</v>
      </c>
      <c r="I40" s="43" t="s">
        <v>11</v>
      </c>
      <c r="J40" s="96" t="s">
        <v>415</v>
      </c>
      <c r="K40" s="97" t="s">
        <v>415</v>
      </c>
      <c r="L40" s="97" t="s">
        <v>11</v>
      </c>
      <c r="M40" s="97" t="s">
        <v>11</v>
      </c>
      <c r="N40" s="97" t="s">
        <v>11</v>
      </c>
      <c r="O40" s="97" t="s">
        <v>11</v>
      </c>
      <c r="P40" s="98" t="s">
        <v>11</v>
      </c>
      <c r="Q40" s="100" t="s">
        <v>415</v>
      </c>
      <c r="R40" s="97" t="s">
        <v>11</v>
      </c>
      <c r="S40" s="97" t="s">
        <v>11</v>
      </c>
      <c r="T40" s="97" t="s">
        <v>11</v>
      </c>
      <c r="U40" s="97" t="s">
        <v>11</v>
      </c>
      <c r="V40" s="97" t="s">
        <v>11</v>
      </c>
      <c r="W40" s="98" t="s">
        <v>11</v>
      </c>
      <c r="X40" s="65"/>
      <c r="Y40" s="93" t="s">
        <v>1199</v>
      </c>
      <c r="Z40" s="93" t="s">
        <v>1199</v>
      </c>
      <c r="AA40" s="93"/>
      <c r="AB40" s="93"/>
      <c r="AC40" s="92"/>
      <c r="AD40" s="92"/>
      <c r="AE40" s="92"/>
      <c r="AF40" s="93" t="s">
        <v>1199</v>
      </c>
      <c r="AG40" s="93"/>
      <c r="AH40" s="93"/>
      <c r="AI40" s="92"/>
      <c r="AJ40" s="92"/>
      <c r="AK40" s="92"/>
      <c r="AL40" s="92"/>
      <c r="AM40" s="13">
        <v>4</v>
      </c>
      <c r="AN40" s="12" t="s">
        <v>384</v>
      </c>
      <c r="AO40" s="12" t="s">
        <v>384</v>
      </c>
      <c r="AP40" s="12">
        <v>1</v>
      </c>
      <c r="AQ40" s="41" t="s">
        <v>1200</v>
      </c>
      <c r="AR40" s="44" t="s">
        <v>772</v>
      </c>
      <c r="AS40" s="146">
        <v>0</v>
      </c>
      <c r="AT40" s="13" t="s">
        <v>1198</v>
      </c>
      <c r="AU40" s="12" t="s">
        <v>572</v>
      </c>
      <c r="AV40" s="12" t="s">
        <v>1107</v>
      </c>
      <c r="AW40" s="50"/>
      <c r="AX40" s="50">
        <v>44860</v>
      </c>
      <c r="AY40" s="50">
        <v>45956</v>
      </c>
      <c r="AZ40" s="221">
        <f ca="1">+(REFERENCEMENT_FACADE[[#This Row],[AVIS LIMITE AU / VALIDITE]]&gt;=TODAY())*1</f>
        <v>1</v>
      </c>
      <c r="BA40" s="50" t="s">
        <v>31</v>
      </c>
      <c r="BB4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40" s="16"/>
      <c r="BD40" s="13"/>
      <c r="BE40" s="12"/>
      <c r="BF40" s="16"/>
      <c r="BG40" s="125" t="s">
        <v>1074</v>
      </c>
      <c r="BH40" s="103" t="s">
        <v>1234</v>
      </c>
      <c r="BI40" s="104"/>
      <c r="BJ4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https://evaluation.cstb.fr/fr/appreciation-technique-expertise-atex/detail/3107-v1/</v>
      </c>
      <c r="BK40" s="105"/>
      <c r="BL4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4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v>
      </c>
      <c r="BR4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4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40"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xml:space="preserve">* Domaine d'emploi Hauteur :
Charge admissible sous vent normal de 1033 Pa
</v>
      </c>
      <c r="BU40" s="105">
        <f>IF(RECH_SUPPORT=TRUE,IF(MID(REFERENCEMENT_FACADE[[#This Row],[Colonne support visé]],1,3)="OUI",1,IF(OR(MID(REFERENCEMENT_FACADE[[#This Row],[Colonne support visé]],1,3)="non",MID(REFERENCEMENT_FACADE[[#This Row],[Colonne support visé]],1,2)="SO"),0,0)),1)</f>
        <v>1</v>
      </c>
      <c r="BV40" s="105">
        <f>IF(RECH_HAUTEUR=TRUE,IF(MID(REFERENCEMENT_FACADE[[#This Row],[Colonne situation visé]],1,3)="oui",1,IF(MID(REFERENCEMENT_FACADE[[#This Row],[Colonne situation visé]],1,3)="non",0,"ERREUR")),1)</f>
        <v>1</v>
      </c>
      <c r="BW4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0" s="105">
        <f>IF(REFERENCEMENT_FACADE[[#This Row],[Eligibilité procédé]]&lt;&gt;0,COUNTIF(REFERENCEMENT_FACADE[Eligibilité procédé],"&lt;="&amp;REFERENCEMENT_FACADE[[#This Row],[Eligibilité procédé]])-COUNTIF(REFERENCEMENT_FACADE[Eligibilité procédé],"=0"),ROWS(REFERENCEMENT_FACADE[Ordre]))</f>
        <v>35</v>
      </c>
      <c r="BY40" s="105">
        <f>IF(COUNTIF((REFERENCEMENT_FACADE[[#This Row],[Support visé]:[zone de simicité]]),"&lt;&gt;"&amp;"")=SUM(REFERENCEMENT_FACADE[[#This Row],[Support visé]:[zone de simicité]]),ROW(REFERENCEMENT_FACADE[[#This Row],[zone de simicité]]),"")</f>
        <v>40</v>
      </c>
    </row>
    <row r="41" spans="1:77" s="5" customFormat="1" ht="172.8" x14ac:dyDescent="0.3">
      <c r="A41" s="56">
        <v>44893</v>
      </c>
      <c r="B41" s="12" t="s">
        <v>132</v>
      </c>
      <c r="C41" s="12" t="s">
        <v>101</v>
      </c>
      <c r="D41" s="11" t="s">
        <v>351</v>
      </c>
      <c r="E41" s="16" t="s">
        <v>352</v>
      </c>
      <c r="F41" s="72" t="s">
        <v>30</v>
      </c>
      <c r="G41" s="70" t="s">
        <v>10</v>
      </c>
      <c r="H41" s="74" t="s">
        <v>11</v>
      </c>
      <c r="I41" s="43" t="s">
        <v>10</v>
      </c>
      <c r="J41" s="96" t="s">
        <v>10</v>
      </c>
      <c r="K41" s="97" t="s">
        <v>10</v>
      </c>
      <c r="L41" s="97" t="s">
        <v>10</v>
      </c>
      <c r="M41" s="97" t="s">
        <v>415</v>
      </c>
      <c r="N41" s="97" t="s">
        <v>11</v>
      </c>
      <c r="O41" s="97" t="s">
        <v>11</v>
      </c>
      <c r="P41" s="98" t="s">
        <v>11</v>
      </c>
      <c r="Q41" s="100" t="s">
        <v>10</v>
      </c>
      <c r="R41" s="97" t="s">
        <v>415</v>
      </c>
      <c r="S41" s="97" t="s">
        <v>415</v>
      </c>
      <c r="T41" s="97" t="s">
        <v>11</v>
      </c>
      <c r="U41" s="97" t="s">
        <v>11</v>
      </c>
      <c r="V41" s="97" t="s">
        <v>11</v>
      </c>
      <c r="W41" s="98" t="s">
        <v>11</v>
      </c>
      <c r="X41" s="65" t="s">
        <v>795</v>
      </c>
      <c r="Y41" s="93" t="s">
        <v>1030</v>
      </c>
      <c r="Z41" s="93" t="s">
        <v>1030</v>
      </c>
      <c r="AA41" s="93" t="s">
        <v>1030</v>
      </c>
      <c r="AB41" s="93" t="s">
        <v>1039</v>
      </c>
      <c r="AC41" s="92"/>
      <c r="AD41" s="92"/>
      <c r="AE41" s="92"/>
      <c r="AF41" s="93" t="s">
        <v>1030</v>
      </c>
      <c r="AG41" s="93" t="s">
        <v>1039</v>
      </c>
      <c r="AH41" s="93" t="s">
        <v>1039</v>
      </c>
      <c r="AI41" s="92"/>
      <c r="AJ41" s="92"/>
      <c r="AK41" s="92"/>
      <c r="AL41" s="92"/>
      <c r="AM41" s="13">
        <v>4</v>
      </c>
      <c r="AN41" s="12">
        <v>4</v>
      </c>
      <c r="AO41" s="12">
        <v>4</v>
      </c>
      <c r="AP41" s="12">
        <v>4</v>
      </c>
      <c r="AQ41" s="41"/>
      <c r="AR41" s="45" t="s">
        <v>1074</v>
      </c>
      <c r="AS41" s="146">
        <v>0</v>
      </c>
      <c r="AT41" s="13" t="s">
        <v>352</v>
      </c>
      <c r="AU41" s="12" t="s">
        <v>13</v>
      </c>
      <c r="AV41" s="12" t="s">
        <v>353</v>
      </c>
      <c r="AW41" s="50">
        <v>44593</v>
      </c>
      <c r="AX41" s="50">
        <v>44649</v>
      </c>
      <c r="AY41" s="50">
        <v>46934</v>
      </c>
      <c r="AZ41" s="221">
        <f ca="1">+(REFERENCEMENT_FACADE[[#This Row],[AVIS LIMITE AU / VALIDITE]]&gt;=TODAY())*1</f>
        <v>1</v>
      </c>
      <c r="BA41" s="12" t="s">
        <v>10</v>
      </c>
      <c r="BB4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41" s="16" t="s">
        <v>962</v>
      </c>
      <c r="BD41" s="13"/>
      <c r="BE41" s="12"/>
      <c r="BF41" s="16"/>
      <c r="BG41" s="125" t="s">
        <v>1074</v>
      </c>
      <c r="BH41" s="103" t="s">
        <v>599</v>
      </c>
      <c r="BI41" s="104" t="s">
        <v>894</v>
      </c>
      <c r="BJ4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https://evaluation.cstb.fr/fr/avis-technique/detail/2.2-21-1818_V2/</v>
      </c>
      <c r="BK41" s="105" t="s">
        <v>893</v>
      </c>
      <c r="BL4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n°2.2/21-1818_V2 annule et remplace l' Avis Technique n° 2/16-1776
Sur liste verte de la C2p à la date du référencement</v>
      </c>
      <c r="BM4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4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1"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1" s="105">
        <f>IF(RECH_SUPPORT=TRUE,IF(MID(REFERENCEMENT_FACADE[[#This Row],[Colonne support visé]],1,3)="OUI",1,IF(OR(MID(REFERENCEMENT_FACADE[[#This Row],[Colonne support visé]],1,3)="non",MID(REFERENCEMENT_FACADE[[#This Row],[Colonne support visé]],1,2)="SO"),0,0)),1)</f>
        <v>1</v>
      </c>
      <c r="BV41" s="105">
        <f>IF(RECH_HAUTEUR=TRUE,IF(MID(REFERENCEMENT_FACADE[[#This Row],[Colonne situation visé]],1,3)="oui",1,IF(MID(REFERENCEMENT_FACADE[[#This Row],[Colonne situation visé]],1,3)="non",0,"ERREUR")),1)</f>
        <v>1</v>
      </c>
      <c r="BW4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1" s="105">
        <f>IF(REFERENCEMENT_FACADE[[#This Row],[Eligibilité procédé]]&lt;&gt;0,COUNTIF(REFERENCEMENT_FACADE[Eligibilité procédé],"&lt;="&amp;REFERENCEMENT_FACADE[[#This Row],[Eligibilité procédé]])-COUNTIF(REFERENCEMENT_FACADE[Eligibilité procédé],"=0"),ROWS(REFERENCEMENT_FACADE[Ordre]))</f>
        <v>36</v>
      </c>
      <c r="BY41" s="105">
        <f>IF(COUNTIF((REFERENCEMENT_FACADE[[#This Row],[Support visé]:[zone de simicité]]),"&lt;&gt;"&amp;"")=SUM(REFERENCEMENT_FACADE[[#This Row],[Support visé]:[zone de simicité]]),ROW(REFERENCEMENT_FACADE[[#This Row],[zone de simicité]]),"")</f>
        <v>41</v>
      </c>
    </row>
    <row r="42" spans="1:77" s="5" customFormat="1" ht="172.8" x14ac:dyDescent="0.3">
      <c r="A42" s="56">
        <v>44427</v>
      </c>
      <c r="B42" s="12" t="s">
        <v>132</v>
      </c>
      <c r="C42" s="12" t="s">
        <v>280</v>
      </c>
      <c r="D42" s="12" t="s">
        <v>62</v>
      </c>
      <c r="E42" s="16" t="s">
        <v>56</v>
      </c>
      <c r="F42" s="69" t="s">
        <v>30</v>
      </c>
      <c r="G42" s="70" t="s">
        <v>10</v>
      </c>
      <c r="H42" s="71" t="s">
        <v>11</v>
      </c>
      <c r="I42" s="43" t="s">
        <v>171</v>
      </c>
      <c r="J42" s="96" t="s">
        <v>10</v>
      </c>
      <c r="K42" s="97" t="s">
        <v>10</v>
      </c>
      <c r="L42" s="97" t="s">
        <v>10</v>
      </c>
      <c r="M42" s="97" t="s">
        <v>415</v>
      </c>
      <c r="N42" s="97" t="s">
        <v>11</v>
      </c>
      <c r="O42" s="97" t="s">
        <v>11</v>
      </c>
      <c r="P42" s="98" t="s">
        <v>11</v>
      </c>
      <c r="Q42" s="100" t="s">
        <v>10</v>
      </c>
      <c r="R42" s="97" t="s">
        <v>415</v>
      </c>
      <c r="S42" s="97" t="s">
        <v>415</v>
      </c>
      <c r="T42" s="97" t="s">
        <v>11</v>
      </c>
      <c r="U42" s="97" t="s">
        <v>11</v>
      </c>
      <c r="V42" s="97" t="s">
        <v>11</v>
      </c>
      <c r="W42" s="98" t="s">
        <v>11</v>
      </c>
      <c r="X42" s="63" t="s">
        <v>830</v>
      </c>
      <c r="Y42" s="93" t="s">
        <v>1030</v>
      </c>
      <c r="Z42" s="93" t="s">
        <v>1030</v>
      </c>
      <c r="AA42" s="93" t="s">
        <v>1030</v>
      </c>
      <c r="AB42" s="93" t="s">
        <v>1039</v>
      </c>
      <c r="AC42" s="92"/>
      <c r="AD42" s="92"/>
      <c r="AE42" s="92"/>
      <c r="AF42" s="93" t="s">
        <v>1030</v>
      </c>
      <c r="AG42" s="93" t="s">
        <v>1039</v>
      </c>
      <c r="AH42" s="93" t="s">
        <v>1039</v>
      </c>
      <c r="AI42" s="93"/>
      <c r="AJ42" s="93"/>
      <c r="AK42" s="93"/>
      <c r="AL42" s="93"/>
      <c r="AM42" s="13">
        <v>4</v>
      </c>
      <c r="AN42" s="12">
        <v>4</v>
      </c>
      <c r="AO42" s="12">
        <v>4</v>
      </c>
      <c r="AP42" s="12">
        <v>4</v>
      </c>
      <c r="AQ42" s="41"/>
      <c r="AR42" s="46" t="s">
        <v>163</v>
      </c>
      <c r="AS42" s="146">
        <v>0</v>
      </c>
      <c r="AT42" s="13" t="s">
        <v>56</v>
      </c>
      <c r="AU42" s="12" t="s">
        <v>273</v>
      </c>
      <c r="AV42" s="12" t="s">
        <v>584</v>
      </c>
      <c r="AW42" s="51" t="s">
        <v>90</v>
      </c>
      <c r="AX42" s="48">
        <v>44166</v>
      </c>
      <c r="AY42" s="50">
        <v>45992</v>
      </c>
      <c r="AZ42" s="221">
        <f ca="1">+(REFERENCEMENT_FACADE[[#This Row],[AVIS LIMITE AU / VALIDITE]]&gt;=TODAY())*1</f>
        <v>1</v>
      </c>
      <c r="BA42" s="12" t="s">
        <v>30</v>
      </c>
      <c r="BB4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2" s="16" t="s">
        <v>431</v>
      </c>
      <c r="BD42" s="54"/>
      <c r="BE42" s="55"/>
      <c r="BF42" s="16"/>
      <c r="BG42" s="124" t="s">
        <v>744</v>
      </c>
      <c r="BH42" s="103" t="s">
        <v>623</v>
      </c>
      <c r="BI42" s="106"/>
      <c r="BJ4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https://evaluation.cstb.fr/fr/appreciation-technique-transition-att/download/att-20-022-v1/</v>
      </c>
      <c r="BK42" s="105"/>
      <c r="BL4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4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2" s="105">
        <f>IF(RECH_SUPPORT=TRUE,IF(MID(REFERENCEMENT_FACADE[[#This Row],[Colonne support visé]],1,3)="OUI",1,IF(OR(MID(REFERENCEMENT_FACADE[[#This Row],[Colonne support visé]],1,3)="non",MID(REFERENCEMENT_FACADE[[#This Row],[Colonne support visé]],1,2)="SO"),0,0)),1)</f>
        <v>1</v>
      </c>
      <c r="BV42" s="105">
        <f>IF(RECH_HAUTEUR=TRUE,IF(MID(REFERENCEMENT_FACADE[[#This Row],[Colonne situation visé]],1,3)="oui",1,IF(MID(REFERENCEMENT_FACADE[[#This Row],[Colonne situation visé]],1,3)="non",0,"ERREUR")),1)</f>
        <v>1</v>
      </c>
      <c r="BW4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2" s="105">
        <f>IF(REFERENCEMENT_FACADE[[#This Row],[Eligibilité procédé]]&lt;&gt;0,COUNTIF(REFERENCEMENT_FACADE[Eligibilité procédé],"&lt;="&amp;REFERENCEMENT_FACADE[[#This Row],[Eligibilité procédé]])-COUNTIF(REFERENCEMENT_FACADE[Eligibilité procédé],"=0"),ROWS(REFERENCEMENT_FACADE[Ordre]))</f>
        <v>37</v>
      </c>
      <c r="BY42" s="105">
        <f>IF(COUNTIF((REFERENCEMENT_FACADE[[#This Row],[Support visé]:[zone de simicité]]),"&lt;&gt;"&amp;"")=SUM(REFERENCEMENT_FACADE[[#This Row],[Support visé]:[zone de simicité]]),ROW(REFERENCEMENT_FACADE[[#This Row],[zone de simicité]]),"")</f>
        <v>42</v>
      </c>
    </row>
    <row r="43" spans="1:77" s="5" customFormat="1" ht="172.8" x14ac:dyDescent="0.3">
      <c r="A43" s="57">
        <v>44536</v>
      </c>
      <c r="B43" s="12" t="s">
        <v>132</v>
      </c>
      <c r="C43" s="12" t="s">
        <v>280</v>
      </c>
      <c r="D43" s="12" t="s">
        <v>283</v>
      </c>
      <c r="E43" s="16" t="s">
        <v>284</v>
      </c>
      <c r="F43" s="72" t="s">
        <v>30</v>
      </c>
      <c r="G43" s="73" t="s">
        <v>10</v>
      </c>
      <c r="H43" s="74" t="s">
        <v>11</v>
      </c>
      <c r="I43" s="75" t="s">
        <v>10</v>
      </c>
      <c r="J43" s="96" t="s">
        <v>10</v>
      </c>
      <c r="K43" s="97" t="s">
        <v>10</v>
      </c>
      <c r="L43" s="97" t="s">
        <v>10</v>
      </c>
      <c r="M43" s="97" t="s">
        <v>415</v>
      </c>
      <c r="N43" s="97" t="s">
        <v>11</v>
      </c>
      <c r="O43" s="97" t="s">
        <v>11</v>
      </c>
      <c r="P43" s="98" t="s">
        <v>11</v>
      </c>
      <c r="Q43" s="100" t="s">
        <v>10</v>
      </c>
      <c r="R43" s="97" t="s">
        <v>415</v>
      </c>
      <c r="S43" s="97" t="s">
        <v>415</v>
      </c>
      <c r="T43" s="97" t="s">
        <v>11</v>
      </c>
      <c r="U43" s="97" t="s">
        <v>11</v>
      </c>
      <c r="V43" s="97" t="s">
        <v>11</v>
      </c>
      <c r="W43" s="98" t="s">
        <v>11</v>
      </c>
      <c r="X43" s="65" t="s">
        <v>421</v>
      </c>
      <c r="Y43" s="93" t="s">
        <v>1030</v>
      </c>
      <c r="Z43" s="93" t="s">
        <v>1030</v>
      </c>
      <c r="AA43" s="93" t="s">
        <v>1030</v>
      </c>
      <c r="AB43" s="93" t="s">
        <v>1039</v>
      </c>
      <c r="AC43" s="92"/>
      <c r="AD43" s="92"/>
      <c r="AE43" s="92"/>
      <c r="AF43" s="93" t="s">
        <v>1030</v>
      </c>
      <c r="AG43" s="93" t="s">
        <v>1039</v>
      </c>
      <c r="AH43" s="93" t="s">
        <v>1039</v>
      </c>
      <c r="AI43" s="92"/>
      <c r="AJ43" s="92"/>
      <c r="AK43" s="92"/>
      <c r="AL43" s="92"/>
      <c r="AM43" s="13">
        <v>4</v>
      </c>
      <c r="AN43" s="12" t="s">
        <v>384</v>
      </c>
      <c r="AO43" s="12" t="s">
        <v>384</v>
      </c>
      <c r="AP43" s="12">
        <v>1</v>
      </c>
      <c r="AQ43" s="41" t="s">
        <v>420</v>
      </c>
      <c r="AR43" s="46" t="s">
        <v>163</v>
      </c>
      <c r="AS43" s="146">
        <v>0</v>
      </c>
      <c r="AT43" s="13" t="s">
        <v>285</v>
      </c>
      <c r="AU43" s="12" t="s">
        <v>273</v>
      </c>
      <c r="AV43" s="12" t="s">
        <v>578</v>
      </c>
      <c r="AW43" s="51" t="s">
        <v>90</v>
      </c>
      <c r="AX43" s="48">
        <v>44348</v>
      </c>
      <c r="AY43" s="48">
        <v>46174</v>
      </c>
      <c r="AZ43" s="221">
        <f ca="1">+(REFERENCEMENT_FACADE[[#This Row],[AVIS LIMITE AU / VALIDITE]]&gt;=TODAY())*1</f>
        <v>1</v>
      </c>
      <c r="BA43" s="12" t="s">
        <v>30</v>
      </c>
      <c r="BB4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3" s="16"/>
      <c r="BD43" s="54"/>
      <c r="BE43" s="55"/>
      <c r="BF43" s="16"/>
      <c r="BG43" s="124" t="s">
        <v>744</v>
      </c>
      <c r="BH43" s="103" t="s">
        <v>616</v>
      </c>
      <c r="BI43" s="106"/>
      <c r="BJ4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https://evaluation.cstb.fr/fr/appreciation-technique-transition-att/download/att-21-033-v1/</v>
      </c>
      <c r="BK43" s="105"/>
      <c r="BL4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4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3" s="105">
        <f>IF(RECH_SUPPORT=TRUE,IF(MID(REFERENCEMENT_FACADE[[#This Row],[Colonne support visé]],1,3)="OUI",1,IF(OR(MID(REFERENCEMENT_FACADE[[#This Row],[Colonne support visé]],1,3)="non",MID(REFERENCEMENT_FACADE[[#This Row],[Colonne support visé]],1,2)="SO"),0,0)),1)</f>
        <v>1</v>
      </c>
      <c r="BV43" s="105">
        <f>IF(RECH_HAUTEUR=TRUE,IF(MID(REFERENCEMENT_FACADE[[#This Row],[Colonne situation visé]],1,3)="oui",1,IF(MID(REFERENCEMENT_FACADE[[#This Row],[Colonne situation visé]],1,3)="non",0,"ERREUR")),1)</f>
        <v>1</v>
      </c>
      <c r="BW4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3" s="105">
        <f>IF(REFERENCEMENT_FACADE[[#This Row],[Eligibilité procédé]]&lt;&gt;0,COUNTIF(REFERENCEMENT_FACADE[Eligibilité procédé],"&lt;="&amp;REFERENCEMENT_FACADE[[#This Row],[Eligibilité procédé]])-COUNTIF(REFERENCEMENT_FACADE[Eligibilité procédé],"=0"),ROWS(REFERENCEMENT_FACADE[Ordre]))</f>
        <v>38</v>
      </c>
      <c r="BY43" s="105">
        <f>IF(COUNTIF((REFERENCEMENT_FACADE[[#This Row],[Support visé]:[zone de simicité]]),"&lt;&gt;"&amp;"")=SUM(REFERENCEMENT_FACADE[[#This Row],[Support visé]:[zone de simicité]]),ROW(REFERENCEMENT_FACADE[[#This Row],[zone de simicité]]),"")</f>
        <v>43</v>
      </c>
    </row>
    <row r="44" spans="1:77" s="5" customFormat="1" ht="172.8" x14ac:dyDescent="0.3">
      <c r="A44" s="56">
        <v>44427</v>
      </c>
      <c r="B44" s="12" t="s">
        <v>132</v>
      </c>
      <c r="C44" s="12" t="s">
        <v>280</v>
      </c>
      <c r="D44" s="12" t="s">
        <v>57</v>
      </c>
      <c r="E44" s="16" t="s">
        <v>56</v>
      </c>
      <c r="F44" s="78" t="s">
        <v>30</v>
      </c>
      <c r="G44" s="70" t="s">
        <v>10</v>
      </c>
      <c r="H44" s="70" t="s">
        <v>11</v>
      </c>
      <c r="I44" s="43" t="s">
        <v>171</v>
      </c>
      <c r="J44" s="96" t="s">
        <v>10</v>
      </c>
      <c r="K44" s="97" t="s">
        <v>10</v>
      </c>
      <c r="L44" s="97" t="s">
        <v>10</v>
      </c>
      <c r="M44" s="97" t="s">
        <v>415</v>
      </c>
      <c r="N44" s="97" t="s">
        <v>11</v>
      </c>
      <c r="O44" s="97" t="s">
        <v>11</v>
      </c>
      <c r="P44" s="98" t="s">
        <v>11</v>
      </c>
      <c r="Q44" s="100" t="s">
        <v>10</v>
      </c>
      <c r="R44" s="97" t="s">
        <v>415</v>
      </c>
      <c r="S44" s="97" t="s">
        <v>415</v>
      </c>
      <c r="T44" s="97" t="s">
        <v>11</v>
      </c>
      <c r="U44" s="97" t="s">
        <v>11</v>
      </c>
      <c r="V44" s="97" t="s">
        <v>11</v>
      </c>
      <c r="W44" s="98" t="s">
        <v>11</v>
      </c>
      <c r="X44" s="63" t="s">
        <v>830</v>
      </c>
      <c r="Y44" s="93" t="s">
        <v>1030</v>
      </c>
      <c r="Z44" s="93" t="s">
        <v>1030</v>
      </c>
      <c r="AA44" s="93" t="s">
        <v>1030</v>
      </c>
      <c r="AB44" s="93" t="s">
        <v>1039</v>
      </c>
      <c r="AC44" s="92"/>
      <c r="AD44" s="92"/>
      <c r="AE44" s="92"/>
      <c r="AF44" s="93" t="s">
        <v>1030</v>
      </c>
      <c r="AG44" s="93" t="s">
        <v>1039</v>
      </c>
      <c r="AH44" s="93" t="s">
        <v>1039</v>
      </c>
      <c r="AI44" s="93"/>
      <c r="AJ44" s="93"/>
      <c r="AK44" s="93"/>
      <c r="AL44" s="93"/>
      <c r="AM44" s="13">
        <v>4</v>
      </c>
      <c r="AN44" s="12">
        <v>4</v>
      </c>
      <c r="AO44" s="12">
        <v>4</v>
      </c>
      <c r="AP44" s="12">
        <v>1</v>
      </c>
      <c r="AQ44" s="41"/>
      <c r="AR44" s="46" t="s">
        <v>163</v>
      </c>
      <c r="AS44" s="146">
        <v>0</v>
      </c>
      <c r="AT44" s="13" t="s">
        <v>56</v>
      </c>
      <c r="AU44" s="12" t="s">
        <v>273</v>
      </c>
      <c r="AV44" s="12" t="s">
        <v>585</v>
      </c>
      <c r="AW44" s="51" t="s">
        <v>90</v>
      </c>
      <c r="AX44" s="50">
        <v>44166</v>
      </c>
      <c r="AY44" s="50">
        <v>45992</v>
      </c>
      <c r="AZ44" s="221">
        <f ca="1">+(REFERENCEMENT_FACADE[[#This Row],[AVIS LIMITE AU / VALIDITE]]&gt;=TODAY())*1</f>
        <v>1</v>
      </c>
      <c r="BA44" s="12" t="s">
        <v>30</v>
      </c>
      <c r="BB4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4" s="16" t="s">
        <v>430</v>
      </c>
      <c r="BD44" s="54"/>
      <c r="BE44" s="55"/>
      <c r="BF44" s="16"/>
      <c r="BG44" s="124" t="s">
        <v>744</v>
      </c>
      <c r="BH44" s="103" t="s">
        <v>624</v>
      </c>
      <c r="BI44" s="106"/>
      <c r="BJ4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https://evaluation.cstb.fr/fr/appreciation-technique-transition-att/download/att-20-023-v1/</v>
      </c>
      <c r="BK44" s="105"/>
      <c r="BL4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4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4"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4" s="105">
        <f>IF(RECH_SUPPORT=TRUE,IF(MID(REFERENCEMENT_FACADE[[#This Row],[Colonne support visé]],1,3)="OUI",1,IF(OR(MID(REFERENCEMENT_FACADE[[#This Row],[Colonne support visé]],1,3)="non",MID(REFERENCEMENT_FACADE[[#This Row],[Colonne support visé]],1,2)="SO"),0,0)),1)</f>
        <v>1</v>
      </c>
      <c r="BV44" s="105">
        <f>IF(RECH_HAUTEUR=TRUE,IF(MID(REFERENCEMENT_FACADE[[#This Row],[Colonne situation visé]],1,3)="oui",1,IF(MID(REFERENCEMENT_FACADE[[#This Row],[Colonne situation visé]],1,3)="non",0,"ERREUR")),1)</f>
        <v>1</v>
      </c>
      <c r="BW4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4" s="105">
        <f>IF(REFERENCEMENT_FACADE[[#This Row],[Eligibilité procédé]]&lt;&gt;0,COUNTIF(REFERENCEMENT_FACADE[Eligibilité procédé],"&lt;="&amp;REFERENCEMENT_FACADE[[#This Row],[Eligibilité procédé]])-COUNTIF(REFERENCEMENT_FACADE[Eligibilité procédé],"=0"),ROWS(REFERENCEMENT_FACADE[Ordre]))</f>
        <v>39</v>
      </c>
      <c r="BY44" s="105">
        <f>IF(COUNTIF((REFERENCEMENT_FACADE[[#This Row],[Support visé]:[zone de simicité]]),"&lt;&gt;"&amp;"")=SUM(REFERENCEMENT_FACADE[[#This Row],[Support visé]:[zone de simicité]]),ROW(REFERENCEMENT_FACADE[[#This Row],[zone de simicité]]),"")</f>
        <v>44</v>
      </c>
    </row>
    <row r="45" spans="1:77" s="5" customFormat="1" ht="172.8" x14ac:dyDescent="0.3">
      <c r="A45" s="56">
        <v>44427</v>
      </c>
      <c r="B45" s="12" t="s">
        <v>132</v>
      </c>
      <c r="C45" s="12" t="s">
        <v>280</v>
      </c>
      <c r="D45" s="12" t="s">
        <v>72</v>
      </c>
      <c r="E45" s="16" t="s">
        <v>55</v>
      </c>
      <c r="F45" s="69" t="s">
        <v>30</v>
      </c>
      <c r="G45" s="70" t="s">
        <v>10</v>
      </c>
      <c r="H45" s="71" t="s">
        <v>11</v>
      </c>
      <c r="I45" s="43" t="s">
        <v>10</v>
      </c>
      <c r="J45" s="96" t="s">
        <v>10</v>
      </c>
      <c r="K45" s="97" t="s">
        <v>10</v>
      </c>
      <c r="L45" s="97" t="s">
        <v>10</v>
      </c>
      <c r="M45" s="97" t="s">
        <v>415</v>
      </c>
      <c r="N45" s="97" t="s">
        <v>11</v>
      </c>
      <c r="O45" s="97" t="s">
        <v>11</v>
      </c>
      <c r="P45" s="98" t="s">
        <v>11</v>
      </c>
      <c r="Q45" s="100" t="s">
        <v>10</v>
      </c>
      <c r="R45" s="97" t="s">
        <v>415</v>
      </c>
      <c r="S45" s="97" t="s">
        <v>415</v>
      </c>
      <c r="T45" s="97" t="s">
        <v>11</v>
      </c>
      <c r="U45" s="97" t="s">
        <v>11</v>
      </c>
      <c r="V45" s="97" t="s">
        <v>11</v>
      </c>
      <c r="W45" s="98" t="s">
        <v>11</v>
      </c>
      <c r="X45" s="63" t="s">
        <v>396</v>
      </c>
      <c r="Y45" s="93" t="s">
        <v>1030</v>
      </c>
      <c r="Z45" s="93" t="s">
        <v>1030</v>
      </c>
      <c r="AA45" s="93" t="s">
        <v>1030</v>
      </c>
      <c r="AB45" s="93" t="s">
        <v>1039</v>
      </c>
      <c r="AC45" s="92"/>
      <c r="AD45" s="92"/>
      <c r="AE45" s="92"/>
      <c r="AF45" s="93" t="s">
        <v>1030</v>
      </c>
      <c r="AG45" s="93" t="s">
        <v>1039</v>
      </c>
      <c r="AH45" s="93" t="s">
        <v>1039</v>
      </c>
      <c r="AI45" s="93"/>
      <c r="AJ45" s="93"/>
      <c r="AK45" s="93"/>
      <c r="AL45" s="93"/>
      <c r="AM45" s="13">
        <v>4</v>
      </c>
      <c r="AN45" s="12">
        <v>4</v>
      </c>
      <c r="AO45" s="12">
        <v>4</v>
      </c>
      <c r="AP45" s="12">
        <v>1</v>
      </c>
      <c r="AQ45" s="41"/>
      <c r="AR45" s="46" t="s">
        <v>163</v>
      </c>
      <c r="AS45" s="146">
        <v>0</v>
      </c>
      <c r="AT45" s="13" t="s">
        <v>55</v>
      </c>
      <c r="AU45" s="12" t="s">
        <v>273</v>
      </c>
      <c r="AV45" s="12" t="s">
        <v>581</v>
      </c>
      <c r="AW45" s="51" t="s">
        <v>90</v>
      </c>
      <c r="AX45" s="50">
        <v>44105</v>
      </c>
      <c r="AY45" s="50">
        <v>45931</v>
      </c>
      <c r="AZ45" s="221">
        <f ca="1">+(REFERENCEMENT_FACADE[[#This Row],[AVIS LIMITE AU / VALIDITE]]&gt;=TODAY())*1</f>
        <v>1</v>
      </c>
      <c r="BA45" s="12" t="s">
        <v>30</v>
      </c>
      <c r="BB4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5" s="16" t="s">
        <v>433</v>
      </c>
      <c r="BD45" s="54"/>
      <c r="BE45" s="55"/>
      <c r="BF45" s="16"/>
      <c r="BG45" s="124" t="s">
        <v>744</v>
      </c>
      <c r="BH45" s="103" t="s">
        <v>620</v>
      </c>
      <c r="BI45" s="106"/>
      <c r="BJ4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https://evaluation.cstb.fr/fr/appreciation-technique-transition-att/download/att-20-011-v1/</v>
      </c>
      <c r="BK45" s="105"/>
      <c r="BL4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4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5" s="105">
        <f>IF(RECH_SUPPORT=TRUE,IF(MID(REFERENCEMENT_FACADE[[#This Row],[Colonne support visé]],1,3)="OUI",1,IF(OR(MID(REFERENCEMENT_FACADE[[#This Row],[Colonne support visé]],1,3)="non",MID(REFERENCEMENT_FACADE[[#This Row],[Colonne support visé]],1,2)="SO"),0,0)),1)</f>
        <v>1</v>
      </c>
      <c r="BV45" s="105">
        <f>IF(RECH_HAUTEUR=TRUE,IF(MID(REFERENCEMENT_FACADE[[#This Row],[Colonne situation visé]],1,3)="oui",1,IF(MID(REFERENCEMENT_FACADE[[#This Row],[Colonne situation visé]],1,3)="non",0,"ERREUR")),1)</f>
        <v>1</v>
      </c>
      <c r="BW4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5" s="105">
        <f>IF(REFERENCEMENT_FACADE[[#This Row],[Eligibilité procédé]]&lt;&gt;0,COUNTIF(REFERENCEMENT_FACADE[Eligibilité procédé],"&lt;="&amp;REFERENCEMENT_FACADE[[#This Row],[Eligibilité procédé]])-COUNTIF(REFERENCEMENT_FACADE[Eligibilité procédé],"=0"),ROWS(REFERENCEMENT_FACADE[Ordre]))</f>
        <v>40</v>
      </c>
      <c r="BY45" s="105">
        <f>IF(COUNTIF((REFERENCEMENT_FACADE[[#This Row],[Support visé]:[zone de simicité]]),"&lt;&gt;"&amp;"")=SUM(REFERENCEMENT_FACADE[[#This Row],[Support visé]:[zone de simicité]]),ROW(REFERENCEMENT_FACADE[[#This Row],[zone de simicité]]),"")</f>
        <v>45</v>
      </c>
    </row>
    <row r="46" spans="1:77" s="5" customFormat="1" ht="172.8" x14ac:dyDescent="0.3">
      <c r="A46" s="57">
        <v>44427</v>
      </c>
      <c r="B46" s="12" t="s">
        <v>268</v>
      </c>
      <c r="C46" s="12" t="s">
        <v>280</v>
      </c>
      <c r="D46" s="12" t="s">
        <v>274</v>
      </c>
      <c r="E46" s="16" t="s">
        <v>275</v>
      </c>
      <c r="F46" s="72" t="s">
        <v>30</v>
      </c>
      <c r="G46" s="73" t="s">
        <v>10</v>
      </c>
      <c r="H46" s="74" t="s">
        <v>11</v>
      </c>
      <c r="I46" s="75" t="s">
        <v>10</v>
      </c>
      <c r="J46" s="96" t="s">
        <v>10</v>
      </c>
      <c r="K46" s="97" t="s">
        <v>10</v>
      </c>
      <c r="L46" s="97" t="s">
        <v>10</v>
      </c>
      <c r="M46" s="97" t="s">
        <v>415</v>
      </c>
      <c r="N46" s="97" t="s">
        <v>11</v>
      </c>
      <c r="O46" s="97" t="s">
        <v>11</v>
      </c>
      <c r="P46" s="98" t="s">
        <v>11</v>
      </c>
      <c r="Q46" s="100" t="s">
        <v>10</v>
      </c>
      <c r="R46" s="97" t="s">
        <v>415</v>
      </c>
      <c r="S46" s="97" t="s">
        <v>415</v>
      </c>
      <c r="T46" s="97" t="s">
        <v>11</v>
      </c>
      <c r="U46" s="97" t="s">
        <v>11</v>
      </c>
      <c r="V46" s="97" t="s">
        <v>11</v>
      </c>
      <c r="W46" s="98" t="s">
        <v>11</v>
      </c>
      <c r="X46" s="63" t="s">
        <v>398</v>
      </c>
      <c r="Y46" s="93" t="s">
        <v>1030</v>
      </c>
      <c r="Z46" s="93" t="s">
        <v>1030</v>
      </c>
      <c r="AA46" s="93" t="s">
        <v>1030</v>
      </c>
      <c r="AB46" s="93" t="s">
        <v>1039</v>
      </c>
      <c r="AC46" s="92"/>
      <c r="AD46" s="92"/>
      <c r="AE46" s="92"/>
      <c r="AF46" s="93" t="s">
        <v>1030</v>
      </c>
      <c r="AG46" s="93" t="s">
        <v>1039</v>
      </c>
      <c r="AH46" s="93" t="s">
        <v>1039</v>
      </c>
      <c r="AI46" s="93"/>
      <c r="AJ46" s="93"/>
      <c r="AK46" s="93"/>
      <c r="AL46" s="93"/>
      <c r="AM46" s="13">
        <v>4</v>
      </c>
      <c r="AN46" s="12">
        <v>4</v>
      </c>
      <c r="AO46" s="12">
        <v>4</v>
      </c>
      <c r="AP46" s="12">
        <v>4</v>
      </c>
      <c r="AQ46" s="41"/>
      <c r="AR46" s="44" t="s">
        <v>1074</v>
      </c>
      <c r="AS46" s="146">
        <v>0</v>
      </c>
      <c r="AT46" s="13" t="s">
        <v>275</v>
      </c>
      <c r="AU46" s="12" t="s">
        <v>273</v>
      </c>
      <c r="AV46" s="12" t="s">
        <v>586</v>
      </c>
      <c r="AW46" s="53" t="s">
        <v>90</v>
      </c>
      <c r="AX46" s="48">
        <v>44204</v>
      </c>
      <c r="AY46" s="48">
        <v>46030</v>
      </c>
      <c r="AZ46" s="221">
        <f ca="1">+(REFERENCEMENT_FACADE[[#This Row],[AVIS LIMITE AU / VALIDITE]]&gt;=TODAY())*1</f>
        <v>1</v>
      </c>
      <c r="BA46" s="12" t="s">
        <v>30</v>
      </c>
      <c r="BB4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6" s="16"/>
      <c r="BD46" s="54"/>
      <c r="BE46" s="55"/>
      <c r="BF46" s="16"/>
      <c r="BG46" s="124" t="s">
        <v>1074</v>
      </c>
      <c r="BH46" s="103" t="s">
        <v>625</v>
      </c>
      <c r="BI46" s="106"/>
      <c r="BJ4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https://evaluation.cstb.fr/fr/appreciation-technique-transition-att/download/att-21-027-v1/</v>
      </c>
      <c r="BK46" s="105"/>
      <c r="BL4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4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6"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6" s="105">
        <f>IF(RECH_SUPPORT=TRUE,IF(MID(REFERENCEMENT_FACADE[[#This Row],[Colonne support visé]],1,3)="OUI",1,IF(OR(MID(REFERENCEMENT_FACADE[[#This Row],[Colonne support visé]],1,3)="non",MID(REFERENCEMENT_FACADE[[#This Row],[Colonne support visé]],1,2)="SO"),0,0)),1)</f>
        <v>1</v>
      </c>
      <c r="BV46" s="105">
        <f>IF(RECH_HAUTEUR=TRUE,IF(MID(REFERENCEMENT_FACADE[[#This Row],[Colonne situation visé]],1,3)="oui",1,IF(MID(REFERENCEMENT_FACADE[[#This Row],[Colonne situation visé]],1,3)="non",0,"ERREUR")),1)</f>
        <v>1</v>
      </c>
      <c r="BW4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6" s="105">
        <f>IF(REFERENCEMENT_FACADE[[#This Row],[Eligibilité procédé]]&lt;&gt;0,COUNTIF(REFERENCEMENT_FACADE[Eligibilité procédé],"&lt;="&amp;REFERENCEMENT_FACADE[[#This Row],[Eligibilité procédé]])-COUNTIF(REFERENCEMENT_FACADE[Eligibilité procédé],"=0"),ROWS(REFERENCEMENT_FACADE[Ordre]))</f>
        <v>41</v>
      </c>
      <c r="BY46" s="105">
        <f>IF(COUNTIF((REFERENCEMENT_FACADE[[#This Row],[Support visé]:[zone de simicité]]),"&lt;&gt;"&amp;"")=SUM(REFERENCEMENT_FACADE[[#This Row],[Support visé]:[zone de simicité]]),ROW(REFERENCEMENT_FACADE[[#This Row],[zone de simicité]]),"")</f>
        <v>46</v>
      </c>
    </row>
    <row r="47" spans="1:77" s="5" customFormat="1" ht="172.8" x14ac:dyDescent="0.3">
      <c r="A47" s="56">
        <v>44427</v>
      </c>
      <c r="B47" s="12" t="s">
        <v>132</v>
      </c>
      <c r="C47" s="12" t="s">
        <v>280</v>
      </c>
      <c r="D47" s="12" t="s">
        <v>279</v>
      </c>
      <c r="E47" s="16" t="s">
        <v>281</v>
      </c>
      <c r="F47" s="72" t="s">
        <v>30</v>
      </c>
      <c r="G47" s="73" t="s">
        <v>10</v>
      </c>
      <c r="H47" s="74" t="s">
        <v>11</v>
      </c>
      <c r="I47" s="75" t="s">
        <v>170</v>
      </c>
      <c r="J47" s="96" t="s">
        <v>10</v>
      </c>
      <c r="K47" s="97" t="s">
        <v>10</v>
      </c>
      <c r="L47" s="97" t="s">
        <v>10</v>
      </c>
      <c r="M47" s="97" t="s">
        <v>415</v>
      </c>
      <c r="N47" s="97" t="s">
        <v>11</v>
      </c>
      <c r="O47" s="97" t="s">
        <v>11</v>
      </c>
      <c r="P47" s="98" t="s">
        <v>11</v>
      </c>
      <c r="Q47" s="100" t="s">
        <v>10</v>
      </c>
      <c r="R47" s="97" t="s">
        <v>415</v>
      </c>
      <c r="S47" s="97" t="s">
        <v>415</v>
      </c>
      <c r="T47" s="97" t="s">
        <v>11</v>
      </c>
      <c r="U47" s="97" t="s">
        <v>11</v>
      </c>
      <c r="V47" s="97" t="s">
        <v>11</v>
      </c>
      <c r="W47" s="98" t="s">
        <v>11</v>
      </c>
      <c r="X47" s="65" t="s">
        <v>424</v>
      </c>
      <c r="Y47" s="93" t="s">
        <v>1030</v>
      </c>
      <c r="Z47" s="93" t="s">
        <v>1030</v>
      </c>
      <c r="AA47" s="93" t="s">
        <v>1030</v>
      </c>
      <c r="AB47" s="93" t="s">
        <v>1039</v>
      </c>
      <c r="AC47" s="92"/>
      <c r="AD47" s="92"/>
      <c r="AE47" s="92"/>
      <c r="AF47" s="93" t="s">
        <v>1030</v>
      </c>
      <c r="AG47" s="93" t="s">
        <v>1039</v>
      </c>
      <c r="AH47" s="93" t="s">
        <v>1039</v>
      </c>
      <c r="AI47" s="92"/>
      <c r="AJ47" s="92"/>
      <c r="AK47" s="92"/>
      <c r="AL47" s="92"/>
      <c r="AM47" s="13">
        <v>4</v>
      </c>
      <c r="AN47" s="12" t="s">
        <v>384</v>
      </c>
      <c r="AO47" s="12" t="s">
        <v>384</v>
      </c>
      <c r="AP47" s="12" t="s">
        <v>384</v>
      </c>
      <c r="AQ47" s="41" t="s">
        <v>423</v>
      </c>
      <c r="AR47" s="46" t="s">
        <v>163</v>
      </c>
      <c r="AS47" s="146">
        <v>0</v>
      </c>
      <c r="AT47" s="13" t="s">
        <v>282</v>
      </c>
      <c r="AU47" s="12" t="s">
        <v>273</v>
      </c>
      <c r="AV47" s="12" t="s">
        <v>583</v>
      </c>
      <c r="AW47" s="51" t="s">
        <v>90</v>
      </c>
      <c r="AX47" s="48">
        <v>44166</v>
      </c>
      <c r="AY47" s="48">
        <v>45992</v>
      </c>
      <c r="AZ47" s="221">
        <f ca="1">+(REFERENCEMENT_FACADE[[#This Row],[AVIS LIMITE AU / VALIDITE]]&gt;=TODAY())*1</f>
        <v>1</v>
      </c>
      <c r="BA47" s="12" t="s">
        <v>30</v>
      </c>
      <c r="BB4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7" s="16"/>
      <c r="BD47" s="54"/>
      <c r="BE47" s="55"/>
      <c r="BF47" s="16"/>
      <c r="BG47" s="124" t="s">
        <v>744</v>
      </c>
      <c r="BH47" s="103" t="s">
        <v>622</v>
      </c>
      <c r="BI47" s="106"/>
      <c r="BJ4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https://evaluation.cstb.fr/fr/appreciation-technique-transition-att/download/att-20-021-v1/</v>
      </c>
      <c r="BK47" s="105"/>
      <c r="BL4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4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7" s="105">
        <f>IF(RECH_SUPPORT=TRUE,IF(MID(REFERENCEMENT_FACADE[[#This Row],[Colonne support visé]],1,3)="OUI",1,IF(OR(MID(REFERENCEMENT_FACADE[[#This Row],[Colonne support visé]],1,3)="non",MID(REFERENCEMENT_FACADE[[#This Row],[Colonne support visé]],1,2)="SO"),0,0)),1)</f>
        <v>1</v>
      </c>
      <c r="BV47" s="105">
        <f>IF(RECH_HAUTEUR=TRUE,IF(MID(REFERENCEMENT_FACADE[[#This Row],[Colonne situation visé]],1,3)="oui",1,IF(MID(REFERENCEMENT_FACADE[[#This Row],[Colonne situation visé]],1,3)="non",0,"ERREUR")),1)</f>
        <v>1</v>
      </c>
      <c r="BW4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7" s="105">
        <f>IF(REFERENCEMENT_FACADE[[#This Row],[Eligibilité procédé]]&lt;&gt;0,COUNTIF(REFERENCEMENT_FACADE[Eligibilité procédé],"&lt;="&amp;REFERENCEMENT_FACADE[[#This Row],[Eligibilité procédé]])-COUNTIF(REFERENCEMENT_FACADE[Eligibilité procédé],"=0"),ROWS(REFERENCEMENT_FACADE[Ordre]))</f>
        <v>42</v>
      </c>
      <c r="BY47" s="105">
        <f>IF(COUNTIF((REFERENCEMENT_FACADE[[#This Row],[Support visé]:[zone de simicité]]),"&lt;&gt;"&amp;"")=SUM(REFERENCEMENT_FACADE[[#This Row],[Support visé]:[zone de simicité]]),ROW(REFERENCEMENT_FACADE[[#This Row],[zone de simicité]]),"")</f>
        <v>47</v>
      </c>
    </row>
    <row r="48" spans="1:77" s="5" customFormat="1" ht="86.4" x14ac:dyDescent="0.3">
      <c r="A48" s="56">
        <v>44427</v>
      </c>
      <c r="B48" s="12" t="s">
        <v>132</v>
      </c>
      <c r="C48" s="12" t="s">
        <v>280</v>
      </c>
      <c r="D48" s="12" t="s">
        <v>276</v>
      </c>
      <c r="E48" s="16" t="s">
        <v>277</v>
      </c>
      <c r="F48" s="72" t="s">
        <v>30</v>
      </c>
      <c r="G48" s="73" t="s">
        <v>10</v>
      </c>
      <c r="H48" s="74" t="s">
        <v>11</v>
      </c>
      <c r="I48" s="75" t="s">
        <v>170</v>
      </c>
      <c r="J48" s="96" t="s">
        <v>10</v>
      </c>
      <c r="K48" s="97" t="s">
        <v>10</v>
      </c>
      <c r="L48" s="97" t="s">
        <v>10</v>
      </c>
      <c r="M48" s="97" t="s">
        <v>11</v>
      </c>
      <c r="N48" s="97" t="s">
        <v>11</v>
      </c>
      <c r="O48" s="97" t="s">
        <v>11</v>
      </c>
      <c r="P48" s="98" t="s">
        <v>11</v>
      </c>
      <c r="Q48" s="100" t="s">
        <v>10</v>
      </c>
      <c r="R48" s="97" t="s">
        <v>11</v>
      </c>
      <c r="S48" s="97" t="s">
        <v>11</v>
      </c>
      <c r="T48" s="97" t="s">
        <v>11</v>
      </c>
      <c r="U48" s="97" t="s">
        <v>11</v>
      </c>
      <c r="V48" s="97" t="s">
        <v>11</v>
      </c>
      <c r="W48" s="98" t="s">
        <v>11</v>
      </c>
      <c r="X48" s="65"/>
      <c r="Y48" s="92"/>
      <c r="Z48" s="92"/>
      <c r="AA48" s="92"/>
      <c r="AB48" s="92"/>
      <c r="AC48" s="92"/>
      <c r="AD48" s="92"/>
      <c r="AE48" s="92"/>
      <c r="AF48" s="92"/>
      <c r="AG48" s="92"/>
      <c r="AH48" s="92"/>
      <c r="AI48" s="92"/>
      <c r="AJ48" s="92"/>
      <c r="AK48" s="92"/>
      <c r="AL48" s="92"/>
      <c r="AM48" s="13">
        <v>4</v>
      </c>
      <c r="AN48" s="12">
        <v>2</v>
      </c>
      <c r="AO48" s="12">
        <v>1</v>
      </c>
      <c r="AP48" s="12">
        <v>1</v>
      </c>
      <c r="AQ48" s="41"/>
      <c r="AR48" s="44" t="s">
        <v>780</v>
      </c>
      <c r="AS48" s="146">
        <v>0</v>
      </c>
      <c r="AT48" s="13" t="s">
        <v>277</v>
      </c>
      <c r="AU48" s="12" t="s">
        <v>273</v>
      </c>
      <c r="AV48" s="12" t="s">
        <v>579</v>
      </c>
      <c r="AW48" s="51" t="s">
        <v>90</v>
      </c>
      <c r="AX48" s="48">
        <v>43983</v>
      </c>
      <c r="AY48" s="48">
        <v>45809</v>
      </c>
      <c r="AZ48" s="221">
        <f ca="1">+(REFERENCEMENT_FACADE[[#This Row],[AVIS LIMITE AU / VALIDITE]]&gt;=TODAY())*1</f>
        <v>1</v>
      </c>
      <c r="BA48" s="12" t="s">
        <v>30</v>
      </c>
      <c r="BB4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8" s="16"/>
      <c r="BD48" s="54"/>
      <c r="BE48" s="55"/>
      <c r="BF48" s="16"/>
      <c r="BG48" s="124" t="s">
        <v>744</v>
      </c>
      <c r="BH48" s="103" t="s">
        <v>618</v>
      </c>
      <c r="BI48" s="106"/>
      <c r="BJ4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https://evaluation.cstb.fr/fr/appreciation-technique-transition-att/download/att-20-007-v1/</v>
      </c>
      <c r="BK48" s="105"/>
      <c r="BL4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4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4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4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48" s="105">
        <f>IF(RECH_SUPPORT=TRUE,IF(MID(REFERENCEMENT_FACADE[[#This Row],[Colonne support visé]],1,3)="OUI",1,IF(OR(MID(REFERENCEMENT_FACADE[[#This Row],[Colonne support visé]],1,3)="non",MID(REFERENCEMENT_FACADE[[#This Row],[Colonne support visé]],1,2)="SO"),0,0)),1)</f>
        <v>1</v>
      </c>
      <c r="BV48" s="105">
        <f>IF(RECH_HAUTEUR=TRUE,IF(MID(REFERENCEMENT_FACADE[[#This Row],[Colonne situation visé]],1,3)="oui",1,IF(MID(REFERENCEMENT_FACADE[[#This Row],[Colonne situation visé]],1,3)="non",0,"ERREUR")),1)</f>
        <v>1</v>
      </c>
      <c r="BW4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8" s="105">
        <f>IF(REFERENCEMENT_FACADE[[#This Row],[Eligibilité procédé]]&lt;&gt;0,COUNTIF(REFERENCEMENT_FACADE[Eligibilité procédé],"&lt;="&amp;REFERENCEMENT_FACADE[[#This Row],[Eligibilité procédé]])-COUNTIF(REFERENCEMENT_FACADE[Eligibilité procédé],"=0"),ROWS(REFERENCEMENT_FACADE[Ordre]))</f>
        <v>43</v>
      </c>
      <c r="BY48" s="105">
        <f>IF(COUNTIF((REFERENCEMENT_FACADE[[#This Row],[Support visé]:[zone de simicité]]),"&lt;&gt;"&amp;"")=SUM(REFERENCEMENT_FACADE[[#This Row],[Support visé]:[zone de simicité]]),ROW(REFERENCEMENT_FACADE[[#This Row],[zone de simicité]]),"")</f>
        <v>48</v>
      </c>
    </row>
    <row r="49" spans="1:77" s="5" customFormat="1" ht="172.8" x14ac:dyDescent="0.3">
      <c r="A49" s="56">
        <v>44427</v>
      </c>
      <c r="B49" s="12" t="s">
        <v>132</v>
      </c>
      <c r="C49" s="12" t="s">
        <v>280</v>
      </c>
      <c r="D49" s="12" t="s">
        <v>54</v>
      </c>
      <c r="E49" s="16" t="s">
        <v>55</v>
      </c>
      <c r="F49" s="78" t="s">
        <v>30</v>
      </c>
      <c r="G49" s="70" t="s">
        <v>10</v>
      </c>
      <c r="H49" s="77" t="s">
        <v>11</v>
      </c>
      <c r="I49" s="43" t="s">
        <v>10</v>
      </c>
      <c r="J49" s="96" t="s">
        <v>10</v>
      </c>
      <c r="K49" s="97" t="s">
        <v>10</v>
      </c>
      <c r="L49" s="97" t="s">
        <v>10</v>
      </c>
      <c r="M49" s="97" t="s">
        <v>415</v>
      </c>
      <c r="N49" s="97" t="s">
        <v>11</v>
      </c>
      <c r="O49" s="97" t="s">
        <v>11</v>
      </c>
      <c r="P49" s="98" t="s">
        <v>11</v>
      </c>
      <c r="Q49" s="100" t="s">
        <v>10</v>
      </c>
      <c r="R49" s="97" t="s">
        <v>415</v>
      </c>
      <c r="S49" s="97" t="s">
        <v>415</v>
      </c>
      <c r="T49" s="97" t="s">
        <v>11</v>
      </c>
      <c r="U49" s="97" t="s">
        <v>11</v>
      </c>
      <c r="V49" s="97" t="s">
        <v>11</v>
      </c>
      <c r="W49" s="98" t="s">
        <v>11</v>
      </c>
      <c r="X49" s="63" t="s">
        <v>396</v>
      </c>
      <c r="Y49" s="93" t="s">
        <v>1030</v>
      </c>
      <c r="Z49" s="93" t="s">
        <v>1030</v>
      </c>
      <c r="AA49" s="93" t="s">
        <v>1030</v>
      </c>
      <c r="AB49" s="93" t="s">
        <v>1039</v>
      </c>
      <c r="AC49" s="92"/>
      <c r="AD49" s="92"/>
      <c r="AE49" s="92"/>
      <c r="AF49" s="93" t="s">
        <v>1030</v>
      </c>
      <c r="AG49" s="93" t="s">
        <v>1039</v>
      </c>
      <c r="AH49" s="93" t="s">
        <v>1039</v>
      </c>
      <c r="AI49" s="93"/>
      <c r="AJ49" s="93"/>
      <c r="AK49" s="93"/>
      <c r="AL49" s="93"/>
      <c r="AM49" s="13">
        <v>4</v>
      </c>
      <c r="AN49" s="12">
        <v>4</v>
      </c>
      <c r="AO49" s="12">
        <v>4</v>
      </c>
      <c r="AP49" s="12">
        <v>1</v>
      </c>
      <c r="AQ49" s="41"/>
      <c r="AR49" s="46" t="s">
        <v>163</v>
      </c>
      <c r="AS49" s="146">
        <v>0</v>
      </c>
      <c r="AT49" s="13" t="s">
        <v>55</v>
      </c>
      <c r="AU49" s="12" t="s">
        <v>273</v>
      </c>
      <c r="AV49" s="12" t="s">
        <v>580</v>
      </c>
      <c r="AW49" s="51" t="s">
        <v>90</v>
      </c>
      <c r="AX49" s="50">
        <v>44105</v>
      </c>
      <c r="AY49" s="50">
        <v>45931</v>
      </c>
      <c r="AZ49" s="221">
        <f ca="1">+(REFERENCEMENT_FACADE[[#This Row],[AVIS LIMITE AU / VALIDITE]]&gt;=TODAY())*1</f>
        <v>1</v>
      </c>
      <c r="BA49" s="12" t="s">
        <v>30</v>
      </c>
      <c r="BB4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49" s="16" t="s">
        <v>1243</v>
      </c>
      <c r="BD49" s="54"/>
      <c r="BE49" s="55"/>
      <c r="BF49" s="16"/>
      <c r="BG49" s="124" t="s">
        <v>744</v>
      </c>
      <c r="BH49" s="103" t="s">
        <v>619</v>
      </c>
      <c r="BI49" s="106"/>
      <c r="BJ4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https://evaluation.cstb.fr/fr/appreciation-technique-transition-att/download/att-20-010-v1/</v>
      </c>
      <c r="BK49" s="105"/>
      <c r="BL4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4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4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4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4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4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4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4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49"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49" s="105">
        <f>IF(RECH_SUPPORT=TRUE,IF(MID(REFERENCEMENT_FACADE[[#This Row],[Colonne support visé]],1,3)="OUI",1,IF(OR(MID(REFERENCEMENT_FACADE[[#This Row],[Colonne support visé]],1,3)="non",MID(REFERENCEMENT_FACADE[[#This Row],[Colonne support visé]],1,2)="SO"),0,0)),1)</f>
        <v>1</v>
      </c>
      <c r="BV49" s="105">
        <f>IF(RECH_HAUTEUR=TRUE,IF(MID(REFERENCEMENT_FACADE[[#This Row],[Colonne situation visé]],1,3)="oui",1,IF(MID(REFERENCEMENT_FACADE[[#This Row],[Colonne situation visé]],1,3)="non",0,"ERREUR")),1)</f>
        <v>1</v>
      </c>
      <c r="BW4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49" s="105">
        <f>IF(REFERENCEMENT_FACADE[[#This Row],[Eligibilité procédé]]&lt;&gt;0,COUNTIF(REFERENCEMENT_FACADE[Eligibilité procédé],"&lt;="&amp;REFERENCEMENT_FACADE[[#This Row],[Eligibilité procédé]])-COUNTIF(REFERENCEMENT_FACADE[Eligibilité procédé],"=0"),ROWS(REFERENCEMENT_FACADE[Ordre]))</f>
        <v>44</v>
      </c>
      <c r="BY49" s="105">
        <f>IF(COUNTIF((REFERENCEMENT_FACADE[[#This Row],[Support visé]:[zone de simicité]]),"&lt;&gt;"&amp;"")=SUM(REFERENCEMENT_FACADE[[#This Row],[Support visé]:[zone de simicité]]),ROW(REFERENCEMENT_FACADE[[#This Row],[zone de simicité]]),"")</f>
        <v>49</v>
      </c>
    </row>
    <row r="50" spans="1:77" s="5" customFormat="1" ht="86.4" x14ac:dyDescent="0.3">
      <c r="A50" s="56">
        <v>44427</v>
      </c>
      <c r="B50" s="12" t="s">
        <v>132</v>
      </c>
      <c r="C50" s="12" t="s">
        <v>280</v>
      </c>
      <c r="D50" s="12" t="s">
        <v>58</v>
      </c>
      <c r="E50" s="16" t="s">
        <v>59</v>
      </c>
      <c r="F50" s="78" t="s">
        <v>30</v>
      </c>
      <c r="G50" s="70" t="s">
        <v>10</v>
      </c>
      <c r="H50" s="77" t="s">
        <v>11</v>
      </c>
      <c r="I50" s="43" t="s">
        <v>171</v>
      </c>
      <c r="J50" s="96" t="s">
        <v>10</v>
      </c>
      <c r="K50" s="97" t="s">
        <v>10</v>
      </c>
      <c r="L50" s="97" t="s">
        <v>10</v>
      </c>
      <c r="M50" s="97" t="s">
        <v>11</v>
      </c>
      <c r="N50" s="97" t="s">
        <v>11</v>
      </c>
      <c r="O50" s="97" t="s">
        <v>11</v>
      </c>
      <c r="P50" s="98" t="s">
        <v>11</v>
      </c>
      <c r="Q50" s="100" t="s">
        <v>10</v>
      </c>
      <c r="R50" s="97" t="s">
        <v>11</v>
      </c>
      <c r="S50" s="97" t="s">
        <v>11</v>
      </c>
      <c r="T50" s="97" t="s">
        <v>11</v>
      </c>
      <c r="U50" s="97" t="s">
        <v>11</v>
      </c>
      <c r="V50" s="97" t="s">
        <v>11</v>
      </c>
      <c r="W50" s="98" t="s">
        <v>11</v>
      </c>
      <c r="X50" s="65"/>
      <c r="Y50" s="92"/>
      <c r="Z50" s="92"/>
      <c r="AA50" s="92"/>
      <c r="AB50" s="92"/>
      <c r="AC50" s="92"/>
      <c r="AD50" s="92"/>
      <c r="AE50" s="92"/>
      <c r="AF50" s="92"/>
      <c r="AG50" s="92"/>
      <c r="AH50" s="92"/>
      <c r="AI50" s="92"/>
      <c r="AJ50" s="92"/>
      <c r="AK50" s="92"/>
      <c r="AL50" s="92"/>
      <c r="AM50" s="13">
        <v>4</v>
      </c>
      <c r="AN50" s="12">
        <v>2</v>
      </c>
      <c r="AO50" s="12">
        <v>1</v>
      </c>
      <c r="AP50" s="12">
        <v>1</v>
      </c>
      <c r="AQ50" s="41"/>
      <c r="AR50" s="46" t="s">
        <v>163</v>
      </c>
      <c r="AS50" s="146">
        <v>0</v>
      </c>
      <c r="AT50" s="13" t="s">
        <v>59</v>
      </c>
      <c r="AU50" s="12" t="s">
        <v>273</v>
      </c>
      <c r="AV50" s="12" t="s">
        <v>826</v>
      </c>
      <c r="AW50" s="51" t="s">
        <v>90</v>
      </c>
      <c r="AX50" s="48">
        <v>44348</v>
      </c>
      <c r="AY50" s="48">
        <v>46174</v>
      </c>
      <c r="AZ50" s="221">
        <f ca="1">+(REFERENCEMENT_FACADE[[#This Row],[AVIS LIMITE AU / VALIDITE]]&gt;=TODAY())*1</f>
        <v>1</v>
      </c>
      <c r="BA50" s="12" t="s">
        <v>30</v>
      </c>
      <c r="BB5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50" s="16" t="s">
        <v>434</v>
      </c>
      <c r="BD50" s="54"/>
      <c r="BE50" s="55"/>
      <c r="BF50" s="16"/>
      <c r="BG50" s="124" t="s">
        <v>744</v>
      </c>
      <c r="BH50" s="103" t="s">
        <v>825</v>
      </c>
      <c r="BI50" s="106"/>
      <c r="BJ5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https://evaluation.cstb.fr/fr/appreciation-technique-transition-att/download/att-21-032-v1/</v>
      </c>
      <c r="BK50" s="105"/>
      <c r="BL5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5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5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0" s="105">
        <f>IF(RECH_SUPPORT=TRUE,IF(MID(REFERENCEMENT_FACADE[[#This Row],[Colonne support visé]],1,3)="OUI",1,IF(OR(MID(REFERENCEMENT_FACADE[[#This Row],[Colonne support visé]],1,3)="non",MID(REFERENCEMENT_FACADE[[#This Row],[Colonne support visé]],1,2)="SO"),0,0)),1)</f>
        <v>1</v>
      </c>
      <c r="BV50" s="105">
        <f>IF(RECH_HAUTEUR=TRUE,IF(MID(REFERENCEMENT_FACADE[[#This Row],[Colonne situation visé]],1,3)="oui",1,IF(MID(REFERENCEMENT_FACADE[[#This Row],[Colonne situation visé]],1,3)="non",0,"ERREUR")),1)</f>
        <v>1</v>
      </c>
      <c r="BW5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0" s="105">
        <f>IF(REFERENCEMENT_FACADE[[#This Row],[Eligibilité procédé]]&lt;&gt;0,COUNTIF(REFERENCEMENT_FACADE[Eligibilité procédé],"&lt;="&amp;REFERENCEMENT_FACADE[[#This Row],[Eligibilité procédé]])-COUNTIF(REFERENCEMENT_FACADE[Eligibilité procédé],"=0"),ROWS(REFERENCEMENT_FACADE[Ordre]))</f>
        <v>45</v>
      </c>
      <c r="BY50" s="105">
        <f>IF(COUNTIF((REFERENCEMENT_FACADE[[#This Row],[Support visé]:[zone de simicité]]),"&lt;&gt;"&amp;"")=SUM(REFERENCEMENT_FACADE[[#This Row],[Support visé]:[zone de simicité]]),ROW(REFERENCEMENT_FACADE[[#This Row],[zone de simicité]]),"")</f>
        <v>50</v>
      </c>
    </row>
    <row r="51" spans="1:77" s="5" customFormat="1" ht="72" x14ac:dyDescent="0.3">
      <c r="A51" s="56">
        <v>44893</v>
      </c>
      <c r="B51" s="11" t="s">
        <v>148</v>
      </c>
      <c r="C51" s="11" t="s">
        <v>116</v>
      </c>
      <c r="D51" s="11" t="s">
        <v>22</v>
      </c>
      <c r="E51" s="14" t="s">
        <v>23</v>
      </c>
      <c r="F51" s="78" t="s">
        <v>30</v>
      </c>
      <c r="G51" s="70" t="s">
        <v>10</v>
      </c>
      <c r="H51" s="77" t="s">
        <v>11</v>
      </c>
      <c r="I51" s="43" t="s">
        <v>171</v>
      </c>
      <c r="J51" s="96" t="s">
        <v>10</v>
      </c>
      <c r="K51" s="97" t="s">
        <v>10</v>
      </c>
      <c r="L51" s="97" t="s">
        <v>11</v>
      </c>
      <c r="M51" s="97" t="s">
        <v>11</v>
      </c>
      <c r="N51" s="97" t="s">
        <v>11</v>
      </c>
      <c r="O51" s="97" t="s">
        <v>11</v>
      </c>
      <c r="P51" s="98" t="s">
        <v>11</v>
      </c>
      <c r="Q51" s="100" t="s">
        <v>10</v>
      </c>
      <c r="R51" s="97" t="s">
        <v>11</v>
      </c>
      <c r="S51" s="97" t="s">
        <v>11</v>
      </c>
      <c r="T51" s="97" t="s">
        <v>11</v>
      </c>
      <c r="U51" s="97" t="s">
        <v>11</v>
      </c>
      <c r="V51" s="97" t="s">
        <v>11</v>
      </c>
      <c r="W51" s="98" t="s">
        <v>11</v>
      </c>
      <c r="X51" s="65"/>
      <c r="Y51" s="92"/>
      <c r="Z51" s="92"/>
      <c r="AA51" s="92"/>
      <c r="AB51" s="92"/>
      <c r="AC51" s="92"/>
      <c r="AD51" s="92"/>
      <c r="AE51" s="92"/>
      <c r="AF51" s="92"/>
      <c r="AG51" s="92"/>
      <c r="AH51" s="92"/>
      <c r="AI51" s="92"/>
      <c r="AJ51" s="92"/>
      <c r="AK51" s="92"/>
      <c r="AL51" s="92"/>
      <c r="AM51" s="13">
        <v>4</v>
      </c>
      <c r="AN51" s="12">
        <v>4</v>
      </c>
      <c r="AO51" s="12">
        <v>4</v>
      </c>
      <c r="AP51" s="12" t="s">
        <v>384</v>
      </c>
      <c r="AQ51" s="170" t="s">
        <v>1402</v>
      </c>
      <c r="AR51" s="44" t="s">
        <v>779</v>
      </c>
      <c r="AS51" s="146">
        <v>0</v>
      </c>
      <c r="AT51" s="15" t="s">
        <v>23</v>
      </c>
      <c r="AU51" s="11" t="s">
        <v>13</v>
      </c>
      <c r="AV51" s="11" t="s">
        <v>404</v>
      </c>
      <c r="AW51" s="50">
        <v>44910</v>
      </c>
      <c r="AX51" s="50">
        <v>44615</v>
      </c>
      <c r="AY51" s="50">
        <v>46081</v>
      </c>
      <c r="AZ51" s="221">
        <f ca="1">+(REFERENCEMENT_FACADE[[#This Row],[AVIS LIMITE AU / VALIDITE]]&gt;=TODAY())*1</f>
        <v>1</v>
      </c>
      <c r="BA51" s="50" t="s">
        <v>10</v>
      </c>
      <c r="BB51" s="1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1" s="16" t="s">
        <v>947</v>
      </c>
      <c r="BD51" s="13" t="s">
        <v>342</v>
      </c>
      <c r="BE51" s="12" t="s">
        <v>321</v>
      </c>
      <c r="BF51" s="16"/>
      <c r="BG51" s="125" t="s">
        <v>745</v>
      </c>
      <c r="BH51" s="103" t="s">
        <v>595</v>
      </c>
      <c r="BI51" s="106"/>
      <c r="BJ5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https://evaluation.cstb.fr/fr/avis-technique/detail/2.2-16-1742_V2/</v>
      </c>
      <c r="BK51" s="105" t="s">
        <v>880</v>
      </c>
      <c r="BL5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n°2.2/16-1742_V2 annule et remplace l' Avis Technique n° 2.2/16-1742_V1
Sur liste verte de la C2p à la date du référencement</v>
      </c>
      <c r="BM5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5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5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5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1" s="105">
        <f>IF(RECH_SUPPORT=TRUE,IF(MID(REFERENCEMENT_FACADE[[#This Row],[Colonne support visé]],1,3)="OUI",1,IF(OR(MID(REFERENCEMENT_FACADE[[#This Row],[Colonne support visé]],1,3)="non",MID(REFERENCEMENT_FACADE[[#This Row],[Colonne support visé]],1,2)="SO"),0,0)),1)</f>
        <v>1</v>
      </c>
      <c r="BV51" s="105">
        <f>IF(RECH_HAUTEUR=TRUE,IF(MID(REFERENCEMENT_FACADE[[#This Row],[Colonne situation visé]],1,3)="oui",1,IF(MID(REFERENCEMENT_FACADE[[#This Row],[Colonne situation visé]],1,3)="non",0,"ERREUR")),1)</f>
        <v>1</v>
      </c>
      <c r="BW5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1" s="105">
        <f>IF(REFERENCEMENT_FACADE[[#This Row],[Eligibilité procédé]]&lt;&gt;0,COUNTIF(REFERENCEMENT_FACADE[Eligibilité procédé],"&lt;="&amp;REFERENCEMENT_FACADE[[#This Row],[Eligibilité procédé]])-COUNTIF(REFERENCEMENT_FACADE[Eligibilité procédé],"=0"),ROWS(REFERENCEMENT_FACADE[Ordre]))</f>
        <v>46</v>
      </c>
      <c r="BY51" s="105">
        <f>IF(COUNTIF((REFERENCEMENT_FACADE[[#This Row],[Support visé]:[zone de simicité]]),"&lt;&gt;"&amp;"")=SUM(REFERENCEMENT_FACADE[[#This Row],[Support visé]:[zone de simicité]]),ROW(REFERENCEMENT_FACADE[[#This Row],[zone de simicité]]),"")</f>
        <v>51</v>
      </c>
    </row>
    <row r="52" spans="1:77" s="5" customFormat="1" ht="72" x14ac:dyDescent="0.3">
      <c r="A52" s="56">
        <v>44536</v>
      </c>
      <c r="B52" s="11" t="s">
        <v>148</v>
      </c>
      <c r="C52" s="11" t="s">
        <v>116</v>
      </c>
      <c r="D52" s="12" t="s">
        <v>287</v>
      </c>
      <c r="E52" s="14" t="s">
        <v>288</v>
      </c>
      <c r="F52" s="76" t="s">
        <v>30</v>
      </c>
      <c r="G52" s="73" t="s">
        <v>10</v>
      </c>
      <c r="H52" s="79" t="s">
        <v>11</v>
      </c>
      <c r="I52" s="75" t="s">
        <v>170</v>
      </c>
      <c r="J52" s="96" t="s">
        <v>10</v>
      </c>
      <c r="K52" s="97" t="s">
        <v>10</v>
      </c>
      <c r="L52" s="97" t="s">
        <v>10</v>
      </c>
      <c r="M52" s="97" t="s">
        <v>11</v>
      </c>
      <c r="N52" s="97" t="s">
        <v>11</v>
      </c>
      <c r="O52" s="97" t="s">
        <v>11</v>
      </c>
      <c r="P52" s="98" t="s">
        <v>11</v>
      </c>
      <c r="Q52" s="100" t="s">
        <v>10</v>
      </c>
      <c r="R52" s="97" t="s">
        <v>11</v>
      </c>
      <c r="S52" s="97" t="s">
        <v>11</v>
      </c>
      <c r="T52" s="97" t="s">
        <v>11</v>
      </c>
      <c r="U52" s="97" t="s">
        <v>11</v>
      </c>
      <c r="V52" s="97" t="s">
        <v>11</v>
      </c>
      <c r="W52" s="98" t="s">
        <v>11</v>
      </c>
      <c r="X52" s="65"/>
      <c r="Y52" s="92"/>
      <c r="Z52" s="92"/>
      <c r="AA52" s="92"/>
      <c r="AB52" s="92"/>
      <c r="AC52" s="92"/>
      <c r="AD52" s="92"/>
      <c r="AE52" s="92"/>
      <c r="AF52" s="92"/>
      <c r="AG52" s="92"/>
      <c r="AH52" s="92"/>
      <c r="AI52" s="92"/>
      <c r="AJ52" s="92"/>
      <c r="AK52" s="92"/>
      <c r="AL52" s="92"/>
      <c r="AM52" s="13">
        <v>4</v>
      </c>
      <c r="AN52" s="12" t="s">
        <v>384</v>
      </c>
      <c r="AO52" s="12" t="s">
        <v>384</v>
      </c>
      <c r="AP52" s="12" t="s">
        <v>393</v>
      </c>
      <c r="AQ52" s="41" t="s">
        <v>394</v>
      </c>
      <c r="AR52" s="44" t="s">
        <v>768</v>
      </c>
      <c r="AS52" s="146">
        <v>0</v>
      </c>
      <c r="AT52" s="15" t="s">
        <v>288</v>
      </c>
      <c r="AU52" s="11" t="s">
        <v>13</v>
      </c>
      <c r="AV52" s="12" t="s">
        <v>289</v>
      </c>
      <c r="AW52" s="48">
        <v>44334</v>
      </c>
      <c r="AX52" s="48">
        <v>44456</v>
      </c>
      <c r="AY52" s="48">
        <v>45535</v>
      </c>
      <c r="AZ52" s="221">
        <f ca="1">+(REFERENCEMENT_FACADE[[#This Row],[AVIS LIMITE AU / VALIDITE]]&gt;=TODAY())*1</f>
        <v>1</v>
      </c>
      <c r="BA52" s="12" t="s">
        <v>10</v>
      </c>
      <c r="BB5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2" s="16" t="s">
        <v>917</v>
      </c>
      <c r="BD52" s="13"/>
      <c r="BE52" s="12"/>
      <c r="BF52" s="16"/>
      <c r="BG52" s="125" t="s">
        <v>745</v>
      </c>
      <c r="BH52" s="103" t="s">
        <v>615</v>
      </c>
      <c r="BI52" s="106"/>
      <c r="BJ5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https://evaluation.cstb.fr/fr/avis-technique/detail/2.2-21-1814_V1/</v>
      </c>
      <c r="BK52" s="105"/>
      <c r="BL5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5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BP5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2" s="105">
        <f>IF(RECH_SUPPORT=TRUE,IF(MID(REFERENCEMENT_FACADE[[#This Row],[Colonne support visé]],1,3)="OUI",1,IF(OR(MID(REFERENCEMENT_FACADE[[#This Row],[Colonne support visé]],1,3)="non",MID(REFERENCEMENT_FACADE[[#This Row],[Colonne support visé]],1,2)="SO"),0,0)),1)</f>
        <v>1</v>
      </c>
      <c r="BV52" s="105">
        <f>IF(RECH_HAUTEUR=TRUE,IF(MID(REFERENCEMENT_FACADE[[#This Row],[Colonne situation visé]],1,3)="oui",1,IF(MID(REFERENCEMENT_FACADE[[#This Row],[Colonne situation visé]],1,3)="non",0,"ERREUR")),1)</f>
        <v>1</v>
      </c>
      <c r="BW5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2" s="105">
        <f>IF(REFERENCEMENT_FACADE[[#This Row],[Eligibilité procédé]]&lt;&gt;0,COUNTIF(REFERENCEMENT_FACADE[Eligibilité procédé],"&lt;="&amp;REFERENCEMENT_FACADE[[#This Row],[Eligibilité procédé]])-COUNTIF(REFERENCEMENT_FACADE[Eligibilité procédé],"=0"),ROWS(REFERENCEMENT_FACADE[Ordre]))</f>
        <v>47</v>
      </c>
      <c r="BY52" s="105">
        <f>IF(COUNTIF((REFERENCEMENT_FACADE[[#This Row],[Support visé]:[zone de simicité]]),"&lt;&gt;"&amp;"")=SUM(REFERENCEMENT_FACADE[[#This Row],[Support visé]:[zone de simicité]]),ROW(REFERENCEMENT_FACADE[[#This Row],[zone de simicité]]),"")</f>
        <v>52</v>
      </c>
    </row>
    <row r="53" spans="1:77" s="5" customFormat="1" ht="172.8" x14ac:dyDescent="0.3">
      <c r="A53" s="56">
        <v>43579</v>
      </c>
      <c r="B53" s="11" t="s">
        <v>148</v>
      </c>
      <c r="C53" s="11" t="s">
        <v>130</v>
      </c>
      <c r="D53" s="11" t="s">
        <v>21</v>
      </c>
      <c r="E53" s="14" t="s">
        <v>19</v>
      </c>
      <c r="F53" s="78" t="s">
        <v>30</v>
      </c>
      <c r="G53" s="70" t="s">
        <v>10</v>
      </c>
      <c r="H53" s="77" t="s">
        <v>11</v>
      </c>
      <c r="I53" s="43" t="s">
        <v>10</v>
      </c>
      <c r="J53" s="96" t="s">
        <v>10</v>
      </c>
      <c r="K53" s="97" t="s">
        <v>10</v>
      </c>
      <c r="L53" s="97" t="s">
        <v>10</v>
      </c>
      <c r="M53" s="97" t="s">
        <v>415</v>
      </c>
      <c r="N53" s="97" t="s">
        <v>11</v>
      </c>
      <c r="O53" s="97" t="s">
        <v>11</v>
      </c>
      <c r="P53" s="98" t="s">
        <v>11</v>
      </c>
      <c r="Q53" s="100" t="s">
        <v>10</v>
      </c>
      <c r="R53" s="97" t="s">
        <v>415</v>
      </c>
      <c r="S53" s="97" t="s">
        <v>415</v>
      </c>
      <c r="T53" s="97" t="s">
        <v>11</v>
      </c>
      <c r="U53" s="97" t="s">
        <v>11</v>
      </c>
      <c r="V53" s="97" t="s">
        <v>11</v>
      </c>
      <c r="W53" s="98" t="s">
        <v>11</v>
      </c>
      <c r="X53" s="63" t="s">
        <v>802</v>
      </c>
      <c r="Y53" s="93" t="s">
        <v>1045</v>
      </c>
      <c r="Z53" s="208" t="s">
        <v>1045</v>
      </c>
      <c r="AA53" s="208" t="s">
        <v>1045</v>
      </c>
      <c r="AB53" s="208" t="s">
        <v>1039</v>
      </c>
      <c r="AC53" s="92"/>
      <c r="AD53" s="92"/>
      <c r="AE53" s="92"/>
      <c r="AF53" s="93" t="s">
        <v>1045</v>
      </c>
      <c r="AG53" s="93" t="s">
        <v>1039</v>
      </c>
      <c r="AH53" s="93" t="s">
        <v>1039</v>
      </c>
      <c r="AI53" s="93"/>
      <c r="AJ53" s="93"/>
      <c r="AK53" s="93"/>
      <c r="AL53" s="93"/>
      <c r="AM53" s="13">
        <v>4</v>
      </c>
      <c r="AN53" s="12">
        <v>4</v>
      </c>
      <c r="AO53" s="12">
        <v>4</v>
      </c>
      <c r="AP53" s="12">
        <v>2</v>
      </c>
      <c r="AQ53" s="41"/>
      <c r="AR53" s="44" t="s">
        <v>1100</v>
      </c>
      <c r="AS53" s="146">
        <v>0</v>
      </c>
      <c r="AT53" s="15" t="s">
        <v>19</v>
      </c>
      <c r="AU53" s="11" t="s">
        <v>13</v>
      </c>
      <c r="AV53" s="11" t="s">
        <v>303</v>
      </c>
      <c r="AW53" s="50">
        <v>44460</v>
      </c>
      <c r="AX53" s="50">
        <v>44515</v>
      </c>
      <c r="AY53" s="50">
        <v>45291</v>
      </c>
      <c r="AZ53" s="221">
        <f ca="1">+(REFERENCEMENT_FACADE[[#This Row],[AVIS LIMITE AU / VALIDITE]]&gt;=TODAY())*1</f>
        <v>1</v>
      </c>
      <c r="BA53" s="50" t="s">
        <v>10</v>
      </c>
      <c r="BB53" s="11"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3" s="16" t="s">
        <v>966</v>
      </c>
      <c r="BD53" s="13"/>
      <c r="BE53" s="12"/>
      <c r="BF53" s="16"/>
      <c r="BG53" s="124" t="s">
        <v>744</v>
      </c>
      <c r="BH53" s="103" t="s">
        <v>656</v>
      </c>
      <c r="BI53" s="104" t="s">
        <v>900</v>
      </c>
      <c r="BJ5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https://evaluation.cstb.fr/fr/avis-technique/detail/2.2-21-1826_V1/</v>
      </c>
      <c r="BK53" s="105" t="s">
        <v>900</v>
      </c>
      <c r="BL5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n°2.2/21-1826_V1 annule et remplace l' Avis Technique n°  2/16-1774
Sur liste verte de la C2p à la date du référencement</v>
      </c>
      <c r="BM5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2</v>
      </c>
      <c r="BP5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5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5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 (3mm maxi)</v>
      </c>
      <c r="BU53" s="105">
        <f>IF(RECH_SUPPORT=TRUE,IF(MID(REFERENCEMENT_FACADE[[#This Row],[Colonne support visé]],1,3)="OUI",1,IF(OR(MID(REFERENCEMENT_FACADE[[#This Row],[Colonne support visé]],1,3)="non",MID(REFERENCEMENT_FACADE[[#This Row],[Colonne support visé]],1,2)="SO"),0,0)),1)</f>
        <v>1</v>
      </c>
      <c r="BV53" s="105">
        <f>IF(RECH_HAUTEUR=TRUE,IF(MID(REFERENCEMENT_FACADE[[#This Row],[Colonne situation visé]],1,3)="oui",1,IF(MID(REFERENCEMENT_FACADE[[#This Row],[Colonne situation visé]],1,3)="non",0,"ERREUR")),1)</f>
        <v>1</v>
      </c>
      <c r="BW5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3" s="105">
        <f>IF(REFERENCEMENT_FACADE[[#This Row],[Eligibilité procédé]]&lt;&gt;0,COUNTIF(REFERENCEMENT_FACADE[Eligibilité procédé],"&lt;="&amp;REFERENCEMENT_FACADE[[#This Row],[Eligibilité procédé]])-COUNTIF(REFERENCEMENT_FACADE[Eligibilité procédé],"=0"),ROWS(REFERENCEMENT_FACADE[Ordre]))</f>
        <v>48</v>
      </c>
      <c r="BY53" s="105">
        <f>IF(COUNTIF((REFERENCEMENT_FACADE[[#This Row],[Support visé]:[zone de simicité]]),"&lt;&gt;"&amp;"")=SUM(REFERENCEMENT_FACADE[[#This Row],[Support visé]:[zone de simicité]]),ROW(REFERENCEMENT_FACADE[[#This Row],[zone de simicité]]),"")</f>
        <v>53</v>
      </c>
    </row>
    <row r="54" spans="1:77" s="5" customFormat="1" ht="187.2" x14ac:dyDescent="0.3">
      <c r="A54" s="56">
        <v>44893</v>
      </c>
      <c r="B54" s="12" t="s">
        <v>132</v>
      </c>
      <c r="C54" s="11" t="s">
        <v>130</v>
      </c>
      <c r="D54" s="12" t="s">
        <v>356</v>
      </c>
      <c r="E54" s="16" t="s">
        <v>355</v>
      </c>
      <c r="F54" s="72" t="s">
        <v>30</v>
      </c>
      <c r="G54" s="80" t="s">
        <v>10</v>
      </c>
      <c r="H54" s="85" t="s">
        <v>11</v>
      </c>
      <c r="I54" s="82" t="s">
        <v>10</v>
      </c>
      <c r="J54" s="96" t="s">
        <v>10</v>
      </c>
      <c r="K54" s="97" t="s">
        <v>10</v>
      </c>
      <c r="L54" s="97" t="s">
        <v>10</v>
      </c>
      <c r="M54" s="97" t="s">
        <v>415</v>
      </c>
      <c r="N54" s="97" t="s">
        <v>11</v>
      </c>
      <c r="O54" s="97" t="s">
        <v>11</v>
      </c>
      <c r="P54" s="98" t="s">
        <v>11</v>
      </c>
      <c r="Q54" s="100" t="s">
        <v>10</v>
      </c>
      <c r="R54" s="97" t="s">
        <v>415</v>
      </c>
      <c r="S54" s="97" t="s">
        <v>415</v>
      </c>
      <c r="T54" s="97" t="s">
        <v>11</v>
      </c>
      <c r="U54" s="97" t="s">
        <v>11</v>
      </c>
      <c r="V54" s="97" t="s">
        <v>11</v>
      </c>
      <c r="W54" s="98" t="s">
        <v>11</v>
      </c>
      <c r="X54" s="65" t="s">
        <v>412</v>
      </c>
      <c r="Y54" s="92"/>
      <c r="Z54" s="95"/>
      <c r="AA54" s="95"/>
      <c r="AB54" s="208" t="s">
        <v>1046</v>
      </c>
      <c r="AC54" s="208"/>
      <c r="AD54" s="208"/>
      <c r="AE54" s="208"/>
      <c r="AF54" s="93"/>
      <c r="AG54" s="208" t="s">
        <v>1046</v>
      </c>
      <c r="AH54" s="208" t="s">
        <v>1046</v>
      </c>
      <c r="AI54" s="95"/>
      <c r="AJ54" s="95"/>
      <c r="AK54" s="95"/>
      <c r="AL54" s="95"/>
      <c r="AM54" s="13">
        <v>4</v>
      </c>
      <c r="AN54" s="12">
        <v>4</v>
      </c>
      <c r="AO54" s="12">
        <v>4</v>
      </c>
      <c r="AP54" s="12">
        <v>1</v>
      </c>
      <c r="AQ54" s="41" t="s">
        <v>411</v>
      </c>
      <c r="AR54" s="44" t="s">
        <v>794</v>
      </c>
      <c r="AS54" s="146">
        <v>0</v>
      </c>
      <c r="AT54" s="13" t="s">
        <v>355</v>
      </c>
      <c r="AU54" s="12" t="s">
        <v>13</v>
      </c>
      <c r="AV54" s="12" t="s">
        <v>354</v>
      </c>
      <c r="AW54" s="50">
        <v>44545</v>
      </c>
      <c r="AX54" s="50">
        <v>44657</v>
      </c>
      <c r="AY54" s="50">
        <v>46507</v>
      </c>
      <c r="AZ54" s="221">
        <f ca="1">+(REFERENCEMENT_FACADE[[#This Row],[AVIS LIMITE AU / VALIDITE]]&gt;=TODAY())*1</f>
        <v>1</v>
      </c>
      <c r="BA54" s="12" t="s">
        <v>10</v>
      </c>
      <c r="BB5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4" s="16" t="s">
        <v>961</v>
      </c>
      <c r="BD54" s="13"/>
      <c r="BE54" s="12"/>
      <c r="BF54" s="16"/>
      <c r="BG54" s="125" t="s">
        <v>744</v>
      </c>
      <c r="BH54" s="103" t="s">
        <v>598</v>
      </c>
      <c r="BI54" s="105" t="s">
        <v>892</v>
      </c>
      <c r="BJ5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https://evaluation.cstb.fr/fr/avis-technique/detail/2.2-21-1816_V2/</v>
      </c>
      <c r="BK54" s="105" t="s">
        <v>892</v>
      </c>
      <c r="BL5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n°2.2/21-1816_V2 annule et remplace l' Avis Technique n° 2.2/21-1816_V1
Sur liste verte de la C2p à la date du référencement</v>
      </c>
      <c r="BM5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5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5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5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4" s="105">
        <f>IF(RECH_SUPPORT=TRUE,IF(MID(REFERENCEMENT_FACADE[[#This Row],[Colonne support visé]],1,3)="OUI",1,IF(OR(MID(REFERENCEMENT_FACADE[[#This Row],[Colonne support visé]],1,3)="non",MID(REFERENCEMENT_FACADE[[#This Row],[Colonne support visé]],1,2)="SO"),0,0)),1)</f>
        <v>1</v>
      </c>
      <c r="BV54" s="105">
        <f>IF(RECH_HAUTEUR=TRUE,IF(MID(REFERENCEMENT_FACADE[[#This Row],[Colonne situation visé]],1,3)="oui",1,IF(MID(REFERENCEMENT_FACADE[[#This Row],[Colonne situation visé]],1,3)="non",0,"ERREUR")),1)</f>
        <v>1</v>
      </c>
      <c r="BW5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4" s="105">
        <f>IF(REFERENCEMENT_FACADE[[#This Row],[Eligibilité procédé]]&lt;&gt;0,COUNTIF(REFERENCEMENT_FACADE[Eligibilité procédé],"&lt;="&amp;REFERENCEMENT_FACADE[[#This Row],[Eligibilité procédé]])-COUNTIF(REFERENCEMENT_FACADE[Eligibilité procédé],"=0"),ROWS(REFERENCEMENT_FACADE[Ordre]))</f>
        <v>49</v>
      </c>
      <c r="BY54" s="105">
        <f>IF(COUNTIF((REFERENCEMENT_FACADE[[#This Row],[Support visé]:[zone de simicité]]),"&lt;&gt;"&amp;"")=SUM(REFERENCEMENT_FACADE[[#This Row],[Support visé]:[zone de simicité]]),ROW(REFERENCEMENT_FACADE[[#This Row],[zone de simicité]]),"")</f>
        <v>54</v>
      </c>
    </row>
    <row r="55" spans="1:77" s="5" customFormat="1" ht="57.6" x14ac:dyDescent="0.3">
      <c r="A55" s="56">
        <v>45085</v>
      </c>
      <c r="B55" s="12" t="s">
        <v>128</v>
      </c>
      <c r="C55" s="12" t="s">
        <v>1334</v>
      </c>
      <c r="D55" s="12" t="s">
        <v>1196</v>
      </c>
      <c r="E55" s="16" t="s">
        <v>1127</v>
      </c>
      <c r="F55" s="76" t="s">
        <v>30</v>
      </c>
      <c r="G55" s="70" t="s">
        <v>11</v>
      </c>
      <c r="H55" s="79" t="s">
        <v>11</v>
      </c>
      <c r="I55" s="43" t="s">
        <v>10</v>
      </c>
      <c r="J55" s="96" t="s">
        <v>10</v>
      </c>
      <c r="K55" s="97" t="s">
        <v>10</v>
      </c>
      <c r="L55" s="97" t="s">
        <v>10</v>
      </c>
      <c r="M55" s="97" t="s">
        <v>10</v>
      </c>
      <c r="N55" s="97" t="s">
        <v>10</v>
      </c>
      <c r="O55" s="97" t="s">
        <v>10</v>
      </c>
      <c r="P55" s="98" t="s">
        <v>10</v>
      </c>
      <c r="Q55" s="100" t="s">
        <v>10</v>
      </c>
      <c r="R55" s="97" t="s">
        <v>10</v>
      </c>
      <c r="S55" s="97" t="s">
        <v>10</v>
      </c>
      <c r="T55" s="97" t="s">
        <v>10</v>
      </c>
      <c r="U55" s="97" t="s">
        <v>10</v>
      </c>
      <c r="V55" s="97" t="s">
        <v>11</v>
      </c>
      <c r="W55" s="98" t="s">
        <v>11</v>
      </c>
      <c r="X55" s="65" t="s">
        <v>1417</v>
      </c>
      <c r="Y55" s="93" t="s">
        <v>1417</v>
      </c>
      <c r="Z55" s="93" t="s">
        <v>1417</v>
      </c>
      <c r="AA55" s="93" t="s">
        <v>1419</v>
      </c>
      <c r="AB55" s="93" t="s">
        <v>1420</v>
      </c>
      <c r="AC55" s="93" t="s">
        <v>1421</v>
      </c>
      <c r="AD55" s="93" t="s">
        <v>1422</v>
      </c>
      <c r="AE55" s="93" t="s">
        <v>1423</v>
      </c>
      <c r="AF55" s="93" t="s">
        <v>1424</v>
      </c>
      <c r="AG55" s="93" t="s">
        <v>1425</v>
      </c>
      <c r="AH55" s="93" t="s">
        <v>1426</v>
      </c>
      <c r="AI55" s="93" t="s">
        <v>1427</v>
      </c>
      <c r="AJ55" s="93" t="s">
        <v>1428</v>
      </c>
      <c r="AK55" s="93"/>
      <c r="AL55" s="93"/>
      <c r="AM55" s="13">
        <v>4</v>
      </c>
      <c r="AN55" s="12">
        <v>2</v>
      </c>
      <c r="AO55" s="12">
        <v>1</v>
      </c>
      <c r="AP55" s="12">
        <v>1</v>
      </c>
      <c r="AQ55" s="41"/>
      <c r="AR55" s="44"/>
      <c r="AS55" s="146">
        <v>1</v>
      </c>
      <c r="AT55" s="13" t="s">
        <v>1127</v>
      </c>
      <c r="AU55" s="12" t="s">
        <v>572</v>
      </c>
      <c r="AV55" s="12" t="s">
        <v>1106</v>
      </c>
      <c r="AW55" s="50"/>
      <c r="AX55" s="50">
        <v>44994</v>
      </c>
      <c r="AY55" s="50">
        <v>45544</v>
      </c>
      <c r="AZ55" s="221">
        <f ca="1">+(REFERENCEMENT_FACADE[[#This Row],[AVIS LIMITE AU / VALIDITE]]&gt;=TODAY())*1</f>
        <v>1</v>
      </c>
      <c r="BA55" s="50" t="s">
        <v>31</v>
      </c>
      <c r="BB5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5" s="16"/>
      <c r="BD55" s="13" t="s">
        <v>1333</v>
      </c>
      <c r="BE55" s="12" t="s">
        <v>747</v>
      </c>
      <c r="BF55" s="16"/>
      <c r="BG55" s="125"/>
      <c r="BH55" s="123" t="s">
        <v>1232</v>
      </c>
      <c r="BI55" s="104"/>
      <c r="BJ5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https://evaluation.cstb.fr/fr/appreciation-technique-expertise-atex/detail/2886-v2/</v>
      </c>
      <c r="BK55" s="105" t="s">
        <v>1332</v>
      </c>
      <c r="BL5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Appréciation Technique d'Expérimentation (ATEx cas a) n°2886_v2 annule et remplace le Appréciation Technique d'Expérimentation (ATEx cas a) n° 2886_v1</v>
      </c>
      <c r="BM5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5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CLT (Sous AT/DTA)</v>
      </c>
      <c r="BR5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28 m</v>
      </c>
      <c r="BS5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5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L'emploi de ce procédé est exclusivement destiné à des projets pour lesquels la MOA est Woodeum ou WO8</v>
      </c>
      <c r="BU55" s="105">
        <f>IF(RECH_SUPPORT=TRUE,IF(MID(REFERENCEMENT_FACADE[[#This Row],[Colonne support visé]],1,3)="OUI",1,IF(OR(MID(REFERENCEMENT_FACADE[[#This Row],[Colonne support visé]],1,3)="non",MID(REFERENCEMENT_FACADE[[#This Row],[Colonne support visé]],1,2)="SO"),0,0)),1)</f>
        <v>1</v>
      </c>
      <c r="BV55" s="105">
        <f>IF(RECH_HAUTEUR=TRUE,IF(MID(REFERENCEMENT_FACADE[[#This Row],[Colonne situation visé]],1,3)="oui",1,IF(MID(REFERENCEMENT_FACADE[[#This Row],[Colonne situation visé]],1,3)="non",0,"ERREUR")),1)</f>
        <v>1</v>
      </c>
      <c r="BW5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5" s="105">
        <f>IF(REFERENCEMENT_FACADE[[#This Row],[Eligibilité procédé]]&lt;&gt;0,COUNTIF(REFERENCEMENT_FACADE[Eligibilité procédé],"&lt;="&amp;REFERENCEMENT_FACADE[[#This Row],[Eligibilité procédé]])-COUNTIF(REFERENCEMENT_FACADE[Eligibilité procédé],"=0"),ROWS(REFERENCEMENT_FACADE[Ordre]))</f>
        <v>50</v>
      </c>
      <c r="BY55" s="105">
        <f>IF(COUNTIF((REFERENCEMENT_FACADE[[#This Row],[Support visé]:[zone de simicité]]),"&lt;&gt;"&amp;"")=SUM(REFERENCEMENT_FACADE[[#This Row],[Support visé]:[zone de simicité]]),ROW(REFERENCEMENT_FACADE[[#This Row],[zone de simicité]]),"")</f>
        <v>55</v>
      </c>
    </row>
    <row r="56" spans="1:77" s="5" customFormat="1" ht="57.6" x14ac:dyDescent="0.3">
      <c r="A56" s="56">
        <v>44893</v>
      </c>
      <c r="B56" s="11" t="s">
        <v>148</v>
      </c>
      <c r="C56" s="11" t="s">
        <v>365</v>
      </c>
      <c r="D56" s="12" t="s">
        <v>370</v>
      </c>
      <c r="E56" s="14" t="s">
        <v>20</v>
      </c>
      <c r="F56" s="76" t="s">
        <v>30</v>
      </c>
      <c r="G56" s="73" t="s">
        <v>10</v>
      </c>
      <c r="H56" s="79" t="s">
        <v>11</v>
      </c>
      <c r="I56" s="75" t="s">
        <v>170</v>
      </c>
      <c r="J56" s="96" t="s">
        <v>10</v>
      </c>
      <c r="K56" s="97" t="s">
        <v>10</v>
      </c>
      <c r="L56" s="97" t="s">
        <v>10</v>
      </c>
      <c r="M56" s="97" t="s">
        <v>11</v>
      </c>
      <c r="N56" s="97" t="s">
        <v>11</v>
      </c>
      <c r="O56" s="97" t="s">
        <v>11</v>
      </c>
      <c r="P56" s="98" t="s">
        <v>11</v>
      </c>
      <c r="Q56" s="100" t="s">
        <v>10</v>
      </c>
      <c r="R56" s="97" t="s">
        <v>11</v>
      </c>
      <c r="S56" s="97" t="s">
        <v>11</v>
      </c>
      <c r="T56" s="97" t="s">
        <v>11</v>
      </c>
      <c r="U56" s="97" t="s">
        <v>11</v>
      </c>
      <c r="V56" s="97" t="s">
        <v>11</v>
      </c>
      <c r="W56" s="98" t="s">
        <v>11</v>
      </c>
      <c r="X56" s="65"/>
      <c r="Y56" s="92"/>
      <c r="Z56" s="92"/>
      <c r="AA56" s="92"/>
      <c r="AB56" s="92"/>
      <c r="AC56" s="92"/>
      <c r="AD56" s="92"/>
      <c r="AE56" s="92"/>
      <c r="AF56" s="92"/>
      <c r="AG56" s="92"/>
      <c r="AH56" s="92"/>
      <c r="AI56" s="92"/>
      <c r="AJ56" s="92"/>
      <c r="AK56" s="92"/>
      <c r="AL56" s="92"/>
      <c r="AM56" s="13">
        <v>4</v>
      </c>
      <c r="AN56" s="12">
        <v>4</v>
      </c>
      <c r="AO56" s="12">
        <v>4</v>
      </c>
      <c r="AP56" s="12">
        <v>4</v>
      </c>
      <c r="AQ56" s="41"/>
      <c r="AR56" s="44" t="s">
        <v>163</v>
      </c>
      <c r="AS56" s="146">
        <v>0</v>
      </c>
      <c r="AT56" s="15" t="s">
        <v>20</v>
      </c>
      <c r="AU56" s="12" t="s">
        <v>13</v>
      </c>
      <c r="AV56" s="12" t="s">
        <v>369</v>
      </c>
      <c r="AW56" s="50">
        <v>44748</v>
      </c>
      <c r="AX56" s="50">
        <v>44852</v>
      </c>
      <c r="AY56" s="50">
        <v>47118</v>
      </c>
      <c r="AZ56" s="221">
        <f ca="1">+(REFERENCEMENT_FACADE[[#This Row],[AVIS LIMITE AU / VALIDITE]]&gt;=TODAY())*1</f>
        <v>1</v>
      </c>
      <c r="BA56" s="12" t="s">
        <v>10</v>
      </c>
      <c r="BB5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6" s="16" t="s">
        <v>930</v>
      </c>
      <c r="BD56" s="13"/>
      <c r="BE56" s="12"/>
      <c r="BF56" s="16"/>
      <c r="BG56" s="125" t="s">
        <v>745</v>
      </c>
      <c r="BH56" s="103" t="s">
        <v>591</v>
      </c>
      <c r="BI56" s="103"/>
      <c r="BJ5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https://evaluation.cstb.fr/fr/avis-technique/detail/2.2-13-1547_V3/</v>
      </c>
      <c r="BK56" s="105" t="s">
        <v>865</v>
      </c>
      <c r="BL5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n°2.2/13-1547_V3 annule et remplace l' Avis Technique n° 2.2/13-1547_V2
Sur liste verte de la C2p à la date du référencement</v>
      </c>
      <c r="BM5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5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6" s="105">
        <f>IF(RECH_SUPPORT=TRUE,IF(MID(REFERENCEMENT_FACADE[[#This Row],[Colonne support visé]],1,3)="OUI",1,IF(OR(MID(REFERENCEMENT_FACADE[[#This Row],[Colonne support visé]],1,3)="non",MID(REFERENCEMENT_FACADE[[#This Row],[Colonne support visé]],1,2)="SO"),0,0)),1)</f>
        <v>1</v>
      </c>
      <c r="BV56" s="105">
        <f>IF(RECH_HAUTEUR=TRUE,IF(MID(REFERENCEMENT_FACADE[[#This Row],[Colonne situation visé]],1,3)="oui",1,IF(MID(REFERENCEMENT_FACADE[[#This Row],[Colonne situation visé]],1,3)="non",0,"ERREUR")),1)</f>
        <v>1</v>
      </c>
      <c r="BW5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6" s="105">
        <f>IF(REFERENCEMENT_FACADE[[#This Row],[Eligibilité procédé]]&lt;&gt;0,COUNTIF(REFERENCEMENT_FACADE[Eligibilité procédé],"&lt;="&amp;REFERENCEMENT_FACADE[[#This Row],[Eligibilité procédé]])-COUNTIF(REFERENCEMENT_FACADE[Eligibilité procédé],"=0"),ROWS(REFERENCEMENT_FACADE[Ordre]))</f>
        <v>51</v>
      </c>
      <c r="BY56" s="105">
        <f>IF(COUNTIF((REFERENCEMENT_FACADE[[#This Row],[Support visé]:[zone de simicité]]),"&lt;&gt;"&amp;"")=SUM(REFERENCEMENT_FACADE[[#This Row],[Support visé]:[zone de simicité]]),ROW(REFERENCEMENT_FACADE[[#This Row],[zone de simicité]]),"")</f>
        <v>56</v>
      </c>
    </row>
    <row r="57" spans="1:77" s="5" customFormat="1" ht="57.6" x14ac:dyDescent="0.3">
      <c r="A57" s="56">
        <v>44893</v>
      </c>
      <c r="B57" s="12" t="s">
        <v>268</v>
      </c>
      <c r="C57" s="11" t="s">
        <v>365</v>
      </c>
      <c r="D57" s="12" t="s">
        <v>366</v>
      </c>
      <c r="E57" s="16" t="s">
        <v>364</v>
      </c>
      <c r="F57" s="76" t="s">
        <v>30</v>
      </c>
      <c r="G57" s="73" t="s">
        <v>10</v>
      </c>
      <c r="H57" s="79" t="s">
        <v>11</v>
      </c>
      <c r="I57" s="75" t="s">
        <v>170</v>
      </c>
      <c r="J57" s="96" t="s">
        <v>10</v>
      </c>
      <c r="K57" s="97" t="s">
        <v>10</v>
      </c>
      <c r="L57" s="97" t="s">
        <v>10</v>
      </c>
      <c r="M57" s="97" t="s">
        <v>11</v>
      </c>
      <c r="N57" s="97" t="s">
        <v>11</v>
      </c>
      <c r="O57" s="97" t="s">
        <v>11</v>
      </c>
      <c r="P57" s="98" t="s">
        <v>11</v>
      </c>
      <c r="Q57" s="100" t="s">
        <v>10</v>
      </c>
      <c r="R57" s="97" t="s">
        <v>11</v>
      </c>
      <c r="S57" s="97" t="s">
        <v>11</v>
      </c>
      <c r="T57" s="97" t="s">
        <v>11</v>
      </c>
      <c r="U57" s="97" t="s">
        <v>11</v>
      </c>
      <c r="V57" s="97" t="s">
        <v>11</v>
      </c>
      <c r="W57" s="98" t="s">
        <v>11</v>
      </c>
      <c r="X57" s="65"/>
      <c r="Y57" s="92"/>
      <c r="Z57" s="92"/>
      <c r="AA57" s="92"/>
      <c r="AB57" s="92"/>
      <c r="AC57" s="92"/>
      <c r="AD57" s="92"/>
      <c r="AE57" s="92"/>
      <c r="AF57" s="92"/>
      <c r="AG57" s="92"/>
      <c r="AH57" s="92"/>
      <c r="AI57" s="92"/>
      <c r="AJ57" s="92"/>
      <c r="AK57" s="92"/>
      <c r="AL57" s="92"/>
      <c r="AM57" s="13">
        <v>4</v>
      </c>
      <c r="AN57" s="12">
        <v>4</v>
      </c>
      <c r="AO57" s="12">
        <v>4</v>
      </c>
      <c r="AP57" s="12">
        <v>4</v>
      </c>
      <c r="AQ57" s="43"/>
      <c r="AR57" s="44" t="s">
        <v>163</v>
      </c>
      <c r="AS57" s="146">
        <v>0</v>
      </c>
      <c r="AT57" s="13" t="s">
        <v>364</v>
      </c>
      <c r="AU57" s="12" t="s">
        <v>13</v>
      </c>
      <c r="AV57" s="12" t="s">
        <v>363</v>
      </c>
      <c r="AW57" s="50">
        <v>44649</v>
      </c>
      <c r="AX57" s="50">
        <v>44746</v>
      </c>
      <c r="AY57" s="50">
        <v>47299</v>
      </c>
      <c r="AZ57" s="221">
        <f ca="1">+(REFERENCEMENT_FACADE[[#This Row],[AVIS LIMITE AU / VALIDITE]]&gt;=TODAY())*1</f>
        <v>1</v>
      </c>
      <c r="BA57" s="12" t="s">
        <v>10</v>
      </c>
      <c r="BB5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7" s="16" t="s">
        <v>945</v>
      </c>
      <c r="BD57" s="13"/>
      <c r="BE57" s="12"/>
      <c r="BF57" s="16"/>
      <c r="BG57" s="125" t="s">
        <v>745</v>
      </c>
      <c r="BH57" s="103" t="s">
        <v>594</v>
      </c>
      <c r="BI57" s="106"/>
      <c r="BJ5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https://evaluation.cstb.fr/fr/avis-technique/detail/2.2-16-1727_V1/</v>
      </c>
      <c r="BK57" s="105" t="s">
        <v>878</v>
      </c>
      <c r="BL5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n°2.2/16-1727_V1 annule et remplace l' Avis Technique n° 2.2/16-1727
Sur liste verte de la C2p à la date du référencement</v>
      </c>
      <c r="BM5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5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7" s="105">
        <f>IF(RECH_SUPPORT=TRUE,IF(MID(REFERENCEMENT_FACADE[[#This Row],[Colonne support visé]],1,3)="OUI",1,IF(OR(MID(REFERENCEMENT_FACADE[[#This Row],[Colonne support visé]],1,3)="non",MID(REFERENCEMENT_FACADE[[#This Row],[Colonne support visé]],1,2)="SO"),0,0)),1)</f>
        <v>1</v>
      </c>
      <c r="BV57" s="105">
        <f>IF(RECH_HAUTEUR=TRUE,IF(MID(REFERENCEMENT_FACADE[[#This Row],[Colonne situation visé]],1,3)="oui",1,IF(MID(REFERENCEMENT_FACADE[[#This Row],[Colonne situation visé]],1,3)="non",0,"ERREUR")),1)</f>
        <v>1</v>
      </c>
      <c r="BW5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7" s="105">
        <f>IF(REFERENCEMENT_FACADE[[#This Row],[Eligibilité procédé]]&lt;&gt;0,COUNTIF(REFERENCEMENT_FACADE[Eligibilité procédé],"&lt;="&amp;REFERENCEMENT_FACADE[[#This Row],[Eligibilité procédé]])-COUNTIF(REFERENCEMENT_FACADE[Eligibilité procédé],"=0"),ROWS(REFERENCEMENT_FACADE[Ordre]))</f>
        <v>52</v>
      </c>
      <c r="BY57" s="105">
        <f>IF(COUNTIF((REFERENCEMENT_FACADE[[#This Row],[Support visé]:[zone de simicité]]),"&lt;&gt;"&amp;"")=SUM(REFERENCEMENT_FACADE[[#This Row],[Support visé]:[zone de simicité]]),ROW(REFERENCEMENT_FACADE[[#This Row],[zone de simicité]]),"")</f>
        <v>57</v>
      </c>
    </row>
    <row r="58" spans="1:77" s="5" customFormat="1" ht="57.6" x14ac:dyDescent="0.3">
      <c r="A58" s="57">
        <v>45049</v>
      </c>
      <c r="B58" s="11" t="s">
        <v>148</v>
      </c>
      <c r="C58" s="12" t="s">
        <v>365</v>
      </c>
      <c r="D58" s="12" t="s">
        <v>687</v>
      </c>
      <c r="E58" s="16" t="s">
        <v>688</v>
      </c>
      <c r="F58" s="78" t="s">
        <v>30</v>
      </c>
      <c r="G58" s="70" t="s">
        <v>10</v>
      </c>
      <c r="H58" s="77" t="s">
        <v>11</v>
      </c>
      <c r="I58" s="43" t="s">
        <v>171</v>
      </c>
      <c r="J58" s="96" t="s">
        <v>10</v>
      </c>
      <c r="K58" s="97" t="s">
        <v>10</v>
      </c>
      <c r="L58" s="97" t="s">
        <v>10</v>
      </c>
      <c r="M58" s="97" t="s">
        <v>11</v>
      </c>
      <c r="N58" s="97" t="s">
        <v>11</v>
      </c>
      <c r="O58" s="97" t="s">
        <v>11</v>
      </c>
      <c r="P58" s="98" t="s">
        <v>11</v>
      </c>
      <c r="Q58" s="100" t="s">
        <v>10</v>
      </c>
      <c r="R58" s="97" t="s">
        <v>11</v>
      </c>
      <c r="S58" s="97" t="s">
        <v>11</v>
      </c>
      <c r="T58" s="97" t="s">
        <v>11</v>
      </c>
      <c r="U58" s="97" t="s">
        <v>11</v>
      </c>
      <c r="V58" s="97" t="s">
        <v>11</v>
      </c>
      <c r="W58" s="98" t="s">
        <v>11</v>
      </c>
      <c r="X58" s="64"/>
      <c r="Y58" s="94"/>
      <c r="Z58" s="94"/>
      <c r="AA58" s="94"/>
      <c r="AB58" s="94"/>
      <c r="AC58" s="94"/>
      <c r="AD58" s="94"/>
      <c r="AE58" s="94"/>
      <c r="AF58" s="94"/>
      <c r="AG58" s="94"/>
      <c r="AH58" s="94"/>
      <c r="AI58" s="94"/>
      <c r="AJ58" s="94"/>
      <c r="AK58" s="94"/>
      <c r="AL58" s="94"/>
      <c r="AM58" s="13">
        <v>4</v>
      </c>
      <c r="AN58" s="12">
        <v>4</v>
      </c>
      <c r="AO58" s="12">
        <v>4</v>
      </c>
      <c r="AP58" s="12">
        <v>4</v>
      </c>
      <c r="AQ58" s="41" t="s">
        <v>767</v>
      </c>
      <c r="AR58" s="44" t="s">
        <v>768</v>
      </c>
      <c r="AS58" s="146">
        <v>0</v>
      </c>
      <c r="AT58" s="13" t="s">
        <v>688</v>
      </c>
      <c r="AU58" s="12" t="s">
        <v>13</v>
      </c>
      <c r="AV58" s="49" t="s">
        <v>689</v>
      </c>
      <c r="AW58" s="48"/>
      <c r="AX58" s="48">
        <v>44965</v>
      </c>
      <c r="AY58" s="48">
        <v>46630</v>
      </c>
      <c r="AZ58" s="221">
        <f ca="1">+(REFERENCEMENT_FACADE[[#This Row],[AVIS LIMITE AU / VALIDITE]]&gt;=TODAY())*1</f>
        <v>1</v>
      </c>
      <c r="BA58" s="12" t="s">
        <v>10</v>
      </c>
      <c r="BB5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8" s="16" t="s">
        <v>936</v>
      </c>
      <c r="BD58" s="13"/>
      <c r="BE58" s="12"/>
      <c r="BF58" s="16"/>
      <c r="BG58" s="125" t="s">
        <v>745</v>
      </c>
      <c r="BH58" s="103" t="s">
        <v>720</v>
      </c>
      <c r="BI58" s="106"/>
      <c r="BJ5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https://evaluation.cstb.fr/fr/avis-technique/detail/2.2-14-1624_V3/</v>
      </c>
      <c r="BK58" s="105" t="s">
        <v>870</v>
      </c>
      <c r="BL5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n°2.2/14-1624_V3 annule et remplace l' Avis Technique n° 2.2/14-1624_V2
Sur liste verte de la C2p à la date du référencement</v>
      </c>
      <c r="BM5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5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8" s="105">
        <f>IF(RECH_SUPPORT=TRUE,IF(MID(REFERENCEMENT_FACADE[[#This Row],[Colonne support visé]],1,3)="OUI",1,IF(OR(MID(REFERENCEMENT_FACADE[[#This Row],[Colonne support visé]],1,3)="non",MID(REFERENCEMENT_FACADE[[#This Row],[Colonne support visé]],1,2)="SO"),0,0)),1)</f>
        <v>1</v>
      </c>
      <c r="BV58" s="105">
        <f>IF(RECH_HAUTEUR=TRUE,IF(MID(REFERENCEMENT_FACADE[[#This Row],[Colonne situation visé]],1,3)="oui",1,IF(MID(REFERENCEMENT_FACADE[[#This Row],[Colonne situation visé]],1,3)="non",0,"ERREUR")),1)</f>
        <v>1</v>
      </c>
      <c r="BW5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8" s="105">
        <f>IF(REFERENCEMENT_FACADE[[#This Row],[Eligibilité procédé]]&lt;&gt;0,COUNTIF(REFERENCEMENT_FACADE[Eligibilité procédé],"&lt;="&amp;REFERENCEMENT_FACADE[[#This Row],[Eligibilité procédé]])-COUNTIF(REFERENCEMENT_FACADE[Eligibilité procédé],"=0"),ROWS(REFERENCEMENT_FACADE[Ordre]))</f>
        <v>53</v>
      </c>
      <c r="BY58" s="105">
        <f>IF(COUNTIF((REFERENCEMENT_FACADE[[#This Row],[Support visé]:[zone de simicité]]),"&lt;&gt;"&amp;"")=SUM(REFERENCEMENT_FACADE[[#This Row],[Support visé]:[zone de simicité]]),ROW(REFERENCEMENT_FACADE[[#This Row],[zone de simicité]]),"")</f>
        <v>58</v>
      </c>
    </row>
    <row r="59" spans="1:77" s="5" customFormat="1" ht="57.6" x14ac:dyDescent="0.3">
      <c r="A59" s="57">
        <v>44230</v>
      </c>
      <c r="B59" s="12" t="s">
        <v>126</v>
      </c>
      <c r="C59" s="12" t="s">
        <v>140</v>
      </c>
      <c r="D59" s="12" t="s">
        <v>139</v>
      </c>
      <c r="E59" s="16" t="s">
        <v>681</v>
      </c>
      <c r="F59" s="76" t="s">
        <v>30</v>
      </c>
      <c r="G59" s="73" t="s">
        <v>10</v>
      </c>
      <c r="H59" s="79" t="s">
        <v>11</v>
      </c>
      <c r="I59" s="75" t="s">
        <v>10</v>
      </c>
      <c r="J59" s="96" t="s">
        <v>10</v>
      </c>
      <c r="K59" s="97" t="s">
        <v>10</v>
      </c>
      <c r="L59" s="97" t="s">
        <v>10</v>
      </c>
      <c r="M59" s="97" t="s">
        <v>11</v>
      </c>
      <c r="N59" s="97" t="s">
        <v>11</v>
      </c>
      <c r="O59" s="97" t="s">
        <v>11</v>
      </c>
      <c r="P59" s="98" t="s">
        <v>11</v>
      </c>
      <c r="Q59" s="100" t="s">
        <v>10</v>
      </c>
      <c r="R59" s="97" t="s">
        <v>11</v>
      </c>
      <c r="S59" s="97" t="s">
        <v>11</v>
      </c>
      <c r="T59" s="97" t="s">
        <v>11</v>
      </c>
      <c r="U59" s="97" t="s">
        <v>11</v>
      </c>
      <c r="V59" s="97" t="s">
        <v>11</v>
      </c>
      <c r="W59" s="98" t="s">
        <v>11</v>
      </c>
      <c r="X59" s="65"/>
      <c r="Y59" s="92"/>
      <c r="Z59" s="92"/>
      <c r="AA59" s="92"/>
      <c r="AB59" s="92"/>
      <c r="AC59" s="92"/>
      <c r="AD59" s="92"/>
      <c r="AE59" s="92"/>
      <c r="AF59" s="92"/>
      <c r="AG59" s="92"/>
      <c r="AH59" s="92"/>
      <c r="AI59" s="92"/>
      <c r="AJ59" s="92"/>
      <c r="AK59" s="92"/>
      <c r="AL59" s="92"/>
      <c r="AM59" s="13">
        <v>4</v>
      </c>
      <c r="AN59" s="12">
        <v>2</v>
      </c>
      <c r="AO59" s="12">
        <v>1</v>
      </c>
      <c r="AP59" s="12">
        <v>1</v>
      </c>
      <c r="AQ59" s="41"/>
      <c r="AR59" s="44" t="s">
        <v>768</v>
      </c>
      <c r="AS59" s="146">
        <v>0</v>
      </c>
      <c r="AT59" s="13" t="s">
        <v>28</v>
      </c>
      <c r="AU59" s="12" t="s">
        <v>67</v>
      </c>
      <c r="AV59" s="12" t="s">
        <v>224</v>
      </c>
      <c r="AW59" s="50">
        <v>43866</v>
      </c>
      <c r="AX59" s="50">
        <v>44098</v>
      </c>
      <c r="AY59" s="50">
        <v>45838</v>
      </c>
      <c r="AZ59" s="221">
        <f ca="1">+(REFERENCEMENT_FACADE[[#This Row],[AVIS LIMITE AU / VALIDITE]]&gt;=TODAY())*1</f>
        <v>1</v>
      </c>
      <c r="BA59" s="12" t="s">
        <v>10</v>
      </c>
      <c r="BB5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59" s="16" t="s">
        <v>944</v>
      </c>
      <c r="BD59" s="13"/>
      <c r="BE59" s="12"/>
      <c r="BF59" s="16"/>
      <c r="BG59" s="125" t="s">
        <v>745</v>
      </c>
      <c r="BH59" s="103" t="s">
        <v>639</v>
      </c>
      <c r="BI59" s="106"/>
      <c r="BJ5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https://evaluation.cstb.fr/fr/avis-technique/detail/2.2-15-1710_V2/</v>
      </c>
      <c r="BK59" s="105" t="s">
        <v>877</v>
      </c>
      <c r="BL5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n°2.2/15-1710_V2 annule et remplace l' Avis technique n° 2.2/15-1710_V1
Sur liste verte de la C2p à la date du référencement</v>
      </c>
      <c r="BM5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5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5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5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5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5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5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5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59" s="105">
        <f>IF(RECH_SUPPORT=TRUE,IF(MID(REFERENCEMENT_FACADE[[#This Row],[Colonne support visé]],1,3)="OUI",1,IF(OR(MID(REFERENCEMENT_FACADE[[#This Row],[Colonne support visé]],1,3)="non",MID(REFERENCEMENT_FACADE[[#This Row],[Colonne support visé]],1,2)="SO"),0,0)),1)</f>
        <v>1</v>
      </c>
      <c r="BV59" s="105">
        <f>IF(RECH_HAUTEUR=TRUE,IF(MID(REFERENCEMENT_FACADE[[#This Row],[Colonne situation visé]],1,3)="oui",1,IF(MID(REFERENCEMENT_FACADE[[#This Row],[Colonne situation visé]],1,3)="non",0,"ERREUR")),1)</f>
        <v>1</v>
      </c>
      <c r="BW5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59" s="105">
        <f>IF(REFERENCEMENT_FACADE[[#This Row],[Eligibilité procédé]]&lt;&gt;0,COUNTIF(REFERENCEMENT_FACADE[Eligibilité procédé],"&lt;="&amp;REFERENCEMENT_FACADE[[#This Row],[Eligibilité procédé]])-COUNTIF(REFERENCEMENT_FACADE[Eligibilité procédé],"=0"),ROWS(REFERENCEMENT_FACADE[Ordre]))</f>
        <v>54</v>
      </c>
      <c r="BY59" s="105">
        <f>IF(COUNTIF((REFERENCEMENT_FACADE[[#This Row],[Support visé]:[zone de simicité]]),"&lt;&gt;"&amp;"")=SUM(REFERENCEMENT_FACADE[[#This Row],[Support visé]:[zone de simicité]]),ROW(REFERENCEMENT_FACADE[[#This Row],[zone de simicité]]),"")</f>
        <v>59</v>
      </c>
    </row>
    <row r="60" spans="1:77" s="5" customFormat="1" ht="244.8" x14ac:dyDescent="0.3">
      <c r="A60" s="56">
        <v>45085</v>
      </c>
      <c r="B60" s="12" t="s">
        <v>124</v>
      </c>
      <c r="C60" s="12" t="s">
        <v>345</v>
      </c>
      <c r="D60" s="12" t="s">
        <v>1202</v>
      </c>
      <c r="E60" s="16" t="s">
        <v>1201</v>
      </c>
      <c r="F60" s="72" t="s">
        <v>30</v>
      </c>
      <c r="G60" s="70" t="s">
        <v>10</v>
      </c>
      <c r="H60" s="79" t="s">
        <v>11</v>
      </c>
      <c r="I60" s="43" t="s">
        <v>10</v>
      </c>
      <c r="J60" s="96" t="s">
        <v>10</v>
      </c>
      <c r="K60" s="97" t="s">
        <v>10</v>
      </c>
      <c r="L60" s="97" t="s">
        <v>10</v>
      </c>
      <c r="M60" s="97" t="s">
        <v>415</v>
      </c>
      <c r="N60" s="97" t="s">
        <v>11</v>
      </c>
      <c r="O60" s="97" t="s">
        <v>11</v>
      </c>
      <c r="P60" s="98" t="s">
        <v>11</v>
      </c>
      <c r="Q60" s="100" t="s">
        <v>10</v>
      </c>
      <c r="R60" s="97" t="s">
        <v>10</v>
      </c>
      <c r="S60" s="97" t="s">
        <v>10</v>
      </c>
      <c r="T60" s="97" t="s">
        <v>11</v>
      </c>
      <c r="U60" s="97" t="s">
        <v>11</v>
      </c>
      <c r="V60" s="97" t="s">
        <v>11</v>
      </c>
      <c r="W60" s="98" t="s">
        <v>11</v>
      </c>
      <c r="X60" s="65" t="s">
        <v>1203</v>
      </c>
      <c r="Y60" s="93"/>
      <c r="Z60" s="93"/>
      <c r="AA60" s="93"/>
      <c r="AB60" s="93" t="s">
        <v>1039</v>
      </c>
      <c r="AC60" s="92"/>
      <c r="AD60" s="92"/>
      <c r="AE60" s="92"/>
      <c r="AF60" s="93"/>
      <c r="AG60" s="93"/>
      <c r="AH60" s="93"/>
      <c r="AI60" s="92"/>
      <c r="AJ60" s="92"/>
      <c r="AK60" s="92"/>
      <c r="AL60" s="92"/>
      <c r="AM60" s="13">
        <v>4</v>
      </c>
      <c r="AN60" s="12">
        <v>2</v>
      </c>
      <c r="AO60" s="12">
        <v>1</v>
      </c>
      <c r="AP60" s="12">
        <v>1</v>
      </c>
      <c r="AQ60" s="41"/>
      <c r="AR60" s="44"/>
      <c r="AS60" s="146">
        <v>0</v>
      </c>
      <c r="AT60" s="13" t="s">
        <v>1201</v>
      </c>
      <c r="AU60" s="12" t="s">
        <v>572</v>
      </c>
      <c r="AV60" s="12" t="s">
        <v>1108</v>
      </c>
      <c r="AW60" s="50"/>
      <c r="AX60" s="50">
        <v>44859</v>
      </c>
      <c r="AY60" s="50">
        <v>45961</v>
      </c>
      <c r="AZ60" s="221">
        <f ca="1">+(REFERENCEMENT_FACADE[[#This Row],[AVIS LIMITE AU / VALIDITE]]&gt;=TODAY())*1</f>
        <v>1</v>
      </c>
      <c r="BA60" s="50" t="s">
        <v>31</v>
      </c>
      <c r="BB6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0" s="16"/>
      <c r="BD60" s="13"/>
      <c r="BE60" s="12"/>
      <c r="BF60" s="16"/>
      <c r="BG60" s="125"/>
      <c r="BH60" s="103" t="s">
        <v>1233</v>
      </c>
      <c r="BI60" s="104"/>
      <c r="BJ6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https://evaluation.cstb.fr/fr/appreciation-technique-expertise-atex/detail/3096-v1/</v>
      </c>
      <c r="BK60" s="105"/>
      <c r="BL6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6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6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6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6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0" s="105">
        <f>IF(RECH_SUPPORT=TRUE,IF(MID(REFERENCEMENT_FACADE[[#This Row],[Colonne support visé]],1,3)="OUI",1,IF(OR(MID(REFERENCEMENT_FACADE[[#This Row],[Colonne support visé]],1,3)="non",MID(REFERENCEMENT_FACADE[[#This Row],[Colonne support visé]],1,2)="SO"),0,0)),1)</f>
        <v>1</v>
      </c>
      <c r="BV60" s="105">
        <f>IF(RECH_HAUTEUR=TRUE,IF(MID(REFERENCEMENT_FACADE[[#This Row],[Colonne situation visé]],1,3)="oui",1,IF(MID(REFERENCEMENT_FACADE[[#This Row],[Colonne situation visé]],1,3)="non",0,"ERREUR")),1)</f>
        <v>1</v>
      </c>
      <c r="BW6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0" s="105">
        <f>IF(REFERENCEMENT_FACADE[[#This Row],[Eligibilité procédé]]&lt;&gt;0,COUNTIF(REFERENCEMENT_FACADE[Eligibilité procédé],"&lt;="&amp;REFERENCEMENT_FACADE[[#This Row],[Eligibilité procédé]])-COUNTIF(REFERENCEMENT_FACADE[Eligibilité procédé],"=0"),ROWS(REFERENCEMENT_FACADE[Ordre]))</f>
        <v>55</v>
      </c>
      <c r="BY60" s="105">
        <f>IF(COUNTIF((REFERENCEMENT_FACADE[[#This Row],[Support visé]:[zone de simicité]]),"&lt;&gt;"&amp;"")=SUM(REFERENCEMENT_FACADE[[#This Row],[Support visé]:[zone de simicité]]),ROW(REFERENCEMENT_FACADE[[#This Row],[zone de simicité]]),"")</f>
        <v>60</v>
      </c>
    </row>
    <row r="61" spans="1:77" s="5" customFormat="1" ht="57.6" x14ac:dyDescent="0.3">
      <c r="A61" s="56">
        <v>45049</v>
      </c>
      <c r="B61" s="12" t="s">
        <v>129</v>
      </c>
      <c r="C61" s="12" t="s">
        <v>345</v>
      </c>
      <c r="D61" s="12" t="s">
        <v>243</v>
      </c>
      <c r="E61" s="133" t="s">
        <v>243</v>
      </c>
      <c r="F61" s="76" t="s">
        <v>30</v>
      </c>
      <c r="G61" s="73" t="s">
        <v>10</v>
      </c>
      <c r="H61" s="79" t="s">
        <v>11</v>
      </c>
      <c r="I61" s="75" t="s">
        <v>10</v>
      </c>
      <c r="J61" s="96" t="s">
        <v>10</v>
      </c>
      <c r="K61" s="97" t="s">
        <v>10</v>
      </c>
      <c r="L61" s="97" t="s">
        <v>10</v>
      </c>
      <c r="M61" s="97" t="s">
        <v>11</v>
      </c>
      <c r="N61" s="97" t="s">
        <v>11</v>
      </c>
      <c r="O61" s="97" t="s">
        <v>11</v>
      </c>
      <c r="P61" s="98" t="s">
        <v>11</v>
      </c>
      <c r="Q61" s="100" t="s">
        <v>10</v>
      </c>
      <c r="R61" s="97" t="s">
        <v>11</v>
      </c>
      <c r="S61" s="97" t="s">
        <v>11</v>
      </c>
      <c r="T61" s="97" t="s">
        <v>11</v>
      </c>
      <c r="U61" s="97" t="s">
        <v>11</v>
      </c>
      <c r="V61" s="97" t="s">
        <v>11</v>
      </c>
      <c r="W61" s="98" t="s">
        <v>11</v>
      </c>
      <c r="X61" s="65"/>
      <c r="Y61" s="92"/>
      <c r="Z61" s="92"/>
      <c r="AA61" s="92"/>
      <c r="AB61" s="92"/>
      <c r="AC61" s="92"/>
      <c r="AD61" s="92"/>
      <c r="AE61" s="92"/>
      <c r="AF61" s="92"/>
      <c r="AG61" s="92"/>
      <c r="AH61" s="92"/>
      <c r="AI61" s="92"/>
      <c r="AJ61" s="92"/>
      <c r="AK61" s="92"/>
      <c r="AL61" s="92"/>
      <c r="AM61" s="13">
        <v>4</v>
      </c>
      <c r="AN61" s="12">
        <v>2</v>
      </c>
      <c r="AO61" s="12">
        <v>1</v>
      </c>
      <c r="AP61" s="12">
        <v>1</v>
      </c>
      <c r="AQ61" s="41"/>
      <c r="AR61" s="44" t="s">
        <v>761</v>
      </c>
      <c r="AS61" s="146">
        <v>0</v>
      </c>
      <c r="AT61" s="13" t="s">
        <v>243</v>
      </c>
      <c r="AU61" s="12" t="s">
        <v>13</v>
      </c>
      <c r="AV61" s="12" t="s">
        <v>665</v>
      </c>
      <c r="AW61" s="48">
        <v>45273</v>
      </c>
      <c r="AX61" s="48">
        <v>45008</v>
      </c>
      <c r="AY61" s="48">
        <v>47208</v>
      </c>
      <c r="AZ61" s="221">
        <f ca="1">+(REFERENCEMENT_FACADE[[#This Row],[AVIS LIMITE AU / VALIDITE]]&gt;=TODAY())*1</f>
        <v>1</v>
      </c>
      <c r="BA61" s="12" t="s">
        <v>10</v>
      </c>
      <c r="BB6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1" s="16" t="s">
        <v>933</v>
      </c>
      <c r="BD61" s="13"/>
      <c r="BE61" s="12"/>
      <c r="BF61" s="16"/>
      <c r="BG61" s="125" t="s">
        <v>745</v>
      </c>
      <c r="BH61" s="103" t="s">
        <v>730</v>
      </c>
      <c r="BI61" s="106"/>
      <c r="BJ6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https://evaluation.cstb.fr/fr/avis-technique/detail/2.2-13-1567_V5/</v>
      </c>
      <c r="BK61" s="105" t="s">
        <v>868</v>
      </c>
      <c r="BL6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n°2.2/13-1567_V5 annule et remplace l' Avis Technique n° 2.2/13-1567_V4
Sur liste verte de la C2p à la date du référencement</v>
      </c>
      <c r="BM6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6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1" s="105">
        <f>IF(RECH_SUPPORT=TRUE,IF(MID(REFERENCEMENT_FACADE[[#This Row],[Colonne support visé]],1,3)="OUI",1,IF(OR(MID(REFERENCEMENT_FACADE[[#This Row],[Colonne support visé]],1,3)="non",MID(REFERENCEMENT_FACADE[[#This Row],[Colonne support visé]],1,2)="SO"),0,0)),1)</f>
        <v>1</v>
      </c>
      <c r="BV61" s="105">
        <f>IF(RECH_HAUTEUR=TRUE,IF(MID(REFERENCEMENT_FACADE[[#This Row],[Colonne situation visé]],1,3)="oui",1,IF(MID(REFERENCEMENT_FACADE[[#This Row],[Colonne situation visé]],1,3)="non",0,"ERREUR")),1)</f>
        <v>1</v>
      </c>
      <c r="BW6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1" s="105">
        <f>IF(REFERENCEMENT_FACADE[[#This Row],[Eligibilité procédé]]&lt;&gt;0,COUNTIF(REFERENCEMENT_FACADE[Eligibilité procédé],"&lt;="&amp;REFERENCEMENT_FACADE[[#This Row],[Eligibilité procédé]])-COUNTIF(REFERENCEMENT_FACADE[Eligibilité procédé],"=0"),ROWS(REFERENCEMENT_FACADE[Ordre]))</f>
        <v>56</v>
      </c>
      <c r="BY61" s="105">
        <f>IF(COUNTIF((REFERENCEMENT_FACADE[[#This Row],[Support visé]:[zone de simicité]]),"&lt;&gt;"&amp;"")=SUM(REFERENCEMENT_FACADE[[#This Row],[Support visé]:[zone de simicité]]),ROW(REFERENCEMENT_FACADE[[#This Row],[zone de simicité]]),"")</f>
        <v>61</v>
      </c>
    </row>
    <row r="62" spans="1:77" s="5" customFormat="1" ht="158.4" x14ac:dyDescent="0.3">
      <c r="A62" s="57">
        <v>45049</v>
      </c>
      <c r="B62" s="11" t="s">
        <v>148</v>
      </c>
      <c r="C62" s="12" t="s">
        <v>440</v>
      </c>
      <c r="D62" s="12" t="s">
        <v>441</v>
      </c>
      <c r="E62" s="16" t="s">
        <v>681</v>
      </c>
      <c r="F62" s="76" t="s">
        <v>30</v>
      </c>
      <c r="G62" s="73" t="s">
        <v>10</v>
      </c>
      <c r="H62" s="79" t="s">
        <v>11</v>
      </c>
      <c r="I62" s="75" t="s">
        <v>170</v>
      </c>
      <c r="J62" s="96" t="s">
        <v>10</v>
      </c>
      <c r="K62" s="97" t="s">
        <v>10</v>
      </c>
      <c r="L62" s="97" t="s">
        <v>10</v>
      </c>
      <c r="M62" s="97" t="s">
        <v>415</v>
      </c>
      <c r="N62" s="97" t="s">
        <v>11</v>
      </c>
      <c r="O62" s="97" t="s">
        <v>11</v>
      </c>
      <c r="P62" s="98" t="s">
        <v>11</v>
      </c>
      <c r="Q62" s="100" t="s">
        <v>10</v>
      </c>
      <c r="R62" s="97" t="s">
        <v>415</v>
      </c>
      <c r="S62" s="97" t="s">
        <v>415</v>
      </c>
      <c r="T62" s="97" t="s">
        <v>11</v>
      </c>
      <c r="U62" s="97" t="s">
        <v>11</v>
      </c>
      <c r="V62" s="97" t="s">
        <v>11</v>
      </c>
      <c r="W62" s="98" t="s">
        <v>11</v>
      </c>
      <c r="X62" s="63" t="s">
        <v>809</v>
      </c>
      <c r="Y62" s="93" t="s">
        <v>1030</v>
      </c>
      <c r="Z62" s="93" t="s">
        <v>1030</v>
      </c>
      <c r="AA62" s="93" t="s">
        <v>1030</v>
      </c>
      <c r="AB62" s="93" t="s">
        <v>1039</v>
      </c>
      <c r="AC62" s="92"/>
      <c r="AD62" s="92"/>
      <c r="AE62" s="92"/>
      <c r="AF62" s="93" t="s">
        <v>1030</v>
      </c>
      <c r="AG62" s="93" t="s">
        <v>1039</v>
      </c>
      <c r="AH62" s="93" t="s">
        <v>1039</v>
      </c>
      <c r="AI62" s="93"/>
      <c r="AJ62" s="93"/>
      <c r="AK62" s="93"/>
      <c r="AL62" s="93"/>
      <c r="AM62" s="13">
        <v>4</v>
      </c>
      <c r="AN62" s="12" t="s">
        <v>384</v>
      </c>
      <c r="AO62" s="12" t="s">
        <v>384</v>
      </c>
      <c r="AP62" s="12" t="s">
        <v>384</v>
      </c>
      <c r="AQ62" s="41" t="s">
        <v>442</v>
      </c>
      <c r="AR62" s="44" t="s">
        <v>163</v>
      </c>
      <c r="AS62" s="146">
        <v>0</v>
      </c>
      <c r="AT62" s="13" t="s">
        <v>681</v>
      </c>
      <c r="AU62" s="12" t="s">
        <v>13</v>
      </c>
      <c r="AV62" s="49" t="s">
        <v>682</v>
      </c>
      <c r="AW62" s="48">
        <v>44957</v>
      </c>
      <c r="AX62" s="48">
        <v>44974</v>
      </c>
      <c r="AY62" s="48">
        <v>45838</v>
      </c>
      <c r="AZ62" s="221">
        <f ca="1">+(REFERENCEMENT_FACADE[[#This Row],[AVIS LIMITE AU / VALIDITE]]&gt;=TODAY())*1</f>
        <v>1</v>
      </c>
      <c r="BA62" s="12" t="s">
        <v>10</v>
      </c>
      <c r="BB6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2" s="16" t="s">
        <v>972</v>
      </c>
      <c r="BD62" s="13"/>
      <c r="BE62" s="12"/>
      <c r="BF62" s="16"/>
      <c r="BG62" s="125" t="s">
        <v>744</v>
      </c>
      <c r="BH62" s="103" t="s">
        <v>725</v>
      </c>
      <c r="BI62" s="104" t="s">
        <v>908</v>
      </c>
      <c r="BJ6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https://evaluation.cstb.fr/fr/avis-technique/detail/2.2-22-1835_V2/</v>
      </c>
      <c r="BK62" s="105" t="s">
        <v>909</v>
      </c>
      <c r="BL6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n°2.2/22-1835_V2 annule et remplace l' Avis Technique n°  2.2/21-1810_V1
Sur liste verte de la C2p à la date du référencement</v>
      </c>
      <c r="BM6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6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6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62" s="105">
        <f>IF(RECH_SUPPORT=TRUE,IF(MID(REFERENCEMENT_FACADE[[#This Row],[Colonne support visé]],1,3)="OUI",1,IF(OR(MID(REFERENCEMENT_FACADE[[#This Row],[Colonne support visé]],1,3)="non",MID(REFERENCEMENT_FACADE[[#This Row],[Colonne support visé]],1,2)="SO"),0,0)),1)</f>
        <v>1</v>
      </c>
      <c r="BV62" s="105">
        <f>IF(RECH_HAUTEUR=TRUE,IF(MID(REFERENCEMENT_FACADE[[#This Row],[Colonne situation visé]],1,3)="oui",1,IF(MID(REFERENCEMENT_FACADE[[#This Row],[Colonne situation visé]],1,3)="non",0,"ERREUR")),1)</f>
        <v>1</v>
      </c>
      <c r="BW6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2" s="105">
        <f>IF(REFERENCEMENT_FACADE[[#This Row],[Eligibilité procédé]]&lt;&gt;0,COUNTIF(REFERENCEMENT_FACADE[Eligibilité procédé],"&lt;="&amp;REFERENCEMENT_FACADE[[#This Row],[Eligibilité procédé]])-COUNTIF(REFERENCEMENT_FACADE[Eligibilité procédé],"=0"),ROWS(REFERENCEMENT_FACADE[Ordre]))</f>
        <v>57</v>
      </c>
      <c r="BY62" s="105">
        <f>IF(COUNTIF((REFERENCEMENT_FACADE[[#This Row],[Support visé]:[zone de simicité]]),"&lt;&gt;"&amp;"")=SUM(REFERENCEMENT_FACADE[[#This Row],[Support visé]:[zone de simicité]]),ROW(REFERENCEMENT_FACADE[[#This Row],[zone de simicité]]),"")</f>
        <v>62</v>
      </c>
    </row>
    <row r="63" spans="1:77" s="5" customFormat="1" ht="172.8" x14ac:dyDescent="0.3">
      <c r="A63" s="56">
        <v>44893</v>
      </c>
      <c r="B63" s="12" t="s">
        <v>132</v>
      </c>
      <c r="C63" s="11" t="s">
        <v>339</v>
      </c>
      <c r="D63" s="12" t="s">
        <v>373</v>
      </c>
      <c r="E63" s="16" t="s">
        <v>372</v>
      </c>
      <c r="F63" s="76" t="s">
        <v>30</v>
      </c>
      <c r="G63" s="70" t="s">
        <v>10</v>
      </c>
      <c r="H63" s="79" t="s">
        <v>11</v>
      </c>
      <c r="I63" s="43" t="s">
        <v>10</v>
      </c>
      <c r="J63" s="96" t="s">
        <v>10</v>
      </c>
      <c r="K63" s="97" t="s">
        <v>10</v>
      </c>
      <c r="L63" s="97" t="s">
        <v>10</v>
      </c>
      <c r="M63" s="97" t="s">
        <v>415</v>
      </c>
      <c r="N63" s="97" t="s">
        <v>11</v>
      </c>
      <c r="O63" s="97" t="s">
        <v>11</v>
      </c>
      <c r="P63" s="98" t="s">
        <v>11</v>
      </c>
      <c r="Q63" s="100" t="s">
        <v>10</v>
      </c>
      <c r="R63" s="97" t="s">
        <v>415</v>
      </c>
      <c r="S63" s="97" t="s">
        <v>415</v>
      </c>
      <c r="T63" s="97" t="s">
        <v>11</v>
      </c>
      <c r="U63" s="97" t="s">
        <v>11</v>
      </c>
      <c r="V63" s="97" t="s">
        <v>11</v>
      </c>
      <c r="W63" s="98" t="s">
        <v>11</v>
      </c>
      <c r="X63" s="65" t="s">
        <v>806</v>
      </c>
      <c r="Y63" s="93" t="s">
        <v>1030</v>
      </c>
      <c r="Z63" s="93" t="s">
        <v>1030</v>
      </c>
      <c r="AA63" s="93" t="s">
        <v>1030</v>
      </c>
      <c r="AB63" s="93" t="s">
        <v>1039</v>
      </c>
      <c r="AC63" s="92"/>
      <c r="AD63" s="92"/>
      <c r="AE63" s="92"/>
      <c r="AF63" s="93" t="s">
        <v>1030</v>
      </c>
      <c r="AG63" s="93" t="s">
        <v>1039</v>
      </c>
      <c r="AH63" s="93" t="s">
        <v>1039</v>
      </c>
      <c r="AI63" s="92"/>
      <c r="AJ63" s="92"/>
      <c r="AK63" s="92"/>
      <c r="AL63" s="92"/>
      <c r="AM63" s="13">
        <v>4</v>
      </c>
      <c r="AN63" s="12">
        <v>4</v>
      </c>
      <c r="AO63" s="12">
        <v>4</v>
      </c>
      <c r="AP63" s="12">
        <v>4</v>
      </c>
      <c r="AQ63" s="41"/>
      <c r="AR63" s="44" t="s">
        <v>1099</v>
      </c>
      <c r="AS63" s="146">
        <v>0</v>
      </c>
      <c r="AT63" s="13" t="s">
        <v>372</v>
      </c>
      <c r="AU63" s="12" t="s">
        <v>13</v>
      </c>
      <c r="AV63" s="12" t="s">
        <v>371</v>
      </c>
      <c r="AW63" s="50">
        <v>44545</v>
      </c>
      <c r="AX63" s="50">
        <v>44690</v>
      </c>
      <c r="AY63" s="50">
        <v>45443</v>
      </c>
      <c r="AZ63" s="221">
        <f ca="1">+(REFERENCEMENT_FACADE[[#This Row],[AVIS LIMITE AU / VALIDITE]]&gt;=TODAY())*1</f>
        <v>1</v>
      </c>
      <c r="BA63" s="12" t="s">
        <v>10</v>
      </c>
      <c r="BB6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3" s="16" t="s">
        <v>968</v>
      </c>
      <c r="BD63" s="13"/>
      <c r="BE63" s="12"/>
      <c r="BF63" s="16"/>
      <c r="BG63" s="125" t="s">
        <v>744</v>
      </c>
      <c r="BH63" s="103" t="s">
        <v>601</v>
      </c>
      <c r="BI63" s="104" t="s">
        <v>904</v>
      </c>
      <c r="BJ6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https://evaluation.cstb.fr/fr/avis-technique/detail/2.2-21-1832_V1/</v>
      </c>
      <c r="BK63" s="105" t="s">
        <v>903</v>
      </c>
      <c r="BL6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n°2.2/21-1832_V1 annule et remplace l' Avis Technique n° 2.2/10-1419_V1.
Sur liste verte de la C2p à la date du référencement</v>
      </c>
      <c r="BM6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6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6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63" s="105">
        <f>IF(RECH_SUPPORT=TRUE,IF(MID(REFERENCEMENT_FACADE[[#This Row],[Colonne support visé]],1,3)="OUI",1,IF(OR(MID(REFERENCEMENT_FACADE[[#This Row],[Colonne support visé]],1,3)="non",MID(REFERENCEMENT_FACADE[[#This Row],[Colonne support visé]],1,2)="SO"),0,0)),1)</f>
        <v>1</v>
      </c>
      <c r="BV63" s="105">
        <f>IF(RECH_HAUTEUR=TRUE,IF(MID(REFERENCEMENT_FACADE[[#This Row],[Colonne situation visé]],1,3)="oui",1,IF(MID(REFERENCEMENT_FACADE[[#This Row],[Colonne situation visé]],1,3)="non",0,"ERREUR")),1)</f>
        <v>1</v>
      </c>
      <c r="BW6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3" s="105">
        <f>IF(REFERENCEMENT_FACADE[[#This Row],[Eligibilité procédé]]&lt;&gt;0,COUNTIF(REFERENCEMENT_FACADE[Eligibilité procédé],"&lt;="&amp;REFERENCEMENT_FACADE[[#This Row],[Eligibilité procédé]])-COUNTIF(REFERENCEMENT_FACADE[Eligibilité procédé],"=0"),ROWS(REFERENCEMENT_FACADE[Ordre]))</f>
        <v>58</v>
      </c>
      <c r="BY63" s="105">
        <f>IF(COUNTIF((REFERENCEMENT_FACADE[[#This Row],[Support visé]:[zone de simicité]]),"&lt;&gt;"&amp;"")=SUM(REFERENCEMENT_FACADE[[#This Row],[Support visé]:[zone de simicité]]),ROW(REFERENCEMENT_FACADE[[#This Row],[zone de simicité]]),"")</f>
        <v>63</v>
      </c>
    </row>
    <row r="64" spans="1:77" s="5" customFormat="1" ht="57.6" x14ac:dyDescent="0.3">
      <c r="A64" s="56">
        <v>44634</v>
      </c>
      <c r="B64" s="12" t="s">
        <v>132</v>
      </c>
      <c r="C64" s="12" t="s">
        <v>339</v>
      </c>
      <c r="D64" s="12" t="s">
        <v>338</v>
      </c>
      <c r="E64" s="16" t="s">
        <v>337</v>
      </c>
      <c r="F64" s="76" t="s">
        <v>30</v>
      </c>
      <c r="G64" s="73" t="s">
        <v>10</v>
      </c>
      <c r="H64" s="79" t="s">
        <v>11</v>
      </c>
      <c r="I64" s="75" t="s">
        <v>170</v>
      </c>
      <c r="J64" s="96" t="s">
        <v>10</v>
      </c>
      <c r="K64" s="97" t="s">
        <v>10</v>
      </c>
      <c r="L64" s="97" t="s">
        <v>10</v>
      </c>
      <c r="M64" s="97" t="s">
        <v>11</v>
      </c>
      <c r="N64" s="97" t="s">
        <v>11</v>
      </c>
      <c r="O64" s="97" t="s">
        <v>11</v>
      </c>
      <c r="P64" s="98" t="s">
        <v>11</v>
      </c>
      <c r="Q64" s="100" t="s">
        <v>10</v>
      </c>
      <c r="R64" s="97" t="s">
        <v>11</v>
      </c>
      <c r="S64" s="97" t="s">
        <v>11</v>
      </c>
      <c r="T64" s="97" t="s">
        <v>11</v>
      </c>
      <c r="U64" s="97" t="s">
        <v>11</v>
      </c>
      <c r="V64" s="97" t="s">
        <v>11</v>
      </c>
      <c r="W64" s="98" t="s">
        <v>11</v>
      </c>
      <c r="X64" s="65"/>
      <c r="Y64" s="92"/>
      <c r="Z64" s="92"/>
      <c r="AA64" s="92"/>
      <c r="AB64" s="92"/>
      <c r="AC64" s="92"/>
      <c r="AD64" s="92"/>
      <c r="AE64" s="92"/>
      <c r="AF64" s="92"/>
      <c r="AG64" s="92"/>
      <c r="AH64" s="92"/>
      <c r="AI64" s="92"/>
      <c r="AJ64" s="92"/>
      <c r="AK64" s="92"/>
      <c r="AL64" s="92"/>
      <c r="AM64" s="13">
        <v>4</v>
      </c>
      <c r="AN64" s="12">
        <v>2</v>
      </c>
      <c r="AO64" s="12">
        <v>1</v>
      </c>
      <c r="AP64" s="12">
        <v>1</v>
      </c>
      <c r="AQ64" s="41"/>
      <c r="AR64" s="44" t="s">
        <v>762</v>
      </c>
      <c r="AS64" s="146">
        <v>0</v>
      </c>
      <c r="AT64" s="13" t="s">
        <v>337</v>
      </c>
      <c r="AU64" s="12" t="s">
        <v>13</v>
      </c>
      <c r="AV64" s="12" t="s">
        <v>336</v>
      </c>
      <c r="AW64" s="48">
        <v>44460</v>
      </c>
      <c r="AX64" s="48">
        <v>44595</v>
      </c>
      <c r="AY64" s="48">
        <v>46752</v>
      </c>
      <c r="AZ64" s="221">
        <f ca="1">+(REFERENCEMENT_FACADE[[#This Row],[AVIS LIMITE AU / VALIDITE]]&gt;=TODAY())*1</f>
        <v>1</v>
      </c>
      <c r="BA64" s="12" t="s">
        <v>10</v>
      </c>
      <c r="BB6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4" s="16" t="s">
        <v>934</v>
      </c>
      <c r="BD64" s="13"/>
      <c r="BE64" s="12"/>
      <c r="BF64" s="16"/>
      <c r="BG64" s="125" t="s">
        <v>745</v>
      </c>
      <c r="BH64" s="103" t="s">
        <v>607</v>
      </c>
      <c r="BI64" s="106"/>
      <c r="BJ6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https://evaluation.cstb.fr/fr/avis-technique/detail/2.2-14-1611_V1/</v>
      </c>
      <c r="BK64" s="105" t="s">
        <v>869</v>
      </c>
      <c r="BL6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n°2.2/14-1611_V1 annule et remplace l' Avis Technique n°  2/14-1611*01Mod
Sur liste verte de la C2p à la date du référencement</v>
      </c>
      <c r="BM6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6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4" s="105">
        <f>IF(RECH_SUPPORT=TRUE,IF(MID(REFERENCEMENT_FACADE[[#This Row],[Colonne support visé]],1,3)="OUI",1,IF(OR(MID(REFERENCEMENT_FACADE[[#This Row],[Colonne support visé]],1,3)="non",MID(REFERENCEMENT_FACADE[[#This Row],[Colonne support visé]],1,2)="SO"),0,0)),1)</f>
        <v>1</v>
      </c>
      <c r="BV64" s="105">
        <f>IF(RECH_HAUTEUR=TRUE,IF(MID(REFERENCEMENT_FACADE[[#This Row],[Colonne situation visé]],1,3)="oui",1,IF(MID(REFERENCEMENT_FACADE[[#This Row],[Colonne situation visé]],1,3)="non",0,"ERREUR")),1)</f>
        <v>1</v>
      </c>
      <c r="BW6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4" s="105">
        <f>IF(REFERENCEMENT_FACADE[[#This Row],[Eligibilité procédé]]&lt;&gt;0,COUNTIF(REFERENCEMENT_FACADE[Eligibilité procédé],"&lt;="&amp;REFERENCEMENT_FACADE[[#This Row],[Eligibilité procédé]])-COUNTIF(REFERENCEMENT_FACADE[Eligibilité procédé],"=0"),ROWS(REFERENCEMENT_FACADE[Ordre]))</f>
        <v>59</v>
      </c>
      <c r="BY64" s="105">
        <f>IF(COUNTIF((REFERENCEMENT_FACADE[[#This Row],[Support visé]:[zone de simicité]]),"&lt;&gt;"&amp;"")=SUM(REFERENCEMENT_FACADE[[#This Row],[Support visé]:[zone de simicité]]),ROW(REFERENCEMENT_FACADE[[#This Row],[zone de simicité]]),"")</f>
        <v>64</v>
      </c>
    </row>
    <row r="65" spans="1:77" s="5" customFormat="1" ht="158.4" x14ac:dyDescent="0.3">
      <c r="A65" s="56">
        <v>43742</v>
      </c>
      <c r="B65" s="12" t="s">
        <v>132</v>
      </c>
      <c r="C65" s="12" t="s">
        <v>102</v>
      </c>
      <c r="D65" s="12" t="s">
        <v>75</v>
      </c>
      <c r="E65" s="16" t="s">
        <v>74</v>
      </c>
      <c r="F65" s="78" t="s">
        <v>30</v>
      </c>
      <c r="G65" s="70" t="s">
        <v>10</v>
      </c>
      <c r="H65" s="77" t="s">
        <v>11</v>
      </c>
      <c r="I65" s="43" t="s">
        <v>171</v>
      </c>
      <c r="J65" s="96" t="s">
        <v>10</v>
      </c>
      <c r="K65" s="97" t="s">
        <v>10</v>
      </c>
      <c r="L65" s="97" t="s">
        <v>10</v>
      </c>
      <c r="M65" s="97" t="s">
        <v>11</v>
      </c>
      <c r="N65" s="97" t="s">
        <v>11</v>
      </c>
      <c r="O65" s="97" t="s">
        <v>11</v>
      </c>
      <c r="P65" s="98" t="s">
        <v>11</v>
      </c>
      <c r="Q65" s="100" t="s">
        <v>10</v>
      </c>
      <c r="R65" s="97" t="s">
        <v>415</v>
      </c>
      <c r="S65" s="97" t="s">
        <v>415</v>
      </c>
      <c r="T65" s="97" t="s">
        <v>11</v>
      </c>
      <c r="U65" s="97" t="s">
        <v>11</v>
      </c>
      <c r="V65" s="97" t="s">
        <v>11</v>
      </c>
      <c r="W65" s="98" t="s">
        <v>11</v>
      </c>
      <c r="X65" s="63" t="s">
        <v>429</v>
      </c>
      <c r="Y65" s="93" t="s">
        <v>1051</v>
      </c>
      <c r="Z65" s="93" t="s">
        <v>1051</v>
      </c>
      <c r="AA65" s="93" t="s">
        <v>1051</v>
      </c>
      <c r="AB65" s="93"/>
      <c r="AC65" s="93"/>
      <c r="AD65" s="93"/>
      <c r="AE65" s="93"/>
      <c r="AF65" s="93" t="s">
        <v>1051</v>
      </c>
      <c r="AG65" s="93" t="s">
        <v>1050</v>
      </c>
      <c r="AH65" s="93" t="s">
        <v>1050</v>
      </c>
      <c r="AI65" s="93"/>
      <c r="AJ65" s="93"/>
      <c r="AK65" s="93"/>
      <c r="AL65" s="93"/>
      <c r="AM65" s="13">
        <v>4</v>
      </c>
      <c r="AN65" s="12">
        <v>4</v>
      </c>
      <c r="AO65" s="12">
        <v>4</v>
      </c>
      <c r="AP65" s="12">
        <v>4</v>
      </c>
      <c r="AQ65" s="41" t="s">
        <v>428</v>
      </c>
      <c r="AR65" s="44" t="s">
        <v>780</v>
      </c>
      <c r="AS65" s="146">
        <v>0</v>
      </c>
      <c r="AT65" s="13" t="s">
        <v>74</v>
      </c>
      <c r="AU65" s="12" t="s">
        <v>13</v>
      </c>
      <c r="AV65" s="12" t="s">
        <v>302</v>
      </c>
      <c r="AW65" s="50">
        <v>44334</v>
      </c>
      <c r="AX65" s="50">
        <v>44505</v>
      </c>
      <c r="AY65" s="50">
        <v>46752</v>
      </c>
      <c r="AZ65" s="221">
        <f ca="1">+(REFERENCEMENT_FACADE[[#This Row],[AVIS LIMITE AU / VALIDITE]]&gt;=TODAY())*1</f>
        <v>1</v>
      </c>
      <c r="BA65" s="12" t="s">
        <v>10</v>
      </c>
      <c r="BB6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5" s="16" t="s">
        <v>948</v>
      </c>
      <c r="BD65" s="13"/>
      <c r="BE65" s="12"/>
      <c r="BF65" s="16"/>
      <c r="BG65" s="125" t="s">
        <v>745</v>
      </c>
      <c r="BH65" s="103" t="s">
        <v>655</v>
      </c>
      <c r="BI65" s="106"/>
      <c r="BJ6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https://evaluation.cstb.fr/fr/avis-technique/detail/2.2-16-1749_V1/</v>
      </c>
      <c r="BK65" s="105" t="s">
        <v>881</v>
      </c>
      <c r="BL6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n°2.2/16-1749_V1 annule et remplace l' Avis Technique n° 2.2/16-1749
Sur liste verte de la C2p à la date du référencement</v>
      </c>
      <c r="BM6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10 m</v>
      </c>
      <c r="BS6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Avec encadrement de baie réalisé avec un retour de bardage en tableau</v>
      </c>
      <c r="BU65" s="105">
        <f>IF(RECH_SUPPORT=TRUE,IF(MID(REFERENCEMENT_FACADE[[#This Row],[Colonne support visé]],1,3)="OUI",1,IF(OR(MID(REFERENCEMENT_FACADE[[#This Row],[Colonne support visé]],1,3)="non",MID(REFERENCEMENT_FACADE[[#This Row],[Colonne support visé]],1,2)="SO"),0,0)),1)</f>
        <v>1</v>
      </c>
      <c r="BV65" s="105">
        <f>IF(RECH_HAUTEUR=TRUE,IF(MID(REFERENCEMENT_FACADE[[#This Row],[Colonne situation visé]],1,3)="oui",1,IF(MID(REFERENCEMENT_FACADE[[#This Row],[Colonne situation visé]],1,3)="non",0,"ERREUR")),1)</f>
        <v>1</v>
      </c>
      <c r="BW6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5" s="105">
        <f>IF(REFERENCEMENT_FACADE[[#This Row],[Eligibilité procédé]]&lt;&gt;0,COUNTIF(REFERENCEMENT_FACADE[Eligibilité procédé],"&lt;="&amp;REFERENCEMENT_FACADE[[#This Row],[Eligibilité procédé]])-COUNTIF(REFERENCEMENT_FACADE[Eligibilité procédé],"=0"),ROWS(REFERENCEMENT_FACADE[Ordre]))</f>
        <v>60</v>
      </c>
      <c r="BY65" s="105">
        <f>IF(COUNTIF((REFERENCEMENT_FACADE[[#This Row],[Support visé]:[zone de simicité]]),"&lt;&gt;"&amp;"")=SUM(REFERENCEMENT_FACADE[[#This Row],[Support visé]:[zone de simicité]]),ROW(REFERENCEMENT_FACADE[[#This Row],[zone de simicité]]),"")</f>
        <v>65</v>
      </c>
    </row>
    <row r="66" spans="1:77" s="5" customFormat="1" ht="57.6" x14ac:dyDescent="0.3">
      <c r="A66" s="56">
        <v>44634</v>
      </c>
      <c r="B66" s="12" t="s">
        <v>332</v>
      </c>
      <c r="C66" s="12" t="s">
        <v>102</v>
      </c>
      <c r="D66" s="12" t="s">
        <v>329</v>
      </c>
      <c r="E66" s="16" t="s">
        <v>330</v>
      </c>
      <c r="F66" s="76" t="s">
        <v>30</v>
      </c>
      <c r="G66" s="73" t="s">
        <v>10</v>
      </c>
      <c r="H66" s="79" t="s">
        <v>11</v>
      </c>
      <c r="I66" s="75" t="s">
        <v>10</v>
      </c>
      <c r="J66" s="96" t="s">
        <v>10</v>
      </c>
      <c r="K66" s="97" t="s">
        <v>10</v>
      </c>
      <c r="L66" s="97" t="s">
        <v>10</v>
      </c>
      <c r="M66" s="97" t="s">
        <v>11</v>
      </c>
      <c r="N66" s="97" t="s">
        <v>11</v>
      </c>
      <c r="O66" s="97" t="s">
        <v>11</v>
      </c>
      <c r="P66" s="98" t="s">
        <v>11</v>
      </c>
      <c r="Q66" s="100" t="s">
        <v>10</v>
      </c>
      <c r="R66" s="97" t="s">
        <v>11</v>
      </c>
      <c r="S66" s="97" t="s">
        <v>11</v>
      </c>
      <c r="T66" s="97" t="s">
        <v>11</v>
      </c>
      <c r="U66" s="97" t="s">
        <v>11</v>
      </c>
      <c r="V66" s="97" t="s">
        <v>11</v>
      </c>
      <c r="W66" s="98" t="s">
        <v>11</v>
      </c>
      <c r="X66" s="65"/>
      <c r="Y66" s="92"/>
      <c r="Z66" s="92"/>
      <c r="AA66" s="92"/>
      <c r="AB66" s="92"/>
      <c r="AC66" s="92"/>
      <c r="AD66" s="92"/>
      <c r="AE66" s="92"/>
      <c r="AF66" s="92"/>
      <c r="AG66" s="92"/>
      <c r="AH66" s="92"/>
      <c r="AI66" s="92"/>
      <c r="AJ66" s="92"/>
      <c r="AK66" s="92"/>
      <c r="AL66" s="92"/>
      <c r="AM66" s="13">
        <v>4</v>
      </c>
      <c r="AN66" s="12">
        <v>2</v>
      </c>
      <c r="AO66" s="12">
        <v>1</v>
      </c>
      <c r="AP66" s="12">
        <v>1</v>
      </c>
      <c r="AQ66" s="41"/>
      <c r="AR66" s="44" t="s">
        <v>780</v>
      </c>
      <c r="AS66" s="146">
        <v>0</v>
      </c>
      <c r="AT66" s="13" t="s">
        <v>330</v>
      </c>
      <c r="AU66" s="12" t="s">
        <v>13</v>
      </c>
      <c r="AV66" s="12" t="s">
        <v>331</v>
      </c>
      <c r="AW66" s="48">
        <v>44460</v>
      </c>
      <c r="AX66" s="48">
        <v>44574</v>
      </c>
      <c r="AY66" s="48">
        <v>46022</v>
      </c>
      <c r="AZ66" s="221">
        <f ca="1">+(REFERENCEMENT_FACADE[[#This Row],[AVIS LIMITE AU / VALIDITE]]&gt;=TODAY())*1</f>
        <v>1</v>
      </c>
      <c r="BA66" s="50" t="s">
        <v>10</v>
      </c>
      <c r="BB6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6" s="16" t="s">
        <v>955</v>
      </c>
      <c r="BD66" s="13"/>
      <c r="BE66" s="12"/>
      <c r="BF66" s="16"/>
      <c r="BG66" s="125" t="s">
        <v>745</v>
      </c>
      <c r="BH66" s="103" t="s">
        <v>609</v>
      </c>
      <c r="BI66" s="106"/>
      <c r="BJ6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https://evaluation.cstb.fr/fr/avis-technique/detail/2.2-18-1791_V2/</v>
      </c>
      <c r="BK66" s="105" t="s">
        <v>888</v>
      </c>
      <c r="BL6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n°2.2/18-1791_V2 annule et remplace l' Avis Technique n° 2.2/18-1791_V1
Sur liste verte de la C2p à la date du référencement</v>
      </c>
      <c r="BM6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6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6" s="105">
        <f>IF(RECH_SUPPORT=TRUE,IF(MID(REFERENCEMENT_FACADE[[#This Row],[Colonne support visé]],1,3)="OUI",1,IF(OR(MID(REFERENCEMENT_FACADE[[#This Row],[Colonne support visé]],1,3)="non",MID(REFERENCEMENT_FACADE[[#This Row],[Colonne support visé]],1,2)="SO"),0,0)),1)</f>
        <v>1</v>
      </c>
      <c r="BV66" s="105">
        <f>IF(RECH_HAUTEUR=TRUE,IF(MID(REFERENCEMENT_FACADE[[#This Row],[Colonne situation visé]],1,3)="oui",1,IF(MID(REFERENCEMENT_FACADE[[#This Row],[Colonne situation visé]],1,3)="non",0,"ERREUR")),1)</f>
        <v>1</v>
      </c>
      <c r="BW6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6" s="105">
        <f>IF(REFERENCEMENT_FACADE[[#This Row],[Eligibilité procédé]]&lt;&gt;0,COUNTIF(REFERENCEMENT_FACADE[Eligibilité procédé],"&lt;="&amp;REFERENCEMENT_FACADE[[#This Row],[Eligibilité procédé]])-COUNTIF(REFERENCEMENT_FACADE[Eligibilité procédé],"=0"),ROWS(REFERENCEMENT_FACADE[Ordre]))</f>
        <v>61</v>
      </c>
      <c r="BY66" s="105">
        <f>IF(COUNTIF((REFERENCEMENT_FACADE[[#This Row],[Support visé]:[zone de simicité]]),"&lt;&gt;"&amp;"")=SUM(REFERENCEMENT_FACADE[[#This Row],[Support visé]:[zone de simicité]]),ROW(REFERENCEMENT_FACADE[[#This Row],[zone de simicité]]),"")</f>
        <v>66</v>
      </c>
    </row>
    <row r="67" spans="1:77" s="5" customFormat="1" ht="57.6" x14ac:dyDescent="0.3">
      <c r="A67" s="56">
        <v>43742</v>
      </c>
      <c r="B67" s="12" t="s">
        <v>132</v>
      </c>
      <c r="C67" s="12" t="s">
        <v>102</v>
      </c>
      <c r="D67" s="12" t="s">
        <v>86</v>
      </c>
      <c r="E67" s="16" t="s">
        <v>78</v>
      </c>
      <c r="F67" s="78" t="s">
        <v>30</v>
      </c>
      <c r="G67" s="70" t="s">
        <v>10</v>
      </c>
      <c r="H67" s="77" t="s">
        <v>11</v>
      </c>
      <c r="I67" s="43" t="s">
        <v>10</v>
      </c>
      <c r="J67" s="96" t="s">
        <v>10</v>
      </c>
      <c r="K67" s="97" t="s">
        <v>10</v>
      </c>
      <c r="L67" s="97" t="s">
        <v>10</v>
      </c>
      <c r="M67" s="97" t="s">
        <v>11</v>
      </c>
      <c r="N67" s="97" t="s">
        <v>11</v>
      </c>
      <c r="O67" s="97" t="s">
        <v>11</v>
      </c>
      <c r="P67" s="98" t="s">
        <v>11</v>
      </c>
      <c r="Q67" s="100" t="s">
        <v>10</v>
      </c>
      <c r="R67" s="97" t="s">
        <v>11</v>
      </c>
      <c r="S67" s="97" t="s">
        <v>11</v>
      </c>
      <c r="T67" s="97" t="s">
        <v>11</v>
      </c>
      <c r="U67" s="97" t="s">
        <v>11</v>
      </c>
      <c r="V67" s="97" t="s">
        <v>11</v>
      </c>
      <c r="W67" s="98" t="s">
        <v>11</v>
      </c>
      <c r="X67" s="65"/>
      <c r="Y67" s="92"/>
      <c r="Z67" s="92"/>
      <c r="AA67" s="92"/>
      <c r="AB67" s="92"/>
      <c r="AC67" s="92"/>
      <c r="AD67" s="92"/>
      <c r="AE67" s="92"/>
      <c r="AF67" s="92"/>
      <c r="AG67" s="92"/>
      <c r="AH67" s="92"/>
      <c r="AI67" s="92"/>
      <c r="AJ67" s="92"/>
      <c r="AK67" s="92"/>
      <c r="AL67" s="92"/>
      <c r="AM67" s="13">
        <v>4</v>
      </c>
      <c r="AN67" s="12" t="s">
        <v>384</v>
      </c>
      <c r="AO67" s="12" t="s">
        <v>384</v>
      </c>
      <c r="AP67" s="12" t="s">
        <v>384</v>
      </c>
      <c r="AQ67" s="41" t="s">
        <v>409</v>
      </c>
      <c r="AR67" s="44" t="s">
        <v>755</v>
      </c>
      <c r="AS67" s="146">
        <v>0</v>
      </c>
      <c r="AT67" s="13" t="s">
        <v>77</v>
      </c>
      <c r="AU67" s="12" t="s">
        <v>13</v>
      </c>
      <c r="AV67" s="12" t="s">
        <v>87</v>
      </c>
      <c r="AW67" s="50">
        <v>43529</v>
      </c>
      <c r="AX67" s="50">
        <v>43608</v>
      </c>
      <c r="AY67" s="50">
        <v>46173</v>
      </c>
      <c r="AZ67" s="221">
        <f ca="1">+(REFERENCEMENT_FACADE[[#This Row],[AVIS LIMITE AU / VALIDITE]]&gt;=TODAY())*1</f>
        <v>1</v>
      </c>
      <c r="BA67" s="12" t="s">
        <v>10</v>
      </c>
      <c r="BB6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7" s="16" t="s">
        <v>931</v>
      </c>
      <c r="BD67" s="13"/>
      <c r="BE67" s="12"/>
      <c r="BF67" s="16"/>
      <c r="BG67" s="125" t="s">
        <v>745</v>
      </c>
      <c r="BH67" s="103" t="s">
        <v>654</v>
      </c>
      <c r="BI67" s="103"/>
      <c r="BJ6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https://evaluation.cstb.fr/fr/avis-technique/detail/2.2-13-1557_V1/</v>
      </c>
      <c r="BK67" s="105" t="s">
        <v>866</v>
      </c>
      <c r="BL6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n°2.2/13-1557_V1 annule et remplace l' Avis Technique n° 2/13-1557
Sur liste verte de la C2p à la date du référencement</v>
      </c>
      <c r="BM6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7" s="105">
        <f>IF(RECH_SUPPORT=TRUE,IF(MID(REFERENCEMENT_FACADE[[#This Row],[Colonne support visé]],1,3)="OUI",1,IF(OR(MID(REFERENCEMENT_FACADE[[#This Row],[Colonne support visé]],1,3)="non",MID(REFERENCEMENT_FACADE[[#This Row],[Colonne support visé]],1,2)="SO"),0,0)),1)</f>
        <v>1</v>
      </c>
      <c r="BV67" s="105">
        <f>IF(RECH_HAUTEUR=TRUE,IF(MID(REFERENCEMENT_FACADE[[#This Row],[Colonne situation visé]],1,3)="oui",1,IF(MID(REFERENCEMENT_FACADE[[#This Row],[Colonne situation visé]],1,3)="non",0,"ERREUR")),1)</f>
        <v>1</v>
      </c>
      <c r="BW6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7" s="105">
        <f>IF(REFERENCEMENT_FACADE[[#This Row],[Eligibilité procédé]]&lt;&gt;0,COUNTIF(REFERENCEMENT_FACADE[Eligibilité procédé],"&lt;="&amp;REFERENCEMENT_FACADE[[#This Row],[Eligibilité procédé]])-COUNTIF(REFERENCEMENT_FACADE[Eligibilité procédé],"=0"),ROWS(REFERENCEMENT_FACADE[Ordre]))</f>
        <v>62</v>
      </c>
      <c r="BY67" s="105">
        <f>IF(COUNTIF((REFERENCEMENT_FACADE[[#This Row],[Support visé]:[zone de simicité]]),"&lt;&gt;"&amp;"")=SUM(REFERENCEMENT_FACADE[[#This Row],[Support visé]:[zone de simicité]]),ROW(REFERENCEMENT_FACADE[[#This Row],[zone de simicité]]),"")</f>
        <v>67</v>
      </c>
    </row>
    <row r="68" spans="1:77" s="5" customFormat="1" ht="57.6" x14ac:dyDescent="0.3">
      <c r="A68" s="56">
        <v>43742</v>
      </c>
      <c r="B68" s="12" t="s">
        <v>132</v>
      </c>
      <c r="C68" s="12" t="s">
        <v>102</v>
      </c>
      <c r="D68" s="12" t="s">
        <v>84</v>
      </c>
      <c r="E68" s="16" t="s">
        <v>78</v>
      </c>
      <c r="F68" s="78" t="s">
        <v>30</v>
      </c>
      <c r="G68" s="70" t="s">
        <v>10</v>
      </c>
      <c r="H68" s="77" t="s">
        <v>11</v>
      </c>
      <c r="I68" s="43" t="s">
        <v>10</v>
      </c>
      <c r="J68" s="96" t="s">
        <v>10</v>
      </c>
      <c r="K68" s="97" t="s">
        <v>10</v>
      </c>
      <c r="L68" s="97" t="s">
        <v>10</v>
      </c>
      <c r="M68" s="97" t="s">
        <v>11</v>
      </c>
      <c r="N68" s="97" t="s">
        <v>11</v>
      </c>
      <c r="O68" s="97" t="s">
        <v>11</v>
      </c>
      <c r="P68" s="98" t="s">
        <v>11</v>
      </c>
      <c r="Q68" s="100" t="s">
        <v>10</v>
      </c>
      <c r="R68" s="97" t="s">
        <v>11</v>
      </c>
      <c r="S68" s="97" t="s">
        <v>11</v>
      </c>
      <c r="T68" s="97" t="s">
        <v>11</v>
      </c>
      <c r="U68" s="97" t="s">
        <v>11</v>
      </c>
      <c r="V68" s="97" t="s">
        <v>11</v>
      </c>
      <c r="W68" s="98" t="s">
        <v>11</v>
      </c>
      <c r="X68" s="65"/>
      <c r="Y68" s="92"/>
      <c r="Z68" s="92"/>
      <c r="AA68" s="92"/>
      <c r="AB68" s="92"/>
      <c r="AC68" s="92"/>
      <c r="AD68" s="92"/>
      <c r="AE68" s="92"/>
      <c r="AF68" s="92"/>
      <c r="AG68" s="92"/>
      <c r="AH68" s="92"/>
      <c r="AI68" s="92"/>
      <c r="AJ68" s="92"/>
      <c r="AK68" s="92"/>
      <c r="AL68" s="92"/>
      <c r="AM68" s="13">
        <v>4</v>
      </c>
      <c r="AN68" s="12" t="s">
        <v>384</v>
      </c>
      <c r="AO68" s="12" t="s">
        <v>384</v>
      </c>
      <c r="AP68" s="12" t="s">
        <v>384</v>
      </c>
      <c r="AQ68" s="41" t="s">
        <v>410</v>
      </c>
      <c r="AR68" s="44" t="s">
        <v>755</v>
      </c>
      <c r="AS68" s="146">
        <v>0</v>
      </c>
      <c r="AT68" s="13" t="s">
        <v>77</v>
      </c>
      <c r="AU68" s="12" t="s">
        <v>13</v>
      </c>
      <c r="AV68" s="12" t="s">
        <v>85</v>
      </c>
      <c r="AW68" s="50">
        <v>43403</v>
      </c>
      <c r="AX68" s="50">
        <v>43516</v>
      </c>
      <c r="AY68" s="50">
        <v>46022</v>
      </c>
      <c r="AZ68" s="221">
        <f ca="1">+(REFERENCEMENT_FACADE[[#This Row],[AVIS LIMITE AU / VALIDITE]]&gt;=TODAY())*1</f>
        <v>1</v>
      </c>
      <c r="BA68" s="12" t="s">
        <v>10</v>
      </c>
      <c r="BB6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8" s="16" t="s">
        <v>928</v>
      </c>
      <c r="BD68" s="13"/>
      <c r="BE68" s="12"/>
      <c r="BF68" s="16"/>
      <c r="BG68" s="125" t="s">
        <v>745</v>
      </c>
      <c r="BH68" s="103" t="s">
        <v>653</v>
      </c>
      <c r="BI68" s="103"/>
      <c r="BJ6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https://evaluation.cstb.fr/fr/avis-technique/detail/2.2-12-1534_V1/</v>
      </c>
      <c r="BK68" s="105" t="s">
        <v>864</v>
      </c>
      <c r="BL6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n°2.2/12-1534_V1 annule et remplace l' Avis Technique n° 2/06-1223
Sur liste verte de la C2p à la date du référencement</v>
      </c>
      <c r="BM6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8" s="105">
        <f>IF(RECH_SUPPORT=TRUE,IF(MID(REFERENCEMENT_FACADE[[#This Row],[Colonne support visé]],1,3)="OUI",1,IF(OR(MID(REFERENCEMENT_FACADE[[#This Row],[Colonne support visé]],1,3)="non",MID(REFERENCEMENT_FACADE[[#This Row],[Colonne support visé]],1,2)="SO"),0,0)),1)</f>
        <v>1</v>
      </c>
      <c r="BV68" s="105">
        <f>IF(RECH_HAUTEUR=TRUE,IF(MID(REFERENCEMENT_FACADE[[#This Row],[Colonne situation visé]],1,3)="oui",1,IF(MID(REFERENCEMENT_FACADE[[#This Row],[Colonne situation visé]],1,3)="non",0,"ERREUR")),1)</f>
        <v>1</v>
      </c>
      <c r="BW6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8" s="105">
        <f>IF(REFERENCEMENT_FACADE[[#This Row],[Eligibilité procédé]]&lt;&gt;0,COUNTIF(REFERENCEMENT_FACADE[Eligibilité procédé],"&lt;="&amp;REFERENCEMENT_FACADE[[#This Row],[Eligibilité procédé]])-COUNTIF(REFERENCEMENT_FACADE[Eligibilité procédé],"=0"),ROWS(REFERENCEMENT_FACADE[Ordre]))</f>
        <v>63</v>
      </c>
      <c r="BY68" s="105">
        <f>IF(COUNTIF((REFERENCEMENT_FACADE[[#This Row],[Support visé]:[zone de simicité]]),"&lt;&gt;"&amp;"")=SUM(REFERENCEMENT_FACADE[[#This Row],[Support visé]:[zone de simicité]]),ROW(REFERENCEMENT_FACADE[[#This Row],[zone de simicité]]),"")</f>
        <v>68</v>
      </c>
    </row>
    <row r="69" spans="1:77" s="5" customFormat="1" ht="57.6" x14ac:dyDescent="0.3">
      <c r="A69" s="56">
        <v>44383</v>
      </c>
      <c r="B69" s="12" t="s">
        <v>132</v>
      </c>
      <c r="C69" s="12" t="s">
        <v>341</v>
      </c>
      <c r="D69" s="12" t="s">
        <v>765</v>
      </c>
      <c r="E69" s="16" t="s">
        <v>258</v>
      </c>
      <c r="F69" s="76" t="s">
        <v>30</v>
      </c>
      <c r="G69" s="73" t="s">
        <v>10</v>
      </c>
      <c r="H69" s="79" t="s">
        <v>11</v>
      </c>
      <c r="I69" s="75" t="s">
        <v>170</v>
      </c>
      <c r="J69" s="96" t="s">
        <v>10</v>
      </c>
      <c r="K69" s="97" t="s">
        <v>10</v>
      </c>
      <c r="L69" s="97" t="s">
        <v>10</v>
      </c>
      <c r="M69" s="97" t="s">
        <v>11</v>
      </c>
      <c r="N69" s="97" t="s">
        <v>11</v>
      </c>
      <c r="O69" s="97" t="s">
        <v>11</v>
      </c>
      <c r="P69" s="98" t="s">
        <v>11</v>
      </c>
      <c r="Q69" s="100" t="s">
        <v>10</v>
      </c>
      <c r="R69" s="97" t="s">
        <v>11</v>
      </c>
      <c r="S69" s="97" t="s">
        <v>11</v>
      </c>
      <c r="T69" s="97" t="s">
        <v>11</v>
      </c>
      <c r="U69" s="97" t="s">
        <v>11</v>
      </c>
      <c r="V69" s="97" t="s">
        <v>11</v>
      </c>
      <c r="W69" s="98" t="s">
        <v>11</v>
      </c>
      <c r="X69" s="65"/>
      <c r="Y69" s="92"/>
      <c r="Z69" s="92"/>
      <c r="AA69" s="92"/>
      <c r="AB69" s="92"/>
      <c r="AC69" s="92"/>
      <c r="AD69" s="92"/>
      <c r="AE69" s="92"/>
      <c r="AF69" s="92"/>
      <c r="AG69" s="92"/>
      <c r="AH69" s="92"/>
      <c r="AI69" s="92"/>
      <c r="AJ69" s="92"/>
      <c r="AK69" s="92"/>
      <c r="AL69" s="92"/>
      <c r="AM69" s="13">
        <v>4</v>
      </c>
      <c r="AN69" s="12">
        <v>4</v>
      </c>
      <c r="AO69" s="12">
        <v>4</v>
      </c>
      <c r="AP69" s="12">
        <v>4</v>
      </c>
      <c r="AQ69" s="41"/>
      <c r="AR69" s="44" t="s">
        <v>766</v>
      </c>
      <c r="AS69" s="146">
        <v>0</v>
      </c>
      <c r="AT69" s="13" t="s">
        <v>74</v>
      </c>
      <c r="AU69" s="12" t="s">
        <v>13</v>
      </c>
      <c r="AV69" s="12" t="s">
        <v>763</v>
      </c>
      <c r="AW69" s="48">
        <v>44214</v>
      </c>
      <c r="AX69" s="48">
        <v>44291</v>
      </c>
      <c r="AY69" s="48">
        <v>46507</v>
      </c>
      <c r="AZ69" s="221">
        <f ca="1">+(REFERENCEMENT_FACADE[[#This Row],[AVIS LIMITE AU / VALIDITE]]&gt;=TODAY())*1</f>
        <v>1</v>
      </c>
      <c r="BA69" s="12" t="s">
        <v>10</v>
      </c>
      <c r="BB6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69" s="16" t="s">
        <v>935</v>
      </c>
      <c r="BD69" s="13"/>
      <c r="BE69" s="12"/>
      <c r="BF69" s="16"/>
      <c r="BG69" s="124" t="s">
        <v>744</v>
      </c>
      <c r="BH69" s="103" t="s">
        <v>764</v>
      </c>
      <c r="BI69" s="106" t="s">
        <v>259</v>
      </c>
      <c r="BJ6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https://evaluation.cstb.fr/fr/avis-technique/detail/2.2-23-1851_V1/</v>
      </c>
      <c r="BK69" s="105" t="s">
        <v>259</v>
      </c>
      <c r="BL6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n°2.2/23-1851_V1 annule et remplace l' Avis Technique n° 2.2/14-1623_V1
Sur liste verte de la C2p à la date du référencement</v>
      </c>
      <c r="BM6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6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6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6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6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6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6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6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69" s="105">
        <f>IF(RECH_SUPPORT=TRUE,IF(MID(REFERENCEMENT_FACADE[[#This Row],[Colonne support visé]],1,3)="OUI",1,IF(OR(MID(REFERENCEMENT_FACADE[[#This Row],[Colonne support visé]],1,3)="non",MID(REFERENCEMENT_FACADE[[#This Row],[Colonne support visé]],1,2)="SO"),0,0)),1)</f>
        <v>1</v>
      </c>
      <c r="BV69" s="105">
        <f>IF(RECH_HAUTEUR=TRUE,IF(MID(REFERENCEMENT_FACADE[[#This Row],[Colonne situation visé]],1,3)="oui",1,IF(MID(REFERENCEMENT_FACADE[[#This Row],[Colonne situation visé]],1,3)="non",0,"ERREUR")),1)</f>
        <v>1</v>
      </c>
      <c r="BW6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69" s="105">
        <f>IF(REFERENCEMENT_FACADE[[#This Row],[Eligibilité procédé]]&lt;&gt;0,COUNTIF(REFERENCEMENT_FACADE[Eligibilité procédé],"&lt;="&amp;REFERENCEMENT_FACADE[[#This Row],[Eligibilité procédé]])-COUNTIF(REFERENCEMENT_FACADE[Eligibilité procédé],"=0"),ROWS(REFERENCEMENT_FACADE[Ordre]))</f>
        <v>64</v>
      </c>
      <c r="BY69" s="105">
        <f>IF(COUNTIF((REFERENCEMENT_FACADE[[#This Row],[Support visé]:[zone de simicité]]),"&lt;&gt;"&amp;"")=SUM(REFERENCEMENT_FACADE[[#This Row],[Support visé]:[zone de simicité]]),ROW(REFERENCEMENT_FACADE[[#This Row],[zone de simicité]]),"")</f>
        <v>69</v>
      </c>
    </row>
    <row r="70" spans="1:77" s="5" customFormat="1" ht="115.2" x14ac:dyDescent="0.3">
      <c r="A70" s="56">
        <v>44536</v>
      </c>
      <c r="B70" s="12" t="s">
        <v>132</v>
      </c>
      <c r="C70" s="12" t="s">
        <v>1065</v>
      </c>
      <c r="D70" s="12" t="s">
        <v>307</v>
      </c>
      <c r="E70" s="16" t="s">
        <v>343</v>
      </c>
      <c r="F70" s="88" t="s">
        <v>30</v>
      </c>
      <c r="G70" s="89" t="s">
        <v>10</v>
      </c>
      <c r="H70" s="74" t="s">
        <v>11</v>
      </c>
      <c r="I70" s="75" t="s">
        <v>10</v>
      </c>
      <c r="J70" s="96" t="s">
        <v>10</v>
      </c>
      <c r="K70" s="97" t="s">
        <v>10</v>
      </c>
      <c r="L70" s="97" t="s">
        <v>10</v>
      </c>
      <c r="M70" s="97" t="s">
        <v>11</v>
      </c>
      <c r="N70" s="97" t="s">
        <v>11</v>
      </c>
      <c r="O70" s="97" t="s">
        <v>11</v>
      </c>
      <c r="P70" s="98" t="s">
        <v>11</v>
      </c>
      <c r="Q70" s="100" t="s">
        <v>10</v>
      </c>
      <c r="R70" s="97" t="s">
        <v>11</v>
      </c>
      <c r="S70" s="97" t="s">
        <v>11</v>
      </c>
      <c r="T70" s="97" t="s">
        <v>11</v>
      </c>
      <c r="U70" s="97" t="s">
        <v>11</v>
      </c>
      <c r="V70" s="97" t="s">
        <v>11</v>
      </c>
      <c r="W70" s="98" t="s">
        <v>11</v>
      </c>
      <c r="X70" s="65"/>
      <c r="Y70" s="92"/>
      <c r="Z70" s="92"/>
      <c r="AA70" s="92"/>
      <c r="AB70" s="92"/>
      <c r="AC70" s="92"/>
      <c r="AD70" s="92"/>
      <c r="AE70" s="92"/>
      <c r="AF70" s="92"/>
      <c r="AG70" s="92"/>
      <c r="AH70" s="92"/>
      <c r="AI70" s="92"/>
      <c r="AJ70" s="92"/>
      <c r="AK70" s="92"/>
      <c r="AL70" s="92"/>
      <c r="AM70" s="13">
        <v>4</v>
      </c>
      <c r="AN70" s="12">
        <v>4</v>
      </c>
      <c r="AO70" s="12">
        <v>4</v>
      </c>
      <c r="AP70" s="12">
        <v>1</v>
      </c>
      <c r="AQ70" s="41" t="s">
        <v>395</v>
      </c>
      <c r="AR70" s="44" t="s">
        <v>780</v>
      </c>
      <c r="AS70" s="146">
        <v>0</v>
      </c>
      <c r="AT70" s="13" t="s">
        <v>306</v>
      </c>
      <c r="AU70" s="12" t="s">
        <v>572</v>
      </c>
      <c r="AV70" s="12" t="s">
        <v>577</v>
      </c>
      <c r="AW70" s="48">
        <v>44463</v>
      </c>
      <c r="AX70" s="48">
        <v>44532</v>
      </c>
      <c r="AY70" s="48">
        <v>45565</v>
      </c>
      <c r="AZ70" s="221">
        <f ca="1">+(REFERENCEMENT_FACADE[[#This Row],[AVIS LIMITE AU / VALIDITE]]&gt;=TODAY())*1</f>
        <v>1</v>
      </c>
      <c r="BA70" s="12" t="s">
        <v>31</v>
      </c>
      <c r="BB7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0" s="16"/>
      <c r="BD70" s="13"/>
      <c r="BE70" s="12"/>
      <c r="BF70" s="16"/>
      <c r="BG70" s="125" t="s">
        <v>744</v>
      </c>
      <c r="BH70" s="103" t="s">
        <v>617</v>
      </c>
      <c r="BI70" s="106"/>
      <c r="BJ7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https://evaluation.cstb.fr/fr/appreciation-technique-expertise-atex/detail/2952-v1/</v>
      </c>
      <c r="BK70" s="105"/>
      <c r="BL7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7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7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7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70" s="105">
        <f>IF(RECH_SUPPORT=TRUE,IF(MID(REFERENCEMENT_FACADE[[#This Row],[Colonne support visé]],1,3)="OUI",1,IF(OR(MID(REFERENCEMENT_FACADE[[#This Row],[Colonne support visé]],1,3)="non",MID(REFERENCEMENT_FACADE[[#This Row],[Colonne support visé]],1,2)="SO"),0,0)),1)</f>
        <v>1</v>
      </c>
      <c r="BV70" s="105">
        <f>IF(RECH_HAUTEUR=TRUE,IF(MID(REFERENCEMENT_FACADE[[#This Row],[Colonne situation visé]],1,3)="oui",1,IF(MID(REFERENCEMENT_FACADE[[#This Row],[Colonne situation visé]],1,3)="non",0,"ERREUR")),1)</f>
        <v>1</v>
      </c>
      <c r="BW7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0" s="105">
        <f>IF(REFERENCEMENT_FACADE[[#This Row],[Eligibilité procédé]]&lt;&gt;0,COUNTIF(REFERENCEMENT_FACADE[Eligibilité procédé],"&lt;="&amp;REFERENCEMENT_FACADE[[#This Row],[Eligibilité procédé]])-COUNTIF(REFERENCEMENT_FACADE[Eligibilité procédé],"=0"),ROWS(REFERENCEMENT_FACADE[Ordre]))</f>
        <v>65</v>
      </c>
      <c r="BY70" s="105">
        <f>IF(COUNTIF((REFERENCEMENT_FACADE[[#This Row],[Support visé]:[zone de simicité]]),"&lt;&gt;"&amp;"")=SUM(REFERENCEMENT_FACADE[[#This Row],[Support visé]:[zone de simicité]]),ROW(REFERENCEMENT_FACADE[[#This Row],[zone de simicité]]),"")</f>
        <v>70</v>
      </c>
    </row>
    <row r="71" spans="1:77" s="5" customFormat="1" ht="230.4" x14ac:dyDescent="0.3">
      <c r="A71" s="56">
        <v>44427</v>
      </c>
      <c r="B71" s="12" t="s">
        <v>132</v>
      </c>
      <c r="C71" s="12" t="s">
        <v>278</v>
      </c>
      <c r="D71" s="12" t="s">
        <v>76</v>
      </c>
      <c r="E71" s="16" t="s">
        <v>74</v>
      </c>
      <c r="F71" s="78" t="s">
        <v>30</v>
      </c>
      <c r="G71" s="70" t="s">
        <v>10</v>
      </c>
      <c r="H71" s="77" t="s">
        <v>11</v>
      </c>
      <c r="I71" s="43" t="s">
        <v>10</v>
      </c>
      <c r="J71" s="96" t="s">
        <v>10</v>
      </c>
      <c r="K71" s="97" t="s">
        <v>10</v>
      </c>
      <c r="L71" s="97" t="s">
        <v>10</v>
      </c>
      <c r="M71" s="97" t="s">
        <v>415</v>
      </c>
      <c r="N71" s="97" t="s">
        <v>11</v>
      </c>
      <c r="O71" s="97" t="s">
        <v>11</v>
      </c>
      <c r="P71" s="98" t="s">
        <v>11</v>
      </c>
      <c r="Q71" s="100" t="s">
        <v>10</v>
      </c>
      <c r="R71" s="97" t="s">
        <v>415</v>
      </c>
      <c r="S71" s="97" t="s">
        <v>415</v>
      </c>
      <c r="T71" s="97" t="s">
        <v>11</v>
      </c>
      <c r="U71" s="97" t="s">
        <v>11</v>
      </c>
      <c r="V71" s="97" t="s">
        <v>11</v>
      </c>
      <c r="W71" s="98" t="s">
        <v>11</v>
      </c>
      <c r="X71" s="63" t="s">
        <v>397</v>
      </c>
      <c r="Y71" s="93" t="s">
        <v>1052</v>
      </c>
      <c r="Z71" s="93" t="s">
        <v>1052</v>
      </c>
      <c r="AA71" s="93" t="s">
        <v>1052</v>
      </c>
      <c r="AB71" s="93" t="s">
        <v>1053</v>
      </c>
      <c r="AC71" s="93"/>
      <c r="AD71" s="93"/>
      <c r="AE71" s="93"/>
      <c r="AF71" s="93" t="s">
        <v>1052</v>
      </c>
      <c r="AG71" s="93" t="s">
        <v>1052</v>
      </c>
      <c r="AH71" s="93" t="s">
        <v>1054</v>
      </c>
      <c r="AI71" s="93"/>
      <c r="AJ71" s="93"/>
      <c r="AK71" s="93"/>
      <c r="AL71" s="93"/>
      <c r="AM71" s="13">
        <v>4</v>
      </c>
      <c r="AN71" s="12">
        <v>4</v>
      </c>
      <c r="AO71" s="12">
        <v>4</v>
      </c>
      <c r="AP71" s="12">
        <v>4</v>
      </c>
      <c r="AQ71" s="41"/>
      <c r="AR71" s="46" t="s">
        <v>187</v>
      </c>
      <c r="AS71" s="146">
        <v>0</v>
      </c>
      <c r="AT71" s="13" t="s">
        <v>74</v>
      </c>
      <c r="AU71" s="12" t="s">
        <v>273</v>
      </c>
      <c r="AV71" s="12" t="s">
        <v>821</v>
      </c>
      <c r="AW71" s="51" t="s">
        <v>90</v>
      </c>
      <c r="AX71" s="48">
        <v>44105</v>
      </c>
      <c r="AY71" s="48">
        <v>45931</v>
      </c>
      <c r="AZ71" s="221">
        <f ca="1">+(REFERENCEMENT_FACADE[[#This Row],[AVIS LIMITE AU / VALIDITE]]&gt;=TODAY())*1</f>
        <v>1</v>
      </c>
      <c r="BA71" s="12" t="s">
        <v>30</v>
      </c>
      <c r="BB7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71" s="16" t="s">
        <v>1241</v>
      </c>
      <c r="BD71" s="54"/>
      <c r="BE71" s="55"/>
      <c r="BF71" s="16"/>
      <c r="BG71" s="124" t="s">
        <v>744</v>
      </c>
      <c r="BH71" s="103" t="s">
        <v>822</v>
      </c>
      <c r="BI71" s="106"/>
      <c r="BJ7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https://evaluation.cstb.fr/fr/appreciation-technique-transition-att/download/att-20-013-v1/</v>
      </c>
      <c r="BK71" s="105"/>
      <c r="BL7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1"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Avec habillage de baie réalisé avec un retour de bardage en tableau
Ou
Habillage de baie dont le calfeutrement entre les pièces d’encadrement et le pare-pluie de la paroi de COB est directement exposé aux intempéries</v>
      </c>
      <c r="BU71" s="105">
        <f>IF(RECH_SUPPORT=TRUE,IF(MID(REFERENCEMENT_FACADE[[#This Row],[Colonne support visé]],1,3)="OUI",1,IF(OR(MID(REFERENCEMENT_FACADE[[#This Row],[Colonne support visé]],1,3)="non",MID(REFERENCEMENT_FACADE[[#This Row],[Colonne support visé]],1,2)="SO"),0,0)),1)</f>
        <v>1</v>
      </c>
      <c r="BV71" s="105">
        <f>IF(RECH_HAUTEUR=TRUE,IF(MID(REFERENCEMENT_FACADE[[#This Row],[Colonne situation visé]],1,3)="oui",1,IF(MID(REFERENCEMENT_FACADE[[#This Row],[Colonne situation visé]],1,3)="non",0,"ERREUR")),1)</f>
        <v>1</v>
      </c>
      <c r="BW7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1" s="105">
        <f>IF(REFERENCEMENT_FACADE[[#This Row],[Eligibilité procédé]]&lt;&gt;0,COUNTIF(REFERENCEMENT_FACADE[Eligibilité procédé],"&lt;="&amp;REFERENCEMENT_FACADE[[#This Row],[Eligibilité procédé]])-COUNTIF(REFERENCEMENT_FACADE[Eligibilité procédé],"=0"),ROWS(REFERENCEMENT_FACADE[Ordre]))</f>
        <v>66</v>
      </c>
      <c r="BY71" s="105">
        <f>IF(COUNTIF((REFERENCEMENT_FACADE[[#This Row],[Support visé]:[zone de simicité]]),"&lt;&gt;"&amp;"")=SUM(REFERENCEMENT_FACADE[[#This Row],[Support visé]:[zone de simicité]]),ROW(REFERENCEMENT_FACADE[[#This Row],[zone de simicité]]),"")</f>
        <v>71</v>
      </c>
    </row>
    <row r="72" spans="1:77" s="5" customFormat="1" ht="172.8" x14ac:dyDescent="0.3">
      <c r="A72" s="56">
        <v>44427</v>
      </c>
      <c r="B72" s="12" t="s">
        <v>132</v>
      </c>
      <c r="C72" s="12" t="s">
        <v>278</v>
      </c>
      <c r="D72" s="12" t="s">
        <v>81</v>
      </c>
      <c r="E72" s="16" t="s">
        <v>82</v>
      </c>
      <c r="F72" s="72" t="s">
        <v>30</v>
      </c>
      <c r="G72" s="70" t="s">
        <v>10</v>
      </c>
      <c r="H72" s="77" t="s">
        <v>11</v>
      </c>
      <c r="I72" s="43" t="s">
        <v>179</v>
      </c>
      <c r="J72" s="96" t="s">
        <v>10</v>
      </c>
      <c r="K72" s="97" t="s">
        <v>10</v>
      </c>
      <c r="L72" s="97" t="s">
        <v>10</v>
      </c>
      <c r="M72" s="97" t="s">
        <v>415</v>
      </c>
      <c r="N72" s="97" t="s">
        <v>11</v>
      </c>
      <c r="O72" s="97" t="s">
        <v>11</v>
      </c>
      <c r="P72" s="98" t="s">
        <v>11</v>
      </c>
      <c r="Q72" s="100" t="s">
        <v>10</v>
      </c>
      <c r="R72" s="97" t="s">
        <v>415</v>
      </c>
      <c r="S72" s="97" t="s">
        <v>415</v>
      </c>
      <c r="T72" s="97" t="s">
        <v>11</v>
      </c>
      <c r="U72" s="97" t="s">
        <v>11</v>
      </c>
      <c r="V72" s="97" t="s">
        <v>11</v>
      </c>
      <c r="W72" s="98" t="s">
        <v>11</v>
      </c>
      <c r="X72" s="65" t="s">
        <v>829</v>
      </c>
      <c r="Y72" s="93" t="s">
        <v>1030</v>
      </c>
      <c r="Z72" s="93" t="s">
        <v>1030</v>
      </c>
      <c r="AA72" s="93" t="s">
        <v>1030</v>
      </c>
      <c r="AB72" s="93" t="s">
        <v>1039</v>
      </c>
      <c r="AC72" s="92"/>
      <c r="AD72" s="92"/>
      <c r="AE72" s="92"/>
      <c r="AF72" s="93" t="s">
        <v>1030</v>
      </c>
      <c r="AG72" s="93" t="s">
        <v>1039</v>
      </c>
      <c r="AH72" s="93" t="s">
        <v>1039</v>
      </c>
      <c r="AI72" s="92"/>
      <c r="AJ72" s="92"/>
      <c r="AK72" s="92"/>
      <c r="AL72" s="92"/>
      <c r="AM72" s="13">
        <v>4</v>
      </c>
      <c r="AN72" s="12" t="s">
        <v>384</v>
      </c>
      <c r="AO72" s="12" t="s">
        <v>384</v>
      </c>
      <c r="AP72" s="12" t="s">
        <v>384</v>
      </c>
      <c r="AQ72" s="41" t="s">
        <v>422</v>
      </c>
      <c r="AR72" s="46" t="s">
        <v>187</v>
      </c>
      <c r="AS72" s="146">
        <v>0</v>
      </c>
      <c r="AT72" s="13" t="s">
        <v>82</v>
      </c>
      <c r="AU72" s="12" t="s">
        <v>273</v>
      </c>
      <c r="AV72" s="12" t="s">
        <v>819</v>
      </c>
      <c r="AW72" s="51" t="s">
        <v>90</v>
      </c>
      <c r="AX72" s="48">
        <v>44105</v>
      </c>
      <c r="AY72" s="48">
        <v>45931</v>
      </c>
      <c r="AZ72" s="221">
        <f ca="1">+(REFERENCEMENT_FACADE[[#This Row],[AVIS LIMITE AU / VALIDITE]]&gt;=TODAY())*1</f>
        <v>1</v>
      </c>
      <c r="BA72" s="12" t="s">
        <v>30</v>
      </c>
      <c r="BB7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72" s="16" t="s">
        <v>1242</v>
      </c>
      <c r="BD72" s="54"/>
      <c r="BE72" s="55"/>
      <c r="BF72" s="16"/>
      <c r="BG72" s="124" t="s">
        <v>744</v>
      </c>
      <c r="BH72" s="103" t="s">
        <v>820</v>
      </c>
      <c r="BI72" s="106"/>
      <c r="BJ7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https://evaluation.cstb.fr/fr/appreciation-technique-transition-att/download/att-20-012-v1/</v>
      </c>
      <c r="BK72" s="105"/>
      <c r="BL7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72" s="105">
        <f>IF(RECH_SUPPORT=TRUE,IF(MID(REFERENCEMENT_FACADE[[#This Row],[Colonne support visé]],1,3)="OUI",1,IF(OR(MID(REFERENCEMENT_FACADE[[#This Row],[Colonne support visé]],1,3)="non",MID(REFERENCEMENT_FACADE[[#This Row],[Colonne support visé]],1,2)="SO"),0,0)),1)</f>
        <v>1</v>
      </c>
      <c r="BV72" s="105">
        <f>IF(RECH_HAUTEUR=TRUE,IF(MID(REFERENCEMENT_FACADE[[#This Row],[Colonne situation visé]],1,3)="oui",1,IF(MID(REFERENCEMENT_FACADE[[#This Row],[Colonne situation visé]],1,3)="non",0,"ERREUR")),1)</f>
        <v>1</v>
      </c>
      <c r="BW7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2" s="105">
        <f>IF(REFERENCEMENT_FACADE[[#This Row],[Eligibilité procédé]]&lt;&gt;0,COUNTIF(REFERENCEMENT_FACADE[Eligibilité procédé],"&lt;="&amp;REFERENCEMENT_FACADE[[#This Row],[Eligibilité procédé]])-COUNTIF(REFERENCEMENT_FACADE[Eligibilité procédé],"=0"),ROWS(REFERENCEMENT_FACADE[Ordre]))</f>
        <v>67</v>
      </c>
      <c r="BY72" s="105">
        <f>IF(COUNTIF((REFERENCEMENT_FACADE[[#This Row],[Support visé]:[zone de simicité]]),"&lt;&gt;"&amp;"")=SUM(REFERENCEMENT_FACADE[[#This Row],[Support visé]:[zone de simicité]]),ROW(REFERENCEMENT_FACADE[[#This Row],[zone de simicité]]),"")</f>
        <v>72</v>
      </c>
    </row>
    <row r="73" spans="1:77" s="5" customFormat="1" ht="86.4" x14ac:dyDescent="0.3">
      <c r="A73" s="56">
        <v>44427</v>
      </c>
      <c r="B73" s="12" t="s">
        <v>132</v>
      </c>
      <c r="C73" s="12" t="s">
        <v>278</v>
      </c>
      <c r="D73" s="12" t="s">
        <v>79</v>
      </c>
      <c r="E73" s="16" t="s">
        <v>80</v>
      </c>
      <c r="F73" s="69" t="s">
        <v>30</v>
      </c>
      <c r="G73" s="80" t="s">
        <v>10</v>
      </c>
      <c r="H73" s="81" t="s">
        <v>11</v>
      </c>
      <c r="I73" s="43" t="s">
        <v>10</v>
      </c>
      <c r="J73" s="96" t="s">
        <v>10</v>
      </c>
      <c r="K73" s="97" t="s">
        <v>10</v>
      </c>
      <c r="L73" s="97" t="s">
        <v>10</v>
      </c>
      <c r="M73" s="97" t="s">
        <v>11</v>
      </c>
      <c r="N73" s="97" t="s">
        <v>11</v>
      </c>
      <c r="O73" s="97" t="s">
        <v>11</v>
      </c>
      <c r="P73" s="98" t="s">
        <v>11</v>
      </c>
      <c r="Q73" s="100" t="s">
        <v>10</v>
      </c>
      <c r="R73" s="97" t="s">
        <v>11</v>
      </c>
      <c r="S73" s="97" t="s">
        <v>11</v>
      </c>
      <c r="T73" s="97" t="s">
        <v>11</v>
      </c>
      <c r="U73" s="97" t="s">
        <v>11</v>
      </c>
      <c r="V73" s="97" t="s">
        <v>11</v>
      </c>
      <c r="W73" s="98" t="s">
        <v>11</v>
      </c>
      <c r="X73" s="65"/>
      <c r="Y73" s="92"/>
      <c r="Z73" s="92"/>
      <c r="AA73" s="92"/>
      <c r="AB73" s="92"/>
      <c r="AC73" s="92"/>
      <c r="AD73" s="92"/>
      <c r="AE73" s="92"/>
      <c r="AF73" s="92"/>
      <c r="AG73" s="92"/>
      <c r="AH73" s="92"/>
      <c r="AI73" s="92"/>
      <c r="AJ73" s="92"/>
      <c r="AK73" s="92"/>
      <c r="AL73" s="92"/>
      <c r="AM73" s="13">
        <v>4</v>
      </c>
      <c r="AN73" s="12">
        <v>4</v>
      </c>
      <c r="AO73" s="12">
        <v>4</v>
      </c>
      <c r="AP73" s="12">
        <v>4</v>
      </c>
      <c r="AQ73" s="41"/>
      <c r="AR73" s="46" t="s">
        <v>187</v>
      </c>
      <c r="AS73" s="146">
        <v>0</v>
      </c>
      <c r="AT73" s="13" t="s">
        <v>80</v>
      </c>
      <c r="AU73" s="12" t="s">
        <v>273</v>
      </c>
      <c r="AV73" s="12" t="s">
        <v>823</v>
      </c>
      <c r="AW73" s="51" t="s">
        <v>90</v>
      </c>
      <c r="AX73" s="48">
        <v>44136</v>
      </c>
      <c r="AY73" s="50">
        <v>45962</v>
      </c>
      <c r="AZ73" s="221">
        <f ca="1">+(REFERENCEMENT_FACADE[[#This Row],[AVIS LIMITE AU / VALIDITE]]&gt;=TODAY())*1</f>
        <v>1</v>
      </c>
      <c r="BA73" s="12" t="s">
        <v>30</v>
      </c>
      <c r="BB7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73" s="16" t="s">
        <v>432</v>
      </c>
      <c r="BD73" s="54"/>
      <c r="BE73" s="55"/>
      <c r="BF73" s="16"/>
      <c r="BG73" s="124" t="s">
        <v>744</v>
      </c>
      <c r="BH73" s="103" t="s">
        <v>824</v>
      </c>
      <c r="BI73" s="106"/>
      <c r="BJ7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https://evaluation.cstb.fr/fr/appreciation-technique-transition-att/download/att-20-015-v1/</v>
      </c>
      <c r="BK73" s="105"/>
      <c r="BL7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7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7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73" s="105">
        <f>IF(RECH_SUPPORT=TRUE,IF(MID(REFERENCEMENT_FACADE[[#This Row],[Colonne support visé]],1,3)="OUI",1,IF(OR(MID(REFERENCEMENT_FACADE[[#This Row],[Colonne support visé]],1,3)="non",MID(REFERENCEMENT_FACADE[[#This Row],[Colonne support visé]],1,2)="SO"),0,0)),1)</f>
        <v>1</v>
      </c>
      <c r="BV73" s="105">
        <f>IF(RECH_HAUTEUR=TRUE,IF(MID(REFERENCEMENT_FACADE[[#This Row],[Colonne situation visé]],1,3)="oui",1,IF(MID(REFERENCEMENT_FACADE[[#This Row],[Colonne situation visé]],1,3)="non",0,"ERREUR")),1)</f>
        <v>1</v>
      </c>
      <c r="BW7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3" s="105">
        <f>IF(REFERENCEMENT_FACADE[[#This Row],[Eligibilité procédé]]&lt;&gt;0,COUNTIF(REFERENCEMENT_FACADE[Eligibilité procédé],"&lt;="&amp;REFERENCEMENT_FACADE[[#This Row],[Eligibilité procédé]])-COUNTIF(REFERENCEMENT_FACADE[Eligibilité procédé],"=0"),ROWS(REFERENCEMENT_FACADE[Ordre]))</f>
        <v>68</v>
      </c>
      <c r="BY73" s="105">
        <f>IF(COUNTIF((REFERENCEMENT_FACADE[[#This Row],[Support visé]:[zone de simicité]]),"&lt;&gt;"&amp;"")=SUM(REFERENCEMENT_FACADE[[#This Row],[Support visé]:[zone de simicité]]),ROW(REFERENCEMENT_FACADE[[#This Row],[zone de simicité]]),"")</f>
        <v>73</v>
      </c>
    </row>
    <row r="74" spans="1:77" s="5" customFormat="1" ht="172.8" x14ac:dyDescent="0.3">
      <c r="A74" s="56">
        <v>44427</v>
      </c>
      <c r="B74" s="12" t="s">
        <v>132</v>
      </c>
      <c r="C74" s="12" t="s">
        <v>278</v>
      </c>
      <c r="D74" s="12" t="s">
        <v>83</v>
      </c>
      <c r="E74" s="16" t="s">
        <v>78</v>
      </c>
      <c r="F74" s="155" t="s">
        <v>30</v>
      </c>
      <c r="G74" s="83" t="s">
        <v>10</v>
      </c>
      <c r="H74" s="71" t="s">
        <v>11</v>
      </c>
      <c r="I74" s="86" t="s">
        <v>10</v>
      </c>
      <c r="J74" s="96" t="s">
        <v>10</v>
      </c>
      <c r="K74" s="97" t="s">
        <v>10</v>
      </c>
      <c r="L74" s="97" t="s">
        <v>10</v>
      </c>
      <c r="M74" s="97" t="s">
        <v>415</v>
      </c>
      <c r="N74" s="97" t="s">
        <v>11</v>
      </c>
      <c r="O74" s="97" t="s">
        <v>11</v>
      </c>
      <c r="P74" s="98" t="s">
        <v>11</v>
      </c>
      <c r="Q74" s="100" t="s">
        <v>10</v>
      </c>
      <c r="R74" s="97" t="s">
        <v>415</v>
      </c>
      <c r="S74" s="97" t="s">
        <v>415</v>
      </c>
      <c r="T74" s="97" t="s">
        <v>11</v>
      </c>
      <c r="U74" s="97" t="s">
        <v>11</v>
      </c>
      <c r="V74" s="97" t="s">
        <v>11</v>
      </c>
      <c r="W74" s="98" t="s">
        <v>11</v>
      </c>
      <c r="X74" s="63" t="s">
        <v>828</v>
      </c>
      <c r="Y74" s="93" t="s">
        <v>1030</v>
      </c>
      <c r="Z74" s="93" t="s">
        <v>1030</v>
      </c>
      <c r="AA74" s="93" t="s">
        <v>1030</v>
      </c>
      <c r="AB74" s="93" t="s">
        <v>1039</v>
      </c>
      <c r="AC74" s="92"/>
      <c r="AD74" s="92"/>
      <c r="AE74" s="92"/>
      <c r="AF74" s="93" t="s">
        <v>1030</v>
      </c>
      <c r="AG74" s="93" t="s">
        <v>1039</v>
      </c>
      <c r="AH74" s="93" t="s">
        <v>1039</v>
      </c>
      <c r="AI74" s="93"/>
      <c r="AJ74" s="93"/>
      <c r="AK74" s="93"/>
      <c r="AL74" s="93"/>
      <c r="AM74" s="13">
        <v>4</v>
      </c>
      <c r="AN74" s="12" t="s">
        <v>384</v>
      </c>
      <c r="AO74" s="12" t="s">
        <v>384</v>
      </c>
      <c r="AP74" s="12" t="s">
        <v>384</v>
      </c>
      <c r="AQ74" s="41" t="s">
        <v>425</v>
      </c>
      <c r="AR74" s="44" t="s">
        <v>827</v>
      </c>
      <c r="AS74" s="146">
        <v>0</v>
      </c>
      <c r="AT74" s="13" t="s">
        <v>77</v>
      </c>
      <c r="AU74" s="12" t="s">
        <v>273</v>
      </c>
      <c r="AV74" s="12" t="s">
        <v>582</v>
      </c>
      <c r="AW74" s="51" t="s">
        <v>90</v>
      </c>
      <c r="AX74" s="48">
        <v>44166</v>
      </c>
      <c r="AY74" s="48">
        <v>45992</v>
      </c>
      <c r="AZ74" s="221">
        <f ca="1">+(REFERENCEMENT_FACADE[[#This Row],[AVIS LIMITE AU / VALIDITE]]&gt;=TODAY())*1</f>
        <v>1</v>
      </c>
      <c r="BA74" s="12" t="s">
        <v>30</v>
      </c>
      <c r="BB7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(Les Appréciations Techniques de Transition ne sont pas reconnues en technique courante)</v>
      </c>
      <c r="BC74" s="16" t="s">
        <v>435</v>
      </c>
      <c r="BD74" s="54"/>
      <c r="BE74" s="55"/>
      <c r="BF74" s="16"/>
      <c r="BG74" s="124" t="s">
        <v>744</v>
      </c>
      <c r="BH74" s="103" t="s">
        <v>621</v>
      </c>
      <c r="BI74" s="106"/>
      <c r="BJ7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https://evaluation.cstb.fr/fr/appreciation-technique-transition-att/download/att-20-019-v1/</v>
      </c>
      <c r="BK74" s="105"/>
      <c r="BL7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7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4"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74" s="105">
        <f>IF(RECH_SUPPORT=TRUE,IF(MID(REFERENCEMENT_FACADE[[#This Row],[Colonne support visé]],1,3)="OUI",1,IF(OR(MID(REFERENCEMENT_FACADE[[#This Row],[Colonne support visé]],1,3)="non",MID(REFERENCEMENT_FACADE[[#This Row],[Colonne support visé]],1,2)="SO"),0,0)),1)</f>
        <v>1</v>
      </c>
      <c r="BV74" s="105">
        <f>IF(RECH_HAUTEUR=TRUE,IF(MID(REFERENCEMENT_FACADE[[#This Row],[Colonne situation visé]],1,3)="oui",1,IF(MID(REFERENCEMENT_FACADE[[#This Row],[Colonne situation visé]],1,3)="non",0,"ERREUR")),1)</f>
        <v>1</v>
      </c>
      <c r="BW7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4" s="105">
        <f>IF(REFERENCEMENT_FACADE[[#This Row],[Eligibilité procédé]]&lt;&gt;0,COUNTIF(REFERENCEMENT_FACADE[Eligibilité procédé],"&lt;="&amp;REFERENCEMENT_FACADE[[#This Row],[Eligibilité procédé]])-COUNTIF(REFERENCEMENT_FACADE[Eligibilité procédé],"=0"),ROWS(REFERENCEMENT_FACADE[Ordre]))</f>
        <v>69</v>
      </c>
      <c r="BY74" s="105">
        <f>IF(COUNTIF((REFERENCEMENT_FACADE[[#This Row],[Support visé]:[zone de simicité]]),"&lt;&gt;"&amp;"")=SUM(REFERENCEMENT_FACADE[[#This Row],[Support visé]:[zone de simicité]]),ROW(REFERENCEMENT_FACADE[[#This Row],[zone de simicité]]),"")</f>
        <v>74</v>
      </c>
    </row>
    <row r="75" spans="1:77" s="5" customFormat="1" ht="172.8" x14ac:dyDescent="0.3">
      <c r="A75" s="56">
        <v>44893</v>
      </c>
      <c r="B75" s="12" t="s">
        <v>131</v>
      </c>
      <c r="C75" s="11" t="s">
        <v>115</v>
      </c>
      <c r="D75" s="12" t="s">
        <v>382</v>
      </c>
      <c r="E75" s="16" t="s">
        <v>381</v>
      </c>
      <c r="F75" s="72" t="s">
        <v>30</v>
      </c>
      <c r="G75" s="80" t="s">
        <v>10</v>
      </c>
      <c r="H75" s="85" t="s">
        <v>11</v>
      </c>
      <c r="I75" s="43" t="s">
        <v>10</v>
      </c>
      <c r="J75" s="96" t="s">
        <v>10</v>
      </c>
      <c r="K75" s="97" t="s">
        <v>10</v>
      </c>
      <c r="L75" s="97" t="s">
        <v>10</v>
      </c>
      <c r="M75" s="97" t="s">
        <v>415</v>
      </c>
      <c r="N75" s="97" t="s">
        <v>11</v>
      </c>
      <c r="O75" s="97" t="s">
        <v>11</v>
      </c>
      <c r="P75" s="98" t="s">
        <v>11</v>
      </c>
      <c r="Q75" s="100" t="s">
        <v>10</v>
      </c>
      <c r="R75" s="97" t="s">
        <v>415</v>
      </c>
      <c r="S75" s="97" t="s">
        <v>415</v>
      </c>
      <c r="T75" s="97" t="s">
        <v>11</v>
      </c>
      <c r="U75" s="97" t="s">
        <v>11</v>
      </c>
      <c r="V75" s="97" t="s">
        <v>11</v>
      </c>
      <c r="W75" s="98" t="s">
        <v>11</v>
      </c>
      <c r="X75" s="63" t="s">
        <v>778</v>
      </c>
      <c r="Y75" s="93" t="s">
        <v>1030</v>
      </c>
      <c r="Z75" s="93" t="s">
        <v>1030</v>
      </c>
      <c r="AA75" s="93" t="s">
        <v>1030</v>
      </c>
      <c r="AB75" s="93" t="s">
        <v>1039</v>
      </c>
      <c r="AC75" s="92"/>
      <c r="AD75" s="93"/>
      <c r="AE75" s="93"/>
      <c r="AF75" s="93" t="s">
        <v>1030</v>
      </c>
      <c r="AG75" s="93" t="s">
        <v>1039</v>
      </c>
      <c r="AH75" s="93" t="s">
        <v>1039</v>
      </c>
      <c r="AI75" s="93"/>
      <c r="AJ75" s="93"/>
      <c r="AK75" s="93"/>
      <c r="AL75" s="93"/>
      <c r="AM75" s="13">
        <v>4</v>
      </c>
      <c r="AN75" s="12" t="s">
        <v>384</v>
      </c>
      <c r="AO75" s="12" t="s">
        <v>387</v>
      </c>
      <c r="AP75" s="12">
        <v>1</v>
      </c>
      <c r="AQ75" s="41" t="s">
        <v>386</v>
      </c>
      <c r="AR75" s="44" t="s">
        <v>782</v>
      </c>
      <c r="AS75" s="146">
        <v>0</v>
      </c>
      <c r="AT75" s="13" t="s">
        <v>381</v>
      </c>
      <c r="AU75" s="12" t="s">
        <v>13</v>
      </c>
      <c r="AV75" s="12" t="s">
        <v>380</v>
      </c>
      <c r="AW75" s="50">
        <v>44460</v>
      </c>
      <c r="AX75" s="50">
        <v>44700</v>
      </c>
      <c r="AY75" s="50">
        <v>46022</v>
      </c>
      <c r="AZ75" s="221">
        <f ca="1">+(REFERENCEMENT_FACADE[[#This Row],[AVIS LIMITE AU / VALIDITE]]&gt;=TODAY())*1</f>
        <v>1</v>
      </c>
      <c r="BA75" s="12" t="s">
        <v>10</v>
      </c>
      <c r="BB7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5" s="16" t="s">
        <v>951</v>
      </c>
      <c r="BD75" s="13" t="s">
        <v>783</v>
      </c>
      <c r="BE75" s="12" t="s">
        <v>321</v>
      </c>
      <c r="BF75" s="16"/>
      <c r="BG75" s="125" t="s">
        <v>745</v>
      </c>
      <c r="BH75" s="103" t="s">
        <v>596</v>
      </c>
      <c r="BI75" s="106"/>
      <c r="BJ7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https://evaluation.cstb.fr/fr/avis-technique/detail/2.2-17-1783_V3/</v>
      </c>
      <c r="BK75" s="105" t="s">
        <v>884</v>
      </c>
      <c r="BL7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n°2.2/17-1783_V3 annule et remplace l' Avis Technique n° 2.2/17-1783_V2
Sur liste verte de la C2p à la date du référencement</v>
      </c>
      <c r="BM7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BP7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75" s="105">
        <f>IF(RECH_SUPPORT=TRUE,IF(MID(REFERENCEMENT_FACADE[[#This Row],[Colonne support visé]],1,3)="OUI",1,IF(OR(MID(REFERENCEMENT_FACADE[[#This Row],[Colonne support visé]],1,3)="non",MID(REFERENCEMENT_FACADE[[#This Row],[Colonne support visé]],1,2)="SO"),0,0)),1)</f>
        <v>1</v>
      </c>
      <c r="BV75" s="105">
        <f>IF(RECH_HAUTEUR=TRUE,IF(MID(REFERENCEMENT_FACADE[[#This Row],[Colonne situation visé]],1,3)="oui",1,IF(MID(REFERENCEMENT_FACADE[[#This Row],[Colonne situation visé]],1,3)="non",0,"ERREUR")),1)</f>
        <v>1</v>
      </c>
      <c r="BW7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5" s="105">
        <f>IF(REFERENCEMENT_FACADE[[#This Row],[Eligibilité procédé]]&lt;&gt;0,COUNTIF(REFERENCEMENT_FACADE[Eligibilité procédé],"&lt;="&amp;REFERENCEMENT_FACADE[[#This Row],[Eligibilité procédé]])-COUNTIF(REFERENCEMENT_FACADE[Eligibilité procédé],"=0"),ROWS(REFERENCEMENT_FACADE[Ordre]))</f>
        <v>70</v>
      </c>
      <c r="BY75" s="105">
        <f>IF(COUNTIF((REFERENCEMENT_FACADE[[#This Row],[Support visé]:[zone de simicité]]),"&lt;&gt;"&amp;"")=SUM(REFERENCEMENT_FACADE[[#This Row],[Support visé]:[zone de simicité]]),ROW(REFERENCEMENT_FACADE[[#This Row],[zone de simicité]]),"")</f>
        <v>75</v>
      </c>
    </row>
    <row r="76" spans="1:77" s="5" customFormat="1" ht="57.6" x14ac:dyDescent="0.3">
      <c r="A76" s="56">
        <v>45049</v>
      </c>
      <c r="B76" s="11" t="s">
        <v>131</v>
      </c>
      <c r="C76" s="12" t="s">
        <v>115</v>
      </c>
      <c r="D76" s="12" t="s">
        <v>711</v>
      </c>
      <c r="E76" s="16" t="s">
        <v>29</v>
      </c>
      <c r="F76" s="69" t="s">
        <v>30</v>
      </c>
      <c r="G76" s="80" t="s">
        <v>10</v>
      </c>
      <c r="H76" s="81" t="s">
        <v>11</v>
      </c>
      <c r="I76" s="43" t="s">
        <v>10</v>
      </c>
      <c r="J76" s="96" t="s">
        <v>10</v>
      </c>
      <c r="K76" s="97" t="s">
        <v>10</v>
      </c>
      <c r="L76" s="97" t="s">
        <v>10</v>
      </c>
      <c r="M76" s="97" t="s">
        <v>11</v>
      </c>
      <c r="N76" s="97" t="s">
        <v>11</v>
      </c>
      <c r="O76" s="97" t="s">
        <v>11</v>
      </c>
      <c r="P76" s="98" t="s">
        <v>11</v>
      </c>
      <c r="Q76" s="100" t="s">
        <v>10</v>
      </c>
      <c r="R76" s="97" t="s">
        <v>11</v>
      </c>
      <c r="S76" s="97" t="s">
        <v>11</v>
      </c>
      <c r="T76" s="97" t="s">
        <v>11</v>
      </c>
      <c r="U76" s="97" t="s">
        <v>11</v>
      </c>
      <c r="V76" s="97" t="s">
        <v>11</v>
      </c>
      <c r="W76" s="98" t="s">
        <v>11</v>
      </c>
      <c r="X76" s="65"/>
      <c r="Y76" s="92"/>
      <c r="Z76" s="92"/>
      <c r="AA76" s="92"/>
      <c r="AB76" s="92"/>
      <c r="AC76" s="92"/>
      <c r="AD76" s="92"/>
      <c r="AE76" s="92"/>
      <c r="AF76" s="92"/>
      <c r="AG76" s="92"/>
      <c r="AH76" s="92"/>
      <c r="AI76" s="92"/>
      <c r="AJ76" s="92"/>
      <c r="AK76" s="92"/>
      <c r="AL76" s="92"/>
      <c r="AM76" s="13">
        <v>4</v>
      </c>
      <c r="AN76" s="12" t="s">
        <v>384</v>
      </c>
      <c r="AO76" s="12" t="s">
        <v>788</v>
      </c>
      <c r="AP76" s="12">
        <v>1</v>
      </c>
      <c r="AQ76" s="41" t="s">
        <v>789</v>
      </c>
      <c r="AR76" s="44" t="s">
        <v>782</v>
      </c>
      <c r="AS76" s="146">
        <v>0</v>
      </c>
      <c r="AT76" s="13" t="s">
        <v>29</v>
      </c>
      <c r="AU76" s="12" t="s">
        <v>13</v>
      </c>
      <c r="AV76" s="12" t="s">
        <v>712</v>
      </c>
      <c r="AW76" s="48">
        <v>44824</v>
      </c>
      <c r="AX76" s="48">
        <v>44936</v>
      </c>
      <c r="AY76" s="48">
        <v>46843</v>
      </c>
      <c r="AZ76" s="221">
        <f ca="1">+(REFERENCEMENT_FACADE[[#This Row],[AVIS LIMITE AU / VALIDITE]]&gt;=TODAY())*1</f>
        <v>1</v>
      </c>
      <c r="BA76" s="12" t="s">
        <v>10</v>
      </c>
      <c r="BB7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6" s="16" t="s">
        <v>956</v>
      </c>
      <c r="BD76" s="13"/>
      <c r="BE76" s="12"/>
      <c r="BF76" s="16"/>
      <c r="BG76" s="125" t="s">
        <v>745</v>
      </c>
      <c r="BH76" s="103" t="s">
        <v>737</v>
      </c>
      <c r="BI76" s="106"/>
      <c r="BJ7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https://evaluation.cstb.fr/fr/avis-technique/detail/2.2-18-1793_V2/</v>
      </c>
      <c r="BK76" s="105" t="s">
        <v>889</v>
      </c>
      <c r="BL7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n°2.2/18-1793_V2 annule et remplace l' Avis Technique n° 2.2/18-1793_V1.1
Sur liste verte de la C2p à la date du référencement</v>
      </c>
      <c r="BM7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BP7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7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7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76" s="105">
        <f>IF(RECH_SUPPORT=TRUE,IF(MID(REFERENCEMENT_FACADE[[#This Row],[Colonne support visé]],1,3)="OUI",1,IF(OR(MID(REFERENCEMENT_FACADE[[#This Row],[Colonne support visé]],1,3)="non",MID(REFERENCEMENT_FACADE[[#This Row],[Colonne support visé]],1,2)="SO"),0,0)),1)</f>
        <v>1</v>
      </c>
      <c r="BV76" s="105">
        <f>IF(RECH_HAUTEUR=TRUE,IF(MID(REFERENCEMENT_FACADE[[#This Row],[Colonne situation visé]],1,3)="oui",1,IF(MID(REFERENCEMENT_FACADE[[#This Row],[Colonne situation visé]],1,3)="non",0,"ERREUR")),1)</f>
        <v>1</v>
      </c>
      <c r="BW7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6" s="105">
        <f>IF(REFERENCEMENT_FACADE[[#This Row],[Eligibilité procédé]]&lt;&gt;0,COUNTIF(REFERENCEMENT_FACADE[Eligibilité procédé],"&lt;="&amp;REFERENCEMENT_FACADE[[#This Row],[Eligibilité procédé]])-COUNTIF(REFERENCEMENT_FACADE[Eligibilité procédé],"=0"),ROWS(REFERENCEMENT_FACADE[Ordre]))</f>
        <v>71</v>
      </c>
      <c r="BY76" s="105">
        <f>IF(COUNTIF((REFERENCEMENT_FACADE[[#This Row],[Support visé]:[zone de simicité]]),"&lt;&gt;"&amp;"")=SUM(REFERENCEMENT_FACADE[[#This Row],[Support visé]:[zone de simicité]]),ROW(REFERENCEMENT_FACADE[[#This Row],[zone de simicité]]),"")</f>
        <v>76</v>
      </c>
    </row>
    <row r="77" spans="1:77" s="5" customFormat="1" ht="144" x14ac:dyDescent="0.3">
      <c r="A77" s="56">
        <v>44893</v>
      </c>
      <c r="B77" s="12" t="s">
        <v>131</v>
      </c>
      <c r="C77" s="12" t="s">
        <v>699</v>
      </c>
      <c r="D77" s="12" t="s">
        <v>792</v>
      </c>
      <c r="E77" s="16" t="s">
        <v>357</v>
      </c>
      <c r="F77" s="72" t="s">
        <v>30</v>
      </c>
      <c r="G77" s="80" t="s">
        <v>10</v>
      </c>
      <c r="H77" s="85" t="s">
        <v>11</v>
      </c>
      <c r="I77" s="82" t="s">
        <v>10</v>
      </c>
      <c r="J77" s="96" t="s">
        <v>10</v>
      </c>
      <c r="K77" s="97" t="s">
        <v>10</v>
      </c>
      <c r="L77" s="97" t="s">
        <v>415</v>
      </c>
      <c r="M77" s="97" t="s">
        <v>415</v>
      </c>
      <c r="N77" s="97" t="s">
        <v>11</v>
      </c>
      <c r="O77" s="97" t="s">
        <v>11</v>
      </c>
      <c r="P77" s="98" t="s">
        <v>11</v>
      </c>
      <c r="Q77" s="100" t="s">
        <v>10</v>
      </c>
      <c r="R77" s="97" t="s">
        <v>415</v>
      </c>
      <c r="S77" s="97" t="s">
        <v>415</v>
      </c>
      <c r="T77" s="97" t="s">
        <v>11</v>
      </c>
      <c r="U77" s="97" t="s">
        <v>11</v>
      </c>
      <c r="V77" s="97" t="s">
        <v>11</v>
      </c>
      <c r="W77" s="98" t="s">
        <v>11</v>
      </c>
      <c r="X77" s="63" t="s">
        <v>417</v>
      </c>
      <c r="Y77" s="93"/>
      <c r="Z77" s="93"/>
      <c r="AA77" s="93" t="s">
        <v>1041</v>
      </c>
      <c r="AB77" s="93" t="s">
        <v>1041</v>
      </c>
      <c r="AC77" s="93"/>
      <c r="AD77" s="93"/>
      <c r="AE77" s="93"/>
      <c r="AF77" s="93" t="s">
        <v>1040</v>
      </c>
      <c r="AG77" s="93" t="s">
        <v>1041</v>
      </c>
      <c r="AH77" s="93" t="s">
        <v>1041</v>
      </c>
      <c r="AI77" s="93"/>
      <c r="AJ77" s="93"/>
      <c r="AK77" s="93"/>
      <c r="AL77" s="93"/>
      <c r="AM77" s="13">
        <v>4</v>
      </c>
      <c r="AN77" s="12" t="s">
        <v>384</v>
      </c>
      <c r="AO77" s="12" t="s">
        <v>384</v>
      </c>
      <c r="AP77" s="12" t="s">
        <v>384</v>
      </c>
      <c r="AQ77" s="41" t="s">
        <v>411</v>
      </c>
      <c r="AR77" s="44" t="s">
        <v>782</v>
      </c>
      <c r="AS77" s="146">
        <v>0</v>
      </c>
      <c r="AT77" s="13" t="s">
        <v>357</v>
      </c>
      <c r="AU77" s="12" t="s">
        <v>13</v>
      </c>
      <c r="AV77" s="12" t="s">
        <v>358</v>
      </c>
      <c r="AW77" s="50">
        <v>44460</v>
      </c>
      <c r="AX77" s="50">
        <v>44666</v>
      </c>
      <c r="AY77" s="50">
        <v>46752</v>
      </c>
      <c r="AZ77" s="221">
        <f ca="1">+(REFERENCEMENT_FACADE[[#This Row],[AVIS LIMITE AU / VALIDITE]]&gt;=TODAY())*1</f>
        <v>1</v>
      </c>
      <c r="BA77" s="12" t="s">
        <v>10</v>
      </c>
      <c r="BB7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7" s="16" t="s">
        <v>960</v>
      </c>
      <c r="BD77" s="13"/>
      <c r="BE77" s="12"/>
      <c r="BF77" s="16"/>
      <c r="BG77" s="125" t="s">
        <v>744</v>
      </c>
      <c r="BH77" s="103" t="s">
        <v>597</v>
      </c>
      <c r="BI77" s="108" t="s">
        <v>891</v>
      </c>
      <c r="BJ7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https://evaluation.cstb.fr/fr/avis-technique/detail/2.2-21-1811_V2/</v>
      </c>
      <c r="BK77" s="105" t="s">
        <v>891</v>
      </c>
      <c r="BL7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n°2.2/21-1811_V2 annule et remplace l' Avis Technique n° 2.2./16-1721_V1
Sur liste verte de la C2p à la date du référencement</v>
      </c>
      <c r="BM7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Simple réseau</v>
      </c>
      <c r="BU77" s="105">
        <f>IF(RECH_SUPPORT=TRUE,IF(MID(REFERENCEMENT_FACADE[[#This Row],[Colonne support visé]],1,3)="OUI",1,IF(OR(MID(REFERENCEMENT_FACADE[[#This Row],[Colonne support visé]],1,3)="non",MID(REFERENCEMENT_FACADE[[#This Row],[Colonne support visé]],1,2)="SO"),0,0)),1)</f>
        <v>1</v>
      </c>
      <c r="BV77" s="105">
        <f>IF(RECH_HAUTEUR=TRUE,IF(MID(REFERENCEMENT_FACADE[[#This Row],[Colonne situation visé]],1,3)="oui",1,IF(MID(REFERENCEMENT_FACADE[[#This Row],[Colonne situation visé]],1,3)="non",0,"ERREUR")),1)</f>
        <v>1</v>
      </c>
      <c r="BW7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7" s="105">
        <f>IF(REFERENCEMENT_FACADE[[#This Row],[Eligibilité procédé]]&lt;&gt;0,COUNTIF(REFERENCEMENT_FACADE[Eligibilité procédé],"&lt;="&amp;REFERENCEMENT_FACADE[[#This Row],[Eligibilité procédé]])-COUNTIF(REFERENCEMENT_FACADE[Eligibilité procédé],"=0"),ROWS(REFERENCEMENT_FACADE[Ordre]))</f>
        <v>72</v>
      </c>
      <c r="BY77" s="105">
        <f>IF(COUNTIF((REFERENCEMENT_FACADE[[#This Row],[Support visé]:[zone de simicité]]),"&lt;&gt;"&amp;"")=SUM(REFERENCEMENT_FACADE[[#This Row],[Support visé]:[zone de simicité]]),ROW(REFERENCEMENT_FACADE[[#This Row],[zone de simicité]]),"")</f>
        <v>77</v>
      </c>
    </row>
    <row r="78" spans="1:77" s="5" customFormat="1" ht="158.4" x14ac:dyDescent="0.3">
      <c r="A78" s="56">
        <v>45049</v>
      </c>
      <c r="B78" s="12" t="s">
        <v>129</v>
      </c>
      <c r="C78" s="12" t="s">
        <v>699</v>
      </c>
      <c r="D78" s="12" t="s">
        <v>700</v>
      </c>
      <c r="E78" s="16" t="s">
        <v>147</v>
      </c>
      <c r="F78" s="72" t="s">
        <v>30</v>
      </c>
      <c r="G78" s="84" t="s">
        <v>10</v>
      </c>
      <c r="H78" s="85" t="s">
        <v>11</v>
      </c>
      <c r="I78" s="87" t="s">
        <v>10</v>
      </c>
      <c r="J78" s="96" t="s">
        <v>10</v>
      </c>
      <c r="K78" s="97" t="s">
        <v>10</v>
      </c>
      <c r="L78" s="97" t="s">
        <v>10</v>
      </c>
      <c r="M78" s="97" t="s">
        <v>415</v>
      </c>
      <c r="N78" s="97" t="s">
        <v>11</v>
      </c>
      <c r="O78" s="97" t="s">
        <v>11</v>
      </c>
      <c r="P78" s="98" t="s">
        <v>11</v>
      </c>
      <c r="Q78" s="100" t="s">
        <v>10</v>
      </c>
      <c r="R78" s="97" t="s">
        <v>415</v>
      </c>
      <c r="S78" s="97" t="s">
        <v>415</v>
      </c>
      <c r="T78" s="97" t="s">
        <v>11</v>
      </c>
      <c r="U78" s="97" t="s">
        <v>11</v>
      </c>
      <c r="V78" s="97" t="s">
        <v>11</v>
      </c>
      <c r="W78" s="98" t="s">
        <v>11</v>
      </c>
      <c r="X78" s="63" t="s">
        <v>814</v>
      </c>
      <c r="Y78" s="93"/>
      <c r="Z78" s="93"/>
      <c r="AA78" s="93"/>
      <c r="AB78" s="93" t="s">
        <v>1042</v>
      </c>
      <c r="AC78" s="93"/>
      <c r="AD78" s="93"/>
      <c r="AE78" s="93"/>
      <c r="AF78" s="93"/>
      <c r="AG78" s="93" t="s">
        <v>1042</v>
      </c>
      <c r="AH78" s="93" t="s">
        <v>1042</v>
      </c>
      <c r="AI78" s="93"/>
      <c r="AJ78" s="93"/>
      <c r="AK78" s="93"/>
      <c r="AL78" s="93"/>
      <c r="AM78" s="13">
        <v>4</v>
      </c>
      <c r="AN78" s="12" t="s">
        <v>384</v>
      </c>
      <c r="AO78" s="12" t="s">
        <v>384</v>
      </c>
      <c r="AP78" s="12" t="s">
        <v>384</v>
      </c>
      <c r="AQ78" s="41" t="s">
        <v>813</v>
      </c>
      <c r="AR78" s="44" t="s">
        <v>772</v>
      </c>
      <c r="AS78" s="146">
        <v>0</v>
      </c>
      <c r="AT78" s="13" t="s">
        <v>147</v>
      </c>
      <c r="AU78" s="12" t="s">
        <v>13</v>
      </c>
      <c r="AV78" s="12" t="s">
        <v>701</v>
      </c>
      <c r="AW78" s="48">
        <v>44377</v>
      </c>
      <c r="AX78" s="48">
        <v>44942</v>
      </c>
      <c r="AY78" s="48">
        <v>45565</v>
      </c>
      <c r="AZ78" s="221">
        <f ca="1">+(REFERENCEMENT_FACADE[[#This Row],[AVIS LIMITE AU / VALIDITE]]&gt;=TODAY())*1</f>
        <v>1</v>
      </c>
      <c r="BA78" s="12" t="s">
        <v>10</v>
      </c>
      <c r="BB7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8" s="16" t="s">
        <v>975</v>
      </c>
      <c r="BD78" s="13"/>
      <c r="BE78" s="12"/>
      <c r="BF78" s="16"/>
      <c r="BG78" s="124" t="s">
        <v>744</v>
      </c>
      <c r="BH78" s="103" t="s">
        <v>733</v>
      </c>
      <c r="BI78" s="104" t="s">
        <v>911</v>
      </c>
      <c r="BJ7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https://evaluation.cstb.fr/fr/avis-technique/detail/2.2-22-1842_V1/</v>
      </c>
      <c r="BK78" s="105" t="s">
        <v>911</v>
      </c>
      <c r="BL7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n°2.2/22-1842_V1 annule et remplace l' Avis Technique n°  2/16-1728
Sur liste verte de la C2p à la date du référencement</v>
      </c>
      <c r="BM7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7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78" s="105">
        <f>IF(RECH_SUPPORT=TRUE,IF(MID(REFERENCEMENT_FACADE[[#This Row],[Colonne support visé]],1,3)="OUI",1,IF(OR(MID(REFERENCEMENT_FACADE[[#This Row],[Colonne support visé]],1,3)="non",MID(REFERENCEMENT_FACADE[[#This Row],[Colonne support visé]],1,2)="SO"),0,0)),1)</f>
        <v>1</v>
      </c>
      <c r="BV78" s="105">
        <f>IF(RECH_HAUTEUR=TRUE,IF(MID(REFERENCEMENT_FACADE[[#This Row],[Colonne situation visé]],1,3)="oui",1,IF(MID(REFERENCEMENT_FACADE[[#This Row],[Colonne situation visé]],1,3)="non",0,"ERREUR")),1)</f>
        <v>1</v>
      </c>
      <c r="BW7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8" s="105">
        <f>IF(REFERENCEMENT_FACADE[[#This Row],[Eligibilité procédé]]&lt;&gt;0,COUNTIF(REFERENCEMENT_FACADE[Eligibilité procédé],"&lt;="&amp;REFERENCEMENT_FACADE[[#This Row],[Eligibilité procédé]])-COUNTIF(REFERENCEMENT_FACADE[Eligibilité procédé],"=0"),ROWS(REFERENCEMENT_FACADE[Ordre]))</f>
        <v>73</v>
      </c>
      <c r="BY78" s="105">
        <f>IF(COUNTIF((REFERENCEMENT_FACADE[[#This Row],[Support visé]:[zone de simicité]]),"&lt;&gt;"&amp;"")=SUM(REFERENCEMENT_FACADE[[#This Row],[Support visé]:[zone de simicité]]),ROW(REFERENCEMENT_FACADE[[#This Row],[zone de simicité]]),"")</f>
        <v>78</v>
      </c>
    </row>
    <row r="79" spans="1:77" s="5" customFormat="1" ht="158.4" x14ac:dyDescent="0.3">
      <c r="A79" s="56">
        <v>45049</v>
      </c>
      <c r="B79" s="12" t="s">
        <v>129</v>
      </c>
      <c r="C79" s="12" t="s">
        <v>699</v>
      </c>
      <c r="D79" s="12" t="s">
        <v>702</v>
      </c>
      <c r="E79" s="16" t="s">
        <v>147</v>
      </c>
      <c r="F79" s="72" t="s">
        <v>30</v>
      </c>
      <c r="G79" s="84" t="s">
        <v>10</v>
      </c>
      <c r="H79" s="85" t="s">
        <v>11</v>
      </c>
      <c r="I79" s="87" t="s">
        <v>10</v>
      </c>
      <c r="J79" s="96" t="s">
        <v>10</v>
      </c>
      <c r="K79" s="97" t="s">
        <v>10</v>
      </c>
      <c r="L79" s="97" t="s">
        <v>10</v>
      </c>
      <c r="M79" s="97" t="s">
        <v>415</v>
      </c>
      <c r="N79" s="97" t="s">
        <v>11</v>
      </c>
      <c r="O79" s="97" t="s">
        <v>11</v>
      </c>
      <c r="P79" s="98" t="s">
        <v>11</v>
      </c>
      <c r="Q79" s="100" t="s">
        <v>10</v>
      </c>
      <c r="R79" s="97" t="s">
        <v>415</v>
      </c>
      <c r="S79" s="97" t="s">
        <v>415</v>
      </c>
      <c r="T79" s="97" t="s">
        <v>11</v>
      </c>
      <c r="U79" s="97" t="s">
        <v>11</v>
      </c>
      <c r="V79" s="97" t="s">
        <v>11</v>
      </c>
      <c r="W79" s="98" t="s">
        <v>11</v>
      </c>
      <c r="X79" s="63" t="s">
        <v>809</v>
      </c>
      <c r="Y79" s="93" t="s">
        <v>1030</v>
      </c>
      <c r="Z79" s="93" t="s">
        <v>1030</v>
      </c>
      <c r="AA79" s="93" t="s">
        <v>1030</v>
      </c>
      <c r="AB79" s="93" t="s">
        <v>1039</v>
      </c>
      <c r="AC79" s="92"/>
      <c r="AD79" s="92"/>
      <c r="AE79" s="92"/>
      <c r="AF79" s="93" t="s">
        <v>1030</v>
      </c>
      <c r="AG79" s="93" t="s">
        <v>1039</v>
      </c>
      <c r="AH79" s="93" t="s">
        <v>1039</v>
      </c>
      <c r="AI79" s="93"/>
      <c r="AJ79" s="93"/>
      <c r="AK79" s="93"/>
      <c r="AL79" s="93"/>
      <c r="AM79" s="13">
        <v>4</v>
      </c>
      <c r="AN79" s="12" t="s">
        <v>384</v>
      </c>
      <c r="AO79" s="12" t="s">
        <v>387</v>
      </c>
      <c r="AP79" s="12" t="s">
        <v>387</v>
      </c>
      <c r="AQ79" s="41" t="s">
        <v>812</v>
      </c>
      <c r="AR79" s="44" t="s">
        <v>1098</v>
      </c>
      <c r="AS79" s="146">
        <v>0</v>
      </c>
      <c r="AT79" s="13" t="s">
        <v>147</v>
      </c>
      <c r="AU79" s="12" t="s">
        <v>13</v>
      </c>
      <c r="AV79" s="12" t="s">
        <v>703</v>
      </c>
      <c r="AW79" s="48"/>
      <c r="AX79" s="48">
        <v>44942</v>
      </c>
      <c r="AY79" s="48">
        <v>46112</v>
      </c>
      <c r="AZ79" s="221">
        <f ca="1">+(REFERENCEMENT_FACADE[[#This Row],[AVIS LIMITE AU / VALIDITE]]&gt;=TODAY())*1</f>
        <v>1</v>
      </c>
      <c r="BA79" s="12" t="s">
        <v>10</v>
      </c>
      <c r="BB7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79" s="16" t="s">
        <v>974</v>
      </c>
      <c r="BD79" s="13"/>
      <c r="BE79" s="12"/>
      <c r="BF79" s="16"/>
      <c r="BG79" s="124" t="s">
        <v>744</v>
      </c>
      <c r="BH79" s="103" t="s">
        <v>734</v>
      </c>
      <c r="BI79" s="104" t="s">
        <v>910</v>
      </c>
      <c r="BJ7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https://evaluation.cstb.fr/fr/avis-technique/detail/2.2-22-1841_V1/</v>
      </c>
      <c r="BK79" s="105" t="s">
        <v>910</v>
      </c>
      <c r="BL7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n°2.2/22-1841_V1 annule et remplace l' Avis Technique n°  2/14-1629_V1
Sur liste verte de la C2p à la date du référencement</v>
      </c>
      <c r="BM7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7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7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BP7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7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7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7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79"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En pose à joints ouverts</v>
      </c>
      <c r="BU79" s="105">
        <f>IF(RECH_SUPPORT=TRUE,IF(MID(REFERENCEMENT_FACADE[[#This Row],[Colonne support visé]],1,3)="OUI",1,IF(OR(MID(REFERENCEMENT_FACADE[[#This Row],[Colonne support visé]],1,3)="non",MID(REFERENCEMENT_FACADE[[#This Row],[Colonne support visé]],1,2)="SO"),0,0)),1)</f>
        <v>1</v>
      </c>
      <c r="BV79" s="105">
        <f>IF(RECH_HAUTEUR=TRUE,IF(MID(REFERENCEMENT_FACADE[[#This Row],[Colonne situation visé]],1,3)="oui",1,IF(MID(REFERENCEMENT_FACADE[[#This Row],[Colonne situation visé]],1,3)="non",0,"ERREUR")),1)</f>
        <v>1</v>
      </c>
      <c r="BW7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79" s="105">
        <f>IF(REFERENCEMENT_FACADE[[#This Row],[Eligibilité procédé]]&lt;&gt;0,COUNTIF(REFERENCEMENT_FACADE[Eligibilité procédé],"&lt;="&amp;REFERENCEMENT_FACADE[[#This Row],[Eligibilité procédé]])-COUNTIF(REFERENCEMENT_FACADE[Eligibilité procédé],"=0"),ROWS(REFERENCEMENT_FACADE[Ordre]))</f>
        <v>74</v>
      </c>
      <c r="BY79" s="105">
        <f>IF(COUNTIF((REFERENCEMENT_FACADE[[#This Row],[Support visé]:[zone de simicité]]),"&lt;&gt;"&amp;"")=SUM(REFERENCEMENT_FACADE[[#This Row],[Support visé]:[zone de simicité]]),ROW(REFERENCEMENT_FACADE[[#This Row],[zone de simicité]]),"")</f>
        <v>79</v>
      </c>
    </row>
    <row r="80" spans="1:77" s="5" customFormat="1" ht="158.4" x14ac:dyDescent="0.3">
      <c r="A80" s="56">
        <v>45049</v>
      </c>
      <c r="B80" s="12" t="s">
        <v>129</v>
      </c>
      <c r="C80" s="12" t="s">
        <v>699</v>
      </c>
      <c r="D80" s="12" t="s">
        <v>690</v>
      </c>
      <c r="E80" s="16" t="s">
        <v>29</v>
      </c>
      <c r="F80" s="72" t="s">
        <v>30</v>
      </c>
      <c r="G80" s="84" t="s">
        <v>10</v>
      </c>
      <c r="H80" s="85" t="s">
        <v>11</v>
      </c>
      <c r="I80" s="87" t="s">
        <v>10</v>
      </c>
      <c r="J80" s="96" t="s">
        <v>10</v>
      </c>
      <c r="K80" s="97" t="s">
        <v>10</v>
      </c>
      <c r="L80" s="97" t="s">
        <v>10</v>
      </c>
      <c r="M80" s="97" t="s">
        <v>415</v>
      </c>
      <c r="N80" s="97" t="s">
        <v>11</v>
      </c>
      <c r="O80" s="97" t="s">
        <v>11</v>
      </c>
      <c r="P80" s="98" t="s">
        <v>11</v>
      </c>
      <c r="Q80" s="100" t="s">
        <v>10</v>
      </c>
      <c r="R80" s="97" t="s">
        <v>415</v>
      </c>
      <c r="S80" s="97" t="s">
        <v>415</v>
      </c>
      <c r="T80" s="97" t="s">
        <v>11</v>
      </c>
      <c r="U80" s="97" t="s">
        <v>11</v>
      </c>
      <c r="V80" s="97" t="s">
        <v>11</v>
      </c>
      <c r="W80" s="98" t="s">
        <v>11</v>
      </c>
      <c r="X80" s="65" t="s">
        <v>801</v>
      </c>
      <c r="Y80" s="92"/>
      <c r="Z80" s="92"/>
      <c r="AA80" s="92"/>
      <c r="AB80" s="93" t="s">
        <v>1042</v>
      </c>
      <c r="AC80" s="93"/>
      <c r="AD80" s="93"/>
      <c r="AE80" s="93"/>
      <c r="AF80" s="93"/>
      <c r="AG80" s="93" t="s">
        <v>1042</v>
      </c>
      <c r="AH80" s="93" t="s">
        <v>1042</v>
      </c>
      <c r="AI80" s="92"/>
      <c r="AJ80" s="92"/>
      <c r="AK80" s="92"/>
      <c r="AL80" s="92"/>
      <c r="AM80" s="13">
        <v>4</v>
      </c>
      <c r="AN80" s="12" t="s">
        <v>384</v>
      </c>
      <c r="AO80" s="12" t="s">
        <v>384</v>
      </c>
      <c r="AP80" s="12" t="s">
        <v>384</v>
      </c>
      <c r="AQ80" s="41" t="s">
        <v>800</v>
      </c>
      <c r="AR80" s="44" t="s">
        <v>782</v>
      </c>
      <c r="AS80" s="146">
        <v>0</v>
      </c>
      <c r="AT80" s="13" t="s">
        <v>29</v>
      </c>
      <c r="AU80" s="12" t="s">
        <v>13</v>
      </c>
      <c r="AV80" s="12" t="s">
        <v>691</v>
      </c>
      <c r="AW80" s="48">
        <v>44459</v>
      </c>
      <c r="AX80" s="48">
        <v>44956</v>
      </c>
      <c r="AY80" s="48">
        <v>47118</v>
      </c>
      <c r="AZ80" s="221">
        <f ca="1">+(REFERENCEMENT_FACADE[[#This Row],[AVIS LIMITE AU / VALIDITE]]&gt;=TODAY())*1</f>
        <v>1</v>
      </c>
      <c r="BA80" s="12" t="s">
        <v>10</v>
      </c>
      <c r="BB8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0" s="16" t="s">
        <v>965</v>
      </c>
      <c r="BD80" s="13"/>
      <c r="BE80" s="12"/>
      <c r="BF80" s="16"/>
      <c r="BG80" s="124" t="s">
        <v>744</v>
      </c>
      <c r="BH80" s="103" t="s">
        <v>732</v>
      </c>
      <c r="BI80" s="104" t="s">
        <v>899</v>
      </c>
      <c r="BJ8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https://evaluation.cstb.fr/fr/avis-technique/detail/2.2-21-1825_V2/</v>
      </c>
      <c r="BK80" s="105" t="s">
        <v>898</v>
      </c>
      <c r="BL8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n°2.2/21-1825_V2 annule et remplace l' Avis Technique n° 2.2/21-1825_V1
Sur liste verte de la C2p à la date du référencement</v>
      </c>
      <c r="BM8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8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0" s="105">
        <f>IF(RECH_SUPPORT=TRUE,IF(MID(REFERENCEMENT_FACADE[[#This Row],[Colonne support visé]],1,3)="OUI",1,IF(OR(MID(REFERENCEMENT_FACADE[[#This Row],[Colonne support visé]],1,3)="non",MID(REFERENCEMENT_FACADE[[#This Row],[Colonne support visé]],1,2)="SO"),0,0)),1)</f>
        <v>1</v>
      </c>
      <c r="BV80" s="105">
        <f>IF(RECH_HAUTEUR=TRUE,IF(MID(REFERENCEMENT_FACADE[[#This Row],[Colonne situation visé]],1,3)="oui",1,IF(MID(REFERENCEMENT_FACADE[[#This Row],[Colonne situation visé]],1,3)="non",0,"ERREUR")),1)</f>
        <v>1</v>
      </c>
      <c r="BW8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0" s="105">
        <f>IF(REFERENCEMENT_FACADE[[#This Row],[Eligibilité procédé]]&lt;&gt;0,COUNTIF(REFERENCEMENT_FACADE[Eligibilité procédé],"&lt;="&amp;REFERENCEMENT_FACADE[[#This Row],[Eligibilité procédé]])-COUNTIF(REFERENCEMENT_FACADE[Eligibilité procédé],"=0"),ROWS(REFERENCEMENT_FACADE[Ordre]))</f>
        <v>75</v>
      </c>
      <c r="BY80" s="105">
        <f>IF(COUNTIF((REFERENCEMENT_FACADE[[#This Row],[Support visé]:[zone de simicité]]),"&lt;&gt;"&amp;"")=SUM(REFERENCEMENT_FACADE[[#This Row],[Support visé]:[zone de simicité]]),ROW(REFERENCEMENT_FACADE[[#This Row],[zone de simicité]]),"")</f>
        <v>80</v>
      </c>
    </row>
    <row r="81" spans="1:77" s="5" customFormat="1" ht="158.4" x14ac:dyDescent="0.3">
      <c r="A81" s="57">
        <v>45049</v>
      </c>
      <c r="B81" s="11" t="s">
        <v>129</v>
      </c>
      <c r="C81" s="12" t="s">
        <v>699</v>
      </c>
      <c r="D81" s="12" t="s">
        <v>669</v>
      </c>
      <c r="E81" s="16" t="s">
        <v>26</v>
      </c>
      <c r="F81" s="72" t="s">
        <v>30</v>
      </c>
      <c r="G81" s="85" t="s">
        <v>10</v>
      </c>
      <c r="H81" s="85" t="s">
        <v>11</v>
      </c>
      <c r="I81" s="87" t="s">
        <v>10</v>
      </c>
      <c r="J81" s="96" t="s">
        <v>10</v>
      </c>
      <c r="K81" s="97" t="s">
        <v>10</v>
      </c>
      <c r="L81" s="97" t="s">
        <v>10</v>
      </c>
      <c r="M81" s="97" t="s">
        <v>415</v>
      </c>
      <c r="N81" s="97" t="s">
        <v>11</v>
      </c>
      <c r="O81" s="97" t="s">
        <v>11</v>
      </c>
      <c r="P81" s="98" t="s">
        <v>11</v>
      </c>
      <c r="Q81" s="100" t="s">
        <v>10</v>
      </c>
      <c r="R81" s="97" t="s">
        <v>415</v>
      </c>
      <c r="S81" s="97" t="s">
        <v>415</v>
      </c>
      <c r="T81" s="97" t="s">
        <v>11</v>
      </c>
      <c r="U81" s="97" t="s">
        <v>11</v>
      </c>
      <c r="V81" s="97" t="s">
        <v>11</v>
      </c>
      <c r="W81" s="98" t="s">
        <v>11</v>
      </c>
      <c r="X81" s="65" t="s">
        <v>801</v>
      </c>
      <c r="Y81" s="92"/>
      <c r="Z81" s="92"/>
      <c r="AA81" s="92"/>
      <c r="AB81" s="93" t="s">
        <v>1042</v>
      </c>
      <c r="AC81" s="93"/>
      <c r="AD81" s="93"/>
      <c r="AE81" s="93"/>
      <c r="AF81" s="93"/>
      <c r="AG81" s="93" t="s">
        <v>1042</v>
      </c>
      <c r="AH81" s="93" t="s">
        <v>1042</v>
      </c>
      <c r="AI81" s="92"/>
      <c r="AJ81" s="92"/>
      <c r="AK81" s="92"/>
      <c r="AL81" s="92"/>
      <c r="AM81" s="13">
        <v>4</v>
      </c>
      <c r="AN81" s="12" t="s">
        <v>384</v>
      </c>
      <c r="AO81" s="12" t="s">
        <v>384</v>
      </c>
      <c r="AP81" s="12">
        <v>1</v>
      </c>
      <c r="AQ81" s="41" t="s">
        <v>799</v>
      </c>
      <c r="AR81" s="44" t="s">
        <v>798</v>
      </c>
      <c r="AS81" s="146">
        <v>0</v>
      </c>
      <c r="AT81" s="13" t="s">
        <v>26</v>
      </c>
      <c r="AU81" s="12" t="s">
        <v>13</v>
      </c>
      <c r="AV81" s="49" t="s">
        <v>670</v>
      </c>
      <c r="AW81" s="48">
        <v>44867</v>
      </c>
      <c r="AX81" s="48">
        <v>45009</v>
      </c>
      <c r="AY81" s="48">
        <v>46446</v>
      </c>
      <c r="AZ81" s="221">
        <f ca="1">+(REFERENCEMENT_FACADE[[#This Row],[AVIS LIMITE AU / VALIDITE]]&gt;=TODAY())*1</f>
        <v>1</v>
      </c>
      <c r="BA81" s="12" t="s">
        <v>10</v>
      </c>
      <c r="BB8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1" s="16" t="s">
        <v>964</v>
      </c>
      <c r="BD81" s="13"/>
      <c r="BE81" s="12"/>
      <c r="BF81" s="16"/>
      <c r="BG81" s="125" t="s">
        <v>744</v>
      </c>
      <c r="BH81" s="103" t="s">
        <v>721</v>
      </c>
      <c r="BI81" s="104" t="s">
        <v>897</v>
      </c>
      <c r="BJ8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https://evaluation.cstb.fr/fr/avis-technique/detail/2.2-21-1824_V2/</v>
      </c>
      <c r="BK81" s="105" t="s">
        <v>896</v>
      </c>
      <c r="BL8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n°2.2/21-1824_V2 annule et remplace l' Avis Technique n° 2.2/21-1824_V1
Sur liste verte de la C2p à la date du référencement</v>
      </c>
      <c r="BM8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8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10 m</v>
      </c>
      <c r="BS8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1" s="105">
        <f>IF(RECH_SUPPORT=TRUE,IF(MID(REFERENCEMENT_FACADE[[#This Row],[Colonne support visé]],1,3)="OUI",1,IF(OR(MID(REFERENCEMENT_FACADE[[#This Row],[Colonne support visé]],1,3)="non",MID(REFERENCEMENT_FACADE[[#This Row],[Colonne support visé]],1,2)="SO"),0,0)),1)</f>
        <v>1</v>
      </c>
      <c r="BV81" s="105">
        <f>IF(RECH_HAUTEUR=TRUE,IF(MID(REFERENCEMENT_FACADE[[#This Row],[Colonne situation visé]],1,3)="oui",1,IF(MID(REFERENCEMENT_FACADE[[#This Row],[Colonne situation visé]],1,3)="non",0,"ERREUR")),1)</f>
        <v>1</v>
      </c>
      <c r="BW8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1" s="105">
        <f>IF(REFERENCEMENT_FACADE[[#This Row],[Eligibilité procédé]]&lt;&gt;0,COUNTIF(REFERENCEMENT_FACADE[Eligibilité procédé],"&lt;="&amp;REFERENCEMENT_FACADE[[#This Row],[Eligibilité procédé]])-COUNTIF(REFERENCEMENT_FACADE[Eligibilité procédé],"=0"),ROWS(REFERENCEMENT_FACADE[Ordre]))</f>
        <v>76</v>
      </c>
      <c r="BY81" s="105">
        <f>IF(COUNTIF((REFERENCEMENT_FACADE[[#This Row],[Support visé]:[zone de simicité]]),"&lt;&gt;"&amp;"")=SUM(REFERENCEMENT_FACADE[[#This Row],[Support visé]:[zone de simicité]]),ROW(REFERENCEMENT_FACADE[[#This Row],[zone de simicité]]),"")</f>
        <v>81</v>
      </c>
    </row>
    <row r="82" spans="1:77" s="5" customFormat="1" ht="100.8" x14ac:dyDescent="0.3">
      <c r="A82" s="57">
        <v>45062</v>
      </c>
      <c r="B82" s="12" t="s">
        <v>1087</v>
      </c>
      <c r="C82" s="12" t="s">
        <v>1086</v>
      </c>
      <c r="D82" s="12" t="s">
        <v>90</v>
      </c>
      <c r="E82" s="16" t="s">
        <v>90</v>
      </c>
      <c r="F82" s="72" t="s">
        <v>30</v>
      </c>
      <c r="G82" s="73" t="s">
        <v>11</v>
      </c>
      <c r="H82" s="79" t="s">
        <v>11</v>
      </c>
      <c r="I82" s="75" t="s">
        <v>10</v>
      </c>
      <c r="J82" s="96" t="s">
        <v>415</v>
      </c>
      <c r="K82" s="97" t="s">
        <v>415</v>
      </c>
      <c r="L82" s="97" t="s">
        <v>415</v>
      </c>
      <c r="M82" s="97" t="s">
        <v>415</v>
      </c>
      <c r="N82" s="97" t="s">
        <v>415</v>
      </c>
      <c r="O82" s="97" t="s">
        <v>11</v>
      </c>
      <c r="P82" s="98" t="s">
        <v>11</v>
      </c>
      <c r="Q82" s="100" t="s">
        <v>415</v>
      </c>
      <c r="R82" s="97" t="s">
        <v>415</v>
      </c>
      <c r="S82" s="97" t="s">
        <v>415</v>
      </c>
      <c r="T82" s="97" t="s">
        <v>415</v>
      </c>
      <c r="U82" s="97" t="s">
        <v>415</v>
      </c>
      <c r="V82" s="97" t="s">
        <v>11</v>
      </c>
      <c r="W82" s="98" t="s">
        <v>11</v>
      </c>
      <c r="X82" s="65"/>
      <c r="Y82" s="93" t="s">
        <v>1192</v>
      </c>
      <c r="Z82" s="93" t="s">
        <v>1192</v>
      </c>
      <c r="AA82" s="93" t="s">
        <v>1192</v>
      </c>
      <c r="AB82" s="93" t="s">
        <v>1192</v>
      </c>
      <c r="AC82" s="93" t="s">
        <v>1192</v>
      </c>
      <c r="AD82" s="93"/>
      <c r="AE82" s="93"/>
      <c r="AF82" s="93" t="s">
        <v>1192</v>
      </c>
      <c r="AG82" s="93" t="s">
        <v>1192</v>
      </c>
      <c r="AH82" s="93" t="s">
        <v>1192</v>
      </c>
      <c r="AI82" s="93" t="s">
        <v>1192</v>
      </c>
      <c r="AJ82" s="93" t="s">
        <v>1192</v>
      </c>
      <c r="AK82" s="93"/>
      <c r="AL82" s="93"/>
      <c r="AM82" s="13">
        <v>4</v>
      </c>
      <c r="AN82" s="12" t="s">
        <v>384</v>
      </c>
      <c r="AO82" s="12" t="s">
        <v>384</v>
      </c>
      <c r="AP82" s="12" t="s">
        <v>384</v>
      </c>
      <c r="AQ82" s="159" t="s">
        <v>1284</v>
      </c>
      <c r="AR82" s="44" t="s">
        <v>1101</v>
      </c>
      <c r="AS82" s="146">
        <v>0</v>
      </c>
      <c r="AT82" s="13" t="s">
        <v>90</v>
      </c>
      <c r="AU82" s="12" t="s">
        <v>1088</v>
      </c>
      <c r="AV82" s="12" t="s">
        <v>1089</v>
      </c>
      <c r="AW82" s="48" t="s">
        <v>90</v>
      </c>
      <c r="AX82" s="48">
        <v>44317</v>
      </c>
      <c r="AY82" s="48" t="s">
        <v>90</v>
      </c>
      <c r="AZ82" s="221">
        <f ca="1">+(REFERENCEMENT_FACADE[[#This Row],[AVIS LIMITE AU / VALIDITE]]&gt;=TODAY())*1</f>
        <v>1</v>
      </c>
      <c r="BA82" s="12" t="s">
        <v>1282</v>
      </c>
      <c r="BB8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2" s="16"/>
      <c r="BD82" s="13" t="s">
        <v>1093</v>
      </c>
      <c r="BE82" s="12" t="s">
        <v>747</v>
      </c>
      <c r="BF82" s="16"/>
      <c r="BG82" s="124"/>
      <c r="BH82" s="103" t="s">
        <v>1367</v>
      </c>
      <c r="BI82" s="123"/>
      <c r="BJ82" s="105"/>
      <c r="BK82" s="105"/>
      <c r="BL8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8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CLT (Sous AT/DTA)</v>
      </c>
      <c r="BR8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28 m
(Situation d) h≤ 28 m</v>
      </c>
      <c r="BS8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8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Hors zone de vent 4</v>
      </c>
      <c r="BU82" s="105">
        <f>IF(RECH_SUPPORT=TRUE,IF(MID(REFERENCEMENT_FACADE[[#This Row],[Colonne support visé]],1,3)="OUI",1,IF(OR(MID(REFERENCEMENT_FACADE[[#This Row],[Colonne support visé]],1,3)="non",MID(REFERENCEMENT_FACADE[[#This Row],[Colonne support visé]],1,2)="SO"),0,0)),1)</f>
        <v>1</v>
      </c>
      <c r="BV82" s="105">
        <f>IF(RECH_HAUTEUR=TRUE,IF(MID(REFERENCEMENT_FACADE[[#This Row],[Colonne situation visé]],1,3)="oui",1,IF(MID(REFERENCEMENT_FACADE[[#This Row],[Colonne situation visé]],1,3)="non",0,"ERREUR")),1)</f>
        <v>1</v>
      </c>
      <c r="BW8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2" s="105">
        <f>IF(REFERENCEMENT_FACADE[[#This Row],[Eligibilité procédé]]&lt;&gt;0,COUNTIF(REFERENCEMENT_FACADE[Eligibilité procédé],"&lt;="&amp;REFERENCEMENT_FACADE[[#This Row],[Eligibilité procédé]])-COUNTIF(REFERENCEMENT_FACADE[Eligibilité procédé],"=0"),ROWS(REFERENCEMENT_FACADE[Ordre]))</f>
        <v>77</v>
      </c>
      <c r="BY82" s="105">
        <f>IF(COUNTIF((REFERENCEMENT_FACADE[[#This Row],[Support visé]:[zone de simicité]]),"&lt;&gt;"&amp;"")=SUM(REFERENCEMENT_FACADE[[#This Row],[Support visé]:[zone de simicité]]),ROW(REFERENCEMENT_FACADE[[#This Row],[zone de simicité]]),"")</f>
        <v>82</v>
      </c>
    </row>
    <row r="83" spans="1:77" s="5" customFormat="1" ht="100.8" x14ac:dyDescent="0.3">
      <c r="A83" s="57">
        <v>45062</v>
      </c>
      <c r="B83" s="12" t="s">
        <v>124</v>
      </c>
      <c r="C83" s="12" t="s">
        <v>1095</v>
      </c>
      <c r="D83" s="12" t="s">
        <v>90</v>
      </c>
      <c r="E83" s="16" t="s">
        <v>90</v>
      </c>
      <c r="F83" s="72" t="s">
        <v>11</v>
      </c>
      <c r="G83" s="73" t="s">
        <v>10</v>
      </c>
      <c r="H83" s="79" t="s">
        <v>11</v>
      </c>
      <c r="I83" s="75" t="s">
        <v>170</v>
      </c>
      <c r="J83" s="96" t="s">
        <v>415</v>
      </c>
      <c r="K83" s="97" t="s">
        <v>415</v>
      </c>
      <c r="L83" s="97" t="s">
        <v>415</v>
      </c>
      <c r="M83" s="97" t="s">
        <v>415</v>
      </c>
      <c r="N83" s="97" t="s">
        <v>11</v>
      </c>
      <c r="O83" s="97" t="s">
        <v>11</v>
      </c>
      <c r="P83" s="98" t="s">
        <v>11</v>
      </c>
      <c r="Q83" s="100" t="s">
        <v>415</v>
      </c>
      <c r="R83" s="97" t="s">
        <v>415</v>
      </c>
      <c r="S83" s="97" t="s">
        <v>415</v>
      </c>
      <c r="T83" s="97" t="s">
        <v>415</v>
      </c>
      <c r="U83" s="97" t="s">
        <v>11</v>
      </c>
      <c r="V83" s="97" t="s">
        <v>11</v>
      </c>
      <c r="W83" s="98" t="s">
        <v>11</v>
      </c>
      <c r="X83" s="65"/>
      <c r="Y83" s="93" t="s">
        <v>1193</v>
      </c>
      <c r="Z83" s="93" t="s">
        <v>1193</v>
      </c>
      <c r="AA83" s="93" t="s">
        <v>1193</v>
      </c>
      <c r="AB83" s="93" t="s">
        <v>1193</v>
      </c>
      <c r="AC83" s="93"/>
      <c r="AD83" s="93"/>
      <c r="AE83" s="93"/>
      <c r="AF83" s="93" t="s">
        <v>1193</v>
      </c>
      <c r="AG83" s="93" t="s">
        <v>1193</v>
      </c>
      <c r="AH83" s="93" t="s">
        <v>1193</v>
      </c>
      <c r="AI83" s="93" t="s">
        <v>1193</v>
      </c>
      <c r="AJ83" s="93"/>
      <c r="AK83" s="93"/>
      <c r="AL83" s="93"/>
      <c r="AM83" s="13">
        <v>4</v>
      </c>
      <c r="AN83" s="12" t="s">
        <v>384</v>
      </c>
      <c r="AO83" s="12" t="s">
        <v>384</v>
      </c>
      <c r="AP83" s="12" t="s">
        <v>384</v>
      </c>
      <c r="AQ83" s="159" t="s">
        <v>1285</v>
      </c>
      <c r="AR83" s="44" t="s">
        <v>1101</v>
      </c>
      <c r="AS83" s="146">
        <v>0</v>
      </c>
      <c r="AT83" s="13" t="s">
        <v>90</v>
      </c>
      <c r="AU83" s="12" t="s">
        <v>1090</v>
      </c>
      <c r="AV83" s="12" t="s">
        <v>1091</v>
      </c>
      <c r="AW83" s="48" t="s">
        <v>90</v>
      </c>
      <c r="AX83" s="48">
        <v>41821</v>
      </c>
      <c r="AY83" s="48" t="s">
        <v>90</v>
      </c>
      <c r="AZ83" s="221">
        <f ca="1">+(REFERENCEMENT_FACADE[[#This Row],[AVIS LIMITE AU / VALIDITE]]&gt;=TODAY())*1</f>
        <v>1</v>
      </c>
      <c r="BA83" s="12" t="s">
        <v>1283</v>
      </c>
      <c r="BB8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3" s="16"/>
      <c r="BD83" s="13" t="s">
        <v>1079</v>
      </c>
      <c r="BE83" s="12" t="s">
        <v>1080</v>
      </c>
      <c r="BF83" s="16"/>
      <c r="BG83" s="124"/>
      <c r="BH83" s="103" t="s">
        <v>1366</v>
      </c>
      <c r="BI83" s="123"/>
      <c r="BJ83" s="105"/>
      <c r="BK83" s="105"/>
      <c r="BL8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8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8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Uniquement en habitat</v>
      </c>
      <c r="BU83" s="105">
        <f>IF(RECH_SUPPORT=TRUE,IF(MID(REFERENCEMENT_FACADE[[#This Row],[Colonne support visé]],1,3)="OUI",1,IF(OR(MID(REFERENCEMENT_FACADE[[#This Row],[Colonne support visé]],1,3)="non",MID(REFERENCEMENT_FACADE[[#This Row],[Colonne support visé]],1,2)="SO"),0,0)),1)</f>
        <v>1</v>
      </c>
      <c r="BV83" s="105">
        <f>IF(RECH_HAUTEUR=TRUE,IF(MID(REFERENCEMENT_FACADE[[#This Row],[Colonne situation visé]],1,3)="oui",1,IF(MID(REFERENCEMENT_FACADE[[#This Row],[Colonne situation visé]],1,3)="non",0,"ERREUR")),1)</f>
        <v>1</v>
      </c>
      <c r="BW8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3" s="105">
        <f>IF(REFERENCEMENT_FACADE[[#This Row],[Eligibilité procédé]]&lt;&gt;0,COUNTIF(REFERENCEMENT_FACADE[Eligibilité procédé],"&lt;="&amp;REFERENCEMENT_FACADE[[#This Row],[Eligibilité procédé]])-COUNTIF(REFERENCEMENT_FACADE[Eligibilité procédé],"=0"),ROWS(REFERENCEMENT_FACADE[Ordre]))</f>
        <v>78</v>
      </c>
      <c r="BY83" s="105">
        <f>IF(COUNTIF((REFERENCEMENT_FACADE[[#This Row],[Support visé]:[zone de simicité]]),"&lt;&gt;"&amp;"")=SUM(REFERENCEMENT_FACADE[[#This Row],[Support visé]:[zone de simicité]]),ROW(REFERENCEMENT_FACADE[[#This Row],[zone de simicité]]),"")</f>
        <v>83</v>
      </c>
    </row>
    <row r="84" spans="1:77" s="5" customFormat="1" ht="57.6" x14ac:dyDescent="0.3">
      <c r="A84" s="57">
        <v>43749</v>
      </c>
      <c r="B84" s="12" t="s">
        <v>124</v>
      </c>
      <c r="C84" s="12" t="s">
        <v>145</v>
      </c>
      <c r="D84" s="12" t="s">
        <v>165</v>
      </c>
      <c r="E84" s="16" t="s">
        <v>164</v>
      </c>
      <c r="F84" s="88" t="s">
        <v>10</v>
      </c>
      <c r="G84" s="89" t="s">
        <v>30</v>
      </c>
      <c r="H84" s="74" t="s">
        <v>30</v>
      </c>
      <c r="I84" s="90" t="s">
        <v>30</v>
      </c>
      <c r="J84" s="96" t="s">
        <v>10</v>
      </c>
      <c r="K84" s="97" t="s">
        <v>10</v>
      </c>
      <c r="L84" s="97" t="s">
        <v>10</v>
      </c>
      <c r="M84" s="97" t="s">
        <v>11</v>
      </c>
      <c r="N84" s="97" t="s">
        <v>11</v>
      </c>
      <c r="O84" s="97" t="s">
        <v>11</v>
      </c>
      <c r="P84" s="98" t="s">
        <v>11</v>
      </c>
      <c r="Q84" s="100" t="s">
        <v>10</v>
      </c>
      <c r="R84" s="97" t="s">
        <v>10</v>
      </c>
      <c r="S84" s="97" t="s">
        <v>10</v>
      </c>
      <c r="T84" s="97" t="s">
        <v>11</v>
      </c>
      <c r="U84" s="97" t="s">
        <v>11</v>
      </c>
      <c r="V84" s="97" t="s">
        <v>11</v>
      </c>
      <c r="W84" s="98" t="s">
        <v>11</v>
      </c>
      <c r="X84" s="63" t="s">
        <v>150</v>
      </c>
      <c r="Y84" s="93"/>
      <c r="Z84" s="93"/>
      <c r="AA84" s="93"/>
      <c r="AB84" s="93"/>
      <c r="AC84" s="93"/>
      <c r="AD84" s="93"/>
      <c r="AE84" s="93"/>
      <c r="AF84" s="93"/>
      <c r="AG84" s="93"/>
      <c r="AH84" s="93"/>
      <c r="AI84" s="93"/>
      <c r="AJ84" s="93"/>
      <c r="AK84" s="93"/>
      <c r="AL84" s="93"/>
      <c r="AM84" s="13">
        <v>4</v>
      </c>
      <c r="AN84" s="12">
        <v>2</v>
      </c>
      <c r="AO84" s="12">
        <v>1</v>
      </c>
      <c r="AP84" s="12">
        <v>1</v>
      </c>
      <c r="AQ84" s="41"/>
      <c r="AR84" s="44"/>
      <c r="AS84" s="146">
        <v>0</v>
      </c>
      <c r="AT84" s="13" t="s">
        <v>151</v>
      </c>
      <c r="AU84" s="12" t="s">
        <v>13</v>
      </c>
      <c r="AV84" s="12" t="s">
        <v>769</v>
      </c>
      <c r="AW84" s="50">
        <v>43270</v>
      </c>
      <c r="AX84" s="50">
        <v>43452</v>
      </c>
      <c r="AY84" s="50">
        <v>45229</v>
      </c>
      <c r="AZ84" s="221">
        <f ca="1">+(REFERENCEMENT_FACADE[[#This Row],[AVIS LIMITE AU / VALIDITE]]&gt;=TODAY())*1</f>
        <v>1</v>
      </c>
      <c r="BA84" s="12" t="s">
        <v>10</v>
      </c>
      <c r="BB8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4" s="16" t="s">
        <v>937</v>
      </c>
      <c r="BD84" s="13"/>
      <c r="BE84" s="12"/>
      <c r="BF84" s="16"/>
      <c r="BG84" s="124" t="s">
        <v>744</v>
      </c>
      <c r="BH84" s="103" t="s">
        <v>770</v>
      </c>
      <c r="BI84" s="106"/>
      <c r="BJ8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https://evaluation.cstb.fr/fr/avis-technique/detail/2.2-14-1625_V3/</v>
      </c>
      <c r="BK84" s="105" t="s">
        <v>152</v>
      </c>
      <c r="BL8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n°2.2/14-1625_V3 annule et remplace l' Avis Technique n° 2.2/14-1625_V2
Sur liste verte de la C2p à la date du référencement</v>
      </c>
      <c r="BM8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8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8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10 m</v>
      </c>
      <c r="BS8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8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4" s="105">
        <f>IF(RECH_SUPPORT=TRUE,IF(MID(REFERENCEMENT_FACADE[[#This Row],[Colonne support visé]],1,3)="OUI",1,IF(OR(MID(REFERENCEMENT_FACADE[[#This Row],[Colonne support visé]],1,3)="non",MID(REFERENCEMENT_FACADE[[#This Row],[Colonne support visé]],1,2)="SO"),0,0)),1)</f>
        <v>1</v>
      </c>
      <c r="BV84" s="105">
        <f>IF(RECH_HAUTEUR=TRUE,IF(MID(REFERENCEMENT_FACADE[[#This Row],[Colonne situation visé]],1,3)="oui",1,IF(MID(REFERENCEMENT_FACADE[[#This Row],[Colonne situation visé]],1,3)="non",0,"ERREUR")),1)</f>
        <v>1</v>
      </c>
      <c r="BW8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4" s="105">
        <f>IF(REFERENCEMENT_FACADE[[#This Row],[Eligibilité procédé]]&lt;&gt;0,COUNTIF(REFERENCEMENT_FACADE[Eligibilité procédé],"&lt;="&amp;REFERENCEMENT_FACADE[[#This Row],[Eligibilité procédé]])-COUNTIF(REFERENCEMENT_FACADE[Eligibilité procédé],"=0"),ROWS(REFERENCEMENT_FACADE[Ordre]))</f>
        <v>79</v>
      </c>
      <c r="BY84" s="105">
        <f>IF(COUNTIF((REFERENCEMENT_FACADE[[#This Row],[Support visé]:[zone de simicité]]),"&lt;&gt;"&amp;"")=SUM(REFERENCEMENT_FACADE[[#This Row],[Support visé]:[zone de simicité]]),ROW(REFERENCEMENT_FACADE[[#This Row],[zone de simicité]]),"")</f>
        <v>84</v>
      </c>
    </row>
    <row r="85" spans="1:77" s="5" customFormat="1" ht="100.8" x14ac:dyDescent="0.3">
      <c r="A85" s="57">
        <v>45062</v>
      </c>
      <c r="B85" s="12" t="s">
        <v>124</v>
      </c>
      <c r="C85" s="12" t="s">
        <v>1092</v>
      </c>
      <c r="D85" s="12" t="s">
        <v>90</v>
      </c>
      <c r="E85" s="16" t="s">
        <v>90</v>
      </c>
      <c r="F85" s="72" t="s">
        <v>10</v>
      </c>
      <c r="G85" s="73" t="s">
        <v>30</v>
      </c>
      <c r="H85" s="79" t="s">
        <v>30</v>
      </c>
      <c r="I85" s="75" t="s">
        <v>30</v>
      </c>
      <c r="J85" s="96" t="s">
        <v>10</v>
      </c>
      <c r="K85" s="97" t="s">
        <v>10</v>
      </c>
      <c r="L85" s="97" t="s">
        <v>10</v>
      </c>
      <c r="M85" s="97" t="s">
        <v>10</v>
      </c>
      <c r="N85" s="97" t="s">
        <v>11</v>
      </c>
      <c r="O85" s="97" t="s">
        <v>11</v>
      </c>
      <c r="P85" s="98" t="s">
        <v>11</v>
      </c>
      <c r="Q85" s="100" t="s">
        <v>10</v>
      </c>
      <c r="R85" s="97" t="s">
        <v>10</v>
      </c>
      <c r="S85" s="97" t="s">
        <v>10</v>
      </c>
      <c r="T85" s="97" t="s">
        <v>10</v>
      </c>
      <c r="U85" s="97" t="s">
        <v>11</v>
      </c>
      <c r="V85" s="97" t="s">
        <v>11</v>
      </c>
      <c r="W85" s="98" t="s">
        <v>11</v>
      </c>
      <c r="X85" s="65"/>
      <c r="Y85" s="93"/>
      <c r="Z85" s="93"/>
      <c r="AA85" s="93"/>
      <c r="AB85" s="93"/>
      <c r="AC85" s="93"/>
      <c r="AD85" s="93"/>
      <c r="AE85" s="93"/>
      <c r="AF85" s="93"/>
      <c r="AG85" s="93"/>
      <c r="AH85" s="93"/>
      <c r="AI85" s="93"/>
      <c r="AJ85" s="93"/>
      <c r="AK85" s="93"/>
      <c r="AL85" s="93"/>
      <c r="AM85" s="13">
        <v>4</v>
      </c>
      <c r="AN85" s="12" t="s">
        <v>384</v>
      </c>
      <c r="AO85" s="12" t="s">
        <v>384</v>
      </c>
      <c r="AP85" s="12" t="s">
        <v>384</v>
      </c>
      <c r="AQ85" s="159" t="s">
        <v>1285</v>
      </c>
      <c r="AR85" s="44" t="s">
        <v>1101</v>
      </c>
      <c r="AS85" s="146">
        <v>0</v>
      </c>
      <c r="AT85" s="13" t="s">
        <v>90</v>
      </c>
      <c r="AU85" s="12" t="s">
        <v>1090</v>
      </c>
      <c r="AV85" s="12" t="s">
        <v>1091</v>
      </c>
      <c r="AW85" s="48" t="s">
        <v>90</v>
      </c>
      <c r="AX85" s="48">
        <v>41821</v>
      </c>
      <c r="AY85" s="48" t="s">
        <v>90</v>
      </c>
      <c r="AZ85" s="221">
        <f ca="1">+(REFERENCEMENT_FACADE[[#This Row],[AVIS LIMITE AU / VALIDITE]]&gt;=TODAY())*1</f>
        <v>1</v>
      </c>
      <c r="BA85" s="12" t="s">
        <v>1283</v>
      </c>
      <c r="BB8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5" s="16"/>
      <c r="BD85" s="13"/>
      <c r="BE85" s="12"/>
      <c r="BF85" s="16"/>
      <c r="BG85" s="124"/>
      <c r="BH85" s="103" t="s">
        <v>1366</v>
      </c>
      <c r="BI85" s="123"/>
      <c r="BJ85" s="105"/>
      <c r="BK85" s="105"/>
      <c r="BL8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8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8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8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5" s="105">
        <f>IF(RECH_SUPPORT=TRUE,IF(MID(REFERENCEMENT_FACADE[[#This Row],[Colonne support visé]],1,3)="OUI",1,IF(OR(MID(REFERENCEMENT_FACADE[[#This Row],[Colonne support visé]],1,3)="non",MID(REFERENCEMENT_FACADE[[#This Row],[Colonne support visé]],1,2)="SO"),0,0)),1)</f>
        <v>1</v>
      </c>
      <c r="BV85" s="105">
        <f>IF(RECH_HAUTEUR=TRUE,IF(MID(REFERENCEMENT_FACADE[[#This Row],[Colonne situation visé]],1,3)="oui",1,IF(MID(REFERENCEMENT_FACADE[[#This Row],[Colonne situation visé]],1,3)="non",0,"ERREUR")),1)</f>
        <v>1</v>
      </c>
      <c r="BW8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5" s="105">
        <f>IF(REFERENCEMENT_FACADE[[#This Row],[Eligibilité procédé]]&lt;&gt;0,COUNTIF(REFERENCEMENT_FACADE[Eligibilité procédé],"&lt;="&amp;REFERENCEMENT_FACADE[[#This Row],[Eligibilité procédé]])-COUNTIF(REFERENCEMENT_FACADE[Eligibilité procédé],"=0"),ROWS(REFERENCEMENT_FACADE[Ordre]))</f>
        <v>80</v>
      </c>
      <c r="BY85" s="105">
        <f>IF(COUNTIF((REFERENCEMENT_FACADE[[#This Row],[Support visé]:[zone de simicité]]),"&lt;&gt;"&amp;"")=SUM(REFERENCEMENT_FACADE[[#This Row],[Support visé]:[zone de simicité]]),ROW(REFERENCEMENT_FACADE[[#This Row],[zone de simicité]]),"")</f>
        <v>85</v>
      </c>
    </row>
    <row r="86" spans="1:77" s="5" customFormat="1" ht="57.6" x14ac:dyDescent="0.3">
      <c r="A86" s="57">
        <v>43784</v>
      </c>
      <c r="B86" s="12" t="s">
        <v>126</v>
      </c>
      <c r="C86" s="12" t="s">
        <v>168</v>
      </c>
      <c r="D86" s="12" t="s">
        <v>166</v>
      </c>
      <c r="E86" s="16" t="s">
        <v>167</v>
      </c>
      <c r="F86" s="72" t="s">
        <v>30</v>
      </c>
      <c r="G86" s="73" t="s">
        <v>10</v>
      </c>
      <c r="H86" s="79" t="s">
        <v>30</v>
      </c>
      <c r="I86" s="43" t="s">
        <v>171</v>
      </c>
      <c r="J86" s="96" t="s">
        <v>10</v>
      </c>
      <c r="K86" s="97" t="s">
        <v>10</v>
      </c>
      <c r="L86" s="97" t="s">
        <v>10</v>
      </c>
      <c r="M86" s="97" t="s">
        <v>11</v>
      </c>
      <c r="N86" s="97" t="s">
        <v>11</v>
      </c>
      <c r="O86" s="97" t="s">
        <v>11</v>
      </c>
      <c r="P86" s="98" t="s">
        <v>11</v>
      </c>
      <c r="Q86" s="100" t="s">
        <v>10</v>
      </c>
      <c r="R86" s="97" t="s">
        <v>11</v>
      </c>
      <c r="S86" s="97" t="s">
        <v>11</v>
      </c>
      <c r="T86" s="97" t="s">
        <v>11</v>
      </c>
      <c r="U86" s="97" t="s">
        <v>11</v>
      </c>
      <c r="V86" s="97" t="s">
        <v>11</v>
      </c>
      <c r="W86" s="98" t="s">
        <v>11</v>
      </c>
      <c r="X86" s="65"/>
      <c r="Y86" s="92"/>
      <c r="Z86" s="92"/>
      <c r="AA86" s="92"/>
      <c r="AB86" s="92"/>
      <c r="AC86" s="92"/>
      <c r="AD86" s="92"/>
      <c r="AE86" s="92"/>
      <c r="AF86" s="92"/>
      <c r="AG86" s="92"/>
      <c r="AH86" s="92"/>
      <c r="AI86" s="92"/>
      <c r="AJ86" s="92"/>
      <c r="AK86" s="92"/>
      <c r="AL86" s="92"/>
      <c r="AM86" s="13">
        <v>4</v>
      </c>
      <c r="AN86" s="12">
        <v>2</v>
      </c>
      <c r="AO86" s="12">
        <v>1</v>
      </c>
      <c r="AP86" s="12">
        <v>1</v>
      </c>
      <c r="AQ86" s="41"/>
      <c r="AR86" s="44" t="s">
        <v>1074</v>
      </c>
      <c r="AS86" s="146">
        <v>0</v>
      </c>
      <c r="AT86" s="13" t="s">
        <v>169</v>
      </c>
      <c r="AU86" s="12" t="s">
        <v>67</v>
      </c>
      <c r="AV86" s="12" t="s">
        <v>297</v>
      </c>
      <c r="AW86" s="50">
        <v>44264</v>
      </c>
      <c r="AX86" s="50">
        <v>44470</v>
      </c>
      <c r="AY86" s="50">
        <v>46203</v>
      </c>
      <c r="AZ86" s="221">
        <f ca="1">+(REFERENCEMENT_FACADE[[#This Row],[AVIS LIMITE AU / VALIDITE]]&gt;=TODAY())*1</f>
        <v>1</v>
      </c>
      <c r="BA86" s="12" t="s">
        <v>10</v>
      </c>
      <c r="BB8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6" s="16" t="s">
        <v>921</v>
      </c>
      <c r="BD86" s="13"/>
      <c r="BE86" s="12"/>
      <c r="BF86" s="16"/>
      <c r="BG86" s="125" t="s">
        <v>745</v>
      </c>
      <c r="BH86" s="103" t="s">
        <v>649</v>
      </c>
      <c r="BI86" s="103"/>
      <c r="BJ8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https://evaluation.cstb.fr/fr/avis-technique/detail/2.1-15-1667_V3/</v>
      </c>
      <c r="BK86" s="105" t="s">
        <v>857</v>
      </c>
      <c r="BL8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n°2.1/15-1667_V3 annule et remplace l' Avis technique n° 2.1/15-1667_V2
Sur liste verte de la C2p à la date du référencement</v>
      </c>
      <c r="BM8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8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8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8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6" s="105">
        <f>IF(RECH_SUPPORT=TRUE,IF(MID(REFERENCEMENT_FACADE[[#This Row],[Colonne support visé]],1,3)="OUI",1,IF(OR(MID(REFERENCEMENT_FACADE[[#This Row],[Colonne support visé]],1,3)="non",MID(REFERENCEMENT_FACADE[[#This Row],[Colonne support visé]],1,2)="SO"),0,0)),1)</f>
        <v>1</v>
      </c>
      <c r="BV86" s="105">
        <f>IF(RECH_HAUTEUR=TRUE,IF(MID(REFERENCEMENT_FACADE[[#This Row],[Colonne situation visé]],1,3)="oui",1,IF(MID(REFERENCEMENT_FACADE[[#This Row],[Colonne situation visé]],1,3)="non",0,"ERREUR")),1)</f>
        <v>1</v>
      </c>
      <c r="BW8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6" s="105">
        <f>IF(REFERENCEMENT_FACADE[[#This Row],[Eligibilité procédé]]&lt;&gt;0,COUNTIF(REFERENCEMENT_FACADE[Eligibilité procédé],"&lt;="&amp;REFERENCEMENT_FACADE[[#This Row],[Eligibilité procédé]])-COUNTIF(REFERENCEMENT_FACADE[Eligibilité procédé],"=0"),ROWS(REFERENCEMENT_FACADE[Ordre]))</f>
        <v>81</v>
      </c>
      <c r="BY86" s="105">
        <f>IF(COUNTIF((REFERENCEMENT_FACADE[[#This Row],[Support visé]:[zone de simicité]]),"&lt;&gt;"&amp;"")=SUM(REFERENCEMENT_FACADE[[#This Row],[Support visé]:[zone de simicité]]),ROW(REFERENCEMENT_FACADE[[#This Row],[zone de simicité]]),"")</f>
        <v>86</v>
      </c>
    </row>
    <row r="87" spans="1:77" s="5" customFormat="1" ht="230.4" x14ac:dyDescent="0.3">
      <c r="A87" s="57">
        <v>45085</v>
      </c>
      <c r="B87" s="12" t="s">
        <v>128</v>
      </c>
      <c r="C87" s="12" t="s">
        <v>122</v>
      </c>
      <c r="D87" s="224" t="s">
        <v>1355</v>
      </c>
      <c r="E87" s="225" t="s">
        <v>90</v>
      </c>
      <c r="F87" s="72" t="s">
        <v>10</v>
      </c>
      <c r="G87" s="73" t="s">
        <v>10</v>
      </c>
      <c r="H87" s="79" t="s">
        <v>11</v>
      </c>
      <c r="I87" s="75" t="s">
        <v>11</v>
      </c>
      <c r="J87" s="96" t="s">
        <v>10</v>
      </c>
      <c r="K87" s="97" t="s">
        <v>10</v>
      </c>
      <c r="L87" s="97" t="s">
        <v>10</v>
      </c>
      <c r="M87" s="97" t="s">
        <v>11</v>
      </c>
      <c r="N87" s="97" t="s">
        <v>11</v>
      </c>
      <c r="O87" s="97" t="s">
        <v>11</v>
      </c>
      <c r="P87" s="98" t="s">
        <v>11</v>
      </c>
      <c r="Q87" s="100" t="s">
        <v>10</v>
      </c>
      <c r="R87" s="97" t="s">
        <v>10</v>
      </c>
      <c r="S87" s="97" t="s">
        <v>10</v>
      </c>
      <c r="T87" s="97" t="s">
        <v>11</v>
      </c>
      <c r="U87" s="97" t="s">
        <v>11</v>
      </c>
      <c r="V87" s="97" t="s">
        <v>11</v>
      </c>
      <c r="W87" s="98" t="s">
        <v>11</v>
      </c>
      <c r="X87" s="65"/>
      <c r="Y87" s="93"/>
      <c r="Z87" s="93"/>
      <c r="AA87" s="93"/>
      <c r="AB87" s="93"/>
      <c r="AC87" s="93"/>
      <c r="AD87" s="93"/>
      <c r="AE87" s="93"/>
      <c r="AF87" s="93"/>
      <c r="AG87" s="93"/>
      <c r="AH87" s="93"/>
      <c r="AI87" s="93"/>
      <c r="AJ87" s="93"/>
      <c r="AK87" s="93"/>
      <c r="AL87" s="93"/>
      <c r="AM87" s="13">
        <v>4</v>
      </c>
      <c r="AN87" s="12">
        <v>2</v>
      </c>
      <c r="AO87" s="12">
        <v>1</v>
      </c>
      <c r="AP87" s="12">
        <v>1</v>
      </c>
      <c r="AQ87" s="41" t="s">
        <v>1405</v>
      </c>
      <c r="AR87" s="44"/>
      <c r="AS87" s="146">
        <v>0</v>
      </c>
      <c r="AT87" s="228" t="s">
        <v>1359</v>
      </c>
      <c r="AU87" s="11" t="s">
        <v>1088</v>
      </c>
      <c r="AV87" s="229" t="s">
        <v>1360</v>
      </c>
      <c r="AW87" s="232" t="s">
        <v>90</v>
      </c>
      <c r="AX87" s="234">
        <v>41091</v>
      </c>
      <c r="AY87" s="232" t="s">
        <v>90</v>
      </c>
      <c r="AZ87" s="221">
        <f ca="1">+(REFERENCEMENT_FACADE[[#This Row],[AVIS LIMITE AU / VALIDITE]]&gt;=TODAY())*1</f>
        <v>1</v>
      </c>
      <c r="BA87" s="12" t="s">
        <v>1361</v>
      </c>
      <c r="BB8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7" s="235" t="s">
        <v>1364</v>
      </c>
      <c r="BD87" s="13"/>
      <c r="BE87" s="12"/>
      <c r="BF87" s="16"/>
      <c r="BG87" s="124"/>
      <c r="BH87" s="103" t="s">
        <v>1410</v>
      </c>
      <c r="BI87" s="123"/>
      <c r="BJ87" s="105"/>
      <c r="BK87" s="105"/>
      <c r="BL8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8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8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 / COB (NF DTU 31.2)</v>
      </c>
      <c r="BR8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10 m</v>
      </c>
      <c r="BS8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8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7" s="105">
        <f>IF(RECH_SUPPORT=TRUE,IF(MID(REFERENCEMENT_FACADE[[#This Row],[Colonne support visé]],1,3)="OUI",1,IF(OR(MID(REFERENCEMENT_FACADE[[#This Row],[Colonne support visé]],1,3)="non",MID(REFERENCEMENT_FACADE[[#This Row],[Colonne support visé]],1,2)="SO"),0,0)),1)</f>
        <v>1</v>
      </c>
      <c r="BV87" s="105">
        <f>IF(RECH_HAUTEUR=TRUE,IF(MID(REFERENCEMENT_FACADE[[#This Row],[Colonne situation visé]],1,3)="oui",1,IF(MID(REFERENCEMENT_FACADE[[#This Row],[Colonne situation visé]],1,3)="non",0,"ERREUR")),1)</f>
        <v>1</v>
      </c>
      <c r="BW8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7" s="105">
        <f>IF(REFERENCEMENT_FACADE[[#This Row],[Eligibilité procédé]]&lt;&gt;0,COUNTIF(REFERENCEMENT_FACADE[Eligibilité procédé],"&lt;="&amp;REFERENCEMENT_FACADE[[#This Row],[Eligibilité procédé]])-COUNTIF(REFERENCEMENT_FACADE[Eligibilité procédé],"=0"),ROWS(REFERENCEMENT_FACADE[Ordre]))</f>
        <v>82</v>
      </c>
      <c r="BY87" s="105">
        <f>IF(COUNTIF((REFERENCEMENT_FACADE[[#This Row],[Support visé]:[zone de simicité]]),"&lt;&gt;"&amp;"")=SUM(REFERENCEMENT_FACADE[[#This Row],[Support visé]:[zone de simicité]]),ROW(REFERENCEMENT_FACADE[[#This Row],[zone de simicité]]),"")</f>
        <v>87</v>
      </c>
    </row>
    <row r="88" spans="1:77" s="5" customFormat="1" ht="86.4" x14ac:dyDescent="0.3">
      <c r="A88" s="57">
        <v>45085</v>
      </c>
      <c r="B88" s="12" t="s">
        <v>128</v>
      </c>
      <c r="C88" s="12" t="s">
        <v>122</v>
      </c>
      <c r="D88" s="224" t="s">
        <v>1356</v>
      </c>
      <c r="E88" s="225" t="s">
        <v>90</v>
      </c>
      <c r="F88" s="72" t="s">
        <v>10</v>
      </c>
      <c r="G88" s="73" t="s">
        <v>10</v>
      </c>
      <c r="H88" s="79" t="s">
        <v>11</v>
      </c>
      <c r="I88" s="75" t="s">
        <v>11</v>
      </c>
      <c r="J88" s="96" t="s">
        <v>415</v>
      </c>
      <c r="K88" s="97" t="s">
        <v>415</v>
      </c>
      <c r="L88" s="97" t="s">
        <v>415</v>
      </c>
      <c r="M88" s="97" t="s">
        <v>11</v>
      </c>
      <c r="N88" s="97" t="s">
        <v>11</v>
      </c>
      <c r="O88" s="97" t="s">
        <v>11</v>
      </c>
      <c r="P88" s="98" t="s">
        <v>11</v>
      </c>
      <c r="Q88" s="100" t="s">
        <v>415</v>
      </c>
      <c r="R88" s="97" t="s">
        <v>415</v>
      </c>
      <c r="S88" s="97" t="s">
        <v>415</v>
      </c>
      <c r="T88" s="97" t="s">
        <v>11</v>
      </c>
      <c r="U88" s="97" t="s">
        <v>11</v>
      </c>
      <c r="V88" s="97" t="s">
        <v>11</v>
      </c>
      <c r="W88" s="98" t="s">
        <v>11</v>
      </c>
      <c r="X88" s="65" t="s">
        <v>1357</v>
      </c>
      <c r="Y88" s="93" t="s">
        <v>1358</v>
      </c>
      <c r="Z88" s="93" t="s">
        <v>1358</v>
      </c>
      <c r="AA88" s="93" t="s">
        <v>1358</v>
      </c>
      <c r="AB88" s="93"/>
      <c r="AC88" s="93"/>
      <c r="AD88" s="93"/>
      <c r="AE88" s="93"/>
      <c r="AF88" s="93" t="s">
        <v>1358</v>
      </c>
      <c r="AG88" s="93" t="s">
        <v>1358</v>
      </c>
      <c r="AH88" s="93" t="s">
        <v>1358</v>
      </c>
      <c r="AI88" s="93"/>
      <c r="AJ88" s="93"/>
      <c r="AK88" s="93"/>
      <c r="AL88" s="93"/>
      <c r="AM88" s="13">
        <v>4</v>
      </c>
      <c r="AN88" s="12">
        <v>2</v>
      </c>
      <c r="AO88" s="12">
        <v>1</v>
      </c>
      <c r="AP88" s="12">
        <v>1</v>
      </c>
      <c r="AQ88" s="41" t="s">
        <v>1405</v>
      </c>
      <c r="AR88" s="44"/>
      <c r="AS88" s="146">
        <v>0</v>
      </c>
      <c r="AT88" s="15" t="s">
        <v>1362</v>
      </c>
      <c r="AU88" s="11" t="s">
        <v>1088</v>
      </c>
      <c r="AV88" s="50" t="s">
        <v>1363</v>
      </c>
      <c r="AW88" s="230" t="s">
        <v>90</v>
      </c>
      <c r="AX88" s="233">
        <v>40909</v>
      </c>
      <c r="AY88" s="230" t="s">
        <v>90</v>
      </c>
      <c r="AZ88" s="221">
        <f ca="1">+(REFERENCEMENT_FACADE[[#This Row],[AVIS LIMITE AU / VALIDITE]]&gt;=TODAY())*1</f>
        <v>1</v>
      </c>
      <c r="BA88" s="12" t="s">
        <v>10</v>
      </c>
      <c r="BB8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8" s="235" t="s">
        <v>1365</v>
      </c>
      <c r="BD88" s="13"/>
      <c r="BE88" s="12"/>
      <c r="BF88" s="16"/>
      <c r="BG88" s="124"/>
      <c r="BH88" s="103" t="s">
        <v>1411</v>
      </c>
      <c r="BI88" s="123"/>
      <c r="BJ88" s="105"/>
      <c r="BK88" s="105"/>
      <c r="BL8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8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8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 / COB (NF DTU 31.2)</v>
      </c>
      <c r="BR8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10 m</v>
      </c>
      <c r="BS8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88"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Il faut que le risque de mouillage des façades reste moyen c’est-à-dire que la durée de mouillage doit être inférieure à 10 jour/an afin de mettre un enduit à la chaux.</v>
      </c>
      <c r="BU88" s="105">
        <f>IF(RECH_SUPPORT=TRUE,IF(MID(REFERENCEMENT_FACADE[[#This Row],[Colonne support visé]],1,3)="OUI",1,IF(OR(MID(REFERENCEMENT_FACADE[[#This Row],[Colonne support visé]],1,3)="non",MID(REFERENCEMENT_FACADE[[#This Row],[Colonne support visé]],1,2)="SO"),0,0)),1)</f>
        <v>1</v>
      </c>
      <c r="BV88" s="105">
        <f>IF(RECH_HAUTEUR=TRUE,IF(MID(REFERENCEMENT_FACADE[[#This Row],[Colonne situation visé]],1,3)="oui",1,IF(MID(REFERENCEMENT_FACADE[[#This Row],[Colonne situation visé]],1,3)="non",0,"ERREUR")),1)</f>
        <v>1</v>
      </c>
      <c r="BW8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8" s="105">
        <f>IF(REFERENCEMENT_FACADE[[#This Row],[Eligibilité procédé]]&lt;&gt;0,COUNTIF(REFERENCEMENT_FACADE[Eligibilité procédé],"&lt;="&amp;REFERENCEMENT_FACADE[[#This Row],[Eligibilité procédé]])-COUNTIF(REFERENCEMENT_FACADE[Eligibilité procédé],"=0"),ROWS(REFERENCEMENT_FACADE[Ordre]))</f>
        <v>83</v>
      </c>
      <c r="BY88" s="105">
        <f>IF(COUNTIF((REFERENCEMENT_FACADE[[#This Row],[Support visé]:[zone de simicité]]),"&lt;&gt;"&amp;"")=SUM(REFERENCEMENT_FACADE[[#This Row],[Support visé]:[zone de simicité]]),ROW(REFERENCEMENT_FACADE[[#This Row],[zone de simicité]]),"")</f>
        <v>88</v>
      </c>
    </row>
    <row r="89" spans="1:77" s="5" customFormat="1" ht="100.8" x14ac:dyDescent="0.3">
      <c r="A89" s="152">
        <v>44383</v>
      </c>
      <c r="B89" s="12" t="s">
        <v>122</v>
      </c>
      <c r="C89" s="12" t="s">
        <v>119</v>
      </c>
      <c r="D89" s="12" t="s">
        <v>1115</v>
      </c>
      <c r="E89" s="154" t="s">
        <v>1116</v>
      </c>
      <c r="F89" s="13" t="s">
        <v>30</v>
      </c>
      <c r="G89" s="12" t="s">
        <v>10</v>
      </c>
      <c r="H89" s="146" t="s">
        <v>11</v>
      </c>
      <c r="I89" s="16" t="s">
        <v>170</v>
      </c>
      <c r="J89" s="96" t="s">
        <v>10</v>
      </c>
      <c r="K89" s="97" t="s">
        <v>10</v>
      </c>
      <c r="L89" s="97" t="s">
        <v>415</v>
      </c>
      <c r="M89" s="97" t="s">
        <v>415</v>
      </c>
      <c r="N89" s="97" t="s">
        <v>11</v>
      </c>
      <c r="O89" s="97" t="s">
        <v>11</v>
      </c>
      <c r="P89" s="98" t="s">
        <v>11</v>
      </c>
      <c r="Q89" s="100" t="s">
        <v>10</v>
      </c>
      <c r="R89" s="97" t="s">
        <v>10</v>
      </c>
      <c r="S89" s="97" t="s">
        <v>415</v>
      </c>
      <c r="T89" s="97" t="s">
        <v>415</v>
      </c>
      <c r="U89" s="97" t="s">
        <v>11</v>
      </c>
      <c r="V89" s="97" t="s">
        <v>11</v>
      </c>
      <c r="W89" s="98" t="s">
        <v>11</v>
      </c>
      <c r="X89" s="65" t="s">
        <v>1194</v>
      </c>
      <c r="Y89" s="93"/>
      <c r="Z89" s="93"/>
      <c r="AA89" s="93" t="s">
        <v>1194</v>
      </c>
      <c r="AB89" s="93" t="s">
        <v>1194</v>
      </c>
      <c r="AC89" s="93"/>
      <c r="AD89" s="93"/>
      <c r="AE89" s="93"/>
      <c r="AF89" s="93"/>
      <c r="AG89" s="93"/>
      <c r="AH89" s="93" t="s">
        <v>1194</v>
      </c>
      <c r="AI89" s="93" t="s">
        <v>1194</v>
      </c>
      <c r="AJ89" s="93"/>
      <c r="AK89" s="93"/>
      <c r="AL89" s="93"/>
      <c r="AM89" s="13">
        <v>4</v>
      </c>
      <c r="AN89" s="12" t="s">
        <v>384</v>
      </c>
      <c r="AO89" s="12" t="s">
        <v>384</v>
      </c>
      <c r="AP89" s="12" t="s">
        <v>384</v>
      </c>
      <c r="AQ89" s="159" t="s">
        <v>1150</v>
      </c>
      <c r="AR89" s="161" t="s">
        <v>1074</v>
      </c>
      <c r="AS89" s="146">
        <v>0</v>
      </c>
      <c r="AT89" s="13" t="s">
        <v>1133</v>
      </c>
      <c r="AU89" s="12" t="s">
        <v>13</v>
      </c>
      <c r="AV89" s="12" t="s">
        <v>1163</v>
      </c>
      <c r="AW89" s="166">
        <v>44131</v>
      </c>
      <c r="AX89" s="166">
        <v>44252</v>
      </c>
      <c r="AY89" s="166">
        <v>46053</v>
      </c>
      <c r="AZ89" s="221">
        <f ca="1">+(REFERENCEMENT_FACADE[[#This Row],[AVIS LIMITE AU / VALIDITE]]&gt;=TODAY())*1</f>
        <v>1</v>
      </c>
      <c r="BA89" s="49" t="s">
        <v>10</v>
      </c>
      <c r="BB8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89" s="16" t="s">
        <v>1250</v>
      </c>
      <c r="BD89" s="13" t="s">
        <v>1188</v>
      </c>
      <c r="BE89" s="49" t="s">
        <v>747</v>
      </c>
      <c r="BF89" s="154"/>
      <c r="BG89" s="124"/>
      <c r="BH89" s="103" t="s">
        <v>1206</v>
      </c>
      <c r="BI89" s="123"/>
      <c r="BJ8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https://evaluation.cstb.fr/fr/avis-technique/detail/7-17-1687_V2/</v>
      </c>
      <c r="BK89" s="105" t="s">
        <v>1163</v>
      </c>
      <c r="BL8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n°7/17-1687_V2 annule et remplace l' Avis Technique n° 7/17-1687_V2
Sur liste verte de la C2p à la date du référencement</v>
      </c>
      <c r="BM8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8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8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8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8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8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8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8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89" s="105">
        <f>IF(RECH_SUPPORT=TRUE,IF(MID(REFERENCEMENT_FACADE[[#This Row],[Colonne support visé]],1,3)="OUI",1,IF(OR(MID(REFERENCEMENT_FACADE[[#This Row],[Colonne support visé]],1,3)="non",MID(REFERENCEMENT_FACADE[[#This Row],[Colonne support visé]],1,2)="SO"),0,0)),1)</f>
        <v>1</v>
      </c>
      <c r="BV89" s="105">
        <f>IF(RECH_HAUTEUR=TRUE,IF(MID(REFERENCEMENT_FACADE[[#This Row],[Colonne situation visé]],1,3)="oui",1,IF(MID(REFERENCEMENT_FACADE[[#This Row],[Colonne situation visé]],1,3)="non",0,"ERREUR")),1)</f>
        <v>1</v>
      </c>
      <c r="BW8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89" s="105">
        <f>IF(REFERENCEMENT_FACADE[[#This Row],[Eligibilité procédé]]&lt;&gt;0,COUNTIF(REFERENCEMENT_FACADE[Eligibilité procédé],"&lt;="&amp;REFERENCEMENT_FACADE[[#This Row],[Eligibilité procédé]])-COUNTIF(REFERENCEMENT_FACADE[Eligibilité procédé],"=0"),ROWS(REFERENCEMENT_FACADE[Ordre]))</f>
        <v>84</v>
      </c>
      <c r="BY89" s="105">
        <f>IF(COUNTIF((REFERENCEMENT_FACADE[[#This Row],[Support visé]:[zone de simicité]]),"&lt;&gt;"&amp;"")=SUM(REFERENCEMENT_FACADE[[#This Row],[Support visé]:[zone de simicité]]),ROW(REFERENCEMENT_FACADE[[#This Row],[zone de simicité]]),"")</f>
        <v>89</v>
      </c>
    </row>
    <row r="90" spans="1:77" s="5" customFormat="1" ht="100.8" x14ac:dyDescent="0.3">
      <c r="A90" s="152">
        <v>44383</v>
      </c>
      <c r="B90" s="12" t="s">
        <v>122</v>
      </c>
      <c r="C90" s="12" t="s">
        <v>119</v>
      </c>
      <c r="D90" s="12" t="s">
        <v>1117</v>
      </c>
      <c r="E90" s="16" t="s">
        <v>1118</v>
      </c>
      <c r="F90" s="119" t="s">
        <v>30</v>
      </c>
      <c r="G90" s="117" t="s">
        <v>10</v>
      </c>
      <c r="H90" s="158" t="s">
        <v>11</v>
      </c>
      <c r="I90" s="118" t="s">
        <v>170</v>
      </c>
      <c r="J90" s="96" t="s">
        <v>10</v>
      </c>
      <c r="K90" s="97" t="s">
        <v>10</v>
      </c>
      <c r="L90" s="97" t="s">
        <v>415</v>
      </c>
      <c r="M90" s="97" t="s">
        <v>415</v>
      </c>
      <c r="N90" s="97" t="s">
        <v>11</v>
      </c>
      <c r="O90" s="97" t="s">
        <v>11</v>
      </c>
      <c r="P90" s="98" t="s">
        <v>11</v>
      </c>
      <c r="Q90" s="100" t="s">
        <v>10</v>
      </c>
      <c r="R90" s="97" t="s">
        <v>10</v>
      </c>
      <c r="S90" s="97" t="s">
        <v>415</v>
      </c>
      <c r="T90" s="97" t="s">
        <v>415</v>
      </c>
      <c r="U90" s="97" t="s">
        <v>11</v>
      </c>
      <c r="V90" s="97" t="s">
        <v>11</v>
      </c>
      <c r="W90" s="98" t="s">
        <v>11</v>
      </c>
      <c r="X90" s="65" t="s">
        <v>1194</v>
      </c>
      <c r="Y90" s="93"/>
      <c r="Z90" s="93"/>
      <c r="AA90" s="93" t="s">
        <v>1194</v>
      </c>
      <c r="AB90" s="93" t="s">
        <v>1194</v>
      </c>
      <c r="AC90" s="93"/>
      <c r="AD90" s="93"/>
      <c r="AE90" s="93"/>
      <c r="AF90" s="93"/>
      <c r="AG90" s="93"/>
      <c r="AH90" s="93" t="s">
        <v>1194</v>
      </c>
      <c r="AI90" s="93" t="s">
        <v>1194</v>
      </c>
      <c r="AJ90" s="93"/>
      <c r="AK90" s="93"/>
      <c r="AL90" s="93"/>
      <c r="AM90" s="13">
        <v>4</v>
      </c>
      <c r="AN90" s="12" t="s">
        <v>384</v>
      </c>
      <c r="AO90" s="12" t="s">
        <v>384</v>
      </c>
      <c r="AP90" s="12" t="s">
        <v>384</v>
      </c>
      <c r="AQ90" s="159" t="s">
        <v>1150</v>
      </c>
      <c r="AR90" s="161" t="s">
        <v>1074</v>
      </c>
      <c r="AS90" s="146">
        <v>0</v>
      </c>
      <c r="AT90" s="13" t="s">
        <v>1118</v>
      </c>
      <c r="AU90" s="12" t="s">
        <v>13</v>
      </c>
      <c r="AV90" s="12" t="s">
        <v>1164</v>
      </c>
      <c r="AW90" s="166">
        <v>44131</v>
      </c>
      <c r="AX90" s="166">
        <v>44314</v>
      </c>
      <c r="AY90" s="166">
        <v>46053</v>
      </c>
      <c r="AZ90" s="221">
        <f ca="1">+(REFERENCEMENT_FACADE[[#This Row],[AVIS LIMITE AU / VALIDITE]]&gt;=TODAY())*1</f>
        <v>1</v>
      </c>
      <c r="BA90" s="49" t="s">
        <v>10</v>
      </c>
      <c r="BB9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0" s="16" t="s">
        <v>1263</v>
      </c>
      <c r="BD90" s="13" t="s">
        <v>1189</v>
      </c>
      <c r="BE90" s="49" t="s">
        <v>747</v>
      </c>
      <c r="BF90" s="154"/>
      <c r="BG90" s="124"/>
      <c r="BH90" s="103" t="s">
        <v>1207</v>
      </c>
      <c r="BI90" s="123"/>
      <c r="BJ9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https://evaluation.cstb.fr/fr/avis-technique/detail/7-19-1759_V2/</v>
      </c>
      <c r="BK90" s="105" t="s">
        <v>1248</v>
      </c>
      <c r="BL9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n°7/19-1759_V2 annule et remplace l' Avis Technique n° 7/19-1759_V1
Sur liste verte de la C2p à la date du référencement</v>
      </c>
      <c r="BM9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9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9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0" s="105">
        <f>IF(RECH_SUPPORT=TRUE,IF(MID(REFERENCEMENT_FACADE[[#This Row],[Colonne support visé]],1,3)="OUI",1,IF(OR(MID(REFERENCEMENT_FACADE[[#This Row],[Colonne support visé]],1,3)="non",MID(REFERENCEMENT_FACADE[[#This Row],[Colonne support visé]],1,2)="SO"),0,0)),1)</f>
        <v>1</v>
      </c>
      <c r="BV90" s="105">
        <f>IF(RECH_HAUTEUR=TRUE,IF(MID(REFERENCEMENT_FACADE[[#This Row],[Colonne situation visé]],1,3)="oui",1,IF(MID(REFERENCEMENT_FACADE[[#This Row],[Colonne situation visé]],1,3)="non",0,"ERREUR")),1)</f>
        <v>1</v>
      </c>
      <c r="BW9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0" s="105">
        <f>IF(REFERENCEMENT_FACADE[[#This Row],[Eligibilité procédé]]&lt;&gt;0,COUNTIF(REFERENCEMENT_FACADE[Eligibilité procédé],"&lt;="&amp;REFERENCEMENT_FACADE[[#This Row],[Eligibilité procédé]])-COUNTIF(REFERENCEMENT_FACADE[Eligibilité procédé],"=0"),ROWS(REFERENCEMENT_FACADE[Ordre]))</f>
        <v>85</v>
      </c>
      <c r="BY90" s="105">
        <f>IF(COUNTIF((REFERENCEMENT_FACADE[[#This Row],[Support visé]:[zone de simicité]]),"&lt;&gt;"&amp;"")=SUM(REFERENCEMENT_FACADE[[#This Row],[Support visé]:[zone de simicité]]),ROW(REFERENCEMENT_FACADE[[#This Row],[zone de simicité]]),"")</f>
        <v>90</v>
      </c>
    </row>
    <row r="91" spans="1:77" s="5" customFormat="1" ht="57.6" x14ac:dyDescent="0.3">
      <c r="A91" s="152">
        <v>44383</v>
      </c>
      <c r="B91" s="12" t="s">
        <v>122</v>
      </c>
      <c r="C91" s="12" t="s">
        <v>119</v>
      </c>
      <c r="D91" s="12" t="s">
        <v>1119</v>
      </c>
      <c r="E91" s="154" t="s">
        <v>1120</v>
      </c>
      <c r="F91" s="13" t="s">
        <v>30</v>
      </c>
      <c r="G91" s="12" t="s">
        <v>10</v>
      </c>
      <c r="H91" s="146" t="s">
        <v>11</v>
      </c>
      <c r="I91" s="16" t="s">
        <v>170</v>
      </c>
      <c r="J91" s="96" t="s">
        <v>10</v>
      </c>
      <c r="K91" s="97" t="s">
        <v>10</v>
      </c>
      <c r="L91" s="97" t="s">
        <v>11</v>
      </c>
      <c r="M91" s="97" t="s">
        <v>11</v>
      </c>
      <c r="N91" s="97" t="s">
        <v>11</v>
      </c>
      <c r="O91" s="97" t="s">
        <v>11</v>
      </c>
      <c r="P91" s="98" t="s">
        <v>11</v>
      </c>
      <c r="Q91" s="100" t="s">
        <v>10</v>
      </c>
      <c r="R91" s="97" t="s">
        <v>11</v>
      </c>
      <c r="S91" s="97" t="s">
        <v>11</v>
      </c>
      <c r="T91" s="97" t="s">
        <v>11</v>
      </c>
      <c r="U91" s="97" t="s">
        <v>11</v>
      </c>
      <c r="V91" s="97" t="s">
        <v>11</v>
      </c>
      <c r="W91" s="98" t="s">
        <v>11</v>
      </c>
      <c r="X91" s="65"/>
      <c r="Y91" s="93"/>
      <c r="Z91" s="93"/>
      <c r="AA91" s="93"/>
      <c r="AB91" s="93"/>
      <c r="AC91" s="93"/>
      <c r="AD91" s="93"/>
      <c r="AE91" s="93"/>
      <c r="AF91" s="93"/>
      <c r="AG91" s="93"/>
      <c r="AH91" s="93"/>
      <c r="AI91" s="93"/>
      <c r="AJ91" s="93"/>
      <c r="AK91" s="93"/>
      <c r="AL91" s="93"/>
      <c r="AM91" s="13">
        <v>4</v>
      </c>
      <c r="AN91" s="12" t="s">
        <v>384</v>
      </c>
      <c r="AO91" s="12" t="s">
        <v>384</v>
      </c>
      <c r="AP91" s="12" t="s">
        <v>384</v>
      </c>
      <c r="AQ91" s="159" t="s">
        <v>1149</v>
      </c>
      <c r="AR91" s="161" t="s">
        <v>1074</v>
      </c>
      <c r="AS91" s="146">
        <v>0</v>
      </c>
      <c r="AT91" s="13" t="s">
        <v>1165</v>
      </c>
      <c r="AU91" s="12" t="s">
        <v>13</v>
      </c>
      <c r="AV91" s="12" t="s">
        <v>1166</v>
      </c>
      <c r="AW91" s="166">
        <v>44176</v>
      </c>
      <c r="AX91" s="166">
        <v>44354</v>
      </c>
      <c r="AY91" s="166">
        <v>46477</v>
      </c>
      <c r="AZ91" s="221">
        <f ca="1">+(REFERENCEMENT_FACADE[[#This Row],[AVIS LIMITE AU / VALIDITE]]&gt;=TODAY())*1</f>
        <v>1</v>
      </c>
      <c r="BA91" s="12" t="s">
        <v>10</v>
      </c>
      <c r="BB9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1" s="16" t="s">
        <v>1251</v>
      </c>
      <c r="BD91" s="13" t="s">
        <v>1190</v>
      </c>
      <c r="BE91" s="49" t="s">
        <v>747</v>
      </c>
      <c r="BF91" s="154"/>
      <c r="BG91" s="124"/>
      <c r="BH91" s="103" t="s">
        <v>1208</v>
      </c>
      <c r="BI91" s="123"/>
      <c r="BJ9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https://evaluation.cstb.fr/fr/avis-technique/detail/7-17-1694_V2/</v>
      </c>
      <c r="BK91" s="105" t="s">
        <v>1166</v>
      </c>
      <c r="BL9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n°7/17-1694_V2 annule et remplace l' Avis Technique n° 7/17-1694_V2
Sur liste verte de la C2p à la date du référencement</v>
      </c>
      <c r="BM9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9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9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1" s="105">
        <f>IF(RECH_SUPPORT=TRUE,IF(MID(REFERENCEMENT_FACADE[[#This Row],[Colonne support visé]],1,3)="OUI",1,IF(OR(MID(REFERENCEMENT_FACADE[[#This Row],[Colonne support visé]],1,3)="non",MID(REFERENCEMENT_FACADE[[#This Row],[Colonne support visé]],1,2)="SO"),0,0)),1)</f>
        <v>1</v>
      </c>
      <c r="BV91" s="105">
        <f>IF(RECH_HAUTEUR=TRUE,IF(MID(REFERENCEMENT_FACADE[[#This Row],[Colonne situation visé]],1,3)="oui",1,IF(MID(REFERENCEMENT_FACADE[[#This Row],[Colonne situation visé]],1,3)="non",0,"ERREUR")),1)</f>
        <v>1</v>
      </c>
      <c r="BW9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1" s="105">
        <f>IF(REFERENCEMENT_FACADE[[#This Row],[Eligibilité procédé]]&lt;&gt;0,COUNTIF(REFERENCEMENT_FACADE[Eligibilité procédé],"&lt;="&amp;REFERENCEMENT_FACADE[[#This Row],[Eligibilité procédé]])-COUNTIF(REFERENCEMENT_FACADE[Eligibilité procédé],"=0"),ROWS(REFERENCEMENT_FACADE[Ordre]))</f>
        <v>86</v>
      </c>
      <c r="BY91" s="105">
        <f>IF(COUNTIF((REFERENCEMENT_FACADE[[#This Row],[Support visé]:[zone de simicité]]),"&lt;&gt;"&amp;"")=SUM(REFERENCEMENT_FACADE[[#This Row],[Support visé]:[zone de simicité]]),ROW(REFERENCEMENT_FACADE[[#This Row],[zone de simicité]]),"")</f>
        <v>91</v>
      </c>
    </row>
    <row r="92" spans="1:77" s="5" customFormat="1" ht="100.8" x14ac:dyDescent="0.3">
      <c r="A92" s="152">
        <v>44383</v>
      </c>
      <c r="B92" s="12" t="s">
        <v>122</v>
      </c>
      <c r="C92" s="12" t="s">
        <v>119</v>
      </c>
      <c r="D92" s="12" t="s">
        <v>1121</v>
      </c>
      <c r="E92" s="16" t="s">
        <v>1122</v>
      </c>
      <c r="F92" s="13" t="s">
        <v>30</v>
      </c>
      <c r="G92" s="12" t="s">
        <v>10</v>
      </c>
      <c r="H92" s="146" t="s">
        <v>11</v>
      </c>
      <c r="I92" s="16" t="s">
        <v>170</v>
      </c>
      <c r="J92" s="96" t="s">
        <v>10</v>
      </c>
      <c r="K92" s="97" t="s">
        <v>10</v>
      </c>
      <c r="L92" s="97" t="s">
        <v>415</v>
      </c>
      <c r="M92" s="97" t="s">
        <v>415</v>
      </c>
      <c r="N92" s="97" t="s">
        <v>11</v>
      </c>
      <c r="O92" s="97" t="s">
        <v>11</v>
      </c>
      <c r="P92" s="98" t="s">
        <v>11</v>
      </c>
      <c r="Q92" s="100" t="s">
        <v>10</v>
      </c>
      <c r="R92" s="97" t="s">
        <v>10</v>
      </c>
      <c r="S92" s="97" t="s">
        <v>415</v>
      </c>
      <c r="T92" s="97" t="s">
        <v>415</v>
      </c>
      <c r="U92" s="97" t="s">
        <v>11</v>
      </c>
      <c r="V92" s="97" t="s">
        <v>11</v>
      </c>
      <c r="W92" s="98" t="s">
        <v>11</v>
      </c>
      <c r="X92" s="65" t="s">
        <v>1194</v>
      </c>
      <c r="Y92" s="93"/>
      <c r="Z92" s="93"/>
      <c r="AA92" s="93" t="s">
        <v>1194</v>
      </c>
      <c r="AB92" s="93" t="s">
        <v>1194</v>
      </c>
      <c r="AC92" s="93"/>
      <c r="AD92" s="93"/>
      <c r="AE92" s="93"/>
      <c r="AF92" s="93"/>
      <c r="AG92" s="93"/>
      <c r="AH92" s="93" t="s">
        <v>1194</v>
      </c>
      <c r="AI92" s="93" t="s">
        <v>1194</v>
      </c>
      <c r="AJ92" s="93"/>
      <c r="AK92" s="93"/>
      <c r="AL92" s="93"/>
      <c r="AM92" s="13">
        <v>4</v>
      </c>
      <c r="AN92" s="12" t="s">
        <v>384</v>
      </c>
      <c r="AO92" s="12" t="s">
        <v>384</v>
      </c>
      <c r="AP92" s="12" t="s">
        <v>384</v>
      </c>
      <c r="AQ92" s="159" t="s">
        <v>1150</v>
      </c>
      <c r="AR92" s="161" t="s">
        <v>1074</v>
      </c>
      <c r="AS92" s="146">
        <v>0</v>
      </c>
      <c r="AT92" s="13" t="s">
        <v>1122</v>
      </c>
      <c r="AU92" s="12" t="s">
        <v>13</v>
      </c>
      <c r="AV92" s="12" t="s">
        <v>1167</v>
      </c>
      <c r="AW92" s="166">
        <v>44131</v>
      </c>
      <c r="AX92" s="166">
        <v>44314</v>
      </c>
      <c r="AY92" s="166">
        <v>46053</v>
      </c>
      <c r="AZ92" s="221">
        <f ca="1">+(REFERENCEMENT_FACADE[[#This Row],[AVIS LIMITE AU / VALIDITE]]&gt;=TODAY())*1</f>
        <v>1</v>
      </c>
      <c r="BA92" s="49" t="s">
        <v>10</v>
      </c>
      <c r="BB9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2" s="16" t="s">
        <v>1262</v>
      </c>
      <c r="BD92" s="13" t="s">
        <v>1189</v>
      </c>
      <c r="BE92" s="49" t="s">
        <v>747</v>
      </c>
      <c r="BF92" s="154"/>
      <c r="BG92" s="124"/>
      <c r="BH92" s="103" t="s">
        <v>1209</v>
      </c>
      <c r="BI92" s="123"/>
      <c r="BJ9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https://evaluation.cstb.fr/fr/avis-technique/detail/7-19-1758_V2/</v>
      </c>
      <c r="BK92" s="105" t="s">
        <v>1247</v>
      </c>
      <c r="BL9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n°7/19-1758_V2 annule et remplace l' Avis Technique n° 7/19-1758_V1
Sur liste verte de la C2p à la date du référencement</v>
      </c>
      <c r="BM9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9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9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2" s="105">
        <f>IF(RECH_SUPPORT=TRUE,IF(MID(REFERENCEMENT_FACADE[[#This Row],[Colonne support visé]],1,3)="OUI",1,IF(OR(MID(REFERENCEMENT_FACADE[[#This Row],[Colonne support visé]],1,3)="non",MID(REFERENCEMENT_FACADE[[#This Row],[Colonne support visé]],1,2)="SO"),0,0)),1)</f>
        <v>1</v>
      </c>
      <c r="BV92" s="105">
        <f>IF(RECH_HAUTEUR=TRUE,IF(MID(REFERENCEMENT_FACADE[[#This Row],[Colonne situation visé]],1,3)="oui",1,IF(MID(REFERENCEMENT_FACADE[[#This Row],[Colonne situation visé]],1,3)="non",0,"ERREUR")),1)</f>
        <v>1</v>
      </c>
      <c r="BW9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2" s="105">
        <f>IF(REFERENCEMENT_FACADE[[#This Row],[Eligibilité procédé]]&lt;&gt;0,COUNTIF(REFERENCEMENT_FACADE[Eligibilité procédé],"&lt;="&amp;REFERENCEMENT_FACADE[[#This Row],[Eligibilité procédé]])-COUNTIF(REFERENCEMENT_FACADE[Eligibilité procédé],"=0"),ROWS(REFERENCEMENT_FACADE[Ordre]))</f>
        <v>87</v>
      </c>
      <c r="BY92" s="105">
        <f>IF(COUNTIF((REFERENCEMENT_FACADE[[#This Row],[Support visé]:[zone de simicité]]),"&lt;&gt;"&amp;"")=SUM(REFERENCEMENT_FACADE[[#This Row],[Support visé]:[zone de simicité]]),ROW(REFERENCEMENT_FACADE[[#This Row],[zone de simicité]]),"")</f>
        <v>92</v>
      </c>
    </row>
    <row r="93" spans="1:77" s="5" customFormat="1" ht="57.6" x14ac:dyDescent="0.3">
      <c r="A93" s="152">
        <v>44652</v>
      </c>
      <c r="B93" s="12" t="s">
        <v>122</v>
      </c>
      <c r="C93" s="12" t="s">
        <v>119</v>
      </c>
      <c r="D93" s="12" t="s">
        <v>1110</v>
      </c>
      <c r="E93" s="16" t="s">
        <v>1111</v>
      </c>
      <c r="F93" s="119" t="s">
        <v>30</v>
      </c>
      <c r="G93" s="117" t="s">
        <v>10</v>
      </c>
      <c r="H93" s="158" t="s">
        <v>11</v>
      </c>
      <c r="I93" s="118" t="s">
        <v>170</v>
      </c>
      <c r="J93" s="96" t="s">
        <v>10</v>
      </c>
      <c r="K93" s="97" t="s">
        <v>10</v>
      </c>
      <c r="L93" s="97" t="s">
        <v>11</v>
      </c>
      <c r="M93" s="97" t="s">
        <v>11</v>
      </c>
      <c r="N93" s="97" t="s">
        <v>11</v>
      </c>
      <c r="O93" s="97" t="s">
        <v>11</v>
      </c>
      <c r="P93" s="98" t="s">
        <v>11</v>
      </c>
      <c r="Q93" s="100" t="s">
        <v>10</v>
      </c>
      <c r="R93" s="97" t="s">
        <v>11</v>
      </c>
      <c r="S93" s="97" t="s">
        <v>11</v>
      </c>
      <c r="T93" s="97" t="s">
        <v>11</v>
      </c>
      <c r="U93" s="97" t="s">
        <v>11</v>
      </c>
      <c r="V93" s="97" t="s">
        <v>11</v>
      </c>
      <c r="W93" s="98" t="s">
        <v>11</v>
      </c>
      <c r="X93" s="65"/>
      <c r="Y93" s="93"/>
      <c r="Z93" s="93"/>
      <c r="AA93" s="93"/>
      <c r="AB93" s="93"/>
      <c r="AC93" s="93"/>
      <c r="AD93" s="93"/>
      <c r="AE93" s="93"/>
      <c r="AF93" s="93"/>
      <c r="AG93" s="93"/>
      <c r="AH93" s="93"/>
      <c r="AI93" s="93"/>
      <c r="AJ93" s="93"/>
      <c r="AK93" s="93"/>
      <c r="AL93" s="93"/>
      <c r="AM93" s="163">
        <v>4</v>
      </c>
      <c r="AN93" s="49">
        <v>2</v>
      </c>
      <c r="AO93" s="49">
        <v>1</v>
      </c>
      <c r="AP93" s="49">
        <v>1</v>
      </c>
      <c r="AQ93" s="159"/>
      <c r="AR93" s="161" t="s">
        <v>1074</v>
      </c>
      <c r="AS93" s="146">
        <v>0</v>
      </c>
      <c r="AT93" s="13" t="s">
        <v>1111</v>
      </c>
      <c r="AU93" s="12" t="s">
        <v>1157</v>
      </c>
      <c r="AV93" s="12" t="s">
        <v>1158</v>
      </c>
      <c r="AW93" s="212" t="s">
        <v>1155</v>
      </c>
      <c r="AX93" s="166">
        <v>44629</v>
      </c>
      <c r="AY93" s="166">
        <v>46418</v>
      </c>
      <c r="AZ93" s="221">
        <f ca="1">+(REFERENCEMENT_FACADE[[#This Row],[AVIS LIMITE AU / VALIDITE]]&gt;=TODAY())*1</f>
        <v>1</v>
      </c>
      <c r="BA93" s="12" t="s">
        <v>10</v>
      </c>
      <c r="BB9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3" s="16" t="s">
        <v>917</v>
      </c>
      <c r="BD93" s="13" t="s">
        <v>1186</v>
      </c>
      <c r="BE93" s="49" t="s">
        <v>321</v>
      </c>
      <c r="BF93" s="154"/>
      <c r="BG93" s="124"/>
      <c r="BH93" s="103" t="s">
        <v>1235</v>
      </c>
      <c r="BI93" s="123"/>
      <c r="BJ9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https://evaluation.cstb.fr/fr/avis-technique/detail/7-21-1786_V1/</v>
      </c>
      <c r="BK93" s="105"/>
      <c r="BL9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9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9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9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9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3" s="105">
        <f>IF(RECH_SUPPORT=TRUE,IF(MID(REFERENCEMENT_FACADE[[#This Row],[Colonne support visé]],1,3)="OUI",1,IF(OR(MID(REFERENCEMENT_FACADE[[#This Row],[Colonne support visé]],1,3)="non",MID(REFERENCEMENT_FACADE[[#This Row],[Colonne support visé]],1,2)="SO"),0,0)),1)</f>
        <v>1</v>
      </c>
      <c r="BV93" s="105">
        <f>IF(RECH_HAUTEUR=TRUE,IF(MID(REFERENCEMENT_FACADE[[#This Row],[Colonne situation visé]],1,3)="oui",1,IF(MID(REFERENCEMENT_FACADE[[#This Row],[Colonne situation visé]],1,3)="non",0,"ERREUR")),1)</f>
        <v>1</v>
      </c>
      <c r="BW9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3" s="105">
        <f>IF(REFERENCEMENT_FACADE[[#This Row],[Eligibilité procédé]]&lt;&gt;0,COUNTIF(REFERENCEMENT_FACADE[Eligibilité procédé],"&lt;="&amp;REFERENCEMENT_FACADE[[#This Row],[Eligibilité procédé]])-COUNTIF(REFERENCEMENT_FACADE[Eligibilité procédé],"=0"),ROWS(REFERENCEMENT_FACADE[Ordre]))</f>
        <v>88</v>
      </c>
      <c r="BY93" s="105">
        <f>IF(COUNTIF((REFERENCEMENT_FACADE[[#This Row],[Support visé]:[zone de simicité]]),"&lt;&gt;"&amp;"")=SUM(REFERENCEMENT_FACADE[[#This Row],[Support visé]:[zone de simicité]]),ROW(REFERENCEMENT_FACADE[[#This Row],[zone de simicité]]),"")</f>
        <v>93</v>
      </c>
    </row>
    <row r="94" spans="1:77" s="5" customFormat="1" ht="57.6" x14ac:dyDescent="0.3">
      <c r="A94" s="56">
        <v>43742</v>
      </c>
      <c r="B94" s="12" t="s">
        <v>122</v>
      </c>
      <c r="C94" s="11" t="s">
        <v>121</v>
      </c>
      <c r="D94" s="12" t="s">
        <v>1147</v>
      </c>
      <c r="E94" s="16" t="s">
        <v>1141</v>
      </c>
      <c r="F94" s="147" t="s">
        <v>30</v>
      </c>
      <c r="G94" s="143" t="s">
        <v>10</v>
      </c>
      <c r="H94" s="156" t="s">
        <v>11</v>
      </c>
      <c r="I94" s="144" t="s">
        <v>171</v>
      </c>
      <c r="J94" s="96" t="s">
        <v>10</v>
      </c>
      <c r="K94" s="97" t="s">
        <v>10</v>
      </c>
      <c r="L94" s="97" t="s">
        <v>11</v>
      </c>
      <c r="M94" s="97" t="s">
        <v>11</v>
      </c>
      <c r="N94" s="97" t="s">
        <v>11</v>
      </c>
      <c r="O94" s="97" t="s">
        <v>11</v>
      </c>
      <c r="P94" s="98" t="s">
        <v>11</v>
      </c>
      <c r="Q94" s="100" t="s">
        <v>10</v>
      </c>
      <c r="R94" s="97" t="s">
        <v>11</v>
      </c>
      <c r="S94" s="97" t="s">
        <v>11</v>
      </c>
      <c r="T94" s="97" t="s">
        <v>11</v>
      </c>
      <c r="U94" s="97" t="s">
        <v>11</v>
      </c>
      <c r="V94" s="97" t="s">
        <v>11</v>
      </c>
      <c r="W94" s="98" t="s">
        <v>11</v>
      </c>
      <c r="X94" s="65"/>
      <c r="Y94" s="93"/>
      <c r="Z94" s="93"/>
      <c r="AA94" s="93"/>
      <c r="AB94" s="93"/>
      <c r="AC94" s="93"/>
      <c r="AD94" s="93"/>
      <c r="AE94" s="93"/>
      <c r="AF94" s="93"/>
      <c r="AG94" s="93"/>
      <c r="AH94" s="93"/>
      <c r="AI94" s="93"/>
      <c r="AJ94" s="93"/>
      <c r="AK94" s="93"/>
      <c r="AL94" s="93"/>
      <c r="AM94" s="163">
        <v>4</v>
      </c>
      <c r="AN94" s="49">
        <v>2</v>
      </c>
      <c r="AO94" s="49">
        <v>1</v>
      </c>
      <c r="AP94" s="49">
        <v>1</v>
      </c>
      <c r="AQ94" s="159"/>
      <c r="AR94" s="161" t="s">
        <v>1074</v>
      </c>
      <c r="AS94" s="146">
        <v>0</v>
      </c>
      <c r="AT94" s="13" t="s">
        <v>1141</v>
      </c>
      <c r="AU94" s="12" t="s">
        <v>13</v>
      </c>
      <c r="AV94" s="12" t="s">
        <v>1182</v>
      </c>
      <c r="AW94" s="50">
        <v>43396</v>
      </c>
      <c r="AX94" s="50">
        <v>43605</v>
      </c>
      <c r="AY94" s="50">
        <v>45322</v>
      </c>
      <c r="AZ94" s="221">
        <f ca="1">+(REFERENCEMENT_FACADE[[#This Row],[AVIS LIMITE AU / VALIDITE]]&gt;=TODAY())*1</f>
        <v>1</v>
      </c>
      <c r="BA94" s="12" t="s">
        <v>10</v>
      </c>
      <c r="BB9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4" s="16" t="s">
        <v>1257</v>
      </c>
      <c r="BD94" s="13"/>
      <c r="BE94" s="49"/>
      <c r="BF94" s="154"/>
      <c r="BG94" s="124"/>
      <c r="BH94" s="103" t="s">
        <v>1220</v>
      </c>
      <c r="BI94" s="123"/>
      <c r="BJ9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https://evaluation.cstb.fr/fr/avis-technique/detail/7-18-1745_V1/</v>
      </c>
      <c r="BK94" s="105" t="s">
        <v>1182</v>
      </c>
      <c r="BL9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n°7/18-1745_V1 annule et remplace l' Avis Technique n° 7/18-1745_V1
Sur liste verte de la C2p à la date du référencement</v>
      </c>
      <c r="BM9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9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9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9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4" s="105">
        <f>IF(RECH_SUPPORT=TRUE,IF(MID(REFERENCEMENT_FACADE[[#This Row],[Colonne support visé]],1,3)="OUI",1,IF(OR(MID(REFERENCEMENT_FACADE[[#This Row],[Colonne support visé]],1,3)="non",MID(REFERENCEMENT_FACADE[[#This Row],[Colonne support visé]],1,2)="SO"),0,0)),1)</f>
        <v>1</v>
      </c>
      <c r="BV94" s="105">
        <f>IF(RECH_HAUTEUR=TRUE,IF(MID(REFERENCEMENT_FACADE[[#This Row],[Colonne situation visé]],1,3)="oui",1,IF(MID(REFERENCEMENT_FACADE[[#This Row],[Colonne situation visé]],1,3)="non",0,"ERREUR")),1)</f>
        <v>1</v>
      </c>
      <c r="BW9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4" s="105">
        <f>IF(REFERENCEMENT_FACADE[[#This Row],[Eligibilité procédé]]&lt;&gt;0,COUNTIF(REFERENCEMENT_FACADE[Eligibilité procédé],"&lt;="&amp;REFERENCEMENT_FACADE[[#This Row],[Eligibilité procédé]])-COUNTIF(REFERENCEMENT_FACADE[Eligibilité procédé],"=0"),ROWS(REFERENCEMENT_FACADE[Ordre]))</f>
        <v>89</v>
      </c>
      <c r="BY94" s="105">
        <f>IF(COUNTIF((REFERENCEMENT_FACADE[[#This Row],[Support visé]:[zone de simicité]]),"&lt;&gt;"&amp;"")=SUM(REFERENCEMENT_FACADE[[#This Row],[Support visé]:[zone de simicité]]),ROW(REFERENCEMENT_FACADE[[#This Row],[zone de simicité]]),"")</f>
        <v>94</v>
      </c>
    </row>
    <row r="95" spans="1:77" s="5" customFormat="1" ht="115.2" x14ac:dyDescent="0.3">
      <c r="A95" s="56">
        <v>45085</v>
      </c>
      <c r="B95" s="12" t="s">
        <v>122</v>
      </c>
      <c r="C95" s="11" t="s">
        <v>121</v>
      </c>
      <c r="D95" s="12" t="s">
        <v>1226</v>
      </c>
      <c r="E95" s="16" t="s">
        <v>1225</v>
      </c>
      <c r="F95" s="147" t="s">
        <v>30</v>
      </c>
      <c r="G95" s="143" t="s">
        <v>11</v>
      </c>
      <c r="H95" s="156" t="s">
        <v>10</v>
      </c>
      <c r="I95" s="144" t="s">
        <v>11</v>
      </c>
      <c r="J95" s="96" t="s">
        <v>10</v>
      </c>
      <c r="K95" s="97" t="s">
        <v>10</v>
      </c>
      <c r="L95" s="97" t="s">
        <v>415</v>
      </c>
      <c r="M95" s="97" t="s">
        <v>415</v>
      </c>
      <c r="N95" s="97" t="s">
        <v>415</v>
      </c>
      <c r="O95" s="97" t="s">
        <v>415</v>
      </c>
      <c r="P95" s="98" t="s">
        <v>11</v>
      </c>
      <c r="Q95" s="100" t="s">
        <v>415</v>
      </c>
      <c r="R95" s="97" t="s">
        <v>415</v>
      </c>
      <c r="S95" s="97" t="s">
        <v>415</v>
      </c>
      <c r="T95" s="97" t="s">
        <v>415</v>
      </c>
      <c r="U95" s="97" t="s">
        <v>415</v>
      </c>
      <c r="V95" s="97" t="s">
        <v>11</v>
      </c>
      <c r="W95" s="98" t="s">
        <v>11</v>
      </c>
      <c r="X95" s="65"/>
      <c r="Y95" s="93"/>
      <c r="Z95" s="93"/>
      <c r="AA95" s="192" t="s">
        <v>1227</v>
      </c>
      <c r="AB95" s="192" t="s">
        <v>1227</v>
      </c>
      <c r="AC95" s="192" t="s">
        <v>1227</v>
      </c>
      <c r="AD95" s="192" t="s">
        <v>1227</v>
      </c>
      <c r="AE95" s="93"/>
      <c r="AF95" s="192" t="s">
        <v>1227</v>
      </c>
      <c r="AG95" s="192" t="s">
        <v>1227</v>
      </c>
      <c r="AH95" s="192" t="s">
        <v>1227</v>
      </c>
      <c r="AI95" s="192" t="s">
        <v>1227</v>
      </c>
      <c r="AJ95" s="192" t="s">
        <v>1227</v>
      </c>
      <c r="AK95" s="93"/>
      <c r="AL95" s="93"/>
      <c r="AM95" s="13">
        <v>4</v>
      </c>
      <c r="AN95" s="12" t="s">
        <v>384</v>
      </c>
      <c r="AO95" s="12" t="s">
        <v>384</v>
      </c>
      <c r="AP95" s="12" t="s">
        <v>384</v>
      </c>
      <c r="AQ95" s="159" t="s">
        <v>1149</v>
      </c>
      <c r="AR95" s="161"/>
      <c r="AS95" s="146">
        <v>0</v>
      </c>
      <c r="AT95" s="13" t="s">
        <v>1225</v>
      </c>
      <c r="AU95" s="12" t="s">
        <v>572</v>
      </c>
      <c r="AV95" s="12" t="s">
        <v>1156</v>
      </c>
      <c r="AW95" s="51" t="s">
        <v>1155</v>
      </c>
      <c r="AX95" s="50">
        <v>44971</v>
      </c>
      <c r="AY95" s="50">
        <v>46067</v>
      </c>
      <c r="AZ95" s="221">
        <f ca="1">+(REFERENCEMENT_FACADE[[#This Row],[AVIS LIMITE AU / VALIDITE]]&gt;=TODAY())*1</f>
        <v>1</v>
      </c>
      <c r="BA95" s="50" t="s">
        <v>31</v>
      </c>
      <c r="BB9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5" s="16"/>
      <c r="BD95" s="13"/>
      <c r="BE95" s="49"/>
      <c r="BF95" s="16"/>
      <c r="BG95" s="124"/>
      <c r="BH95" s="103" t="s">
        <v>1222</v>
      </c>
      <c r="BI95" s="123" t="s">
        <v>1224</v>
      </c>
      <c r="BJ9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https://evaluation.cstb.fr/fr/appreciation-technique-expertise-atex/detail/3022-v2/</v>
      </c>
      <c r="BK95" s="105"/>
      <c r="BL9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9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FOB (NF DTU 31.4)</v>
      </c>
      <c r="BR9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40 m
(Situation d) h≤ 28 m</v>
      </c>
      <c r="BS9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40</v>
      </c>
      <c r="BT9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Domaine d'emploi hauteur :
- Les zones de vent sont limitées de 1 à 3
- hauteur limitée à une pression à 3600 Pa à l’ELU pour des calculs selon l’Eurocode 1
- Au-delà de 9m, mise en œuvre d'un pare-pluie et précadre acier</v>
      </c>
      <c r="BU95" s="105">
        <f>IF(RECH_SUPPORT=TRUE,IF(MID(REFERENCEMENT_FACADE[[#This Row],[Colonne support visé]],1,3)="OUI",1,IF(OR(MID(REFERENCEMENT_FACADE[[#This Row],[Colonne support visé]],1,3)="non",MID(REFERENCEMENT_FACADE[[#This Row],[Colonne support visé]],1,2)="SO"),0,0)),1)</f>
        <v>1</v>
      </c>
      <c r="BV95" s="105">
        <f>IF(RECH_HAUTEUR=TRUE,IF(MID(REFERENCEMENT_FACADE[[#This Row],[Colonne situation visé]],1,3)="oui",1,IF(MID(REFERENCEMENT_FACADE[[#This Row],[Colonne situation visé]],1,3)="non",0,"ERREUR")),1)</f>
        <v>1</v>
      </c>
      <c r="BW9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5" s="105">
        <f>IF(REFERENCEMENT_FACADE[[#This Row],[Eligibilité procédé]]&lt;&gt;0,COUNTIF(REFERENCEMENT_FACADE[Eligibilité procédé],"&lt;="&amp;REFERENCEMENT_FACADE[[#This Row],[Eligibilité procédé]])-COUNTIF(REFERENCEMENT_FACADE[Eligibilité procédé],"=0"),ROWS(REFERENCEMENT_FACADE[Ordre]))</f>
        <v>90</v>
      </c>
      <c r="BY95" s="105">
        <f>IF(COUNTIF((REFERENCEMENT_FACADE[[#This Row],[Support visé]:[zone de simicité]]),"&lt;&gt;"&amp;"")=SUM(REFERENCEMENT_FACADE[[#This Row],[Support visé]:[zone de simicité]]),ROW(REFERENCEMENT_FACADE[[#This Row],[zone de simicité]]),"")</f>
        <v>95</v>
      </c>
    </row>
    <row r="96" spans="1:77" s="5" customFormat="1" ht="115.2" x14ac:dyDescent="0.3">
      <c r="A96" s="56">
        <v>44910</v>
      </c>
      <c r="B96" s="12" t="s">
        <v>122</v>
      </c>
      <c r="C96" s="11" t="s">
        <v>121</v>
      </c>
      <c r="D96" s="12" t="s">
        <v>1109</v>
      </c>
      <c r="E96" s="16" t="s">
        <v>681</v>
      </c>
      <c r="F96" s="147" t="s">
        <v>30</v>
      </c>
      <c r="G96" s="143" t="s">
        <v>10</v>
      </c>
      <c r="H96" s="156" t="s">
        <v>11</v>
      </c>
      <c r="I96" s="144" t="s">
        <v>171</v>
      </c>
      <c r="J96" s="96" t="s">
        <v>10</v>
      </c>
      <c r="K96" s="97" t="s">
        <v>10</v>
      </c>
      <c r="L96" s="97" t="s">
        <v>11</v>
      </c>
      <c r="M96" s="97" t="s">
        <v>11</v>
      </c>
      <c r="N96" s="97" t="s">
        <v>11</v>
      </c>
      <c r="O96" s="97" t="s">
        <v>11</v>
      </c>
      <c r="P96" s="98" t="s">
        <v>11</v>
      </c>
      <c r="Q96" s="100" t="s">
        <v>10</v>
      </c>
      <c r="R96" s="97" t="s">
        <v>11</v>
      </c>
      <c r="S96" s="97" t="s">
        <v>11</v>
      </c>
      <c r="T96" s="97" t="s">
        <v>11</v>
      </c>
      <c r="U96" s="97" t="s">
        <v>11</v>
      </c>
      <c r="V96" s="97" t="s">
        <v>11</v>
      </c>
      <c r="W96" s="98" t="s">
        <v>11</v>
      </c>
      <c r="X96" s="65"/>
      <c r="Y96" s="93"/>
      <c r="Z96" s="93"/>
      <c r="AA96" s="93"/>
      <c r="AB96" s="93"/>
      <c r="AC96" s="93"/>
      <c r="AD96" s="93"/>
      <c r="AE96" s="93"/>
      <c r="AF96" s="93"/>
      <c r="AG96" s="93"/>
      <c r="AH96" s="93"/>
      <c r="AI96" s="93"/>
      <c r="AJ96" s="93"/>
      <c r="AK96" s="93"/>
      <c r="AL96" s="93"/>
      <c r="AM96" s="163">
        <v>4</v>
      </c>
      <c r="AN96" s="49" t="s">
        <v>384</v>
      </c>
      <c r="AO96" s="49" t="s">
        <v>384</v>
      </c>
      <c r="AP96" s="49" t="s">
        <v>384</v>
      </c>
      <c r="AQ96" s="159" t="s">
        <v>1149</v>
      </c>
      <c r="AR96" s="161" t="s">
        <v>1074</v>
      </c>
      <c r="AS96" s="146">
        <v>0</v>
      </c>
      <c r="AT96" s="13" t="s">
        <v>1153</v>
      </c>
      <c r="AU96" s="12" t="s">
        <v>13</v>
      </c>
      <c r="AV96" s="12" t="s">
        <v>1154</v>
      </c>
      <c r="AW96" s="51" t="s">
        <v>1155</v>
      </c>
      <c r="AX96" s="50">
        <v>44908</v>
      </c>
      <c r="AY96" s="50">
        <v>47514</v>
      </c>
      <c r="AZ96" s="221">
        <f ca="1">+(REFERENCEMENT_FACADE[[#This Row],[AVIS LIMITE AU / VALIDITE]]&gt;=TODAY())*1</f>
        <v>1</v>
      </c>
      <c r="BA96" s="12" t="s">
        <v>10</v>
      </c>
      <c r="BB9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6" s="16" t="s">
        <v>1258</v>
      </c>
      <c r="BD96" s="13" t="s">
        <v>1184</v>
      </c>
      <c r="BE96" s="49" t="s">
        <v>747</v>
      </c>
      <c r="BF96" s="16" t="s">
        <v>1185</v>
      </c>
      <c r="BG96" s="124"/>
      <c r="BH96" s="103" t="s">
        <v>1204</v>
      </c>
      <c r="BI96" s="123"/>
      <c r="BJ9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https://evaluation.cstb.fr/fr/avis-technique/detail/7-18-1747_V2/</v>
      </c>
      <c r="BK96" s="105" t="s">
        <v>1154</v>
      </c>
      <c r="BL9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n°7/18-1747_V2 annule et remplace l' Avis Technique n° 7/18-1747_V2
Sur liste verte de la C2p à la date du référencement</v>
      </c>
      <c r="BM9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9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9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6" s="105">
        <f>IF(RECH_SUPPORT=TRUE,IF(MID(REFERENCEMENT_FACADE[[#This Row],[Colonne support visé]],1,3)="OUI",1,IF(OR(MID(REFERENCEMENT_FACADE[[#This Row],[Colonne support visé]],1,3)="non",MID(REFERENCEMENT_FACADE[[#This Row],[Colonne support visé]],1,2)="SO"),0,0)),1)</f>
        <v>1</v>
      </c>
      <c r="BV96" s="105">
        <f>IF(RECH_HAUTEUR=TRUE,IF(MID(REFERENCEMENT_FACADE[[#This Row],[Colonne situation visé]],1,3)="oui",1,IF(MID(REFERENCEMENT_FACADE[[#This Row],[Colonne situation visé]],1,3)="non",0,"ERREUR")),1)</f>
        <v>1</v>
      </c>
      <c r="BW9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6" s="105">
        <f>IF(REFERENCEMENT_FACADE[[#This Row],[Eligibilité procédé]]&lt;&gt;0,COUNTIF(REFERENCEMENT_FACADE[Eligibilité procédé],"&lt;="&amp;REFERENCEMENT_FACADE[[#This Row],[Eligibilité procédé]])-COUNTIF(REFERENCEMENT_FACADE[Eligibilité procédé],"=0"),ROWS(REFERENCEMENT_FACADE[Ordre]))</f>
        <v>91</v>
      </c>
      <c r="BY96" s="105">
        <f>IF(COUNTIF((REFERENCEMENT_FACADE[[#This Row],[Support visé]:[zone de simicité]]),"&lt;&gt;"&amp;"")=SUM(REFERENCEMENT_FACADE[[#This Row],[Support visé]:[zone de simicité]]),ROW(REFERENCEMENT_FACADE[[#This Row],[zone de simicité]]),"")</f>
        <v>96</v>
      </c>
    </row>
    <row r="97" spans="1:77" s="5" customFormat="1" ht="144" x14ac:dyDescent="0.3">
      <c r="A97" s="152">
        <v>44510</v>
      </c>
      <c r="B97" s="12" t="s">
        <v>122</v>
      </c>
      <c r="C97" s="12" t="s">
        <v>121</v>
      </c>
      <c r="D97" s="12" t="s">
        <v>1114</v>
      </c>
      <c r="E97" s="133" t="s">
        <v>681</v>
      </c>
      <c r="F97" s="119" t="s">
        <v>30</v>
      </c>
      <c r="G97" s="117" t="s">
        <v>10</v>
      </c>
      <c r="H97" s="158" t="s">
        <v>11</v>
      </c>
      <c r="I97" s="118" t="s">
        <v>10</v>
      </c>
      <c r="J97" s="96" t="s">
        <v>10</v>
      </c>
      <c r="K97" s="97" t="s">
        <v>10</v>
      </c>
      <c r="L97" s="97" t="s">
        <v>415</v>
      </c>
      <c r="M97" s="97" t="s">
        <v>415</v>
      </c>
      <c r="N97" s="97" t="s">
        <v>415</v>
      </c>
      <c r="O97" s="97" t="s">
        <v>415</v>
      </c>
      <c r="P97" s="98" t="s">
        <v>11</v>
      </c>
      <c r="Q97" s="100" t="s">
        <v>415</v>
      </c>
      <c r="R97" s="97" t="s">
        <v>415</v>
      </c>
      <c r="S97" s="97" t="s">
        <v>415</v>
      </c>
      <c r="T97" s="97" t="s">
        <v>415</v>
      </c>
      <c r="U97" s="97" t="s">
        <v>415</v>
      </c>
      <c r="V97" s="97" t="s">
        <v>11</v>
      </c>
      <c r="W97" s="98" t="s">
        <v>11</v>
      </c>
      <c r="X97" s="65" t="s">
        <v>1191</v>
      </c>
      <c r="Y97" s="93"/>
      <c r="Z97" s="93"/>
      <c r="AA97" s="93" t="s">
        <v>1191</v>
      </c>
      <c r="AB97" s="93" t="s">
        <v>1191</v>
      </c>
      <c r="AC97" s="93" t="s">
        <v>1191</v>
      </c>
      <c r="AD97" s="93" t="s">
        <v>1191</v>
      </c>
      <c r="AE97" s="93"/>
      <c r="AF97" s="93" t="s">
        <v>1191</v>
      </c>
      <c r="AG97" s="93" t="s">
        <v>1191</v>
      </c>
      <c r="AH97" s="93" t="s">
        <v>1191</v>
      </c>
      <c r="AI97" s="93" t="s">
        <v>1191</v>
      </c>
      <c r="AJ97" s="93" t="s">
        <v>1191</v>
      </c>
      <c r="AK97" s="93"/>
      <c r="AL97" s="93"/>
      <c r="AM97" s="13">
        <v>4</v>
      </c>
      <c r="AN97" s="12" t="s">
        <v>384</v>
      </c>
      <c r="AO97" s="12" t="s">
        <v>384</v>
      </c>
      <c r="AP97" s="12" t="s">
        <v>384</v>
      </c>
      <c r="AQ97" s="159" t="s">
        <v>1149</v>
      </c>
      <c r="AR97" s="46" t="s">
        <v>1152</v>
      </c>
      <c r="AS97" s="146">
        <v>0</v>
      </c>
      <c r="AT97" s="163" t="s">
        <v>1161</v>
      </c>
      <c r="AU97" s="2" t="s">
        <v>572</v>
      </c>
      <c r="AV97" s="12" t="s">
        <v>1162</v>
      </c>
      <c r="AW97" s="166">
        <v>44446</v>
      </c>
      <c r="AX97" s="166">
        <v>44510</v>
      </c>
      <c r="AY97" s="166">
        <v>45542</v>
      </c>
      <c r="AZ97" s="221">
        <f ca="1">+(REFERENCEMENT_FACADE[[#This Row],[AVIS LIMITE AU / VALIDITE]]&gt;=TODAY())*1</f>
        <v>1</v>
      </c>
      <c r="BA97" s="49" t="s">
        <v>31</v>
      </c>
      <c r="BB9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7" s="16" t="s">
        <v>90</v>
      </c>
      <c r="BD97" s="13" t="s">
        <v>1187</v>
      </c>
      <c r="BE97" s="49" t="s">
        <v>747</v>
      </c>
      <c r="BF97" s="16" t="s">
        <v>1185</v>
      </c>
      <c r="BG97" s="124"/>
      <c r="BH97" s="103" t="s">
        <v>1223</v>
      </c>
      <c r="BI97" s="123"/>
      <c r="BJ9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https://evaluation.cstb.fr/fr/appreciation-technique-expertise-atex/detail/2948-v1/</v>
      </c>
      <c r="BK97" s="105"/>
      <c r="BL9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9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40 m
(Situation d) h≤ 28 m</v>
      </c>
      <c r="BS9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40</v>
      </c>
      <c r="BT9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Domaine d'emploi hauteur :
- Les zones de vent sont limitées de 1 à 3
- hauteur limitée à une pression à 2000 Pa à l’ELS pour des calculs selon l’Eurocode 1
- Au-delà de 9m, mise en œuvre d'un pare-pluie et précadre acier</v>
      </c>
      <c r="BU97" s="105">
        <f>IF(RECH_SUPPORT=TRUE,IF(MID(REFERENCEMENT_FACADE[[#This Row],[Colonne support visé]],1,3)="OUI",1,IF(OR(MID(REFERENCEMENT_FACADE[[#This Row],[Colonne support visé]],1,3)="non",MID(REFERENCEMENT_FACADE[[#This Row],[Colonne support visé]],1,2)="SO"),0,0)),1)</f>
        <v>1</v>
      </c>
      <c r="BV97" s="105">
        <f>IF(RECH_HAUTEUR=TRUE,IF(MID(REFERENCEMENT_FACADE[[#This Row],[Colonne situation visé]],1,3)="oui",1,IF(MID(REFERENCEMENT_FACADE[[#This Row],[Colonne situation visé]],1,3)="non",0,"ERREUR")),1)</f>
        <v>1</v>
      </c>
      <c r="BW9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7" s="105">
        <f>IF(REFERENCEMENT_FACADE[[#This Row],[Eligibilité procédé]]&lt;&gt;0,COUNTIF(REFERENCEMENT_FACADE[Eligibilité procédé],"&lt;="&amp;REFERENCEMENT_FACADE[[#This Row],[Eligibilité procédé]])-COUNTIF(REFERENCEMENT_FACADE[Eligibilité procédé],"=0"),ROWS(REFERENCEMENT_FACADE[Ordre]))</f>
        <v>92</v>
      </c>
      <c r="BY97" s="105">
        <f>IF(COUNTIF((REFERENCEMENT_FACADE[[#This Row],[Support visé]:[zone de simicité]]),"&lt;&gt;"&amp;"")=SUM(REFERENCEMENT_FACADE[[#This Row],[Support visé]:[zone de simicité]]),ROW(REFERENCEMENT_FACADE[[#This Row],[zone de simicité]]),"")</f>
        <v>97</v>
      </c>
    </row>
    <row r="98" spans="1:77" s="5" customFormat="1" ht="144" x14ac:dyDescent="0.3">
      <c r="A98" s="152">
        <v>43862</v>
      </c>
      <c r="B98" s="12" t="s">
        <v>122</v>
      </c>
      <c r="C98" s="12" t="s">
        <v>121</v>
      </c>
      <c r="D98" s="12" t="s">
        <v>1126</v>
      </c>
      <c r="E98" s="133" t="s">
        <v>1127</v>
      </c>
      <c r="F98" s="119" t="s">
        <v>30</v>
      </c>
      <c r="G98" s="143" t="s">
        <v>30</v>
      </c>
      <c r="H98" s="156" t="s">
        <v>30</v>
      </c>
      <c r="I98" s="144" t="s">
        <v>10</v>
      </c>
      <c r="J98" s="96" t="s">
        <v>10</v>
      </c>
      <c r="K98" s="97" t="s">
        <v>10</v>
      </c>
      <c r="L98" s="97" t="s">
        <v>415</v>
      </c>
      <c r="M98" s="97" t="s">
        <v>415</v>
      </c>
      <c r="N98" s="97" t="s">
        <v>415</v>
      </c>
      <c r="O98" s="97" t="s">
        <v>415</v>
      </c>
      <c r="P98" s="98" t="s">
        <v>11</v>
      </c>
      <c r="Q98" s="100" t="s">
        <v>11</v>
      </c>
      <c r="R98" s="97" t="s">
        <v>11</v>
      </c>
      <c r="S98" s="97" t="s">
        <v>11</v>
      </c>
      <c r="T98" s="97" t="s">
        <v>11</v>
      </c>
      <c r="U98" s="97" t="s">
        <v>11</v>
      </c>
      <c r="V98" s="97" t="s">
        <v>11</v>
      </c>
      <c r="W98" s="98" t="s">
        <v>11</v>
      </c>
      <c r="X98" s="65" t="s">
        <v>1195</v>
      </c>
      <c r="Y98" s="93" t="s">
        <v>1417</v>
      </c>
      <c r="Z98" s="93" t="s">
        <v>1417</v>
      </c>
      <c r="AA98" s="93" t="s">
        <v>1418</v>
      </c>
      <c r="AB98" s="93" t="s">
        <v>1418</v>
      </c>
      <c r="AC98" s="93" t="s">
        <v>1418</v>
      </c>
      <c r="AD98" s="93" t="s">
        <v>1418</v>
      </c>
      <c r="AE98" s="93"/>
      <c r="AF98" s="93"/>
      <c r="AG98" s="93"/>
      <c r="AH98" s="93"/>
      <c r="AI98" s="93"/>
      <c r="AJ98" s="93"/>
      <c r="AK98" s="93"/>
      <c r="AL98" s="93"/>
      <c r="AM98" s="13">
        <v>4</v>
      </c>
      <c r="AN98" s="12" t="s">
        <v>384</v>
      </c>
      <c r="AO98" s="12" t="s">
        <v>384</v>
      </c>
      <c r="AP98" s="12" t="s">
        <v>384</v>
      </c>
      <c r="AQ98" s="159" t="s">
        <v>1151</v>
      </c>
      <c r="AR98" s="161" t="s">
        <v>1074</v>
      </c>
      <c r="AS98" s="146">
        <v>1</v>
      </c>
      <c r="AT98" s="13" t="s">
        <v>1169</v>
      </c>
      <c r="AU98" s="12" t="s">
        <v>572</v>
      </c>
      <c r="AV98" s="12" t="s">
        <v>1170</v>
      </c>
      <c r="AW98" s="166">
        <v>44144</v>
      </c>
      <c r="AX98" s="166">
        <v>43864</v>
      </c>
      <c r="AY98" s="166">
        <v>45507</v>
      </c>
      <c r="AZ98" s="221">
        <f ca="1">+(REFERENCEMENT_FACADE[[#This Row],[AVIS LIMITE AU / VALIDITE]]&gt;=TODAY())*1</f>
        <v>1</v>
      </c>
      <c r="BA98" s="49" t="s">
        <v>31</v>
      </c>
      <c r="BB9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8" s="16" t="s">
        <v>1244</v>
      </c>
      <c r="BD98" s="13"/>
      <c r="BE98" s="49" t="s">
        <v>747</v>
      </c>
      <c r="BF98" s="154"/>
      <c r="BG98" s="124"/>
      <c r="BH98" s="103" t="s">
        <v>1231</v>
      </c>
      <c r="BI98" s="123"/>
      <c r="BJ9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https://evaluation.cstb.fr/fr/appreciation-technique-expertise-atex/detail/2773-v3/</v>
      </c>
      <c r="BK98" s="105"/>
      <c r="BL9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9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BO9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CLT (Sous AT/DTA)</v>
      </c>
      <c r="BR9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 xml:space="preserve">(Situation a à c) h≤ 40 m
</v>
      </c>
      <c r="BS9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40</v>
      </c>
      <c r="BT9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8" s="105">
        <f>IF(RECH_SUPPORT=TRUE,IF(MID(REFERENCEMENT_FACADE[[#This Row],[Colonne support visé]],1,3)="OUI",1,IF(OR(MID(REFERENCEMENT_FACADE[[#This Row],[Colonne support visé]],1,3)="non",MID(REFERENCEMENT_FACADE[[#This Row],[Colonne support visé]],1,2)="SO"),0,0)),1)</f>
        <v>1</v>
      </c>
      <c r="BV98" s="105">
        <f>IF(RECH_HAUTEUR=TRUE,IF(MID(REFERENCEMENT_FACADE[[#This Row],[Colonne situation visé]],1,3)="oui",1,IF(MID(REFERENCEMENT_FACADE[[#This Row],[Colonne situation visé]],1,3)="non",0,"ERREUR")),1)</f>
        <v>1</v>
      </c>
      <c r="BW9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8" s="105">
        <f>IF(REFERENCEMENT_FACADE[[#This Row],[Eligibilité procédé]]&lt;&gt;0,COUNTIF(REFERENCEMENT_FACADE[Eligibilité procédé],"&lt;="&amp;REFERENCEMENT_FACADE[[#This Row],[Eligibilité procédé]])-COUNTIF(REFERENCEMENT_FACADE[Eligibilité procédé],"=0"),ROWS(REFERENCEMENT_FACADE[Ordre]))</f>
        <v>93</v>
      </c>
      <c r="BY98" s="105">
        <f>IF(COUNTIF((REFERENCEMENT_FACADE[[#This Row],[Support visé]:[zone de simicité]]),"&lt;&gt;"&amp;"")=SUM(REFERENCEMENT_FACADE[[#This Row],[Support visé]:[zone de simicité]]),ROW(REFERENCEMENT_FACADE[[#This Row],[zone de simicité]]),"")</f>
        <v>98</v>
      </c>
    </row>
    <row r="99" spans="1:77" s="5" customFormat="1" ht="57.6" x14ac:dyDescent="0.3">
      <c r="A99" s="56">
        <v>43742</v>
      </c>
      <c r="B99" s="12" t="s">
        <v>122</v>
      </c>
      <c r="C99" s="11" t="s">
        <v>121</v>
      </c>
      <c r="D99" s="12" t="s">
        <v>1148</v>
      </c>
      <c r="E99" s="16" t="s">
        <v>1111</v>
      </c>
      <c r="F99" s="147" t="s">
        <v>30</v>
      </c>
      <c r="G99" s="143" t="s">
        <v>10</v>
      </c>
      <c r="H99" s="156" t="s">
        <v>11</v>
      </c>
      <c r="I99" s="144" t="s">
        <v>171</v>
      </c>
      <c r="J99" s="96" t="s">
        <v>10</v>
      </c>
      <c r="K99" s="97" t="s">
        <v>10</v>
      </c>
      <c r="L99" s="97" t="s">
        <v>11</v>
      </c>
      <c r="M99" s="97" t="s">
        <v>11</v>
      </c>
      <c r="N99" s="97" t="s">
        <v>11</v>
      </c>
      <c r="O99" s="97" t="s">
        <v>11</v>
      </c>
      <c r="P99" s="98" t="s">
        <v>11</v>
      </c>
      <c r="Q99" s="100" t="s">
        <v>10</v>
      </c>
      <c r="R99" s="97" t="s">
        <v>11</v>
      </c>
      <c r="S99" s="97" t="s">
        <v>11</v>
      </c>
      <c r="T99" s="97" t="s">
        <v>11</v>
      </c>
      <c r="U99" s="97" t="s">
        <v>11</v>
      </c>
      <c r="V99" s="97" t="s">
        <v>11</v>
      </c>
      <c r="W99" s="98" t="s">
        <v>11</v>
      </c>
      <c r="X99" s="65"/>
      <c r="Y99" s="93"/>
      <c r="Z99" s="93"/>
      <c r="AA99" s="93"/>
      <c r="AB99" s="93"/>
      <c r="AC99" s="93"/>
      <c r="AD99" s="93"/>
      <c r="AE99" s="93"/>
      <c r="AF99" s="93"/>
      <c r="AG99" s="93"/>
      <c r="AH99" s="93"/>
      <c r="AI99" s="93"/>
      <c r="AJ99" s="93"/>
      <c r="AK99" s="93"/>
      <c r="AL99" s="93"/>
      <c r="AM99" s="163">
        <v>4</v>
      </c>
      <c r="AN99" s="49" t="s">
        <v>384</v>
      </c>
      <c r="AO99" s="49" t="s">
        <v>384</v>
      </c>
      <c r="AP99" s="49" t="s">
        <v>384</v>
      </c>
      <c r="AQ99" s="159" t="s">
        <v>1149</v>
      </c>
      <c r="AR99" s="161" t="s">
        <v>1074</v>
      </c>
      <c r="AS99" s="146">
        <v>0</v>
      </c>
      <c r="AT99" s="13" t="s">
        <v>1111</v>
      </c>
      <c r="AU99" s="12" t="s">
        <v>13</v>
      </c>
      <c r="AV99" s="12" t="s">
        <v>1183</v>
      </c>
      <c r="AW99" s="50">
        <v>43392</v>
      </c>
      <c r="AX99" s="50">
        <v>43490</v>
      </c>
      <c r="AY99" s="50">
        <v>45322</v>
      </c>
      <c r="AZ99" s="221">
        <f ca="1">+(REFERENCEMENT_FACADE[[#This Row],[AVIS LIMITE AU / VALIDITE]]&gt;=TODAY())*1</f>
        <v>1</v>
      </c>
      <c r="BA99" s="12" t="s">
        <v>10</v>
      </c>
      <c r="BB9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99" s="16" t="s">
        <v>1255</v>
      </c>
      <c r="BD99" s="13"/>
      <c r="BE99" s="49"/>
      <c r="BF99" s="154"/>
      <c r="BG99" s="124"/>
      <c r="BH99" s="103" t="s">
        <v>1221</v>
      </c>
      <c r="BI99" s="123"/>
      <c r="BJ9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https://evaluation.cstb.fr/fr/avis-technique/detail/7-18-1742_V1/</v>
      </c>
      <c r="BK99" s="105" t="s">
        <v>1183</v>
      </c>
      <c r="BL9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n°7/18-1742_V1 annule et remplace l' Avis Technique n° 7/18-1742_V1
Sur liste verte de la C2p à la date du référencement</v>
      </c>
      <c r="BM9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9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9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9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9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9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9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9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99" s="105">
        <f>IF(RECH_SUPPORT=TRUE,IF(MID(REFERENCEMENT_FACADE[[#This Row],[Colonne support visé]],1,3)="OUI",1,IF(OR(MID(REFERENCEMENT_FACADE[[#This Row],[Colonne support visé]],1,3)="non",MID(REFERENCEMENT_FACADE[[#This Row],[Colonne support visé]],1,2)="SO"),0,0)),1)</f>
        <v>1</v>
      </c>
      <c r="BV99" s="105">
        <f>IF(RECH_HAUTEUR=TRUE,IF(MID(REFERENCEMENT_FACADE[[#This Row],[Colonne situation visé]],1,3)="oui",1,IF(MID(REFERENCEMENT_FACADE[[#This Row],[Colonne situation visé]],1,3)="non",0,"ERREUR")),1)</f>
        <v>1</v>
      </c>
      <c r="BW9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99" s="105">
        <f>IF(REFERENCEMENT_FACADE[[#This Row],[Eligibilité procédé]]&lt;&gt;0,COUNTIF(REFERENCEMENT_FACADE[Eligibilité procédé],"&lt;="&amp;REFERENCEMENT_FACADE[[#This Row],[Eligibilité procédé]])-COUNTIF(REFERENCEMENT_FACADE[Eligibilité procédé],"=0"),ROWS(REFERENCEMENT_FACADE[Ordre]))</f>
        <v>94</v>
      </c>
      <c r="BY99" s="105">
        <f>IF(COUNTIF((REFERENCEMENT_FACADE[[#This Row],[Support visé]:[zone de simicité]]),"&lt;&gt;"&amp;"")=SUM(REFERENCEMENT_FACADE[[#This Row],[Support visé]:[zone de simicité]]),ROW(REFERENCEMENT_FACADE[[#This Row],[zone de simicité]]),"")</f>
        <v>99</v>
      </c>
    </row>
    <row r="100" spans="1:77" s="5" customFormat="1" ht="57.6" x14ac:dyDescent="0.3">
      <c r="A100" s="152">
        <v>43862</v>
      </c>
      <c r="B100" s="12" t="s">
        <v>122</v>
      </c>
      <c r="C100" s="12" t="s">
        <v>1123</v>
      </c>
      <c r="D100" s="12" t="s">
        <v>1124</v>
      </c>
      <c r="E100" s="16" t="s">
        <v>1369</v>
      </c>
      <c r="F100" s="147" t="s">
        <v>30</v>
      </c>
      <c r="G100" s="143" t="s">
        <v>10</v>
      </c>
      <c r="H100" s="156" t="s">
        <v>11</v>
      </c>
      <c r="I100" s="144" t="s">
        <v>171</v>
      </c>
      <c r="J100" s="96" t="s">
        <v>10</v>
      </c>
      <c r="K100" s="97" t="s">
        <v>10</v>
      </c>
      <c r="L100" s="97" t="s">
        <v>11</v>
      </c>
      <c r="M100" s="97" t="s">
        <v>11</v>
      </c>
      <c r="N100" s="97" t="s">
        <v>11</v>
      </c>
      <c r="O100" s="97" t="s">
        <v>11</v>
      </c>
      <c r="P100" s="98" t="s">
        <v>11</v>
      </c>
      <c r="Q100" s="100" t="s">
        <v>10</v>
      </c>
      <c r="R100" s="97" t="s">
        <v>11</v>
      </c>
      <c r="S100" s="97" t="s">
        <v>11</v>
      </c>
      <c r="T100" s="97" t="s">
        <v>11</v>
      </c>
      <c r="U100" s="97" t="s">
        <v>11</v>
      </c>
      <c r="V100" s="97" t="s">
        <v>11</v>
      </c>
      <c r="W100" s="98" t="s">
        <v>11</v>
      </c>
      <c r="X100" s="65"/>
      <c r="Y100" s="93"/>
      <c r="Z100" s="93"/>
      <c r="AA100" s="93"/>
      <c r="AB100" s="93"/>
      <c r="AC100" s="93"/>
      <c r="AD100" s="93"/>
      <c r="AE100" s="93"/>
      <c r="AF100" s="93"/>
      <c r="AG100" s="93"/>
      <c r="AH100" s="93"/>
      <c r="AI100" s="93"/>
      <c r="AJ100" s="93"/>
      <c r="AK100" s="93"/>
      <c r="AL100" s="93"/>
      <c r="AM100" s="163">
        <v>4</v>
      </c>
      <c r="AN100" s="49">
        <v>2</v>
      </c>
      <c r="AO100" s="49">
        <v>1</v>
      </c>
      <c r="AP100" s="49">
        <v>1</v>
      </c>
      <c r="AQ100" s="159"/>
      <c r="AR100" s="161" t="s">
        <v>1074</v>
      </c>
      <c r="AS100" s="146">
        <v>0</v>
      </c>
      <c r="AT100" s="13" t="s">
        <v>1125</v>
      </c>
      <c r="AU100" s="12" t="s">
        <v>13</v>
      </c>
      <c r="AV100" s="12" t="s">
        <v>1168</v>
      </c>
      <c r="AW100" s="166">
        <v>44098</v>
      </c>
      <c r="AX100" s="166">
        <v>44172</v>
      </c>
      <c r="AY100" s="166">
        <v>45657</v>
      </c>
      <c r="AZ100" s="221">
        <f ca="1">+(REFERENCEMENT_FACADE[[#This Row],[AVIS LIMITE AU / VALIDITE]]&gt;=TODAY())*1</f>
        <v>1</v>
      </c>
      <c r="BA100" s="12" t="s">
        <v>10</v>
      </c>
      <c r="BB10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0" s="16" t="s">
        <v>917</v>
      </c>
      <c r="BD100" s="13"/>
      <c r="BE100" s="49"/>
      <c r="BF100" s="154"/>
      <c r="BG100" s="124"/>
      <c r="BH100" s="103" t="s">
        <v>1210</v>
      </c>
      <c r="BI100" s="123"/>
      <c r="BJ10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https://evaluation.cstb.fr/fr/avis-technique/detail/7-20-1778_V1/</v>
      </c>
      <c r="BK100" s="105"/>
      <c r="BL10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0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0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0" s="105">
        <f>IF(RECH_SUPPORT=TRUE,IF(MID(REFERENCEMENT_FACADE[[#This Row],[Colonne support visé]],1,3)="OUI",1,IF(OR(MID(REFERENCEMENT_FACADE[[#This Row],[Colonne support visé]],1,3)="non",MID(REFERENCEMENT_FACADE[[#This Row],[Colonne support visé]],1,2)="SO"),0,0)),1)</f>
        <v>1</v>
      </c>
      <c r="BV100" s="105">
        <f>IF(RECH_HAUTEUR=TRUE,IF(MID(REFERENCEMENT_FACADE[[#This Row],[Colonne situation visé]],1,3)="oui",1,IF(MID(REFERENCEMENT_FACADE[[#This Row],[Colonne situation visé]],1,3)="non",0,"ERREUR")),1)</f>
        <v>1</v>
      </c>
      <c r="BW10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0" s="105">
        <f>IF(REFERENCEMENT_FACADE[[#This Row],[Eligibilité procédé]]&lt;&gt;0,COUNTIF(REFERENCEMENT_FACADE[Eligibilité procédé],"&lt;="&amp;REFERENCEMENT_FACADE[[#This Row],[Eligibilité procédé]])-COUNTIF(REFERENCEMENT_FACADE[Eligibilité procédé],"=0"),ROWS(REFERENCEMENT_FACADE[Ordre]))</f>
        <v>95</v>
      </c>
      <c r="BY100" s="105">
        <f>IF(COUNTIF((REFERENCEMENT_FACADE[[#This Row],[Support visé]:[zone de simicité]]),"&lt;&gt;"&amp;"")=SUM(REFERENCEMENT_FACADE[[#This Row],[Support visé]:[zone de simicité]]),ROW(REFERENCEMENT_FACADE[[#This Row],[zone de simicité]]),"")</f>
        <v>100</v>
      </c>
    </row>
    <row r="101" spans="1:77" s="5" customFormat="1" ht="57.6" x14ac:dyDescent="0.3">
      <c r="A101" s="56">
        <v>43742</v>
      </c>
      <c r="B101" s="12" t="s">
        <v>122</v>
      </c>
      <c r="C101" s="11" t="s">
        <v>120</v>
      </c>
      <c r="D101" s="12" t="s">
        <v>1132</v>
      </c>
      <c r="E101" s="16" t="s">
        <v>1133</v>
      </c>
      <c r="F101" s="147" t="s">
        <v>30</v>
      </c>
      <c r="G101" s="143" t="s">
        <v>10</v>
      </c>
      <c r="H101" s="156" t="s">
        <v>11</v>
      </c>
      <c r="I101" s="144" t="s">
        <v>171</v>
      </c>
      <c r="J101" s="96" t="s">
        <v>10</v>
      </c>
      <c r="K101" s="97" t="s">
        <v>10</v>
      </c>
      <c r="L101" s="97" t="s">
        <v>11</v>
      </c>
      <c r="M101" s="97" t="s">
        <v>11</v>
      </c>
      <c r="N101" s="97" t="s">
        <v>11</v>
      </c>
      <c r="O101" s="97" t="s">
        <v>11</v>
      </c>
      <c r="P101" s="98" t="s">
        <v>11</v>
      </c>
      <c r="Q101" s="100" t="s">
        <v>10</v>
      </c>
      <c r="R101" s="97" t="s">
        <v>11</v>
      </c>
      <c r="S101" s="97" t="s">
        <v>11</v>
      </c>
      <c r="T101" s="97" t="s">
        <v>11</v>
      </c>
      <c r="U101" s="97" t="s">
        <v>11</v>
      </c>
      <c r="V101" s="97" t="s">
        <v>11</v>
      </c>
      <c r="W101" s="98" t="s">
        <v>11</v>
      </c>
      <c r="X101" s="65"/>
      <c r="Y101" s="93"/>
      <c r="Z101" s="93"/>
      <c r="AA101" s="93"/>
      <c r="AB101" s="93"/>
      <c r="AC101" s="93"/>
      <c r="AD101" s="93"/>
      <c r="AE101" s="93"/>
      <c r="AF101" s="93"/>
      <c r="AG101" s="93"/>
      <c r="AH101" s="93"/>
      <c r="AI101" s="93"/>
      <c r="AJ101" s="93"/>
      <c r="AK101" s="93"/>
      <c r="AL101" s="93"/>
      <c r="AM101" s="163">
        <v>4</v>
      </c>
      <c r="AN101" s="49" t="s">
        <v>384</v>
      </c>
      <c r="AO101" s="49" t="s">
        <v>384</v>
      </c>
      <c r="AP101" s="49" t="s">
        <v>384</v>
      </c>
      <c r="AQ101" s="159" t="s">
        <v>1150</v>
      </c>
      <c r="AR101" s="161" t="s">
        <v>1074</v>
      </c>
      <c r="AS101" s="146">
        <v>0</v>
      </c>
      <c r="AT101" s="13" t="s">
        <v>1133</v>
      </c>
      <c r="AU101" s="12" t="s">
        <v>13</v>
      </c>
      <c r="AV101" s="12" t="s">
        <v>1173</v>
      </c>
      <c r="AW101" s="50">
        <v>43453</v>
      </c>
      <c r="AX101" s="50">
        <v>43453</v>
      </c>
      <c r="AY101" s="50">
        <v>45657</v>
      </c>
      <c r="AZ101" s="221">
        <f ca="1">+(REFERENCEMENT_FACADE[[#This Row],[AVIS LIMITE AU / VALIDITE]]&gt;=TODAY())*1</f>
        <v>1</v>
      </c>
      <c r="BA101" s="12" t="s">
        <v>10</v>
      </c>
      <c r="BB10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1" s="16" t="s">
        <v>1254</v>
      </c>
      <c r="BD101" s="13"/>
      <c r="BE101" s="49"/>
      <c r="BF101" s="154"/>
      <c r="BG101" s="124"/>
      <c r="BH101" s="103" t="s">
        <v>1212</v>
      </c>
      <c r="BI101" s="123"/>
      <c r="BJ10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https://evaluation.cstb.fr/fr/avis-technique/detail/7-18-1740_V1/</v>
      </c>
      <c r="BK101" s="105" t="s">
        <v>1173</v>
      </c>
      <c r="BL10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n°7/18-1740_V1 annule et remplace l' Avis Technique n° 7/18-1740_V1
Sur liste verte de la C2p à la date du référencement</v>
      </c>
      <c r="BM10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1" s="105">
        <f>IF(RECH_SUPPORT=TRUE,IF(MID(REFERENCEMENT_FACADE[[#This Row],[Colonne support visé]],1,3)="OUI",1,IF(OR(MID(REFERENCEMENT_FACADE[[#This Row],[Colonne support visé]],1,3)="non",MID(REFERENCEMENT_FACADE[[#This Row],[Colonne support visé]],1,2)="SO"),0,0)),1)</f>
        <v>1</v>
      </c>
      <c r="BV101" s="105">
        <f>IF(RECH_HAUTEUR=TRUE,IF(MID(REFERENCEMENT_FACADE[[#This Row],[Colonne situation visé]],1,3)="oui",1,IF(MID(REFERENCEMENT_FACADE[[#This Row],[Colonne situation visé]],1,3)="non",0,"ERREUR")),1)</f>
        <v>1</v>
      </c>
      <c r="BW10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1" s="105">
        <f>IF(REFERENCEMENT_FACADE[[#This Row],[Eligibilité procédé]]&lt;&gt;0,COUNTIF(REFERENCEMENT_FACADE[Eligibilité procédé],"&lt;="&amp;REFERENCEMENT_FACADE[[#This Row],[Eligibilité procédé]])-COUNTIF(REFERENCEMENT_FACADE[Eligibilité procédé],"=0"),ROWS(REFERENCEMENT_FACADE[Ordre]))</f>
        <v>96</v>
      </c>
      <c r="BY101" s="105">
        <f>IF(COUNTIF((REFERENCEMENT_FACADE[[#This Row],[Support visé]:[zone de simicité]]),"&lt;&gt;"&amp;"")=SUM(REFERENCEMENT_FACADE[[#This Row],[Support visé]:[zone de simicité]]),ROW(REFERENCEMENT_FACADE[[#This Row],[zone de simicité]]),"")</f>
        <v>101</v>
      </c>
    </row>
    <row r="102" spans="1:77" s="5" customFormat="1" ht="57.6" x14ac:dyDescent="0.3">
      <c r="A102" s="56">
        <v>43742</v>
      </c>
      <c r="B102" s="12" t="s">
        <v>122</v>
      </c>
      <c r="C102" s="11" t="s">
        <v>120</v>
      </c>
      <c r="D102" s="12" t="s">
        <v>1134</v>
      </c>
      <c r="E102" s="16" t="s">
        <v>1135</v>
      </c>
      <c r="F102" s="147" t="s">
        <v>30</v>
      </c>
      <c r="G102" s="143" t="s">
        <v>10</v>
      </c>
      <c r="H102" s="156" t="s">
        <v>11</v>
      </c>
      <c r="I102" s="144" t="s">
        <v>171</v>
      </c>
      <c r="J102" s="96" t="s">
        <v>10</v>
      </c>
      <c r="K102" s="97" t="s">
        <v>10</v>
      </c>
      <c r="L102" s="97" t="s">
        <v>11</v>
      </c>
      <c r="M102" s="97" t="s">
        <v>11</v>
      </c>
      <c r="N102" s="97" t="s">
        <v>11</v>
      </c>
      <c r="O102" s="97" t="s">
        <v>11</v>
      </c>
      <c r="P102" s="98" t="s">
        <v>11</v>
      </c>
      <c r="Q102" s="100" t="s">
        <v>10</v>
      </c>
      <c r="R102" s="97" t="s">
        <v>11</v>
      </c>
      <c r="S102" s="97" t="s">
        <v>11</v>
      </c>
      <c r="T102" s="97" t="s">
        <v>11</v>
      </c>
      <c r="U102" s="97" t="s">
        <v>11</v>
      </c>
      <c r="V102" s="97" t="s">
        <v>11</v>
      </c>
      <c r="W102" s="98" t="s">
        <v>11</v>
      </c>
      <c r="X102" s="65"/>
      <c r="Y102" s="93"/>
      <c r="Z102" s="93"/>
      <c r="AA102" s="93"/>
      <c r="AB102" s="93"/>
      <c r="AC102" s="93"/>
      <c r="AD102" s="93"/>
      <c r="AE102" s="93"/>
      <c r="AF102" s="93"/>
      <c r="AG102" s="93"/>
      <c r="AH102" s="93"/>
      <c r="AI102" s="93"/>
      <c r="AJ102" s="93"/>
      <c r="AK102" s="93"/>
      <c r="AL102" s="93"/>
      <c r="AM102" s="163">
        <v>4</v>
      </c>
      <c r="AN102" s="49">
        <v>4</v>
      </c>
      <c r="AO102" s="49">
        <v>4</v>
      </c>
      <c r="AP102" s="49">
        <v>4</v>
      </c>
      <c r="AQ102" s="75"/>
      <c r="AR102" s="161" t="s">
        <v>1074</v>
      </c>
      <c r="AS102" s="146">
        <v>0</v>
      </c>
      <c r="AT102" s="13" t="s">
        <v>1135</v>
      </c>
      <c r="AU102" s="12" t="s">
        <v>13</v>
      </c>
      <c r="AV102" s="12" t="s">
        <v>1174</v>
      </c>
      <c r="AW102" s="50">
        <v>43438</v>
      </c>
      <c r="AX102" s="50">
        <v>43726</v>
      </c>
      <c r="AY102" s="50">
        <v>45382</v>
      </c>
      <c r="AZ102" s="221">
        <f ca="1">+(REFERENCEMENT_FACADE[[#This Row],[AVIS LIMITE AU / VALIDITE]]&gt;=TODAY())*1</f>
        <v>1</v>
      </c>
      <c r="BA102" s="12" t="s">
        <v>10</v>
      </c>
      <c r="BB10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2" s="16" t="s">
        <v>1259</v>
      </c>
      <c r="BD102" s="13"/>
      <c r="BE102" s="49"/>
      <c r="BF102" s="154"/>
      <c r="BG102" s="124"/>
      <c r="BH102" s="103" t="s">
        <v>1213</v>
      </c>
      <c r="BI102" s="123"/>
      <c r="BJ10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https://evaluation.cstb.fr/fr/avis-technique/detail/7-18-1750_V1/</v>
      </c>
      <c r="BK102" s="105" t="s">
        <v>1174</v>
      </c>
      <c r="BL10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n°7/18-1750_V1 annule et remplace l' Avis Technique n° 7/18-1750_V1
Sur liste verte de la C2p à la date du référencement</v>
      </c>
      <c r="BM10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2" s="105">
        <f>IF(RECH_SUPPORT=TRUE,IF(MID(REFERENCEMENT_FACADE[[#This Row],[Colonne support visé]],1,3)="OUI",1,IF(OR(MID(REFERENCEMENT_FACADE[[#This Row],[Colonne support visé]],1,3)="non",MID(REFERENCEMENT_FACADE[[#This Row],[Colonne support visé]],1,2)="SO"),0,0)),1)</f>
        <v>1</v>
      </c>
      <c r="BV102" s="105">
        <f>IF(RECH_HAUTEUR=TRUE,IF(MID(REFERENCEMENT_FACADE[[#This Row],[Colonne situation visé]],1,3)="oui",1,IF(MID(REFERENCEMENT_FACADE[[#This Row],[Colonne situation visé]],1,3)="non",0,"ERREUR")),1)</f>
        <v>1</v>
      </c>
      <c r="BW10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2" s="105">
        <f>IF(REFERENCEMENT_FACADE[[#This Row],[Eligibilité procédé]]&lt;&gt;0,COUNTIF(REFERENCEMENT_FACADE[Eligibilité procédé],"&lt;="&amp;REFERENCEMENT_FACADE[[#This Row],[Eligibilité procédé]])-COUNTIF(REFERENCEMENT_FACADE[Eligibilité procédé],"=0"),ROWS(REFERENCEMENT_FACADE[Ordre]))</f>
        <v>97</v>
      </c>
      <c r="BY102" s="105">
        <f>IF(COUNTIF((REFERENCEMENT_FACADE[[#This Row],[Support visé]:[zone de simicité]]),"&lt;&gt;"&amp;"")=SUM(REFERENCEMENT_FACADE[[#This Row],[Support visé]:[zone de simicité]]),ROW(REFERENCEMENT_FACADE[[#This Row],[zone de simicité]]),"")</f>
        <v>102</v>
      </c>
    </row>
    <row r="103" spans="1:77" s="5" customFormat="1" ht="57.6" x14ac:dyDescent="0.3">
      <c r="A103" s="152">
        <v>44631</v>
      </c>
      <c r="B103" s="12" t="s">
        <v>122</v>
      </c>
      <c r="C103" s="12" t="s">
        <v>120</v>
      </c>
      <c r="D103" s="12" t="s">
        <v>1112</v>
      </c>
      <c r="E103" s="154" t="s">
        <v>1113</v>
      </c>
      <c r="F103" s="119" t="s">
        <v>30</v>
      </c>
      <c r="G103" s="117" t="s">
        <v>10</v>
      </c>
      <c r="H103" s="158" t="s">
        <v>11</v>
      </c>
      <c r="I103" s="118" t="s">
        <v>170</v>
      </c>
      <c r="J103" s="96" t="s">
        <v>10</v>
      </c>
      <c r="K103" s="97" t="s">
        <v>10</v>
      </c>
      <c r="L103" s="97" t="s">
        <v>11</v>
      </c>
      <c r="M103" s="97" t="s">
        <v>11</v>
      </c>
      <c r="N103" s="97" t="s">
        <v>11</v>
      </c>
      <c r="O103" s="97" t="s">
        <v>11</v>
      </c>
      <c r="P103" s="98" t="s">
        <v>11</v>
      </c>
      <c r="Q103" s="100" t="s">
        <v>10</v>
      </c>
      <c r="R103" s="97" t="s">
        <v>11</v>
      </c>
      <c r="S103" s="97" t="s">
        <v>11</v>
      </c>
      <c r="T103" s="97" t="s">
        <v>11</v>
      </c>
      <c r="U103" s="97" t="s">
        <v>11</v>
      </c>
      <c r="V103" s="97" t="s">
        <v>11</v>
      </c>
      <c r="W103" s="98" t="s">
        <v>11</v>
      </c>
      <c r="X103" s="65"/>
      <c r="Y103" s="93"/>
      <c r="Z103" s="93"/>
      <c r="AA103" s="93"/>
      <c r="AB103" s="93"/>
      <c r="AC103" s="93"/>
      <c r="AD103" s="93"/>
      <c r="AE103" s="93"/>
      <c r="AF103" s="93"/>
      <c r="AG103" s="93"/>
      <c r="AH103" s="93"/>
      <c r="AI103" s="93"/>
      <c r="AJ103" s="93"/>
      <c r="AK103" s="93"/>
      <c r="AL103" s="93"/>
      <c r="AM103" s="13">
        <v>4</v>
      </c>
      <c r="AN103" s="12">
        <v>4</v>
      </c>
      <c r="AO103" s="12">
        <v>4</v>
      </c>
      <c r="AP103" s="12">
        <v>4</v>
      </c>
      <c r="AQ103" s="159"/>
      <c r="AR103" s="161" t="s">
        <v>1074</v>
      </c>
      <c r="AS103" s="146">
        <v>0</v>
      </c>
      <c r="AT103" s="163" t="s">
        <v>1159</v>
      </c>
      <c r="AU103" s="12" t="s">
        <v>13</v>
      </c>
      <c r="AV103" s="12" t="s">
        <v>1160</v>
      </c>
      <c r="AW103" s="212" t="s">
        <v>1155</v>
      </c>
      <c r="AX103" s="166">
        <v>44543</v>
      </c>
      <c r="AY103" s="166">
        <v>47057</v>
      </c>
      <c r="AZ103" s="221">
        <f ca="1">+(REFERENCEMENT_FACADE[[#This Row],[AVIS LIMITE AU / VALIDITE]]&gt;=TODAY())*1</f>
        <v>1</v>
      </c>
      <c r="BA103" s="49" t="s">
        <v>10</v>
      </c>
      <c r="BB10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3" s="16" t="s">
        <v>1249</v>
      </c>
      <c r="BD103" s="13"/>
      <c r="BE103" s="49"/>
      <c r="BF103" s="154"/>
      <c r="BG103" s="124"/>
      <c r="BH103" s="103" t="s">
        <v>1205</v>
      </c>
      <c r="BI103" s="123"/>
      <c r="BJ10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https://evaluation.cstb.fr/fr/avis-technique/detail/7-16-1651_V1/</v>
      </c>
      <c r="BK103" s="105" t="s">
        <v>1228</v>
      </c>
      <c r="BL10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n°7/16-1651_V1 annule et remplace l' Avis Technique n° 7/16-1651
Sur liste verte de la C2p à la date du référencement</v>
      </c>
      <c r="BM10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3" s="105">
        <f>IF(RECH_SUPPORT=TRUE,IF(MID(REFERENCEMENT_FACADE[[#This Row],[Colonne support visé]],1,3)="OUI",1,IF(OR(MID(REFERENCEMENT_FACADE[[#This Row],[Colonne support visé]],1,3)="non",MID(REFERENCEMENT_FACADE[[#This Row],[Colonne support visé]],1,2)="SO"),0,0)),1)</f>
        <v>1</v>
      </c>
      <c r="BV103" s="105">
        <f>IF(RECH_HAUTEUR=TRUE,IF(MID(REFERENCEMENT_FACADE[[#This Row],[Colonne situation visé]],1,3)="oui",1,IF(MID(REFERENCEMENT_FACADE[[#This Row],[Colonne situation visé]],1,3)="non",0,"ERREUR")),1)</f>
        <v>1</v>
      </c>
      <c r="BW10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3" s="105">
        <f>IF(REFERENCEMENT_FACADE[[#This Row],[Eligibilité procédé]]&lt;&gt;0,COUNTIF(REFERENCEMENT_FACADE[Eligibilité procédé],"&lt;="&amp;REFERENCEMENT_FACADE[[#This Row],[Eligibilité procédé]])-COUNTIF(REFERENCEMENT_FACADE[Eligibilité procédé],"=0"),ROWS(REFERENCEMENT_FACADE[Ordre]))</f>
        <v>98</v>
      </c>
      <c r="BY103" s="105">
        <f>IF(COUNTIF((REFERENCEMENT_FACADE[[#This Row],[Support visé]:[zone de simicité]]),"&lt;&gt;"&amp;"")=SUM(REFERENCEMENT_FACADE[[#This Row],[Support visé]:[zone de simicité]]),ROW(REFERENCEMENT_FACADE[[#This Row],[zone de simicité]]),"")</f>
        <v>103</v>
      </c>
    </row>
    <row r="104" spans="1:77" s="5" customFormat="1" ht="57.6" x14ac:dyDescent="0.3">
      <c r="A104" s="56">
        <v>43742</v>
      </c>
      <c r="B104" s="12" t="s">
        <v>122</v>
      </c>
      <c r="C104" s="11" t="s">
        <v>120</v>
      </c>
      <c r="D104" s="12" t="s">
        <v>1136</v>
      </c>
      <c r="E104" s="16" t="s">
        <v>1137</v>
      </c>
      <c r="F104" s="147" t="s">
        <v>30</v>
      </c>
      <c r="G104" s="143" t="s">
        <v>10</v>
      </c>
      <c r="H104" s="156" t="s">
        <v>11</v>
      </c>
      <c r="I104" s="144" t="s">
        <v>171</v>
      </c>
      <c r="J104" s="96" t="s">
        <v>10</v>
      </c>
      <c r="K104" s="97" t="s">
        <v>10</v>
      </c>
      <c r="L104" s="97" t="s">
        <v>11</v>
      </c>
      <c r="M104" s="97" t="s">
        <v>11</v>
      </c>
      <c r="N104" s="97" t="s">
        <v>11</v>
      </c>
      <c r="O104" s="97" t="s">
        <v>11</v>
      </c>
      <c r="P104" s="98" t="s">
        <v>11</v>
      </c>
      <c r="Q104" s="100" t="s">
        <v>10</v>
      </c>
      <c r="R104" s="97" t="s">
        <v>11</v>
      </c>
      <c r="S104" s="97" t="s">
        <v>11</v>
      </c>
      <c r="T104" s="97" t="s">
        <v>11</v>
      </c>
      <c r="U104" s="97" t="s">
        <v>11</v>
      </c>
      <c r="V104" s="97" t="s">
        <v>11</v>
      </c>
      <c r="W104" s="98" t="s">
        <v>11</v>
      </c>
      <c r="X104" s="65"/>
      <c r="Y104" s="93"/>
      <c r="Z104" s="93"/>
      <c r="AA104" s="93"/>
      <c r="AB104" s="93"/>
      <c r="AC104" s="93"/>
      <c r="AD104" s="93"/>
      <c r="AE104" s="93"/>
      <c r="AF104" s="93"/>
      <c r="AG104" s="93"/>
      <c r="AH104" s="93"/>
      <c r="AI104" s="93"/>
      <c r="AJ104" s="93"/>
      <c r="AK104" s="93"/>
      <c r="AL104" s="93"/>
      <c r="AM104" s="163">
        <v>4</v>
      </c>
      <c r="AN104" s="49">
        <v>4</v>
      </c>
      <c r="AO104" s="49">
        <v>4</v>
      </c>
      <c r="AP104" s="49">
        <v>4</v>
      </c>
      <c r="AQ104" s="75"/>
      <c r="AR104" s="161" t="s">
        <v>1074</v>
      </c>
      <c r="AS104" s="146">
        <v>0</v>
      </c>
      <c r="AT104" s="13" t="s">
        <v>1137</v>
      </c>
      <c r="AU104" s="12" t="s">
        <v>13</v>
      </c>
      <c r="AV104" s="12" t="s">
        <v>1175</v>
      </c>
      <c r="AW104" s="50">
        <v>43510</v>
      </c>
      <c r="AX104" s="50">
        <v>43607</v>
      </c>
      <c r="AY104" s="50">
        <v>45443</v>
      </c>
      <c r="AZ104" s="221">
        <f ca="1">+(REFERENCEMENT_FACADE[[#This Row],[AVIS LIMITE AU / VALIDITE]]&gt;=TODAY())*1</f>
        <v>1</v>
      </c>
      <c r="BA104" s="12" t="s">
        <v>10</v>
      </c>
      <c r="BB10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4" s="16" t="s">
        <v>917</v>
      </c>
      <c r="BD104" s="13"/>
      <c r="BE104" s="49"/>
      <c r="BF104" s="154"/>
      <c r="BG104" s="124"/>
      <c r="BH104" s="103" t="s">
        <v>1214</v>
      </c>
      <c r="BI104" s="123"/>
      <c r="BJ10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https://evaluation.cstb.fr/fr/avis-technique/detail/7-19-1752_V1/</v>
      </c>
      <c r="BK104" s="105"/>
      <c r="BL10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0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4" s="105">
        <f>IF(RECH_SUPPORT=TRUE,IF(MID(REFERENCEMENT_FACADE[[#This Row],[Colonne support visé]],1,3)="OUI",1,IF(OR(MID(REFERENCEMENT_FACADE[[#This Row],[Colonne support visé]],1,3)="non",MID(REFERENCEMENT_FACADE[[#This Row],[Colonne support visé]],1,2)="SO"),0,0)),1)</f>
        <v>1</v>
      </c>
      <c r="BV104" s="105">
        <f>IF(RECH_HAUTEUR=TRUE,IF(MID(REFERENCEMENT_FACADE[[#This Row],[Colonne situation visé]],1,3)="oui",1,IF(MID(REFERENCEMENT_FACADE[[#This Row],[Colonne situation visé]],1,3)="non",0,"ERREUR")),1)</f>
        <v>1</v>
      </c>
      <c r="BW10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4" s="105">
        <f>IF(REFERENCEMENT_FACADE[[#This Row],[Eligibilité procédé]]&lt;&gt;0,COUNTIF(REFERENCEMENT_FACADE[Eligibilité procédé],"&lt;="&amp;REFERENCEMENT_FACADE[[#This Row],[Eligibilité procédé]])-COUNTIF(REFERENCEMENT_FACADE[Eligibilité procédé],"=0"),ROWS(REFERENCEMENT_FACADE[Ordre]))</f>
        <v>99</v>
      </c>
      <c r="BY104" s="105">
        <f>IF(COUNTIF((REFERENCEMENT_FACADE[[#This Row],[Support visé]:[zone de simicité]]),"&lt;&gt;"&amp;"")=SUM(REFERENCEMENT_FACADE[[#This Row],[Support visé]:[zone de simicité]]),ROW(REFERENCEMENT_FACADE[[#This Row],[zone de simicité]]),"")</f>
        <v>104</v>
      </c>
    </row>
    <row r="105" spans="1:77" s="5" customFormat="1" ht="57.6" x14ac:dyDescent="0.3">
      <c r="A105" s="56">
        <v>43742</v>
      </c>
      <c r="B105" s="12" t="s">
        <v>122</v>
      </c>
      <c r="C105" s="11" t="s">
        <v>120</v>
      </c>
      <c r="D105" s="12" t="s">
        <v>1138</v>
      </c>
      <c r="E105" s="16" t="s">
        <v>1139</v>
      </c>
      <c r="F105" s="147" t="s">
        <v>30</v>
      </c>
      <c r="G105" s="143" t="s">
        <v>10</v>
      </c>
      <c r="H105" s="156" t="s">
        <v>11</v>
      </c>
      <c r="I105" s="144" t="s">
        <v>171</v>
      </c>
      <c r="J105" s="96" t="s">
        <v>10</v>
      </c>
      <c r="K105" s="97" t="s">
        <v>10</v>
      </c>
      <c r="L105" s="97" t="s">
        <v>11</v>
      </c>
      <c r="M105" s="97" t="s">
        <v>11</v>
      </c>
      <c r="N105" s="97" t="s">
        <v>11</v>
      </c>
      <c r="O105" s="97" t="s">
        <v>11</v>
      </c>
      <c r="P105" s="98" t="s">
        <v>11</v>
      </c>
      <c r="Q105" s="100" t="s">
        <v>10</v>
      </c>
      <c r="R105" s="97" t="s">
        <v>11</v>
      </c>
      <c r="S105" s="97" t="s">
        <v>11</v>
      </c>
      <c r="T105" s="97" t="s">
        <v>11</v>
      </c>
      <c r="U105" s="97" t="s">
        <v>11</v>
      </c>
      <c r="V105" s="97" t="s">
        <v>11</v>
      </c>
      <c r="W105" s="98" t="s">
        <v>11</v>
      </c>
      <c r="X105" s="65"/>
      <c r="Y105" s="93"/>
      <c r="Z105" s="93"/>
      <c r="AA105" s="93"/>
      <c r="AB105" s="93"/>
      <c r="AC105" s="93"/>
      <c r="AD105" s="93"/>
      <c r="AE105" s="93"/>
      <c r="AF105" s="93"/>
      <c r="AG105" s="93"/>
      <c r="AH105" s="93"/>
      <c r="AI105" s="93"/>
      <c r="AJ105" s="93"/>
      <c r="AK105" s="93"/>
      <c r="AL105" s="93"/>
      <c r="AM105" s="163">
        <v>4</v>
      </c>
      <c r="AN105" s="49" t="s">
        <v>384</v>
      </c>
      <c r="AO105" s="49" t="s">
        <v>384</v>
      </c>
      <c r="AP105" s="49" t="s">
        <v>384</v>
      </c>
      <c r="AQ105" s="159" t="s">
        <v>1150</v>
      </c>
      <c r="AR105" s="161" t="s">
        <v>1074</v>
      </c>
      <c r="AS105" s="146">
        <v>0</v>
      </c>
      <c r="AT105" s="13" t="s">
        <v>1176</v>
      </c>
      <c r="AU105" s="12" t="s">
        <v>13</v>
      </c>
      <c r="AV105" s="12" t="s">
        <v>1177</v>
      </c>
      <c r="AW105" s="50">
        <v>43648</v>
      </c>
      <c r="AX105" s="50">
        <v>43679</v>
      </c>
      <c r="AY105" s="50">
        <v>45657</v>
      </c>
      <c r="AZ105" s="221">
        <f ca="1">+(REFERENCEMENT_FACADE[[#This Row],[AVIS LIMITE AU / VALIDITE]]&gt;=TODAY())*1</f>
        <v>1</v>
      </c>
      <c r="BA105" s="12" t="s">
        <v>10</v>
      </c>
      <c r="BB10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5" s="16" t="s">
        <v>1261</v>
      </c>
      <c r="BD105" s="13"/>
      <c r="BE105" s="49"/>
      <c r="BF105" s="154"/>
      <c r="BG105" s="124"/>
      <c r="BH105" s="103" t="s">
        <v>1215</v>
      </c>
      <c r="BI105" s="123"/>
      <c r="BJ10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https://evaluation.cstb.fr/fr/avis-technique/detail/7-19-1757_V1/</v>
      </c>
      <c r="BK105" s="105" t="s">
        <v>1246</v>
      </c>
      <c r="BL10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n°7/19-1757_V1 annule et remplace l' Avis Technique n° 7/16-1661
Sur liste verte de la C2p à la date du référencement</v>
      </c>
      <c r="BM10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5" s="105">
        <f>IF(RECH_SUPPORT=TRUE,IF(MID(REFERENCEMENT_FACADE[[#This Row],[Colonne support visé]],1,3)="OUI",1,IF(OR(MID(REFERENCEMENT_FACADE[[#This Row],[Colonne support visé]],1,3)="non",MID(REFERENCEMENT_FACADE[[#This Row],[Colonne support visé]],1,2)="SO"),0,0)),1)</f>
        <v>1</v>
      </c>
      <c r="BV105" s="105">
        <f>IF(RECH_HAUTEUR=TRUE,IF(MID(REFERENCEMENT_FACADE[[#This Row],[Colonne situation visé]],1,3)="oui",1,IF(MID(REFERENCEMENT_FACADE[[#This Row],[Colonne situation visé]],1,3)="non",0,"ERREUR")),1)</f>
        <v>1</v>
      </c>
      <c r="BW10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5" s="105">
        <f>IF(REFERENCEMENT_FACADE[[#This Row],[Eligibilité procédé]]&lt;&gt;0,COUNTIF(REFERENCEMENT_FACADE[Eligibilité procédé],"&lt;="&amp;REFERENCEMENT_FACADE[[#This Row],[Eligibilité procédé]])-COUNTIF(REFERENCEMENT_FACADE[Eligibilité procédé],"=0"),ROWS(REFERENCEMENT_FACADE[Ordre]))</f>
        <v>100</v>
      </c>
      <c r="BY105" s="105">
        <f>IF(COUNTIF((REFERENCEMENT_FACADE[[#This Row],[Support visé]:[zone de simicité]]),"&lt;&gt;"&amp;"")=SUM(REFERENCEMENT_FACADE[[#This Row],[Support visé]:[zone de simicité]]),ROW(REFERENCEMENT_FACADE[[#This Row],[zone de simicité]]),"")</f>
        <v>105</v>
      </c>
    </row>
    <row r="106" spans="1:77" s="5" customFormat="1" ht="57.6" x14ac:dyDescent="0.3">
      <c r="A106" s="56">
        <v>43742</v>
      </c>
      <c r="B106" s="12" t="s">
        <v>122</v>
      </c>
      <c r="C106" s="11" t="s">
        <v>120</v>
      </c>
      <c r="D106" s="12" t="s">
        <v>1140</v>
      </c>
      <c r="E106" s="16" t="s">
        <v>1141</v>
      </c>
      <c r="F106" s="147" t="s">
        <v>30</v>
      </c>
      <c r="G106" s="143" t="s">
        <v>10</v>
      </c>
      <c r="H106" s="156" t="s">
        <v>11</v>
      </c>
      <c r="I106" s="144" t="s">
        <v>171</v>
      </c>
      <c r="J106" s="96" t="s">
        <v>10</v>
      </c>
      <c r="K106" s="97" t="s">
        <v>10</v>
      </c>
      <c r="L106" s="97" t="s">
        <v>11</v>
      </c>
      <c r="M106" s="97" t="s">
        <v>11</v>
      </c>
      <c r="N106" s="97" t="s">
        <v>11</v>
      </c>
      <c r="O106" s="97" t="s">
        <v>11</v>
      </c>
      <c r="P106" s="98" t="s">
        <v>11</v>
      </c>
      <c r="Q106" s="100" t="s">
        <v>10</v>
      </c>
      <c r="R106" s="97" t="s">
        <v>11</v>
      </c>
      <c r="S106" s="97" t="s">
        <v>11</v>
      </c>
      <c r="T106" s="97" t="s">
        <v>11</v>
      </c>
      <c r="U106" s="97" t="s">
        <v>11</v>
      </c>
      <c r="V106" s="97" t="s">
        <v>11</v>
      </c>
      <c r="W106" s="98" t="s">
        <v>11</v>
      </c>
      <c r="X106" s="65"/>
      <c r="Y106" s="93"/>
      <c r="Z106" s="93"/>
      <c r="AA106" s="93"/>
      <c r="AB106" s="93"/>
      <c r="AC106" s="93"/>
      <c r="AD106" s="93"/>
      <c r="AE106" s="93"/>
      <c r="AF106" s="93"/>
      <c r="AG106" s="93"/>
      <c r="AH106" s="93"/>
      <c r="AI106" s="93"/>
      <c r="AJ106" s="93"/>
      <c r="AK106" s="93"/>
      <c r="AL106" s="93"/>
      <c r="AM106" s="163">
        <v>4</v>
      </c>
      <c r="AN106" s="49" t="s">
        <v>384</v>
      </c>
      <c r="AO106" s="49" t="s">
        <v>384</v>
      </c>
      <c r="AP106" s="49" t="s">
        <v>384</v>
      </c>
      <c r="AQ106" s="159" t="s">
        <v>1150</v>
      </c>
      <c r="AR106" s="161" t="s">
        <v>1074</v>
      </c>
      <c r="AS106" s="146">
        <v>0</v>
      </c>
      <c r="AT106" s="13" t="s">
        <v>1141</v>
      </c>
      <c r="AU106" s="12" t="s">
        <v>13</v>
      </c>
      <c r="AV106" s="12" t="s">
        <v>1178</v>
      </c>
      <c r="AW106" s="50">
        <v>43396</v>
      </c>
      <c r="AX106" s="50">
        <v>43605</v>
      </c>
      <c r="AY106" s="50">
        <v>45688</v>
      </c>
      <c r="AZ106" s="221">
        <f ca="1">+(REFERENCEMENT_FACADE[[#This Row],[AVIS LIMITE AU / VALIDITE]]&gt;=TODAY())*1</f>
        <v>1</v>
      </c>
      <c r="BA106" s="12" t="s">
        <v>10</v>
      </c>
      <c r="BB10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6" s="16" t="s">
        <v>1256</v>
      </c>
      <c r="BD106" s="13"/>
      <c r="BE106" s="49"/>
      <c r="BF106" s="154"/>
      <c r="BG106" s="124"/>
      <c r="BH106" s="103" t="s">
        <v>1216</v>
      </c>
      <c r="BI106" s="123"/>
      <c r="BJ10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https://evaluation.cstb.fr/fr/avis-technique/detail/7-18-1744_V1/</v>
      </c>
      <c r="BK106" s="105" t="s">
        <v>1178</v>
      </c>
      <c r="BL10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n°7/18-1744_V1 annule et remplace l' Avis Technique n° 7/18-1744_V1
Sur liste verte de la C2p à la date du référencement</v>
      </c>
      <c r="BM10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6" s="105">
        <f>IF(RECH_SUPPORT=TRUE,IF(MID(REFERENCEMENT_FACADE[[#This Row],[Colonne support visé]],1,3)="OUI",1,IF(OR(MID(REFERENCEMENT_FACADE[[#This Row],[Colonne support visé]],1,3)="non",MID(REFERENCEMENT_FACADE[[#This Row],[Colonne support visé]],1,2)="SO"),0,0)),1)</f>
        <v>1</v>
      </c>
      <c r="BV106" s="105">
        <f>IF(RECH_HAUTEUR=TRUE,IF(MID(REFERENCEMENT_FACADE[[#This Row],[Colonne situation visé]],1,3)="oui",1,IF(MID(REFERENCEMENT_FACADE[[#This Row],[Colonne situation visé]],1,3)="non",0,"ERREUR")),1)</f>
        <v>1</v>
      </c>
      <c r="BW10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6" s="105">
        <f>IF(REFERENCEMENT_FACADE[[#This Row],[Eligibilité procédé]]&lt;&gt;0,COUNTIF(REFERENCEMENT_FACADE[Eligibilité procédé],"&lt;="&amp;REFERENCEMENT_FACADE[[#This Row],[Eligibilité procédé]])-COUNTIF(REFERENCEMENT_FACADE[Eligibilité procédé],"=0"),ROWS(REFERENCEMENT_FACADE[Ordre]))</f>
        <v>101</v>
      </c>
      <c r="BY106" s="105">
        <f>IF(COUNTIF((REFERENCEMENT_FACADE[[#This Row],[Support visé]:[zone de simicité]]),"&lt;&gt;"&amp;"")=SUM(REFERENCEMENT_FACADE[[#This Row],[Support visé]:[zone de simicité]]),ROW(REFERENCEMENT_FACADE[[#This Row],[zone de simicité]]),"")</f>
        <v>106</v>
      </c>
    </row>
    <row r="107" spans="1:77" s="5" customFormat="1" ht="57.6" x14ac:dyDescent="0.3">
      <c r="A107" s="56">
        <v>43742</v>
      </c>
      <c r="B107" s="12" t="s">
        <v>122</v>
      </c>
      <c r="C107" s="11" t="s">
        <v>120</v>
      </c>
      <c r="D107" s="12" t="s">
        <v>1142</v>
      </c>
      <c r="E107" s="16" t="s">
        <v>1143</v>
      </c>
      <c r="F107" s="15" t="s">
        <v>30</v>
      </c>
      <c r="G107" s="143" t="s">
        <v>10</v>
      </c>
      <c r="H107" s="156" t="s">
        <v>11</v>
      </c>
      <c r="I107" s="144" t="s">
        <v>171</v>
      </c>
      <c r="J107" s="96" t="s">
        <v>10</v>
      </c>
      <c r="K107" s="97" t="s">
        <v>10</v>
      </c>
      <c r="L107" s="97" t="s">
        <v>11</v>
      </c>
      <c r="M107" s="97" t="s">
        <v>11</v>
      </c>
      <c r="N107" s="97" t="s">
        <v>11</v>
      </c>
      <c r="O107" s="97" t="s">
        <v>11</v>
      </c>
      <c r="P107" s="98" t="s">
        <v>11</v>
      </c>
      <c r="Q107" s="100" t="s">
        <v>10</v>
      </c>
      <c r="R107" s="97" t="s">
        <v>11</v>
      </c>
      <c r="S107" s="97" t="s">
        <v>11</v>
      </c>
      <c r="T107" s="97" t="s">
        <v>11</v>
      </c>
      <c r="U107" s="97" t="s">
        <v>11</v>
      </c>
      <c r="V107" s="97" t="s">
        <v>11</v>
      </c>
      <c r="W107" s="98" t="s">
        <v>11</v>
      </c>
      <c r="X107" s="65"/>
      <c r="Y107" s="93"/>
      <c r="Z107" s="93"/>
      <c r="AA107" s="93"/>
      <c r="AB107" s="93"/>
      <c r="AC107" s="93"/>
      <c r="AD107" s="93"/>
      <c r="AE107" s="93"/>
      <c r="AF107" s="93"/>
      <c r="AG107" s="93"/>
      <c r="AH107" s="93"/>
      <c r="AI107" s="93"/>
      <c r="AJ107" s="93"/>
      <c r="AK107" s="93"/>
      <c r="AL107" s="93"/>
      <c r="AM107" s="163">
        <v>4</v>
      </c>
      <c r="AN107" s="49">
        <v>2</v>
      </c>
      <c r="AO107" s="49">
        <v>1</v>
      </c>
      <c r="AP107" s="49">
        <v>1</v>
      </c>
      <c r="AQ107" s="159"/>
      <c r="AR107" s="161" t="s">
        <v>1074</v>
      </c>
      <c r="AS107" s="146">
        <v>0</v>
      </c>
      <c r="AT107" s="13" t="s">
        <v>1143</v>
      </c>
      <c r="AU107" s="12" t="s">
        <v>13</v>
      </c>
      <c r="AV107" s="12" t="s">
        <v>1179</v>
      </c>
      <c r="AW107" s="50">
        <v>43186</v>
      </c>
      <c r="AX107" s="50">
        <v>43341</v>
      </c>
      <c r="AY107" s="50">
        <v>45107</v>
      </c>
      <c r="AZ107" s="221">
        <f ca="1">+(REFERENCEMENT_FACADE[[#This Row],[AVIS LIMITE AU / VALIDITE]]&gt;=TODAY())*1</f>
        <v>0</v>
      </c>
      <c r="BA107" s="12" t="s">
        <v>10</v>
      </c>
      <c r="BB10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C107" s="16" t="s">
        <v>1252</v>
      </c>
      <c r="BD107" s="13"/>
      <c r="BE107" s="49"/>
      <c r="BF107" s="154"/>
      <c r="BG107" s="124"/>
      <c r="BH107" s="103" t="s">
        <v>1217</v>
      </c>
      <c r="BI107" s="123"/>
      <c r="BJ10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https://evaluation.cstb.fr/fr/avis-technique/detail/7-18-1717_V1/</v>
      </c>
      <c r="BK107" s="105" t="s">
        <v>1179</v>
      </c>
      <c r="BL10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n°7/18-1717_V1 annule et remplace l' Avis Technique n° 7/18-1717_V1
Sur liste verte de la C2p à la date du référencement</v>
      </c>
      <c r="BM10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0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7" s="105">
        <f>IF(RECH_SUPPORT=TRUE,IF(MID(REFERENCEMENT_FACADE[[#This Row],[Colonne support visé]],1,3)="OUI",1,IF(OR(MID(REFERENCEMENT_FACADE[[#This Row],[Colonne support visé]],1,3)="non",MID(REFERENCEMENT_FACADE[[#This Row],[Colonne support visé]],1,2)="SO"),0,0)),1)</f>
        <v>1</v>
      </c>
      <c r="BV107" s="105">
        <f>IF(RECH_HAUTEUR=TRUE,IF(MID(REFERENCEMENT_FACADE[[#This Row],[Colonne situation visé]],1,3)="oui",1,IF(MID(REFERENCEMENT_FACADE[[#This Row],[Colonne situation visé]],1,3)="non",0,"ERREUR")),1)</f>
        <v>1</v>
      </c>
      <c r="BW10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7" s="105">
        <f>IF(REFERENCEMENT_FACADE[[#This Row],[Eligibilité procédé]]&lt;&gt;0,COUNTIF(REFERENCEMENT_FACADE[Eligibilité procédé],"&lt;="&amp;REFERENCEMENT_FACADE[[#This Row],[Eligibilité procédé]])-COUNTIF(REFERENCEMENT_FACADE[Eligibilité procédé],"=0"),ROWS(REFERENCEMENT_FACADE[Ordre]))</f>
        <v>102</v>
      </c>
      <c r="BY107" s="105">
        <f>IF(COUNTIF((REFERENCEMENT_FACADE[[#This Row],[Support visé]:[zone de simicité]]),"&lt;&gt;"&amp;"")=SUM(REFERENCEMENT_FACADE[[#This Row],[Support visé]:[zone de simicité]]),ROW(REFERENCEMENT_FACADE[[#This Row],[zone de simicité]]),"")</f>
        <v>107</v>
      </c>
    </row>
    <row r="108" spans="1:77" ht="57.6" x14ac:dyDescent="0.3">
      <c r="A108" s="56">
        <v>43838</v>
      </c>
      <c r="B108" s="12" t="s">
        <v>122</v>
      </c>
      <c r="C108" s="11" t="s">
        <v>120</v>
      </c>
      <c r="D108" s="12" t="s">
        <v>1128</v>
      </c>
      <c r="E108" s="154" t="s">
        <v>1129</v>
      </c>
      <c r="F108" s="119" t="s">
        <v>30</v>
      </c>
      <c r="G108" s="117" t="s">
        <v>1130</v>
      </c>
      <c r="H108" s="158" t="s">
        <v>11</v>
      </c>
      <c r="I108" s="118" t="s">
        <v>1131</v>
      </c>
      <c r="J108" s="96" t="s">
        <v>10</v>
      </c>
      <c r="K108" s="97" t="s">
        <v>10</v>
      </c>
      <c r="L108" s="97" t="s">
        <v>11</v>
      </c>
      <c r="M108" s="97" t="s">
        <v>11</v>
      </c>
      <c r="N108" s="97" t="s">
        <v>11</v>
      </c>
      <c r="O108" s="97" t="s">
        <v>11</v>
      </c>
      <c r="P108" s="98" t="s">
        <v>11</v>
      </c>
      <c r="Q108" s="100" t="s">
        <v>10</v>
      </c>
      <c r="R108" s="97" t="s">
        <v>11</v>
      </c>
      <c r="S108" s="97" t="s">
        <v>11</v>
      </c>
      <c r="T108" s="97" t="s">
        <v>11</v>
      </c>
      <c r="U108" s="97" t="s">
        <v>11</v>
      </c>
      <c r="V108" s="97" t="s">
        <v>11</v>
      </c>
      <c r="W108" s="98" t="s">
        <v>11</v>
      </c>
      <c r="X108" s="65"/>
      <c r="Y108" s="93"/>
      <c r="Z108" s="93"/>
      <c r="AA108" s="93"/>
      <c r="AB108" s="93"/>
      <c r="AC108" s="93"/>
      <c r="AD108" s="93"/>
      <c r="AE108" s="93"/>
      <c r="AF108" s="93"/>
      <c r="AG108" s="93"/>
      <c r="AH108" s="93"/>
      <c r="AI108" s="93"/>
      <c r="AJ108" s="93"/>
      <c r="AK108" s="93"/>
      <c r="AL108" s="93"/>
      <c r="AM108" s="13">
        <v>4</v>
      </c>
      <c r="AN108" s="12" t="s">
        <v>384</v>
      </c>
      <c r="AO108" s="12" t="s">
        <v>384</v>
      </c>
      <c r="AP108" s="12" t="s">
        <v>384</v>
      </c>
      <c r="AQ108" s="159" t="s">
        <v>1151</v>
      </c>
      <c r="AR108" s="161" t="s">
        <v>1074</v>
      </c>
      <c r="AS108" s="146">
        <v>0</v>
      </c>
      <c r="AT108" s="13" t="s">
        <v>1171</v>
      </c>
      <c r="AU108" s="12" t="s">
        <v>13</v>
      </c>
      <c r="AV108" s="12" t="s">
        <v>1172</v>
      </c>
      <c r="AW108" s="48">
        <v>43762</v>
      </c>
      <c r="AX108" s="48">
        <v>43816</v>
      </c>
      <c r="AY108" s="48">
        <v>45688</v>
      </c>
      <c r="AZ108" s="221">
        <f ca="1">+(REFERENCEMENT_FACADE[[#This Row],[AVIS LIMITE AU / VALIDITE]]&gt;=TODAY())*1</f>
        <v>1</v>
      </c>
      <c r="BA108" s="12" t="s">
        <v>10</v>
      </c>
      <c r="BB10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8" s="16" t="s">
        <v>917</v>
      </c>
      <c r="BD108" s="13"/>
      <c r="BE108" s="49"/>
      <c r="BF108" s="154"/>
      <c r="BG108" s="124"/>
      <c r="BH108" s="103" t="s">
        <v>1211</v>
      </c>
      <c r="BI108" s="123"/>
      <c r="BJ10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https://evaluation.cstb.fr/fr/avis-technique/detail/7-19-1769_V1/</v>
      </c>
      <c r="BK108" s="105"/>
      <c r="BL10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0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8" s="105">
        <f>IF(RECH_SUPPORT=TRUE,IF(MID(REFERENCEMENT_FACADE[[#This Row],[Colonne support visé]],1,3)="OUI",1,IF(OR(MID(REFERENCEMENT_FACADE[[#This Row],[Colonne support visé]],1,3)="non",MID(REFERENCEMENT_FACADE[[#This Row],[Colonne support visé]],1,2)="SO"),0,0)),1)</f>
        <v>1</v>
      </c>
      <c r="BV108" s="105">
        <f>IF(RECH_HAUTEUR=TRUE,IF(MID(REFERENCEMENT_FACADE[[#This Row],[Colonne situation visé]],1,3)="oui",1,IF(MID(REFERENCEMENT_FACADE[[#This Row],[Colonne situation visé]],1,3)="non",0,"ERREUR")),1)</f>
        <v>1</v>
      </c>
      <c r="BW10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8" s="105">
        <f>IF(REFERENCEMENT_FACADE[[#This Row],[Eligibilité procédé]]&lt;&gt;0,COUNTIF(REFERENCEMENT_FACADE[Eligibilité procédé],"&lt;="&amp;REFERENCEMENT_FACADE[[#This Row],[Eligibilité procédé]])-COUNTIF(REFERENCEMENT_FACADE[Eligibilité procédé],"=0"),ROWS(REFERENCEMENT_FACADE[Ordre]))</f>
        <v>103</v>
      </c>
      <c r="BY108" s="105">
        <f>IF(COUNTIF((REFERENCEMENT_FACADE[[#This Row],[Support visé]:[zone de simicité]]),"&lt;&gt;"&amp;"")=SUM(REFERENCEMENT_FACADE[[#This Row],[Support visé]:[zone de simicité]]),ROW(REFERENCEMENT_FACADE[[#This Row],[zone de simicité]]),"")</f>
        <v>108</v>
      </c>
    </row>
    <row r="109" spans="1:77" ht="57.6" x14ac:dyDescent="0.3">
      <c r="A109" s="56">
        <v>43742</v>
      </c>
      <c r="B109" s="12" t="s">
        <v>122</v>
      </c>
      <c r="C109" s="11" t="s">
        <v>120</v>
      </c>
      <c r="D109" s="12" t="s">
        <v>1144</v>
      </c>
      <c r="E109" s="16" t="s">
        <v>1145</v>
      </c>
      <c r="F109" s="147" t="s">
        <v>30</v>
      </c>
      <c r="G109" s="143" t="s">
        <v>10</v>
      </c>
      <c r="H109" s="156" t="s">
        <v>11</v>
      </c>
      <c r="I109" s="144" t="s">
        <v>171</v>
      </c>
      <c r="J109" s="96" t="s">
        <v>10</v>
      </c>
      <c r="K109" s="97" t="s">
        <v>10</v>
      </c>
      <c r="L109" s="97" t="s">
        <v>11</v>
      </c>
      <c r="M109" s="97" t="s">
        <v>11</v>
      </c>
      <c r="N109" s="97" t="s">
        <v>11</v>
      </c>
      <c r="O109" s="97" t="s">
        <v>11</v>
      </c>
      <c r="P109" s="98" t="s">
        <v>11</v>
      </c>
      <c r="Q109" s="100" t="s">
        <v>10</v>
      </c>
      <c r="R109" s="97" t="s">
        <v>11</v>
      </c>
      <c r="S109" s="97" t="s">
        <v>11</v>
      </c>
      <c r="T109" s="97" t="s">
        <v>11</v>
      </c>
      <c r="U109" s="97" t="s">
        <v>11</v>
      </c>
      <c r="V109" s="97" t="s">
        <v>11</v>
      </c>
      <c r="W109" s="98" t="s">
        <v>11</v>
      </c>
      <c r="X109" s="65"/>
      <c r="Y109" s="93"/>
      <c r="Z109" s="93"/>
      <c r="AA109" s="93"/>
      <c r="AB109" s="93"/>
      <c r="AC109" s="93"/>
      <c r="AD109" s="93"/>
      <c r="AE109" s="93"/>
      <c r="AF109" s="93"/>
      <c r="AG109" s="93"/>
      <c r="AH109" s="93"/>
      <c r="AI109" s="93"/>
      <c r="AJ109" s="93"/>
      <c r="AK109" s="93"/>
      <c r="AL109" s="93"/>
      <c r="AM109" s="163">
        <v>4</v>
      </c>
      <c r="AN109" s="49" t="s">
        <v>384</v>
      </c>
      <c r="AO109" s="49" t="s">
        <v>384</v>
      </c>
      <c r="AP109" s="49" t="s">
        <v>384</v>
      </c>
      <c r="AQ109" s="159" t="s">
        <v>1150</v>
      </c>
      <c r="AR109" s="161" t="s">
        <v>1074</v>
      </c>
      <c r="AS109" s="146">
        <v>0</v>
      </c>
      <c r="AT109" s="13" t="s">
        <v>1145</v>
      </c>
      <c r="AU109" s="12" t="s">
        <v>13</v>
      </c>
      <c r="AV109" s="12" t="s">
        <v>1180</v>
      </c>
      <c r="AW109" s="50">
        <v>43648</v>
      </c>
      <c r="AX109" s="50">
        <v>43679</v>
      </c>
      <c r="AY109" s="50">
        <v>45657</v>
      </c>
      <c r="AZ109" s="221">
        <f ca="1">+(REFERENCEMENT_FACADE[[#This Row],[AVIS LIMITE AU / VALIDITE]]&gt;=TODAY())*1</f>
        <v>1</v>
      </c>
      <c r="BA109" s="12" t="s">
        <v>10</v>
      </c>
      <c r="BB109"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09" s="16" t="s">
        <v>1260</v>
      </c>
      <c r="BD109" s="13"/>
      <c r="BE109" s="49"/>
      <c r="BF109" s="154"/>
      <c r="BG109" s="124"/>
      <c r="BH109" s="103" t="s">
        <v>1218</v>
      </c>
      <c r="BI109" s="123"/>
      <c r="BJ10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https://evaluation.cstb.fr/fr/avis-technique/detail/7-19-1756_V1/</v>
      </c>
      <c r="BK109" s="105" t="s">
        <v>1245</v>
      </c>
      <c r="BL10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n°7/19-1756_V1 annule et remplace l' Avis Technique n° 7/16-1662
Sur liste verte de la C2p à la date du référencement</v>
      </c>
      <c r="BM10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0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0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0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0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0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0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0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09" s="105">
        <f>IF(RECH_SUPPORT=TRUE,IF(MID(REFERENCEMENT_FACADE[[#This Row],[Colonne support visé]],1,3)="OUI",1,IF(OR(MID(REFERENCEMENT_FACADE[[#This Row],[Colonne support visé]],1,3)="non",MID(REFERENCEMENT_FACADE[[#This Row],[Colonne support visé]],1,2)="SO"),0,0)),1)</f>
        <v>1</v>
      </c>
      <c r="BV109" s="105">
        <f>IF(RECH_HAUTEUR=TRUE,IF(MID(REFERENCEMENT_FACADE[[#This Row],[Colonne situation visé]],1,3)="oui",1,IF(MID(REFERENCEMENT_FACADE[[#This Row],[Colonne situation visé]],1,3)="non",0,"ERREUR")),1)</f>
        <v>1</v>
      </c>
      <c r="BW10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09" s="105">
        <f>IF(REFERENCEMENT_FACADE[[#This Row],[Eligibilité procédé]]&lt;&gt;0,COUNTIF(REFERENCEMENT_FACADE[Eligibilité procédé],"&lt;="&amp;REFERENCEMENT_FACADE[[#This Row],[Eligibilité procédé]])-COUNTIF(REFERENCEMENT_FACADE[Eligibilité procédé],"=0"),ROWS(REFERENCEMENT_FACADE[Ordre]))</f>
        <v>104</v>
      </c>
      <c r="BY109" s="105">
        <f>IF(COUNTIF((REFERENCEMENT_FACADE[[#This Row],[Support visé]:[zone de simicité]]),"&lt;&gt;"&amp;"")=SUM(REFERENCEMENT_FACADE[[#This Row],[Support visé]:[zone de simicité]]),ROW(REFERENCEMENT_FACADE[[#This Row],[zone de simicité]]),"")</f>
        <v>109</v>
      </c>
    </row>
    <row r="110" spans="1:77" ht="57.6" x14ac:dyDescent="0.3">
      <c r="A110" s="56">
        <v>43742</v>
      </c>
      <c r="B110" s="12" t="s">
        <v>122</v>
      </c>
      <c r="C110" s="11" t="s">
        <v>120</v>
      </c>
      <c r="D110" s="12" t="s">
        <v>1146</v>
      </c>
      <c r="E110" s="16" t="s">
        <v>1111</v>
      </c>
      <c r="F110" s="147" t="s">
        <v>30</v>
      </c>
      <c r="G110" s="143" t="s">
        <v>10</v>
      </c>
      <c r="H110" s="156" t="s">
        <v>11</v>
      </c>
      <c r="I110" s="144" t="s">
        <v>171</v>
      </c>
      <c r="J110" s="96" t="s">
        <v>10</v>
      </c>
      <c r="K110" s="97" t="s">
        <v>10</v>
      </c>
      <c r="L110" s="97" t="s">
        <v>11</v>
      </c>
      <c r="M110" s="97" t="s">
        <v>11</v>
      </c>
      <c r="N110" s="97" t="s">
        <v>11</v>
      </c>
      <c r="O110" s="97" t="s">
        <v>11</v>
      </c>
      <c r="P110" s="98" t="s">
        <v>11</v>
      </c>
      <c r="Q110" s="100" t="s">
        <v>10</v>
      </c>
      <c r="R110" s="97" t="s">
        <v>11</v>
      </c>
      <c r="S110" s="97" t="s">
        <v>11</v>
      </c>
      <c r="T110" s="97" t="s">
        <v>11</v>
      </c>
      <c r="U110" s="97" t="s">
        <v>11</v>
      </c>
      <c r="V110" s="97" t="s">
        <v>11</v>
      </c>
      <c r="W110" s="98" t="s">
        <v>11</v>
      </c>
      <c r="X110" s="65"/>
      <c r="Y110" s="93"/>
      <c r="Z110" s="93"/>
      <c r="AA110" s="93"/>
      <c r="AB110" s="93"/>
      <c r="AC110" s="93"/>
      <c r="AD110" s="93"/>
      <c r="AE110" s="93"/>
      <c r="AF110" s="93"/>
      <c r="AG110" s="93"/>
      <c r="AH110" s="93"/>
      <c r="AI110" s="93"/>
      <c r="AJ110" s="93"/>
      <c r="AK110" s="93"/>
      <c r="AL110" s="93"/>
      <c r="AM110" s="163">
        <v>4</v>
      </c>
      <c r="AN110" s="49">
        <v>2</v>
      </c>
      <c r="AO110" s="49">
        <v>1</v>
      </c>
      <c r="AP110" s="49">
        <v>1</v>
      </c>
      <c r="AQ110" s="159"/>
      <c r="AR110" s="161" t="s">
        <v>1074</v>
      </c>
      <c r="AS110" s="146">
        <v>0</v>
      </c>
      <c r="AT110" s="13" t="s">
        <v>1111</v>
      </c>
      <c r="AU110" s="12" t="s">
        <v>13</v>
      </c>
      <c r="AV110" s="12" t="s">
        <v>1181</v>
      </c>
      <c r="AW110" s="50">
        <v>43272</v>
      </c>
      <c r="AX110" s="50">
        <v>43374</v>
      </c>
      <c r="AY110" s="50">
        <v>45565</v>
      </c>
      <c r="AZ110" s="221">
        <f ca="1">+(REFERENCEMENT_FACADE[[#This Row],[AVIS LIMITE AU / VALIDITE]]&gt;=TODAY())*1</f>
        <v>1</v>
      </c>
      <c r="BA110" s="12" t="s">
        <v>10</v>
      </c>
      <c r="BB110"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0" s="16" t="s">
        <v>1253</v>
      </c>
      <c r="BD110" s="13"/>
      <c r="BE110" s="49"/>
      <c r="BF110" s="154"/>
      <c r="BG110" s="124"/>
      <c r="BH110" s="103" t="s">
        <v>1219</v>
      </c>
      <c r="BI110" s="123"/>
      <c r="BJ11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https://evaluation.cstb.fr/fr/avis-technique/detail/7-18-1727_V1/</v>
      </c>
      <c r="BK110" s="105" t="s">
        <v>1181</v>
      </c>
      <c r="BL11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n°7/18-1727_V1 annule et remplace l' Avis Technique n° 7/18-1727_V1
Sur liste verte de la C2p à la date du référencement</v>
      </c>
      <c r="BM11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1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1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9 m
(Situation d) h≤ 6 m</v>
      </c>
      <c r="BS11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9</v>
      </c>
      <c r="BT11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10" s="105">
        <f>IF(RECH_SUPPORT=TRUE,IF(MID(REFERENCEMENT_FACADE[[#This Row],[Colonne support visé]],1,3)="OUI",1,IF(OR(MID(REFERENCEMENT_FACADE[[#This Row],[Colonne support visé]],1,3)="non",MID(REFERENCEMENT_FACADE[[#This Row],[Colonne support visé]],1,2)="SO"),0,0)),1)</f>
        <v>1</v>
      </c>
      <c r="BV110" s="105">
        <f>IF(RECH_HAUTEUR=TRUE,IF(MID(REFERENCEMENT_FACADE[[#This Row],[Colonne situation visé]],1,3)="oui",1,IF(MID(REFERENCEMENT_FACADE[[#This Row],[Colonne situation visé]],1,3)="non",0,"ERREUR")),1)</f>
        <v>1</v>
      </c>
      <c r="BW11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0" s="105">
        <f>IF(REFERENCEMENT_FACADE[[#This Row],[Eligibilité procédé]]&lt;&gt;0,COUNTIF(REFERENCEMENT_FACADE[Eligibilité procédé],"&lt;="&amp;REFERENCEMENT_FACADE[[#This Row],[Eligibilité procédé]])-COUNTIF(REFERENCEMENT_FACADE[Eligibilité procédé],"=0"),ROWS(REFERENCEMENT_FACADE[Ordre]))</f>
        <v>105</v>
      </c>
      <c r="BY110" s="105">
        <f>IF(COUNTIF((REFERENCEMENT_FACADE[[#This Row],[Support visé]:[zone de simicité]]),"&lt;&gt;"&amp;"")=SUM(REFERENCEMENT_FACADE[[#This Row],[Support visé]:[zone de simicité]]),ROW(REFERENCEMENT_FACADE[[#This Row],[zone de simicité]]),"")</f>
        <v>110</v>
      </c>
    </row>
    <row r="111" spans="1:77" ht="129.6" x14ac:dyDescent="0.3">
      <c r="A111" s="57">
        <v>45085</v>
      </c>
      <c r="B111" s="12" t="s">
        <v>748</v>
      </c>
      <c r="C111" s="12" t="s">
        <v>94</v>
      </c>
      <c r="D111" s="12" t="s">
        <v>1335</v>
      </c>
      <c r="E111" s="16" t="s">
        <v>1336</v>
      </c>
      <c r="F111" s="88" t="s">
        <v>10</v>
      </c>
      <c r="G111" s="83" t="s">
        <v>30</v>
      </c>
      <c r="H111" s="71" t="s">
        <v>30</v>
      </c>
      <c r="I111" s="86" t="s">
        <v>30</v>
      </c>
      <c r="J111" s="96" t="s">
        <v>10</v>
      </c>
      <c r="K111" s="97" t="s">
        <v>10</v>
      </c>
      <c r="L111" s="97" t="s">
        <v>415</v>
      </c>
      <c r="M111" s="97" t="s">
        <v>415</v>
      </c>
      <c r="N111" s="97" t="s">
        <v>415</v>
      </c>
      <c r="O111" s="97" t="s">
        <v>415</v>
      </c>
      <c r="P111" s="98" t="s">
        <v>415</v>
      </c>
      <c r="Q111" s="100" t="s">
        <v>10</v>
      </c>
      <c r="R111" s="97" t="s">
        <v>415</v>
      </c>
      <c r="S111" s="97" t="s">
        <v>415</v>
      </c>
      <c r="T111" s="97" t="s">
        <v>415</v>
      </c>
      <c r="U111" s="97" t="s">
        <v>415</v>
      </c>
      <c r="V111" s="97" t="s">
        <v>415</v>
      </c>
      <c r="W111" s="98" t="s">
        <v>415</v>
      </c>
      <c r="X111" s="65" t="s">
        <v>1339</v>
      </c>
      <c r="Y111" s="93"/>
      <c r="Z111" s="93"/>
      <c r="AA111" s="93" t="s">
        <v>1340</v>
      </c>
      <c r="AB111" s="93" t="s">
        <v>1340</v>
      </c>
      <c r="AC111" s="93" t="s">
        <v>1340</v>
      </c>
      <c r="AD111" s="93" t="s">
        <v>1340</v>
      </c>
      <c r="AE111" s="93" t="s">
        <v>1340</v>
      </c>
      <c r="AF111" s="93"/>
      <c r="AG111" s="93" t="s">
        <v>1340</v>
      </c>
      <c r="AH111" s="93" t="s">
        <v>1340</v>
      </c>
      <c r="AI111" s="93" t="s">
        <v>1340</v>
      </c>
      <c r="AJ111" s="93" t="s">
        <v>1340</v>
      </c>
      <c r="AK111" s="93" t="s">
        <v>1340</v>
      </c>
      <c r="AL111" s="93" t="s">
        <v>1340</v>
      </c>
      <c r="AM111" s="13">
        <v>4</v>
      </c>
      <c r="AN111" s="12" t="s">
        <v>384</v>
      </c>
      <c r="AO111" s="12" t="s">
        <v>384</v>
      </c>
      <c r="AP111" s="12" t="s">
        <v>384</v>
      </c>
      <c r="AQ111" s="41" t="s">
        <v>1342</v>
      </c>
      <c r="AR111" s="44" t="s">
        <v>750</v>
      </c>
      <c r="AS111" s="146">
        <v>0</v>
      </c>
      <c r="AT111" s="13" t="s">
        <v>1336</v>
      </c>
      <c r="AU111" s="12" t="s">
        <v>572</v>
      </c>
      <c r="AV111" s="12" t="s">
        <v>1337</v>
      </c>
      <c r="AW111" s="48"/>
      <c r="AX111" s="48">
        <v>44497</v>
      </c>
      <c r="AY111" s="48">
        <v>45747</v>
      </c>
      <c r="AZ111" s="221">
        <f ca="1">+(REFERENCEMENT_FACADE[[#This Row],[AVIS LIMITE AU / VALIDITE]]&gt;=TODAY())*1</f>
        <v>1</v>
      </c>
      <c r="BA111" s="12" t="s">
        <v>31</v>
      </c>
      <c r="BB111"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1" s="16"/>
      <c r="BD111" s="13" t="s">
        <v>1338</v>
      </c>
      <c r="BE111" s="12" t="s">
        <v>321</v>
      </c>
      <c r="BF111" s="16"/>
      <c r="BG111" s="124"/>
      <c r="BH111" s="103" t="s">
        <v>1341</v>
      </c>
      <c r="BI111" s="123"/>
      <c r="BJ111" s="105"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https://evaluation.cstb.fr/fr/appreciation-technique-expertise-atex/detail/2944-v1/</v>
      </c>
      <c r="BK111" s="105"/>
      <c r="BL11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11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1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11" s="105">
        <f>IF(RECH_SUPPORT=TRUE,IF(MID(REFERENCEMENT_FACADE[[#This Row],[Colonne support visé]],1,3)="OUI",1,IF(OR(MID(REFERENCEMENT_FACADE[[#This Row],[Colonne support visé]],1,3)="non",MID(REFERENCEMENT_FACADE[[#This Row],[Colonne support visé]],1,2)="SO"),0,0)),1)</f>
        <v>1</v>
      </c>
      <c r="BV111" s="105">
        <f>IF(RECH_HAUTEUR=TRUE,IF(MID(REFERENCEMENT_FACADE[[#This Row],[Colonne situation visé]],1,3)="oui",1,IF(MID(REFERENCEMENT_FACADE[[#This Row],[Colonne situation visé]],1,3)="non",0,"ERREUR")),1)</f>
        <v>1</v>
      </c>
      <c r="BW11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1" s="105">
        <f>IF(REFERENCEMENT_FACADE[[#This Row],[Eligibilité procédé]]&lt;&gt;0,COUNTIF(REFERENCEMENT_FACADE[Eligibilité procédé],"&lt;="&amp;REFERENCEMENT_FACADE[[#This Row],[Eligibilité procédé]])-COUNTIF(REFERENCEMENT_FACADE[Eligibilité procédé],"=0"),ROWS(REFERENCEMENT_FACADE[Ordre]))</f>
        <v>106</v>
      </c>
      <c r="BY111" s="105">
        <f>IF(COUNTIF((REFERENCEMENT_FACADE[[#This Row],[Support visé]:[zone de simicité]]),"&lt;&gt;"&amp;"")=SUM(REFERENCEMENT_FACADE[[#This Row],[Support visé]:[zone de simicité]]),ROW(REFERENCEMENT_FACADE[[#This Row],[zone de simicité]]),"")</f>
        <v>111</v>
      </c>
    </row>
    <row r="112" spans="1:77" ht="57.6" x14ac:dyDescent="0.3">
      <c r="A112" s="57">
        <v>45049</v>
      </c>
      <c r="B112" s="12" t="s">
        <v>748</v>
      </c>
      <c r="C112" s="12" t="s">
        <v>94</v>
      </c>
      <c r="D112" s="12" t="s">
        <v>673</v>
      </c>
      <c r="E112" s="16" t="s">
        <v>674</v>
      </c>
      <c r="F112" s="72" t="s">
        <v>10</v>
      </c>
      <c r="G112" s="70" t="s">
        <v>30</v>
      </c>
      <c r="H112" s="71" t="s">
        <v>30</v>
      </c>
      <c r="I112" s="43" t="s">
        <v>30</v>
      </c>
      <c r="J112" s="96" t="s">
        <v>10</v>
      </c>
      <c r="K112" s="97" t="s">
        <v>10</v>
      </c>
      <c r="L112" s="97" t="s">
        <v>415</v>
      </c>
      <c r="M112" s="97" t="s">
        <v>415</v>
      </c>
      <c r="N112" s="97" t="s">
        <v>415</v>
      </c>
      <c r="O112" s="97" t="s">
        <v>415</v>
      </c>
      <c r="P112" s="98" t="s">
        <v>415</v>
      </c>
      <c r="Q112" s="100" t="s">
        <v>10</v>
      </c>
      <c r="R112" s="97" t="s">
        <v>415</v>
      </c>
      <c r="S112" s="97" t="s">
        <v>415</v>
      </c>
      <c r="T112" s="97" t="s">
        <v>415</v>
      </c>
      <c r="U112" s="97" t="s">
        <v>415</v>
      </c>
      <c r="V112" s="97" t="s">
        <v>415</v>
      </c>
      <c r="W112" s="98" t="s">
        <v>415</v>
      </c>
      <c r="X112" s="63" t="s">
        <v>749</v>
      </c>
      <c r="Y112" s="93"/>
      <c r="Z112" s="93"/>
      <c r="AA112" s="93" t="s">
        <v>749</v>
      </c>
      <c r="AB112" s="93" t="s">
        <v>749</v>
      </c>
      <c r="AC112" s="93" t="s">
        <v>749</v>
      </c>
      <c r="AD112" s="93" t="s">
        <v>749</v>
      </c>
      <c r="AE112" s="93" t="s">
        <v>749</v>
      </c>
      <c r="AF112" s="93"/>
      <c r="AG112" s="93" t="s">
        <v>749</v>
      </c>
      <c r="AH112" s="93" t="s">
        <v>749</v>
      </c>
      <c r="AI112" s="93" t="s">
        <v>749</v>
      </c>
      <c r="AJ112" s="93" t="s">
        <v>749</v>
      </c>
      <c r="AK112" s="93" t="s">
        <v>749</v>
      </c>
      <c r="AL112" s="93" t="s">
        <v>749</v>
      </c>
      <c r="AM112" s="13">
        <v>4</v>
      </c>
      <c r="AN112" s="132" t="s">
        <v>384</v>
      </c>
      <c r="AO112" s="132" t="s">
        <v>384</v>
      </c>
      <c r="AP112" s="132" t="s">
        <v>384</v>
      </c>
      <c r="AQ112" s="41" t="s">
        <v>1342</v>
      </c>
      <c r="AR112" s="44" t="s">
        <v>750</v>
      </c>
      <c r="AS112" s="146">
        <v>0</v>
      </c>
      <c r="AT112" s="13" t="s">
        <v>674</v>
      </c>
      <c r="AU112" s="12" t="s">
        <v>13</v>
      </c>
      <c r="AV112" s="49" t="s">
        <v>675</v>
      </c>
      <c r="AW112" s="48"/>
      <c r="AX112" s="48">
        <v>44992</v>
      </c>
      <c r="AY112" s="48">
        <v>46752</v>
      </c>
      <c r="AZ112" s="221">
        <f ca="1">+(REFERENCEMENT_FACADE[[#This Row],[AVIS LIMITE AU / VALIDITE]]&gt;=TODAY())*1</f>
        <v>1</v>
      </c>
      <c r="BA112" s="12" t="s">
        <v>10</v>
      </c>
      <c r="BB112"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2" s="16" t="s">
        <v>919</v>
      </c>
      <c r="BD112" s="13" t="s">
        <v>746</v>
      </c>
      <c r="BE112" s="12" t="s">
        <v>747</v>
      </c>
      <c r="BF112" s="16"/>
      <c r="BG112" s="124" t="s">
        <v>748</v>
      </c>
      <c r="BH112" s="103" t="s">
        <v>723</v>
      </c>
      <c r="BI112" s="103"/>
      <c r="BJ11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https://evaluation.cstb.fr/fr/avis-technique/detail/2.1-14-1636_V2/</v>
      </c>
      <c r="BK112" s="105" t="s">
        <v>855</v>
      </c>
      <c r="BL11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n°2.1/14-1636_V2 annule et remplace l' Avis Technique n° 2.1/14-1636_V1.1
Sur liste verte de la C2p à la date du référencement</v>
      </c>
      <c r="BM11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1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12" s="105">
        <f>IF(RECH_SUPPORT=TRUE,IF(MID(REFERENCEMENT_FACADE[[#This Row],[Colonne support visé]],1,3)="OUI",1,IF(OR(MID(REFERENCEMENT_FACADE[[#This Row],[Colonne support visé]],1,3)="non",MID(REFERENCEMENT_FACADE[[#This Row],[Colonne support visé]],1,2)="SO"),0,0)),1)</f>
        <v>1</v>
      </c>
      <c r="BV112" s="105">
        <f>IF(RECH_HAUTEUR=TRUE,IF(MID(REFERENCEMENT_FACADE[[#This Row],[Colonne situation visé]],1,3)="oui",1,IF(MID(REFERENCEMENT_FACADE[[#This Row],[Colonne situation visé]],1,3)="non",0,"ERREUR")),1)</f>
        <v>1</v>
      </c>
      <c r="BW11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2" s="105">
        <f>IF(REFERENCEMENT_FACADE[[#This Row],[Eligibilité procédé]]&lt;&gt;0,COUNTIF(REFERENCEMENT_FACADE[Eligibilité procédé],"&lt;="&amp;REFERENCEMENT_FACADE[[#This Row],[Eligibilité procédé]])-COUNTIF(REFERENCEMENT_FACADE[Eligibilité procédé],"=0"),ROWS(REFERENCEMENT_FACADE[Ordre]))</f>
        <v>107</v>
      </c>
      <c r="BY112" s="105">
        <f>IF(COUNTIF((REFERENCEMENT_FACADE[[#This Row],[Support visé]:[zone de simicité]]),"&lt;&gt;"&amp;"")=SUM(REFERENCEMENT_FACADE[[#This Row],[Support visé]:[zone de simicité]]),ROW(REFERENCEMENT_FACADE[[#This Row],[zone de simicité]]),"")</f>
        <v>112</v>
      </c>
    </row>
    <row r="113" spans="1:77" ht="129.6" x14ac:dyDescent="0.3">
      <c r="A113" s="57">
        <v>45049</v>
      </c>
      <c r="B113" s="12" t="s">
        <v>126</v>
      </c>
      <c r="C113" s="12" t="s">
        <v>94</v>
      </c>
      <c r="D113" s="12" t="s">
        <v>683</v>
      </c>
      <c r="E113" s="16" t="s">
        <v>684</v>
      </c>
      <c r="F113" s="72" t="s">
        <v>10</v>
      </c>
      <c r="G113" s="70" t="s">
        <v>30</v>
      </c>
      <c r="H113" s="71" t="s">
        <v>30</v>
      </c>
      <c r="I113" s="43" t="s">
        <v>30</v>
      </c>
      <c r="J113" s="96" t="s">
        <v>10</v>
      </c>
      <c r="K113" s="97" t="s">
        <v>10</v>
      </c>
      <c r="L113" s="97" t="s">
        <v>10</v>
      </c>
      <c r="M113" s="97" t="s">
        <v>10</v>
      </c>
      <c r="N113" s="97" t="s">
        <v>10</v>
      </c>
      <c r="O113" s="97" t="s">
        <v>10</v>
      </c>
      <c r="P113" s="98" t="s">
        <v>10</v>
      </c>
      <c r="Q113" s="100" t="s">
        <v>10</v>
      </c>
      <c r="R113" s="97" t="s">
        <v>10</v>
      </c>
      <c r="S113" s="97" t="s">
        <v>10</v>
      </c>
      <c r="T113" s="97" t="s">
        <v>10</v>
      </c>
      <c r="U113" s="97" t="s">
        <v>11</v>
      </c>
      <c r="V113" s="97" t="s">
        <v>11</v>
      </c>
      <c r="W113" s="98" t="s">
        <v>11</v>
      </c>
      <c r="X113" s="64" t="s">
        <v>309</v>
      </c>
      <c r="Y113" s="94"/>
      <c r="Z113" s="94"/>
      <c r="AA113" s="94"/>
      <c r="AB113" s="94"/>
      <c r="AC113" s="94"/>
      <c r="AD113" s="94"/>
      <c r="AE113" s="94"/>
      <c r="AF113" s="94"/>
      <c r="AG113" s="94"/>
      <c r="AH113" s="94"/>
      <c r="AI113" s="94"/>
      <c r="AJ113" s="94"/>
      <c r="AK113" s="94"/>
      <c r="AL113" s="94"/>
      <c r="AM113" s="13">
        <v>4</v>
      </c>
      <c r="AN113" s="12">
        <v>4</v>
      </c>
      <c r="AO113" s="12">
        <v>4</v>
      </c>
      <c r="AP113" s="12">
        <v>4</v>
      </c>
      <c r="AQ113" s="41"/>
      <c r="AR113" s="44" t="s">
        <v>1074</v>
      </c>
      <c r="AS113" s="146">
        <v>0</v>
      </c>
      <c r="AT113" s="13" t="s">
        <v>684</v>
      </c>
      <c r="AU113" s="12" t="s">
        <v>1157</v>
      </c>
      <c r="AV113" s="49" t="s">
        <v>666</v>
      </c>
      <c r="AW113" s="48"/>
      <c r="AX113" s="48">
        <v>44967</v>
      </c>
      <c r="AY113" s="48">
        <v>46752</v>
      </c>
      <c r="AZ113" s="221">
        <f ca="1">+(REFERENCEMENT_FACADE[[#This Row],[AVIS LIMITE AU / VALIDITE]]&gt;=TODAY())*1</f>
        <v>1</v>
      </c>
      <c r="BA113" s="12" t="s">
        <v>10</v>
      </c>
      <c r="BB113"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3" s="16" t="s">
        <v>1278</v>
      </c>
      <c r="BD113" s="13"/>
      <c r="BE113" s="12"/>
      <c r="BF113" s="16"/>
      <c r="BG113" s="126" t="s">
        <v>1074</v>
      </c>
      <c r="BH113" s="103" t="s">
        <v>726</v>
      </c>
      <c r="BI113" s="103"/>
      <c r="BJ11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https://evaluation.cstb.fr/fr/avis-technique/detail/2.1-15-1696_V2/</v>
      </c>
      <c r="BK113" s="105" t="s">
        <v>1239</v>
      </c>
      <c r="BL11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n°2.1/15-1696_V2 annule et remplace le Document Technique d'Application (DTA) n° 2.1/15-1696_V1
Sur liste verte de la C2p à la date du référencement</v>
      </c>
      <c r="BM11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1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13" s="105">
        <f>IF(RECH_SUPPORT=TRUE,IF(MID(REFERENCEMENT_FACADE[[#This Row],[Colonne support visé]],1,3)="OUI",1,IF(OR(MID(REFERENCEMENT_FACADE[[#This Row],[Colonne support visé]],1,3)="non",MID(REFERENCEMENT_FACADE[[#This Row],[Colonne support visé]],1,2)="SO"),0,0)),1)</f>
        <v>1</v>
      </c>
      <c r="BV113" s="105">
        <f>IF(RECH_HAUTEUR=TRUE,IF(MID(REFERENCEMENT_FACADE[[#This Row],[Colonne situation visé]],1,3)="oui",1,IF(MID(REFERENCEMENT_FACADE[[#This Row],[Colonne situation visé]],1,3)="non",0,"ERREUR")),1)</f>
        <v>1</v>
      </c>
      <c r="BW11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3" s="105">
        <f>IF(REFERENCEMENT_FACADE[[#This Row],[Eligibilité procédé]]&lt;&gt;0,COUNTIF(REFERENCEMENT_FACADE[Eligibilité procédé],"&lt;="&amp;REFERENCEMENT_FACADE[[#This Row],[Eligibilité procédé]])-COUNTIF(REFERENCEMENT_FACADE[Eligibilité procédé],"=0"),ROWS(REFERENCEMENT_FACADE[Ordre]))</f>
        <v>108</v>
      </c>
      <c r="BY113" s="105">
        <f>IF(COUNTIF((REFERENCEMENT_FACADE[[#This Row],[Support visé]:[zone de simicité]]),"&lt;&gt;"&amp;"")=SUM(REFERENCEMENT_FACADE[[#This Row],[Support visé]:[zone de simicité]]),ROW(REFERENCEMENT_FACADE[[#This Row],[zone de simicité]]),"")</f>
        <v>113</v>
      </c>
    </row>
    <row r="114" spans="1:77" ht="158.4" x14ac:dyDescent="0.3">
      <c r="A114" s="56">
        <v>44536</v>
      </c>
      <c r="B114" s="12" t="s">
        <v>126</v>
      </c>
      <c r="C114" s="12" t="s">
        <v>344</v>
      </c>
      <c r="D114" s="12" t="s">
        <v>304</v>
      </c>
      <c r="E114" s="16" t="s">
        <v>207</v>
      </c>
      <c r="F114" s="88" t="s">
        <v>10</v>
      </c>
      <c r="G114" s="89" t="s">
        <v>30</v>
      </c>
      <c r="H114" s="74" t="s">
        <v>30</v>
      </c>
      <c r="I114" s="90" t="s">
        <v>30</v>
      </c>
      <c r="J114" s="96" t="s">
        <v>415</v>
      </c>
      <c r="K114" s="97" t="s">
        <v>415</v>
      </c>
      <c r="L114" s="97" t="s">
        <v>415</v>
      </c>
      <c r="M114" s="97" t="s">
        <v>415</v>
      </c>
      <c r="N114" s="97" t="s">
        <v>415</v>
      </c>
      <c r="O114" s="97" t="s">
        <v>415</v>
      </c>
      <c r="P114" s="98" t="s">
        <v>415</v>
      </c>
      <c r="Q114" s="100" t="s">
        <v>415</v>
      </c>
      <c r="R114" s="97" t="s">
        <v>415</v>
      </c>
      <c r="S114" s="97" t="s">
        <v>415</v>
      </c>
      <c r="T114" s="97" t="s">
        <v>415</v>
      </c>
      <c r="U114" s="97" t="s">
        <v>415</v>
      </c>
      <c r="V114" s="97" t="s">
        <v>415</v>
      </c>
      <c r="W114" s="98" t="s">
        <v>415</v>
      </c>
      <c r="X114" s="64" t="s">
        <v>315</v>
      </c>
      <c r="Y114" s="94" t="s">
        <v>1061</v>
      </c>
      <c r="Z114" s="94" t="s">
        <v>1061</v>
      </c>
      <c r="AA114" s="94" t="s">
        <v>1061</v>
      </c>
      <c r="AB114" s="94" t="s">
        <v>1061</v>
      </c>
      <c r="AC114" s="94" t="s">
        <v>1061</v>
      </c>
      <c r="AD114" s="94" t="s">
        <v>1061</v>
      </c>
      <c r="AE114" s="94" t="s">
        <v>1061</v>
      </c>
      <c r="AF114" s="94" t="s">
        <v>1061</v>
      </c>
      <c r="AG114" s="94" t="s">
        <v>1061</v>
      </c>
      <c r="AH114" s="94" t="s">
        <v>1061</v>
      </c>
      <c r="AI114" s="94" t="s">
        <v>1061</v>
      </c>
      <c r="AJ114" s="94" t="s">
        <v>1061</v>
      </c>
      <c r="AK114" s="94" t="s">
        <v>1061</v>
      </c>
      <c r="AL114" s="94" t="s">
        <v>1061</v>
      </c>
      <c r="AM114" s="13">
        <v>4</v>
      </c>
      <c r="AN114" s="12">
        <v>4</v>
      </c>
      <c r="AO114" s="12">
        <v>4</v>
      </c>
      <c r="AP114" s="12">
        <v>4</v>
      </c>
      <c r="AQ114" s="41"/>
      <c r="AR114" s="44" t="s">
        <v>1074</v>
      </c>
      <c r="AS114" s="146">
        <v>0</v>
      </c>
      <c r="AT114" s="13" t="s">
        <v>207</v>
      </c>
      <c r="AU114" s="12" t="s">
        <v>1157</v>
      </c>
      <c r="AV114" s="12" t="s">
        <v>305</v>
      </c>
      <c r="AW114" s="48">
        <v>44348</v>
      </c>
      <c r="AX114" s="48">
        <v>44519</v>
      </c>
      <c r="AY114" s="48">
        <v>45930</v>
      </c>
      <c r="AZ114" s="221">
        <f ca="1">+(REFERENCEMENT_FACADE[[#This Row],[AVIS LIMITE AU / VALIDITE]]&gt;=TODAY())*1</f>
        <v>1</v>
      </c>
      <c r="BA114" s="12" t="s">
        <v>10</v>
      </c>
      <c r="BB114"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4" s="16" t="s">
        <v>1279</v>
      </c>
      <c r="BD114" s="13"/>
      <c r="BE114" s="12"/>
      <c r="BF114" s="16"/>
      <c r="BG114" s="124" t="s">
        <v>1074</v>
      </c>
      <c r="BH114" s="103" t="s">
        <v>612</v>
      </c>
      <c r="BI114" s="103"/>
      <c r="BJ11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https://evaluation.cstb.fr/fr/avis-technique/detail/2.1-17-1790_V3/</v>
      </c>
      <c r="BK114" s="105" t="s">
        <v>1240</v>
      </c>
      <c r="BL11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n°2.1/17-1790_V3 annule et remplace le Document Technique d'Application (DTA) n° 2.1/17-1790_V2
Sur liste verte de la C2p à la date du référencement</v>
      </c>
      <c r="BM11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1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4"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2000 Pa, sauf justifications conformément à la norme NF EN 13830.</v>
      </c>
      <c r="BU114" s="105">
        <f>IF(RECH_SUPPORT=TRUE,IF(MID(REFERENCEMENT_FACADE[[#This Row],[Colonne support visé]],1,3)="OUI",1,IF(OR(MID(REFERENCEMENT_FACADE[[#This Row],[Colonne support visé]],1,3)="non",MID(REFERENCEMENT_FACADE[[#This Row],[Colonne support visé]],1,2)="SO"),0,0)),1)</f>
        <v>1</v>
      </c>
      <c r="BV114" s="105">
        <f>IF(RECH_HAUTEUR=TRUE,IF(MID(REFERENCEMENT_FACADE[[#This Row],[Colonne situation visé]],1,3)="oui",1,IF(MID(REFERENCEMENT_FACADE[[#This Row],[Colonne situation visé]],1,3)="non",0,"ERREUR")),1)</f>
        <v>1</v>
      </c>
      <c r="BW11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4" s="105">
        <f>IF(REFERENCEMENT_FACADE[[#This Row],[Eligibilité procédé]]&lt;&gt;0,COUNTIF(REFERENCEMENT_FACADE[Eligibilité procédé],"&lt;="&amp;REFERENCEMENT_FACADE[[#This Row],[Eligibilité procédé]])-COUNTIF(REFERENCEMENT_FACADE[Eligibilité procédé],"=0"),ROWS(REFERENCEMENT_FACADE[Ordre]))</f>
        <v>109</v>
      </c>
      <c r="BY114" s="105">
        <f>IF(COUNTIF((REFERENCEMENT_FACADE[[#This Row],[Support visé]:[zone de simicité]]),"&lt;&gt;"&amp;"")=SUM(REFERENCEMENT_FACADE[[#This Row],[Support visé]:[zone de simicité]]),ROW(REFERENCEMENT_FACADE[[#This Row],[zone de simicité]]),"")</f>
        <v>114</v>
      </c>
    </row>
    <row r="115" spans="1:77" ht="129.6" x14ac:dyDescent="0.3">
      <c r="A115" s="57">
        <v>44893</v>
      </c>
      <c r="B115" s="12" t="s">
        <v>126</v>
      </c>
      <c r="C115" s="12" t="s">
        <v>196</v>
      </c>
      <c r="D115" s="12" t="s">
        <v>286</v>
      </c>
      <c r="E115" s="16" t="s">
        <v>207</v>
      </c>
      <c r="F115" s="88" t="s">
        <v>10</v>
      </c>
      <c r="G115" s="89" t="s">
        <v>30</v>
      </c>
      <c r="H115" s="74" t="s">
        <v>30</v>
      </c>
      <c r="I115" s="90" t="s">
        <v>30</v>
      </c>
      <c r="J115" s="96" t="s">
        <v>415</v>
      </c>
      <c r="K115" s="97" t="s">
        <v>415</v>
      </c>
      <c r="L115" s="97" t="s">
        <v>415</v>
      </c>
      <c r="M115" s="97" t="s">
        <v>415</v>
      </c>
      <c r="N115" s="97" t="s">
        <v>415</v>
      </c>
      <c r="O115" s="97" t="s">
        <v>415</v>
      </c>
      <c r="P115" s="98" t="s">
        <v>415</v>
      </c>
      <c r="Q115" s="100" t="s">
        <v>415</v>
      </c>
      <c r="R115" s="97" t="s">
        <v>415</v>
      </c>
      <c r="S115" s="97" t="s">
        <v>415</v>
      </c>
      <c r="T115" s="97" t="s">
        <v>415</v>
      </c>
      <c r="U115" s="97" t="s">
        <v>11</v>
      </c>
      <c r="V115" s="97" t="s">
        <v>11</v>
      </c>
      <c r="W115" s="98" t="s">
        <v>11</v>
      </c>
      <c r="X115" s="64" t="s">
        <v>309</v>
      </c>
      <c r="Y115" s="94" t="s">
        <v>1060</v>
      </c>
      <c r="Z115" s="94" t="s">
        <v>1060</v>
      </c>
      <c r="AA115" s="94" t="s">
        <v>1060</v>
      </c>
      <c r="AB115" s="94" t="s">
        <v>1060</v>
      </c>
      <c r="AC115" s="94" t="s">
        <v>1060</v>
      </c>
      <c r="AD115" s="94" t="s">
        <v>1060</v>
      </c>
      <c r="AE115" s="94" t="s">
        <v>1060</v>
      </c>
      <c r="AF115" s="94" t="s">
        <v>1060</v>
      </c>
      <c r="AG115" s="94" t="s">
        <v>1060</v>
      </c>
      <c r="AH115" s="94" t="s">
        <v>1060</v>
      </c>
      <c r="AI115" s="94" t="s">
        <v>1060</v>
      </c>
      <c r="AJ115" s="94"/>
      <c r="AK115" s="94"/>
      <c r="AL115" s="94"/>
      <c r="AM115" s="13">
        <v>4</v>
      </c>
      <c r="AN115" s="12" t="s">
        <v>384</v>
      </c>
      <c r="AO115" s="12" t="s">
        <v>384</v>
      </c>
      <c r="AP115" s="12" t="s">
        <v>384</v>
      </c>
      <c r="AQ115" s="41" t="s">
        <v>419</v>
      </c>
      <c r="AR115" s="44" t="s">
        <v>1074</v>
      </c>
      <c r="AS115" s="146">
        <v>0</v>
      </c>
      <c r="AT115" s="13" t="s">
        <v>208</v>
      </c>
      <c r="AU115" s="12" t="s">
        <v>1157</v>
      </c>
      <c r="AV115" s="12" t="s">
        <v>418</v>
      </c>
      <c r="AW115" s="51"/>
      <c r="AX115" s="48">
        <v>44719</v>
      </c>
      <c r="AY115" s="48">
        <v>46568</v>
      </c>
      <c r="AZ115" s="221">
        <f ca="1">+(REFERENCEMENT_FACADE[[#This Row],[AVIS LIMITE AU / VALIDITE]]&gt;=TODAY())*1</f>
        <v>1</v>
      </c>
      <c r="BA115" s="12" t="s">
        <v>10</v>
      </c>
      <c r="BB115"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5" s="16" t="s">
        <v>1271</v>
      </c>
      <c r="BD115" s="13"/>
      <c r="BE115" s="12"/>
      <c r="BF115" s="16"/>
      <c r="BG115" s="126" t="s">
        <v>1074</v>
      </c>
      <c r="BH115" s="103" t="s">
        <v>588</v>
      </c>
      <c r="BI115" s="103"/>
      <c r="BJ11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https://evaluation.cstb.fr/fr/avis-technique/detail/2.1-13-1599_V3/</v>
      </c>
      <c r="BK115" s="105" t="s">
        <v>847</v>
      </c>
      <c r="BL11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n°2.1/13-1599_V3 annule et remplace le Document Technique d'Application (DTA) n° 2.1/13-1599_V2
Sur liste verte de la C2p à la date du référencement</v>
      </c>
      <c r="BM11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1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15" s="105">
        <f>IF(RECH_SUPPORT=TRUE,IF(MID(REFERENCEMENT_FACADE[[#This Row],[Colonne support visé]],1,3)="OUI",1,IF(OR(MID(REFERENCEMENT_FACADE[[#This Row],[Colonne support visé]],1,3)="non",MID(REFERENCEMENT_FACADE[[#This Row],[Colonne support visé]],1,2)="SO"),0,0)),1)</f>
        <v>1</v>
      </c>
      <c r="BV115" s="105">
        <f>IF(RECH_HAUTEUR=TRUE,IF(MID(REFERENCEMENT_FACADE[[#This Row],[Colonne situation visé]],1,3)="oui",1,IF(MID(REFERENCEMENT_FACADE[[#This Row],[Colonne situation visé]],1,3)="non",0,"ERREUR")),1)</f>
        <v>1</v>
      </c>
      <c r="BW11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5" s="105">
        <f>IF(REFERENCEMENT_FACADE[[#This Row],[Eligibilité procédé]]&lt;&gt;0,COUNTIF(REFERENCEMENT_FACADE[Eligibilité procédé],"&lt;="&amp;REFERENCEMENT_FACADE[[#This Row],[Eligibilité procédé]])-COUNTIF(REFERENCEMENT_FACADE[Eligibilité procédé],"=0"),ROWS(REFERENCEMENT_FACADE[Ordre]))</f>
        <v>110</v>
      </c>
      <c r="BY115" s="105">
        <f>IF(COUNTIF((REFERENCEMENT_FACADE[[#This Row],[Support visé]:[zone de simicité]]),"&lt;&gt;"&amp;"")=SUM(REFERENCEMENT_FACADE[[#This Row],[Support visé]:[zone de simicité]]),ROW(REFERENCEMENT_FACADE[[#This Row],[zone de simicité]]),"")</f>
        <v>115</v>
      </c>
    </row>
    <row r="116" spans="1:77" ht="129.6" x14ac:dyDescent="0.3">
      <c r="A116" s="57">
        <v>44893</v>
      </c>
      <c r="B116" s="12" t="s">
        <v>126</v>
      </c>
      <c r="C116" s="12" t="s">
        <v>196</v>
      </c>
      <c r="D116" s="12" t="s">
        <v>221</v>
      </c>
      <c r="E116" s="16" t="s">
        <v>207</v>
      </c>
      <c r="F116" s="88" t="s">
        <v>10</v>
      </c>
      <c r="G116" s="89" t="s">
        <v>30</v>
      </c>
      <c r="H116" s="74" t="s">
        <v>30</v>
      </c>
      <c r="I116" s="90" t="s">
        <v>30</v>
      </c>
      <c r="J116" s="96" t="s">
        <v>415</v>
      </c>
      <c r="K116" s="97" t="s">
        <v>415</v>
      </c>
      <c r="L116" s="97" t="s">
        <v>415</v>
      </c>
      <c r="M116" s="97" t="s">
        <v>415</v>
      </c>
      <c r="N116" s="97" t="s">
        <v>415</v>
      </c>
      <c r="O116" s="97" t="s">
        <v>415</v>
      </c>
      <c r="P116" s="98" t="s">
        <v>415</v>
      </c>
      <c r="Q116" s="100" t="s">
        <v>415</v>
      </c>
      <c r="R116" s="97" t="s">
        <v>415</v>
      </c>
      <c r="S116" s="97" t="s">
        <v>415</v>
      </c>
      <c r="T116" s="97" t="s">
        <v>415</v>
      </c>
      <c r="U116" s="97" t="s">
        <v>11</v>
      </c>
      <c r="V116" s="97" t="s">
        <v>11</v>
      </c>
      <c r="W116" s="98" t="s">
        <v>11</v>
      </c>
      <c r="X116" s="64" t="s">
        <v>309</v>
      </c>
      <c r="Y116" s="94" t="s">
        <v>1060</v>
      </c>
      <c r="Z116" s="94" t="s">
        <v>1060</v>
      </c>
      <c r="AA116" s="94" t="s">
        <v>1060</v>
      </c>
      <c r="AB116" s="94" t="s">
        <v>1060</v>
      </c>
      <c r="AC116" s="94" t="s">
        <v>1060</v>
      </c>
      <c r="AD116" s="94" t="s">
        <v>1060</v>
      </c>
      <c r="AE116" s="94" t="s">
        <v>1060</v>
      </c>
      <c r="AF116" s="94" t="s">
        <v>1060</v>
      </c>
      <c r="AG116" s="94" t="s">
        <v>1060</v>
      </c>
      <c r="AH116" s="94" t="s">
        <v>1060</v>
      </c>
      <c r="AI116" s="94" t="s">
        <v>1060</v>
      </c>
      <c r="AJ116" s="94"/>
      <c r="AK116" s="94"/>
      <c r="AL116" s="94"/>
      <c r="AM116" s="13">
        <v>4</v>
      </c>
      <c r="AN116" s="12">
        <v>4</v>
      </c>
      <c r="AO116" s="12">
        <v>4</v>
      </c>
      <c r="AP116" s="12">
        <v>4</v>
      </c>
      <c r="AQ116" s="41"/>
      <c r="AR116" s="44" t="s">
        <v>1074</v>
      </c>
      <c r="AS116" s="146">
        <v>0</v>
      </c>
      <c r="AT116" s="13" t="s">
        <v>208</v>
      </c>
      <c r="AU116" s="12" t="s">
        <v>1157</v>
      </c>
      <c r="AV116" s="12" t="s">
        <v>403</v>
      </c>
      <c r="AW116" s="48"/>
      <c r="AX116" s="48">
        <v>44726</v>
      </c>
      <c r="AY116" s="48">
        <v>46081</v>
      </c>
      <c r="AZ116" s="221">
        <f ca="1">+(REFERENCEMENT_FACADE[[#This Row],[AVIS LIMITE AU / VALIDITE]]&gt;=TODAY())*1</f>
        <v>1</v>
      </c>
      <c r="BA116" s="12" t="s">
        <v>10</v>
      </c>
      <c r="BB116"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6" s="16" t="s">
        <v>1280</v>
      </c>
      <c r="BD116" s="13"/>
      <c r="BE116" s="12"/>
      <c r="BF116" s="16"/>
      <c r="BG116" s="126" t="s">
        <v>1074</v>
      </c>
      <c r="BH116" s="103" t="s">
        <v>590</v>
      </c>
      <c r="BI116" s="103"/>
      <c r="BJ11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https://evaluation.cstb.fr/fr/avis-technique/detail/2.1-20-1809_V2/</v>
      </c>
      <c r="BK116" s="105" t="s">
        <v>852</v>
      </c>
      <c r="BL11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n°2.1/20-1809_V2 annule et remplace le Document Technique d'Application (DTA) n° 2.1/20-1809_V1
Sur liste verte de la C2p à la date du référencement</v>
      </c>
      <c r="BM11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1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6"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16" s="105">
        <f>IF(RECH_SUPPORT=TRUE,IF(MID(REFERENCEMENT_FACADE[[#This Row],[Colonne support visé]],1,3)="OUI",1,IF(OR(MID(REFERENCEMENT_FACADE[[#This Row],[Colonne support visé]],1,3)="non",MID(REFERENCEMENT_FACADE[[#This Row],[Colonne support visé]],1,2)="SO"),0,0)),1)</f>
        <v>1</v>
      </c>
      <c r="BV116" s="105">
        <f>IF(RECH_HAUTEUR=TRUE,IF(MID(REFERENCEMENT_FACADE[[#This Row],[Colonne situation visé]],1,3)="oui",1,IF(MID(REFERENCEMENT_FACADE[[#This Row],[Colonne situation visé]],1,3)="non",0,"ERREUR")),1)</f>
        <v>1</v>
      </c>
      <c r="BW11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6" s="105">
        <f>IF(REFERENCEMENT_FACADE[[#This Row],[Eligibilité procédé]]&lt;&gt;0,COUNTIF(REFERENCEMENT_FACADE[Eligibilité procédé],"&lt;="&amp;REFERENCEMENT_FACADE[[#This Row],[Eligibilité procédé]])-COUNTIF(REFERENCEMENT_FACADE[Eligibilité procédé],"=0"),ROWS(REFERENCEMENT_FACADE[Ordre]))</f>
        <v>111</v>
      </c>
      <c r="BY116" s="105">
        <f>IF(COUNTIF((REFERENCEMENT_FACADE[[#This Row],[Support visé]:[zone de simicité]]),"&lt;&gt;"&amp;"")=SUM(REFERENCEMENT_FACADE[[#This Row],[Support visé]:[zone de simicité]]),ROW(REFERENCEMENT_FACADE[[#This Row],[zone de simicité]]),"")</f>
        <v>116</v>
      </c>
    </row>
    <row r="117" spans="1:77" ht="129.6" x14ac:dyDescent="0.3">
      <c r="A117" s="56">
        <v>44383</v>
      </c>
      <c r="B117" s="12" t="s">
        <v>126</v>
      </c>
      <c r="C117" s="12" t="s">
        <v>196</v>
      </c>
      <c r="D117" s="12" t="s">
        <v>247</v>
      </c>
      <c r="E117" s="16" t="s">
        <v>199</v>
      </c>
      <c r="F117" s="72" t="s">
        <v>10</v>
      </c>
      <c r="G117" s="73" t="s">
        <v>30</v>
      </c>
      <c r="H117" s="73" t="s">
        <v>30</v>
      </c>
      <c r="I117" s="75" t="s">
        <v>30</v>
      </c>
      <c r="J117" s="96" t="s">
        <v>415</v>
      </c>
      <c r="K117" s="97" t="s">
        <v>415</v>
      </c>
      <c r="L117" s="97" t="s">
        <v>415</v>
      </c>
      <c r="M117" s="97" t="s">
        <v>415</v>
      </c>
      <c r="N117" s="97" t="s">
        <v>415</v>
      </c>
      <c r="O117" s="97" t="s">
        <v>415</v>
      </c>
      <c r="P117" s="98" t="s">
        <v>415</v>
      </c>
      <c r="Q117" s="100" t="s">
        <v>415</v>
      </c>
      <c r="R117" s="97" t="s">
        <v>415</v>
      </c>
      <c r="S117" s="97" t="s">
        <v>415</v>
      </c>
      <c r="T117" s="97" t="s">
        <v>415</v>
      </c>
      <c r="U117" s="97" t="s">
        <v>11</v>
      </c>
      <c r="V117" s="97" t="s">
        <v>11</v>
      </c>
      <c r="W117" s="98" t="s">
        <v>11</v>
      </c>
      <c r="X117" s="64" t="s">
        <v>309</v>
      </c>
      <c r="Y117" s="94" t="s">
        <v>1060</v>
      </c>
      <c r="Z117" s="94" t="s">
        <v>1060</v>
      </c>
      <c r="AA117" s="94" t="s">
        <v>1060</v>
      </c>
      <c r="AB117" s="94" t="s">
        <v>1060</v>
      </c>
      <c r="AC117" s="94" t="s">
        <v>1060</v>
      </c>
      <c r="AD117" s="94" t="s">
        <v>1060</v>
      </c>
      <c r="AE117" s="94" t="s">
        <v>1060</v>
      </c>
      <c r="AF117" s="94" t="s">
        <v>1060</v>
      </c>
      <c r="AG117" s="94" t="s">
        <v>1060</v>
      </c>
      <c r="AH117" s="94" t="s">
        <v>1060</v>
      </c>
      <c r="AI117" s="94" t="s">
        <v>1060</v>
      </c>
      <c r="AJ117" s="94"/>
      <c r="AK117" s="94"/>
      <c r="AL117" s="94"/>
      <c r="AM117" s="13">
        <v>4</v>
      </c>
      <c r="AN117" s="12">
        <v>4</v>
      </c>
      <c r="AO117" s="12">
        <v>4</v>
      </c>
      <c r="AP117" s="12">
        <v>4</v>
      </c>
      <c r="AQ117" s="41"/>
      <c r="AR117" s="44" t="s">
        <v>1074</v>
      </c>
      <c r="AS117" s="146">
        <v>0</v>
      </c>
      <c r="AT117" s="13" t="s">
        <v>200</v>
      </c>
      <c r="AU117" s="12" t="s">
        <v>1157</v>
      </c>
      <c r="AV117" s="12" t="s">
        <v>248</v>
      </c>
      <c r="AW117" s="48">
        <v>44096</v>
      </c>
      <c r="AX117" s="48">
        <v>44236</v>
      </c>
      <c r="AY117" s="48">
        <v>46387</v>
      </c>
      <c r="AZ117" s="221">
        <f ca="1">+(REFERENCEMENT_FACADE[[#This Row],[AVIS LIMITE AU / VALIDITE]]&gt;=TODAY())*1</f>
        <v>1</v>
      </c>
      <c r="BA117" s="12" t="s">
        <v>10</v>
      </c>
      <c r="BB117"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7" s="16" t="s">
        <v>1273</v>
      </c>
      <c r="BD117" s="13"/>
      <c r="BE117" s="12"/>
      <c r="BF117" s="16"/>
      <c r="BG117" s="126" t="s">
        <v>1074</v>
      </c>
      <c r="BH117" s="103" t="s">
        <v>629</v>
      </c>
      <c r="BI117" s="103"/>
      <c r="BJ11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https://evaluation.cstb.fr/fr/avis-technique/detail/2.1-14-1637_V1/</v>
      </c>
      <c r="BK117" s="105" t="s">
        <v>1238</v>
      </c>
      <c r="BL11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n°2.1/14-1637_V1 annule et remplace le Document Technique d'Application (DTA) n° 2/14-1637
Sur liste verte de la C2p à la date du référencement</v>
      </c>
      <c r="BM11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1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1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17" s="105">
        <f>IF(RECH_SUPPORT=TRUE,IF(MID(REFERENCEMENT_FACADE[[#This Row],[Colonne support visé]],1,3)="OUI",1,IF(OR(MID(REFERENCEMENT_FACADE[[#This Row],[Colonne support visé]],1,3)="non",MID(REFERENCEMENT_FACADE[[#This Row],[Colonne support visé]],1,2)="SO"),0,0)),1)</f>
        <v>1</v>
      </c>
      <c r="BV117" s="105">
        <f>IF(RECH_HAUTEUR=TRUE,IF(MID(REFERENCEMENT_FACADE[[#This Row],[Colonne situation visé]],1,3)="oui",1,IF(MID(REFERENCEMENT_FACADE[[#This Row],[Colonne situation visé]],1,3)="non",0,"ERREUR")),1)</f>
        <v>1</v>
      </c>
      <c r="BW11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7" s="105">
        <f>IF(REFERENCEMENT_FACADE[[#This Row],[Eligibilité procédé]]&lt;&gt;0,COUNTIF(REFERENCEMENT_FACADE[Eligibilité procédé],"&lt;="&amp;REFERENCEMENT_FACADE[[#This Row],[Eligibilité procédé]])-COUNTIF(REFERENCEMENT_FACADE[Eligibilité procédé],"=0"),ROWS(REFERENCEMENT_FACADE[Ordre]))</f>
        <v>112</v>
      </c>
      <c r="BY117" s="105">
        <f>IF(COUNTIF((REFERENCEMENT_FACADE[[#This Row],[Support visé]:[zone de simicité]]),"&lt;&gt;"&amp;"")=SUM(REFERENCEMENT_FACADE[[#This Row],[Support visé]:[zone de simicité]]),ROW(REFERENCEMENT_FACADE[[#This Row],[zone de simicité]]),"")</f>
        <v>117</v>
      </c>
    </row>
    <row r="118" spans="1:77" ht="129.6" x14ac:dyDescent="0.3">
      <c r="A118" s="57">
        <v>44230</v>
      </c>
      <c r="B118" s="12" t="s">
        <v>126</v>
      </c>
      <c r="C118" s="12" t="s">
        <v>196</v>
      </c>
      <c r="D118" s="12" t="s">
        <v>212</v>
      </c>
      <c r="E118" s="16" t="s">
        <v>199</v>
      </c>
      <c r="F118" s="72" t="s">
        <v>10</v>
      </c>
      <c r="G118" s="73" t="s">
        <v>30</v>
      </c>
      <c r="H118" s="74" t="s">
        <v>30</v>
      </c>
      <c r="I118" s="75" t="s">
        <v>30</v>
      </c>
      <c r="J118" s="96" t="s">
        <v>415</v>
      </c>
      <c r="K118" s="97" t="s">
        <v>415</v>
      </c>
      <c r="L118" s="97" t="s">
        <v>415</v>
      </c>
      <c r="M118" s="97" t="s">
        <v>415</v>
      </c>
      <c r="N118" s="97" t="s">
        <v>415</v>
      </c>
      <c r="O118" s="97" t="s">
        <v>415</v>
      </c>
      <c r="P118" s="98" t="s">
        <v>415</v>
      </c>
      <c r="Q118" s="100" t="s">
        <v>415</v>
      </c>
      <c r="R118" s="97" t="s">
        <v>415</v>
      </c>
      <c r="S118" s="97" t="s">
        <v>415</v>
      </c>
      <c r="T118" s="97" t="s">
        <v>415</v>
      </c>
      <c r="U118" s="97" t="s">
        <v>415</v>
      </c>
      <c r="V118" s="97" t="s">
        <v>415</v>
      </c>
      <c r="W118" s="98" t="s">
        <v>415</v>
      </c>
      <c r="X118" s="64" t="s">
        <v>312</v>
      </c>
      <c r="Y118" s="94" t="s">
        <v>1062</v>
      </c>
      <c r="Z118" s="94" t="s">
        <v>1062</v>
      </c>
      <c r="AA118" s="94" t="s">
        <v>1062</v>
      </c>
      <c r="AB118" s="94" t="s">
        <v>1062</v>
      </c>
      <c r="AC118" s="94" t="s">
        <v>1062</v>
      </c>
      <c r="AD118" s="94" t="s">
        <v>1062</v>
      </c>
      <c r="AE118" s="94" t="s">
        <v>1062</v>
      </c>
      <c r="AF118" s="94" t="s">
        <v>1062</v>
      </c>
      <c r="AG118" s="94" t="s">
        <v>1062</v>
      </c>
      <c r="AH118" s="94" t="s">
        <v>1062</v>
      </c>
      <c r="AI118" s="94" t="s">
        <v>1062</v>
      </c>
      <c r="AJ118" s="94" t="s">
        <v>1062</v>
      </c>
      <c r="AK118" s="94" t="s">
        <v>1062</v>
      </c>
      <c r="AL118" s="94" t="s">
        <v>1062</v>
      </c>
      <c r="AM118" s="13">
        <v>4</v>
      </c>
      <c r="AN118" s="12">
        <v>2</v>
      </c>
      <c r="AO118" s="12">
        <v>1</v>
      </c>
      <c r="AP118" s="12">
        <v>1</v>
      </c>
      <c r="AQ118" s="41"/>
      <c r="AR118" s="44" t="s">
        <v>1074</v>
      </c>
      <c r="AS118" s="146">
        <v>0</v>
      </c>
      <c r="AT118" s="13" t="s">
        <v>200</v>
      </c>
      <c r="AU118" s="12" t="s">
        <v>1157</v>
      </c>
      <c r="AV118" s="12" t="s">
        <v>213</v>
      </c>
      <c r="AW118" s="48">
        <v>43795</v>
      </c>
      <c r="AX118" s="48">
        <v>43984</v>
      </c>
      <c r="AY118" s="48">
        <v>46081</v>
      </c>
      <c r="AZ118" s="221">
        <f ca="1">+(REFERENCEMENT_FACADE[[#This Row],[AVIS LIMITE AU / VALIDITE]]&gt;=TODAY())*1</f>
        <v>1</v>
      </c>
      <c r="BA118" s="12" t="s">
        <v>10</v>
      </c>
      <c r="BB118" s="12"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8" s="16" t="s">
        <v>1276</v>
      </c>
      <c r="BD118" s="13"/>
      <c r="BE118" s="12"/>
      <c r="BF118" s="16"/>
      <c r="BG118" s="126" t="s">
        <v>1074</v>
      </c>
      <c r="BH118" s="103" t="s">
        <v>636</v>
      </c>
      <c r="BI118" s="103"/>
      <c r="BJ11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https://evaluation.cstb.fr/fr/avis-technique/detail/2.1-14-1653_V1/</v>
      </c>
      <c r="BK118" s="105" t="s">
        <v>850</v>
      </c>
      <c r="BL11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n°2.1/14-1653_V1 annule et remplace le Document Technique d'Application (DTA) n° 2/14-1653
Sur liste verte de la C2p à la date du référencement</v>
      </c>
      <c r="BM11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1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1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8"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1600 Pa, sauf justifications conformément à la norme NF EN 13830.</v>
      </c>
      <c r="BU118" s="105">
        <f>IF(RECH_SUPPORT=TRUE,IF(MID(REFERENCEMENT_FACADE[[#This Row],[Colonne support visé]],1,3)="OUI",1,IF(OR(MID(REFERENCEMENT_FACADE[[#This Row],[Colonne support visé]],1,3)="non",MID(REFERENCEMENT_FACADE[[#This Row],[Colonne support visé]],1,2)="SO"),0,0)),1)</f>
        <v>1</v>
      </c>
      <c r="BV118" s="105">
        <f>IF(RECH_HAUTEUR=TRUE,IF(MID(REFERENCEMENT_FACADE[[#This Row],[Colonne situation visé]],1,3)="oui",1,IF(MID(REFERENCEMENT_FACADE[[#This Row],[Colonne situation visé]],1,3)="non",0,"ERREUR")),1)</f>
        <v>1</v>
      </c>
      <c r="BW11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8" s="105">
        <f>IF(REFERENCEMENT_FACADE[[#This Row],[Eligibilité procédé]]&lt;&gt;0,COUNTIF(REFERENCEMENT_FACADE[Eligibilité procédé],"&lt;="&amp;REFERENCEMENT_FACADE[[#This Row],[Eligibilité procédé]])-COUNTIF(REFERENCEMENT_FACADE[Eligibilité procédé],"=0"),ROWS(REFERENCEMENT_FACADE[Ordre]))</f>
        <v>113</v>
      </c>
      <c r="BY118" s="105">
        <f>IF(COUNTIF((REFERENCEMENT_FACADE[[#This Row],[Support visé]:[zone de simicité]]),"&lt;&gt;"&amp;"")=SUM(REFERENCEMENT_FACADE[[#This Row],[Support visé]:[zone de simicité]]),ROW(REFERENCEMENT_FACADE[[#This Row],[zone de simicité]]),"")</f>
        <v>118</v>
      </c>
    </row>
    <row r="119" spans="1:77" ht="129.6" x14ac:dyDescent="0.3">
      <c r="A119" s="116">
        <v>44230</v>
      </c>
      <c r="B119" s="117" t="s">
        <v>126</v>
      </c>
      <c r="C119" s="12" t="s">
        <v>196</v>
      </c>
      <c r="D119" s="117" t="s">
        <v>214</v>
      </c>
      <c r="E119" s="118" t="s">
        <v>199</v>
      </c>
      <c r="F119" s="88" t="s">
        <v>10</v>
      </c>
      <c r="G119" s="89" t="s">
        <v>30</v>
      </c>
      <c r="H119" s="113" t="s">
        <v>30</v>
      </c>
      <c r="I119" s="90" t="s">
        <v>30</v>
      </c>
      <c r="J119" s="119" t="s">
        <v>415</v>
      </c>
      <c r="K119" s="117" t="s">
        <v>415</v>
      </c>
      <c r="L119" s="117" t="s">
        <v>415</v>
      </c>
      <c r="M119" s="117" t="s">
        <v>415</v>
      </c>
      <c r="N119" s="117" t="s">
        <v>415</v>
      </c>
      <c r="O119" s="117" t="s">
        <v>415</v>
      </c>
      <c r="P119" s="118" t="s">
        <v>415</v>
      </c>
      <c r="Q119" s="117" t="s">
        <v>415</v>
      </c>
      <c r="R119" s="117" t="s">
        <v>415</v>
      </c>
      <c r="S119" s="117" t="s">
        <v>415</v>
      </c>
      <c r="T119" s="117" t="s">
        <v>415</v>
      </c>
      <c r="U119" s="117" t="s">
        <v>415</v>
      </c>
      <c r="V119" s="117" t="s">
        <v>415</v>
      </c>
      <c r="W119" s="118" t="s">
        <v>415</v>
      </c>
      <c r="X119" s="206" t="s">
        <v>312</v>
      </c>
      <c r="Y119" s="207" t="s">
        <v>1062</v>
      </c>
      <c r="Z119" s="207" t="s">
        <v>1062</v>
      </c>
      <c r="AA119" s="207" t="s">
        <v>1062</v>
      </c>
      <c r="AB119" s="207" t="s">
        <v>1062</v>
      </c>
      <c r="AC119" s="207" t="s">
        <v>1062</v>
      </c>
      <c r="AD119" s="207" t="s">
        <v>1062</v>
      </c>
      <c r="AE119" s="207" t="s">
        <v>1062</v>
      </c>
      <c r="AF119" s="207" t="s">
        <v>1062</v>
      </c>
      <c r="AG119" s="207" t="s">
        <v>1062</v>
      </c>
      <c r="AH119" s="207" t="s">
        <v>1062</v>
      </c>
      <c r="AI119" s="207" t="s">
        <v>1062</v>
      </c>
      <c r="AJ119" s="207" t="s">
        <v>1062</v>
      </c>
      <c r="AK119" s="207" t="s">
        <v>1062</v>
      </c>
      <c r="AL119" s="207" t="s">
        <v>1062</v>
      </c>
      <c r="AM119" s="119">
        <v>4</v>
      </c>
      <c r="AN119" s="117">
        <v>2</v>
      </c>
      <c r="AO119" s="117">
        <v>1</v>
      </c>
      <c r="AP119" s="117">
        <v>1</v>
      </c>
      <c r="AQ119" s="160"/>
      <c r="AR119" s="131" t="s">
        <v>1074</v>
      </c>
      <c r="AS119" s="146">
        <v>0</v>
      </c>
      <c r="AT119" s="119" t="s">
        <v>200</v>
      </c>
      <c r="AU119" s="117" t="s">
        <v>1157</v>
      </c>
      <c r="AV119" s="117" t="s">
        <v>215</v>
      </c>
      <c r="AW119" s="122">
        <v>43795</v>
      </c>
      <c r="AX119" s="122">
        <v>43984</v>
      </c>
      <c r="AY119" s="122">
        <v>46081</v>
      </c>
      <c r="AZ119" s="221">
        <f ca="1">+(REFERENCEMENT_FACADE[[#This Row],[AVIS LIMITE AU / VALIDITE]]&gt;=TODAY())*1</f>
        <v>1</v>
      </c>
      <c r="BA119" s="117" t="s">
        <v>10</v>
      </c>
      <c r="BB119"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19" s="118" t="s">
        <v>1274</v>
      </c>
      <c r="BD119" s="119"/>
      <c r="BE119" s="117"/>
      <c r="BF119" s="118"/>
      <c r="BG119" s="215" t="s">
        <v>1074</v>
      </c>
      <c r="BH119" s="103" t="s">
        <v>634</v>
      </c>
      <c r="BI119" s="103"/>
      <c r="BJ11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https://evaluation.cstb.fr/fr/avis-technique/detail/2.1-14-1651_V1/</v>
      </c>
      <c r="BK119" s="105" t="s">
        <v>848</v>
      </c>
      <c r="BL11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n°2.1/14-1651_V1 annule et remplace le Document Technique d'Application (DTA) n° 2/14-1651
Sur liste verte de la C2p à la date du référencement</v>
      </c>
      <c r="BM11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1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1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1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1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1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1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19"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1600 Pa, sauf justifications conformément à la norme NF EN 13830.</v>
      </c>
      <c r="BU119" s="105">
        <f>IF(RECH_SUPPORT=TRUE,IF(MID(REFERENCEMENT_FACADE[[#This Row],[Colonne support visé]],1,3)="OUI",1,IF(OR(MID(REFERENCEMENT_FACADE[[#This Row],[Colonne support visé]],1,3)="non",MID(REFERENCEMENT_FACADE[[#This Row],[Colonne support visé]],1,2)="SO"),0,0)),1)</f>
        <v>1</v>
      </c>
      <c r="BV119" s="105">
        <f>IF(RECH_HAUTEUR=TRUE,IF(MID(REFERENCEMENT_FACADE[[#This Row],[Colonne situation visé]],1,3)="oui",1,IF(MID(REFERENCEMENT_FACADE[[#This Row],[Colonne situation visé]],1,3)="non",0,"ERREUR")),1)</f>
        <v>1</v>
      </c>
      <c r="BW11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19" s="105">
        <f>IF(REFERENCEMENT_FACADE[[#This Row],[Eligibilité procédé]]&lt;&gt;0,COUNTIF(REFERENCEMENT_FACADE[Eligibilité procédé],"&lt;="&amp;REFERENCEMENT_FACADE[[#This Row],[Eligibilité procédé]])-COUNTIF(REFERENCEMENT_FACADE[Eligibilité procédé],"=0"),ROWS(REFERENCEMENT_FACADE[Ordre]))</f>
        <v>114</v>
      </c>
      <c r="BY119" s="105">
        <f>IF(COUNTIF((REFERENCEMENT_FACADE[[#This Row],[Support visé]:[zone de simicité]]),"&lt;&gt;"&amp;"")=SUM(REFERENCEMENT_FACADE[[#This Row],[Support visé]:[zone de simicité]]),ROW(REFERENCEMENT_FACADE[[#This Row],[zone de simicité]]),"")</f>
        <v>119</v>
      </c>
    </row>
    <row r="120" spans="1:77" ht="129.6" x14ac:dyDescent="0.3">
      <c r="A120" s="116">
        <v>44230</v>
      </c>
      <c r="B120" s="117" t="s">
        <v>126</v>
      </c>
      <c r="C120" s="117" t="s">
        <v>196</v>
      </c>
      <c r="D120" s="117" t="s">
        <v>217</v>
      </c>
      <c r="E120" s="118" t="s">
        <v>199</v>
      </c>
      <c r="F120" s="88" t="s">
        <v>10</v>
      </c>
      <c r="G120" s="89" t="s">
        <v>30</v>
      </c>
      <c r="H120" s="113" t="s">
        <v>30</v>
      </c>
      <c r="I120" s="90" t="s">
        <v>30</v>
      </c>
      <c r="J120" s="119" t="s">
        <v>415</v>
      </c>
      <c r="K120" s="117" t="s">
        <v>415</v>
      </c>
      <c r="L120" s="117" t="s">
        <v>415</v>
      </c>
      <c r="M120" s="117" t="s">
        <v>415</v>
      </c>
      <c r="N120" s="117" t="s">
        <v>415</v>
      </c>
      <c r="O120" s="117" t="s">
        <v>415</v>
      </c>
      <c r="P120" s="118" t="s">
        <v>415</v>
      </c>
      <c r="Q120" s="117" t="s">
        <v>415</v>
      </c>
      <c r="R120" s="117" t="s">
        <v>415</v>
      </c>
      <c r="S120" s="117" t="s">
        <v>415</v>
      </c>
      <c r="T120" s="117" t="s">
        <v>415</v>
      </c>
      <c r="U120" s="117" t="s">
        <v>415</v>
      </c>
      <c r="V120" s="117" t="s">
        <v>415</v>
      </c>
      <c r="W120" s="118" t="s">
        <v>415</v>
      </c>
      <c r="X120" s="206" t="s">
        <v>1058</v>
      </c>
      <c r="Y120" s="207" t="s">
        <v>1061</v>
      </c>
      <c r="Z120" s="207" t="s">
        <v>1061</v>
      </c>
      <c r="AA120" s="207" t="s">
        <v>1061</v>
      </c>
      <c r="AB120" s="207" t="s">
        <v>1061</v>
      </c>
      <c r="AC120" s="207" t="s">
        <v>1061</v>
      </c>
      <c r="AD120" s="207" t="s">
        <v>1061</v>
      </c>
      <c r="AE120" s="207" t="s">
        <v>1061</v>
      </c>
      <c r="AF120" s="207" t="s">
        <v>1061</v>
      </c>
      <c r="AG120" s="207" t="s">
        <v>1061</v>
      </c>
      <c r="AH120" s="207" t="s">
        <v>1061</v>
      </c>
      <c r="AI120" s="207" t="s">
        <v>1061</v>
      </c>
      <c r="AJ120" s="207" t="s">
        <v>1061</v>
      </c>
      <c r="AK120" s="207" t="s">
        <v>1061</v>
      </c>
      <c r="AL120" s="207" t="s">
        <v>1061</v>
      </c>
      <c r="AM120" s="119">
        <v>4</v>
      </c>
      <c r="AN120" s="117">
        <v>2</v>
      </c>
      <c r="AO120" s="117">
        <v>1</v>
      </c>
      <c r="AP120" s="117">
        <v>1</v>
      </c>
      <c r="AQ120" s="160"/>
      <c r="AR120" s="131" t="s">
        <v>1074</v>
      </c>
      <c r="AS120" s="146">
        <v>0</v>
      </c>
      <c r="AT120" s="119" t="s">
        <v>200</v>
      </c>
      <c r="AU120" s="117" t="s">
        <v>1157</v>
      </c>
      <c r="AV120" s="117" t="s">
        <v>218</v>
      </c>
      <c r="AW120" s="122">
        <v>43795</v>
      </c>
      <c r="AX120" s="122">
        <v>43984</v>
      </c>
      <c r="AY120" s="122">
        <v>46081</v>
      </c>
      <c r="AZ120" s="221">
        <f ca="1">+(REFERENCEMENT_FACADE[[#This Row],[AVIS LIMITE AU / VALIDITE]]&gt;=TODAY())*1</f>
        <v>1</v>
      </c>
      <c r="BA120" s="117" t="s">
        <v>10</v>
      </c>
      <c r="BB120"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0" s="118" t="s">
        <v>1277</v>
      </c>
      <c r="BD120" s="119"/>
      <c r="BE120" s="117"/>
      <c r="BF120" s="118"/>
      <c r="BG120" s="215" t="s">
        <v>1074</v>
      </c>
      <c r="BH120" s="103" t="s">
        <v>637</v>
      </c>
      <c r="BI120" s="103"/>
      <c r="BJ12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https://evaluation.cstb.fr/fr/avis-technique/detail/2.1-14-1654_V1/</v>
      </c>
      <c r="BK120" s="105" t="s">
        <v>851</v>
      </c>
      <c r="BL12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n°2.1/14-1654_V1 annule et remplace le Document Technique d'Application (DTA) n° 2/14-1654
Sur liste verte de la C2p à la date du référencement</v>
      </c>
      <c r="BM12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2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2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0"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2000 Pa, sauf justifications conformément à la norme NF EN 13830.</v>
      </c>
      <c r="BU120" s="105">
        <f>IF(RECH_SUPPORT=TRUE,IF(MID(REFERENCEMENT_FACADE[[#This Row],[Colonne support visé]],1,3)="OUI",1,IF(OR(MID(REFERENCEMENT_FACADE[[#This Row],[Colonne support visé]],1,3)="non",MID(REFERENCEMENT_FACADE[[#This Row],[Colonne support visé]],1,2)="SO"),0,0)),1)</f>
        <v>1</v>
      </c>
      <c r="BV120" s="105">
        <f>IF(RECH_HAUTEUR=TRUE,IF(MID(REFERENCEMENT_FACADE[[#This Row],[Colonne situation visé]],1,3)="oui",1,IF(MID(REFERENCEMENT_FACADE[[#This Row],[Colonne situation visé]],1,3)="non",0,"ERREUR")),1)</f>
        <v>1</v>
      </c>
      <c r="BW12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0" s="105">
        <f>IF(REFERENCEMENT_FACADE[[#This Row],[Eligibilité procédé]]&lt;&gt;0,COUNTIF(REFERENCEMENT_FACADE[Eligibilité procédé],"&lt;="&amp;REFERENCEMENT_FACADE[[#This Row],[Eligibilité procédé]])-COUNTIF(REFERENCEMENT_FACADE[Eligibilité procédé],"=0"),ROWS(REFERENCEMENT_FACADE[Ordre]))</f>
        <v>115</v>
      </c>
      <c r="BY120" s="105">
        <f>IF(COUNTIF((REFERENCEMENT_FACADE[[#This Row],[Support visé]:[zone de simicité]]),"&lt;&gt;"&amp;"")=SUM(REFERENCEMENT_FACADE[[#This Row],[Support visé]:[zone de simicité]]),ROW(REFERENCEMENT_FACADE[[#This Row],[zone de simicité]]),"")</f>
        <v>120</v>
      </c>
    </row>
    <row r="121" spans="1:77" ht="129.6" x14ac:dyDescent="0.3">
      <c r="A121" s="116">
        <v>44230</v>
      </c>
      <c r="B121" s="117" t="s">
        <v>126</v>
      </c>
      <c r="C121" s="117" t="s">
        <v>196</v>
      </c>
      <c r="D121" s="117" t="s">
        <v>216</v>
      </c>
      <c r="E121" s="118" t="s">
        <v>199</v>
      </c>
      <c r="F121" s="88" t="s">
        <v>10</v>
      </c>
      <c r="G121" s="89" t="s">
        <v>30</v>
      </c>
      <c r="H121" s="113" t="s">
        <v>30</v>
      </c>
      <c r="I121" s="90" t="s">
        <v>30</v>
      </c>
      <c r="J121" s="119" t="s">
        <v>415</v>
      </c>
      <c r="K121" s="117" t="s">
        <v>415</v>
      </c>
      <c r="L121" s="117" t="s">
        <v>415</v>
      </c>
      <c r="M121" s="117" t="s">
        <v>415</v>
      </c>
      <c r="N121" s="117" t="s">
        <v>415</v>
      </c>
      <c r="O121" s="117" t="s">
        <v>415</v>
      </c>
      <c r="P121" s="118" t="s">
        <v>415</v>
      </c>
      <c r="Q121" s="117" t="s">
        <v>415</v>
      </c>
      <c r="R121" s="117" t="s">
        <v>415</v>
      </c>
      <c r="S121" s="117" t="s">
        <v>415</v>
      </c>
      <c r="T121" s="117" t="s">
        <v>415</v>
      </c>
      <c r="U121" s="117" t="s">
        <v>415</v>
      </c>
      <c r="V121" s="117" t="s">
        <v>415</v>
      </c>
      <c r="W121" s="118" t="s">
        <v>415</v>
      </c>
      <c r="X121" s="206" t="s">
        <v>1058</v>
      </c>
      <c r="Y121" s="207" t="s">
        <v>1061</v>
      </c>
      <c r="Z121" s="207" t="s">
        <v>1061</v>
      </c>
      <c r="AA121" s="207" t="s">
        <v>1061</v>
      </c>
      <c r="AB121" s="207" t="s">
        <v>1061</v>
      </c>
      <c r="AC121" s="207" t="s">
        <v>1061</v>
      </c>
      <c r="AD121" s="207" t="s">
        <v>1061</v>
      </c>
      <c r="AE121" s="207" t="s">
        <v>1061</v>
      </c>
      <c r="AF121" s="207" t="s">
        <v>1061</v>
      </c>
      <c r="AG121" s="207" t="s">
        <v>1061</v>
      </c>
      <c r="AH121" s="207" t="s">
        <v>1061</v>
      </c>
      <c r="AI121" s="207" t="s">
        <v>1061</v>
      </c>
      <c r="AJ121" s="207" t="s">
        <v>1061</v>
      </c>
      <c r="AK121" s="207" t="s">
        <v>1061</v>
      </c>
      <c r="AL121" s="207" t="s">
        <v>1061</v>
      </c>
      <c r="AM121" s="119">
        <v>4</v>
      </c>
      <c r="AN121" s="117">
        <v>2</v>
      </c>
      <c r="AO121" s="117">
        <v>1</v>
      </c>
      <c r="AP121" s="117">
        <v>1</v>
      </c>
      <c r="AQ121" s="160"/>
      <c r="AR121" s="131" t="s">
        <v>1074</v>
      </c>
      <c r="AS121" s="146">
        <v>0</v>
      </c>
      <c r="AT121" s="119" t="s">
        <v>200</v>
      </c>
      <c r="AU121" s="117" t="s">
        <v>1157</v>
      </c>
      <c r="AV121" s="117" t="s">
        <v>219</v>
      </c>
      <c r="AW121" s="122">
        <v>43795</v>
      </c>
      <c r="AX121" s="122">
        <v>43984</v>
      </c>
      <c r="AY121" s="122">
        <v>46081</v>
      </c>
      <c r="AZ121" s="221">
        <f ca="1">+(REFERENCEMENT_FACADE[[#This Row],[AVIS LIMITE AU / VALIDITE]]&gt;=TODAY())*1</f>
        <v>1</v>
      </c>
      <c r="BA121" s="117" t="s">
        <v>10</v>
      </c>
      <c r="BB121"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1" s="118" t="s">
        <v>1275</v>
      </c>
      <c r="BD121" s="119"/>
      <c r="BE121" s="117"/>
      <c r="BF121" s="118"/>
      <c r="BG121" s="215" t="s">
        <v>1074</v>
      </c>
      <c r="BH121" s="103" t="s">
        <v>635</v>
      </c>
      <c r="BI121" s="103"/>
      <c r="BJ12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https://evaluation.cstb.fr/fr/avis-technique/detail/2.1-14-1652_V1/</v>
      </c>
      <c r="BK121" s="105" t="s">
        <v>849</v>
      </c>
      <c r="BL12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n°2.1/14-1652_V1 annule et remplace le Document Technique d'Application (DTA) n° 2/14-1652
Sur liste verte de la C2p à la date du référencement</v>
      </c>
      <c r="BM12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2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2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1"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2000 Pa, sauf justifications conformément à la norme NF EN 13830.</v>
      </c>
      <c r="BU121" s="105">
        <f>IF(RECH_SUPPORT=TRUE,IF(MID(REFERENCEMENT_FACADE[[#This Row],[Colonne support visé]],1,3)="OUI",1,IF(OR(MID(REFERENCEMENT_FACADE[[#This Row],[Colonne support visé]],1,3)="non",MID(REFERENCEMENT_FACADE[[#This Row],[Colonne support visé]],1,2)="SO"),0,0)),1)</f>
        <v>1</v>
      </c>
      <c r="BV121" s="105">
        <f>IF(RECH_HAUTEUR=TRUE,IF(MID(REFERENCEMENT_FACADE[[#This Row],[Colonne situation visé]],1,3)="oui",1,IF(MID(REFERENCEMENT_FACADE[[#This Row],[Colonne situation visé]],1,3)="non",0,"ERREUR")),1)</f>
        <v>1</v>
      </c>
      <c r="BW12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1" s="105">
        <f>IF(REFERENCEMENT_FACADE[[#This Row],[Eligibilité procédé]]&lt;&gt;0,COUNTIF(REFERENCEMENT_FACADE[Eligibilité procédé],"&lt;="&amp;REFERENCEMENT_FACADE[[#This Row],[Eligibilité procédé]])-COUNTIF(REFERENCEMENT_FACADE[Eligibilité procédé],"=0"),ROWS(REFERENCEMENT_FACADE[Ordre]))</f>
        <v>116</v>
      </c>
      <c r="BY121" s="105">
        <f>IF(COUNTIF((REFERENCEMENT_FACADE[[#This Row],[Support visé]:[zone de simicité]]),"&lt;&gt;"&amp;"")=SUM(REFERENCEMENT_FACADE[[#This Row],[Support visé]:[zone de simicité]]),ROW(REFERENCEMENT_FACADE[[#This Row],[zone de simicité]]),"")</f>
        <v>121</v>
      </c>
    </row>
    <row r="122" spans="1:77" ht="129.6" x14ac:dyDescent="0.3">
      <c r="A122" s="116">
        <v>43957</v>
      </c>
      <c r="B122" s="117" t="s">
        <v>126</v>
      </c>
      <c r="C122" s="117" t="s">
        <v>196</v>
      </c>
      <c r="D122" s="117" t="s">
        <v>198</v>
      </c>
      <c r="E122" s="118" t="s">
        <v>199</v>
      </c>
      <c r="F122" s="88" t="s">
        <v>10</v>
      </c>
      <c r="G122" s="89" t="s">
        <v>30</v>
      </c>
      <c r="H122" s="113" t="s">
        <v>30</v>
      </c>
      <c r="I122" s="90" t="s">
        <v>30</v>
      </c>
      <c r="J122" s="119" t="s">
        <v>415</v>
      </c>
      <c r="K122" s="117" t="s">
        <v>415</v>
      </c>
      <c r="L122" s="117" t="s">
        <v>415</v>
      </c>
      <c r="M122" s="117" t="s">
        <v>415</v>
      </c>
      <c r="N122" s="117" t="s">
        <v>415</v>
      </c>
      <c r="O122" s="117" t="s">
        <v>415</v>
      </c>
      <c r="P122" s="118" t="s">
        <v>415</v>
      </c>
      <c r="Q122" s="117" t="s">
        <v>415</v>
      </c>
      <c r="R122" s="117" t="s">
        <v>415</v>
      </c>
      <c r="S122" s="117" t="s">
        <v>415</v>
      </c>
      <c r="T122" s="117" t="s">
        <v>415</v>
      </c>
      <c r="U122" s="117" t="s">
        <v>415</v>
      </c>
      <c r="V122" s="117" t="s">
        <v>415</v>
      </c>
      <c r="W122" s="118" t="s">
        <v>415</v>
      </c>
      <c r="X122" s="206" t="s">
        <v>308</v>
      </c>
      <c r="Y122" s="207" t="s">
        <v>1061</v>
      </c>
      <c r="Z122" s="207" t="s">
        <v>1061</v>
      </c>
      <c r="AA122" s="207" t="s">
        <v>1061</v>
      </c>
      <c r="AB122" s="207" t="s">
        <v>1061</v>
      </c>
      <c r="AC122" s="207" t="s">
        <v>1061</v>
      </c>
      <c r="AD122" s="207" t="s">
        <v>1061</v>
      </c>
      <c r="AE122" s="207" t="s">
        <v>1061</v>
      </c>
      <c r="AF122" s="207" t="s">
        <v>1061</v>
      </c>
      <c r="AG122" s="207" t="s">
        <v>1061</v>
      </c>
      <c r="AH122" s="207" t="s">
        <v>1061</v>
      </c>
      <c r="AI122" s="207" t="s">
        <v>1061</v>
      </c>
      <c r="AJ122" s="207" t="s">
        <v>1061</v>
      </c>
      <c r="AK122" s="207" t="s">
        <v>1061</v>
      </c>
      <c r="AL122" s="207" t="s">
        <v>1061</v>
      </c>
      <c r="AM122" s="119">
        <v>4</v>
      </c>
      <c r="AN122" s="117">
        <v>2</v>
      </c>
      <c r="AO122" s="117">
        <v>1</v>
      </c>
      <c r="AP122" s="117">
        <v>1</v>
      </c>
      <c r="AQ122" s="160"/>
      <c r="AR122" s="131" t="s">
        <v>1074</v>
      </c>
      <c r="AS122" s="146">
        <v>0</v>
      </c>
      <c r="AT122" s="119" t="s">
        <v>200</v>
      </c>
      <c r="AU122" s="117" t="s">
        <v>1157</v>
      </c>
      <c r="AV122" s="117" t="s">
        <v>201</v>
      </c>
      <c r="AW122" s="122">
        <v>43753</v>
      </c>
      <c r="AX122" s="122">
        <v>43937</v>
      </c>
      <c r="AY122" s="122">
        <v>46053</v>
      </c>
      <c r="AZ122" s="221">
        <f ca="1">+(REFERENCEMENT_FACADE[[#This Row],[AVIS LIMITE AU / VALIDITE]]&gt;=TODAY())*1</f>
        <v>1</v>
      </c>
      <c r="BA122" s="117" t="s">
        <v>10</v>
      </c>
      <c r="BB122"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2" s="118" t="s">
        <v>1267</v>
      </c>
      <c r="BD122" s="119"/>
      <c r="BE122" s="117"/>
      <c r="BF122" s="118"/>
      <c r="BG122" s="215" t="s">
        <v>1074</v>
      </c>
      <c r="BH122" s="103" t="s">
        <v>646</v>
      </c>
      <c r="BI122" s="103"/>
      <c r="BJ12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https://evaluation.cstb.fr/fr/avis-technique/detail/2.1-13-1576_V1/</v>
      </c>
      <c r="BK122" s="105" t="s">
        <v>845</v>
      </c>
      <c r="BL12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n°2.1/13-1576_V1 annule et remplace le Document Technique d'Application (DTA) n° 2/13-1576
Sur liste verte de la C2p à la date du référencement</v>
      </c>
      <c r="BM12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2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2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2"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2000 Pa, sauf justifications conformément à la norme NF EN 13830.</v>
      </c>
      <c r="BU122" s="105">
        <f>IF(RECH_SUPPORT=TRUE,IF(MID(REFERENCEMENT_FACADE[[#This Row],[Colonne support visé]],1,3)="OUI",1,IF(OR(MID(REFERENCEMENT_FACADE[[#This Row],[Colonne support visé]],1,3)="non",MID(REFERENCEMENT_FACADE[[#This Row],[Colonne support visé]],1,2)="SO"),0,0)),1)</f>
        <v>1</v>
      </c>
      <c r="BV122" s="105">
        <f>IF(RECH_HAUTEUR=TRUE,IF(MID(REFERENCEMENT_FACADE[[#This Row],[Colonne situation visé]],1,3)="oui",1,IF(MID(REFERENCEMENT_FACADE[[#This Row],[Colonne situation visé]],1,3)="non",0,"ERREUR")),1)</f>
        <v>1</v>
      </c>
      <c r="BW12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2" s="105">
        <f>IF(REFERENCEMENT_FACADE[[#This Row],[Eligibilité procédé]]&lt;&gt;0,COUNTIF(REFERENCEMENT_FACADE[Eligibilité procédé],"&lt;="&amp;REFERENCEMENT_FACADE[[#This Row],[Eligibilité procédé]])-COUNTIF(REFERENCEMENT_FACADE[Eligibilité procédé],"=0"),ROWS(REFERENCEMENT_FACADE[Ordre]))</f>
        <v>117</v>
      </c>
      <c r="BY122" s="105">
        <f>IF(COUNTIF((REFERENCEMENT_FACADE[[#This Row],[Support visé]:[zone de simicité]]),"&lt;&gt;"&amp;"")=SUM(REFERENCEMENT_FACADE[[#This Row],[Support visé]:[zone de simicité]]),ROW(REFERENCEMENT_FACADE[[#This Row],[zone de simicité]]),"")</f>
        <v>122</v>
      </c>
    </row>
    <row r="123" spans="1:77" ht="144" x14ac:dyDescent="0.3">
      <c r="A123" s="247">
        <v>44893</v>
      </c>
      <c r="B123" s="142" t="s">
        <v>126</v>
      </c>
      <c r="C123" s="2" t="s">
        <v>196</v>
      </c>
      <c r="D123" s="150" t="s">
        <v>249</v>
      </c>
      <c r="E123" s="151" t="s">
        <v>210</v>
      </c>
      <c r="F123" s="76" t="s">
        <v>10</v>
      </c>
      <c r="G123" s="112" t="s">
        <v>30</v>
      </c>
      <c r="H123" s="79" t="s">
        <v>30</v>
      </c>
      <c r="I123" s="114" t="s">
        <v>30</v>
      </c>
      <c r="J123" s="119" t="s">
        <v>415</v>
      </c>
      <c r="K123" s="117" t="s">
        <v>415</v>
      </c>
      <c r="L123" s="117" t="s">
        <v>415</v>
      </c>
      <c r="M123" s="97" t="s">
        <v>415</v>
      </c>
      <c r="N123" s="97" t="s">
        <v>415</v>
      </c>
      <c r="O123" s="97" t="s">
        <v>415</v>
      </c>
      <c r="P123" s="98" t="s">
        <v>415</v>
      </c>
      <c r="Q123" s="117" t="s">
        <v>415</v>
      </c>
      <c r="R123" s="97" t="s">
        <v>415</v>
      </c>
      <c r="S123" s="97" t="s">
        <v>415</v>
      </c>
      <c r="T123" s="97" t="s">
        <v>415</v>
      </c>
      <c r="U123" s="97" t="s">
        <v>11</v>
      </c>
      <c r="V123" s="97" t="s">
        <v>11</v>
      </c>
      <c r="W123" s="98" t="s">
        <v>11</v>
      </c>
      <c r="X123" s="160" t="s">
        <v>316</v>
      </c>
      <c r="Y123" s="207" t="s">
        <v>1060</v>
      </c>
      <c r="Z123" s="207" t="s">
        <v>1060</v>
      </c>
      <c r="AA123" s="207" t="s">
        <v>1060</v>
      </c>
      <c r="AB123" s="207" t="s">
        <v>1060</v>
      </c>
      <c r="AC123" s="207" t="s">
        <v>1060</v>
      </c>
      <c r="AD123" s="207" t="s">
        <v>1060</v>
      </c>
      <c r="AE123" s="207" t="s">
        <v>1060</v>
      </c>
      <c r="AF123" s="207" t="s">
        <v>1060</v>
      </c>
      <c r="AG123" s="207" t="s">
        <v>1060</v>
      </c>
      <c r="AH123" s="207" t="s">
        <v>1060</v>
      </c>
      <c r="AI123" s="207" t="s">
        <v>1060</v>
      </c>
      <c r="AJ123" s="121"/>
      <c r="AK123" s="121"/>
      <c r="AL123" s="121"/>
      <c r="AM123" s="96">
        <v>4</v>
      </c>
      <c r="AN123" s="97">
        <v>4</v>
      </c>
      <c r="AO123" s="97">
        <v>4</v>
      </c>
      <c r="AP123" s="146">
        <v>4</v>
      </c>
      <c r="AQ123" s="170"/>
      <c r="AR123" s="162" t="s">
        <v>1074</v>
      </c>
      <c r="AS123" s="146">
        <v>0</v>
      </c>
      <c r="AT123" s="148" t="s">
        <v>210</v>
      </c>
      <c r="AU123" s="2" t="s">
        <v>1157</v>
      </c>
      <c r="AV123" s="2" t="s">
        <v>426</v>
      </c>
      <c r="AW123" s="10" t="s">
        <v>90</v>
      </c>
      <c r="AX123" s="10">
        <v>44657</v>
      </c>
      <c r="AY123" s="10">
        <v>46418</v>
      </c>
      <c r="AZ123" s="221">
        <f ca="1">+(REFERENCEMENT_FACADE[[#This Row],[AVIS LIMITE AU / VALIDITE]]&gt;=TODAY())*1</f>
        <v>1</v>
      </c>
      <c r="BA123" s="2" t="s">
        <v>10</v>
      </c>
      <c r="BB123"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3" s="149" t="s">
        <v>1264</v>
      </c>
      <c r="BD123" s="148"/>
      <c r="BF123" s="149"/>
      <c r="BG123" s="127" t="s">
        <v>1074</v>
      </c>
      <c r="BH123" s="103" t="s">
        <v>587</v>
      </c>
      <c r="BI123" s="103"/>
      <c r="BJ12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https://evaluation.cstb.fr/fr/avis-technique/detail/2.1-12-1503_V3/</v>
      </c>
      <c r="BK123" s="105" t="s">
        <v>840</v>
      </c>
      <c r="BL12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n°2.1/12-1503_V3 annule et remplace le Document Technique d'Application (DTA) n° 2.1/12-1503_V2
Sur liste verte de la C2p à la date du référencement</v>
      </c>
      <c r="BM12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2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23" s="105">
        <f>IF(RECH_SUPPORT=TRUE,IF(MID(REFERENCEMENT_FACADE[[#This Row],[Colonne support visé]],1,3)="OUI",1,IF(OR(MID(REFERENCEMENT_FACADE[[#This Row],[Colonne support visé]],1,3)="non",MID(REFERENCEMENT_FACADE[[#This Row],[Colonne support visé]],1,2)="SO"),0,0)),1)</f>
        <v>1</v>
      </c>
      <c r="BV123" s="105">
        <f>IF(RECH_HAUTEUR=TRUE,IF(MID(REFERENCEMENT_FACADE[[#This Row],[Colonne situation visé]],1,3)="oui",1,IF(MID(REFERENCEMENT_FACADE[[#This Row],[Colonne situation visé]],1,3)="non",0,"ERREUR")),1)</f>
        <v>1</v>
      </c>
      <c r="BW12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3" s="105">
        <f>IF(REFERENCEMENT_FACADE[[#This Row],[Eligibilité procédé]]&lt;&gt;0,COUNTIF(REFERENCEMENT_FACADE[Eligibilité procédé],"&lt;="&amp;REFERENCEMENT_FACADE[[#This Row],[Eligibilité procédé]])-COUNTIF(REFERENCEMENT_FACADE[Eligibilité procédé],"=0"),ROWS(REFERENCEMENT_FACADE[Ordre]))</f>
        <v>118</v>
      </c>
      <c r="BY123" s="105">
        <f>IF(COUNTIF((REFERENCEMENT_FACADE[[#This Row],[Support visé]:[zone de simicité]]),"&lt;&gt;"&amp;"")=SUM(REFERENCEMENT_FACADE[[#This Row],[Support visé]:[zone de simicité]]),ROW(REFERENCEMENT_FACADE[[#This Row],[zone de simicité]]),"")</f>
        <v>123</v>
      </c>
    </row>
    <row r="124" spans="1:77" ht="129.6" x14ac:dyDescent="0.3">
      <c r="A124" s="10">
        <v>45049</v>
      </c>
      <c r="B124" s="142" t="s">
        <v>126</v>
      </c>
      <c r="C124" s="2" t="s">
        <v>196</v>
      </c>
      <c r="D124" s="150" t="s">
        <v>209</v>
      </c>
      <c r="E124" s="151" t="s">
        <v>210</v>
      </c>
      <c r="F124" s="202" t="s">
        <v>10</v>
      </c>
      <c r="G124" s="89" t="s">
        <v>30</v>
      </c>
      <c r="H124" s="113" t="s">
        <v>30</v>
      </c>
      <c r="I124" s="90" t="s">
        <v>30</v>
      </c>
      <c r="J124" s="119" t="s">
        <v>415</v>
      </c>
      <c r="K124" s="117" t="s">
        <v>415</v>
      </c>
      <c r="L124" s="117" t="s">
        <v>415</v>
      </c>
      <c r="M124" s="117" t="s">
        <v>415</v>
      </c>
      <c r="N124" s="117" t="s">
        <v>415</v>
      </c>
      <c r="O124" s="117" t="s">
        <v>415</v>
      </c>
      <c r="P124" s="98" t="s">
        <v>415</v>
      </c>
      <c r="Q124" s="117" t="s">
        <v>415</v>
      </c>
      <c r="R124" s="117" t="s">
        <v>415</v>
      </c>
      <c r="S124" s="117" t="s">
        <v>415</v>
      </c>
      <c r="T124" s="117" t="s">
        <v>415</v>
      </c>
      <c r="U124" s="117" t="s">
        <v>11</v>
      </c>
      <c r="V124" s="97" t="s">
        <v>11</v>
      </c>
      <c r="W124" s="98" t="s">
        <v>11</v>
      </c>
      <c r="X124" s="206" t="s">
        <v>309</v>
      </c>
      <c r="Y124" s="207" t="s">
        <v>1060</v>
      </c>
      <c r="Z124" s="207" t="s">
        <v>1060</v>
      </c>
      <c r="AA124" s="207" t="s">
        <v>1060</v>
      </c>
      <c r="AB124" s="207" t="s">
        <v>1060</v>
      </c>
      <c r="AC124" s="207" t="s">
        <v>1060</v>
      </c>
      <c r="AD124" s="207" t="s">
        <v>1060</v>
      </c>
      <c r="AE124" s="207" t="s">
        <v>1060</v>
      </c>
      <c r="AF124" s="207" t="s">
        <v>1060</v>
      </c>
      <c r="AG124" s="207" t="s">
        <v>1060</v>
      </c>
      <c r="AH124" s="207" t="s">
        <v>1060</v>
      </c>
      <c r="AI124" s="207" t="s">
        <v>1060</v>
      </c>
      <c r="AJ124" s="207"/>
      <c r="AK124" s="207"/>
      <c r="AL124" s="207"/>
      <c r="AM124" s="96">
        <v>4</v>
      </c>
      <c r="AN124" s="97">
        <v>4</v>
      </c>
      <c r="AO124" s="97">
        <v>4</v>
      </c>
      <c r="AP124" s="97">
        <v>4</v>
      </c>
      <c r="AQ124" s="170"/>
      <c r="AR124" s="162" t="s">
        <v>1074</v>
      </c>
      <c r="AS124" s="146">
        <v>0</v>
      </c>
      <c r="AT124" s="148" t="s">
        <v>210</v>
      </c>
      <c r="AU124" s="12" t="s">
        <v>1157</v>
      </c>
      <c r="AV124" s="1" t="s">
        <v>659</v>
      </c>
      <c r="AW124" s="10"/>
      <c r="AX124" s="10">
        <v>44958</v>
      </c>
      <c r="AY124" s="10">
        <v>45107</v>
      </c>
      <c r="AZ124" s="221">
        <f ca="1">+(REFERENCEMENT_FACADE[[#This Row],[AVIS LIMITE AU / VALIDITE]]&gt;=TODAY())*1</f>
        <v>0</v>
      </c>
      <c r="BA124" s="2" t="s">
        <v>10</v>
      </c>
      <c r="BB124"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(L'évaluation technique n'est plus valide)</v>
      </c>
      <c r="BC124" s="149" t="s">
        <v>1265</v>
      </c>
      <c r="BD124" s="148"/>
      <c r="BF124" s="149"/>
      <c r="BG124" s="127" t="s">
        <v>1074</v>
      </c>
      <c r="BH124" s="103" t="s">
        <v>719</v>
      </c>
      <c r="BI124" s="103"/>
      <c r="BJ12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https://evaluation.cstb.fr/fr/avis-technique/detail/2.1-13-1537_V3/</v>
      </c>
      <c r="BK124" s="105" t="s">
        <v>839</v>
      </c>
      <c r="BL12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n°2.1/13-1537_V3 annule et remplace le Document Technique d'Application (DTA) n° 2.1/13-1537_V2
Sur liste verte de la C2p à la date du référencement</v>
      </c>
      <c r="BM12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2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4"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24" s="105">
        <f>IF(RECH_SUPPORT=TRUE,IF(MID(REFERENCEMENT_FACADE[[#This Row],[Colonne support visé]],1,3)="OUI",1,IF(OR(MID(REFERENCEMENT_FACADE[[#This Row],[Colonne support visé]],1,3)="non",MID(REFERENCEMENT_FACADE[[#This Row],[Colonne support visé]],1,2)="SO"),0,0)),1)</f>
        <v>1</v>
      </c>
      <c r="BV124" s="105">
        <f>IF(RECH_HAUTEUR=TRUE,IF(MID(REFERENCEMENT_FACADE[[#This Row],[Colonne situation visé]],1,3)="oui",1,IF(MID(REFERENCEMENT_FACADE[[#This Row],[Colonne situation visé]],1,3)="non",0,"ERREUR")),1)</f>
        <v>1</v>
      </c>
      <c r="BW12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4" s="105">
        <f>IF(REFERENCEMENT_FACADE[[#This Row],[Eligibilité procédé]]&lt;&gt;0,COUNTIF(REFERENCEMENT_FACADE[Eligibilité procédé],"&lt;="&amp;REFERENCEMENT_FACADE[[#This Row],[Eligibilité procédé]])-COUNTIF(REFERENCEMENT_FACADE[Eligibilité procédé],"=0"),ROWS(REFERENCEMENT_FACADE[Ordre]))</f>
        <v>119</v>
      </c>
      <c r="BY124" s="105">
        <f>IF(COUNTIF((REFERENCEMENT_FACADE[[#This Row],[Support visé]:[zone de simicité]]),"&lt;&gt;"&amp;"")=SUM(REFERENCEMENT_FACADE[[#This Row],[Support visé]:[zone de simicité]]),ROW(REFERENCEMENT_FACADE[[#This Row],[zone de simicité]]),"")</f>
        <v>124</v>
      </c>
    </row>
    <row r="125" spans="1:77" ht="129.6" x14ac:dyDescent="0.3">
      <c r="A125" s="10">
        <v>43957</v>
      </c>
      <c r="B125" s="142" t="s">
        <v>126</v>
      </c>
      <c r="C125" s="2" t="s">
        <v>196</v>
      </c>
      <c r="D125" s="150" t="s">
        <v>194</v>
      </c>
      <c r="E125" s="151" t="s">
        <v>195</v>
      </c>
      <c r="F125" s="88" t="s">
        <v>10</v>
      </c>
      <c r="G125" s="89" t="s">
        <v>30</v>
      </c>
      <c r="H125" s="113" t="s">
        <v>30</v>
      </c>
      <c r="I125" s="90" t="s">
        <v>30</v>
      </c>
      <c r="J125" s="119" t="s">
        <v>415</v>
      </c>
      <c r="K125" s="117" t="s">
        <v>415</v>
      </c>
      <c r="L125" s="117" t="s">
        <v>415</v>
      </c>
      <c r="M125" s="97" t="s">
        <v>415</v>
      </c>
      <c r="N125" s="97" t="s">
        <v>415</v>
      </c>
      <c r="O125" s="97" t="s">
        <v>415</v>
      </c>
      <c r="P125" s="98" t="s">
        <v>415</v>
      </c>
      <c r="Q125" s="117" t="s">
        <v>415</v>
      </c>
      <c r="R125" s="97" t="s">
        <v>415</v>
      </c>
      <c r="S125" s="97" t="s">
        <v>415</v>
      </c>
      <c r="T125" s="97" t="s">
        <v>415</v>
      </c>
      <c r="U125" s="97" t="s">
        <v>11</v>
      </c>
      <c r="V125" s="97" t="s">
        <v>11</v>
      </c>
      <c r="W125" s="98" t="s">
        <v>11</v>
      </c>
      <c r="X125" s="206" t="s">
        <v>311</v>
      </c>
      <c r="Y125" s="207" t="s">
        <v>1060</v>
      </c>
      <c r="Z125" s="207" t="s">
        <v>1060</v>
      </c>
      <c r="AA125" s="207" t="s">
        <v>1060</v>
      </c>
      <c r="AB125" s="207" t="s">
        <v>1060</v>
      </c>
      <c r="AC125" s="207" t="s">
        <v>1060</v>
      </c>
      <c r="AD125" s="207" t="s">
        <v>1060</v>
      </c>
      <c r="AE125" s="207" t="s">
        <v>1060</v>
      </c>
      <c r="AF125" s="207" t="s">
        <v>1060</v>
      </c>
      <c r="AG125" s="207" t="s">
        <v>1060</v>
      </c>
      <c r="AH125" s="207" t="s">
        <v>1060</v>
      </c>
      <c r="AI125" s="207" t="s">
        <v>1060</v>
      </c>
      <c r="AJ125" s="207"/>
      <c r="AK125" s="207"/>
      <c r="AL125" s="207"/>
      <c r="AM125" s="119">
        <v>4</v>
      </c>
      <c r="AN125" s="97">
        <v>4</v>
      </c>
      <c r="AO125" s="97">
        <v>4</v>
      </c>
      <c r="AP125" s="146">
        <v>4</v>
      </c>
      <c r="AQ125" s="170"/>
      <c r="AR125" s="162" t="s">
        <v>1074</v>
      </c>
      <c r="AS125" s="146">
        <v>0</v>
      </c>
      <c r="AT125" s="148" t="s">
        <v>197</v>
      </c>
      <c r="AU125" s="2" t="s">
        <v>13</v>
      </c>
      <c r="AV125" s="2" t="s">
        <v>193</v>
      </c>
      <c r="AW125" s="10">
        <v>43753</v>
      </c>
      <c r="AX125" s="10">
        <v>43938</v>
      </c>
      <c r="AY125" s="10">
        <v>46053</v>
      </c>
      <c r="AZ125" s="221">
        <f ca="1">+(REFERENCEMENT_FACADE[[#This Row],[AVIS LIMITE AU / VALIDITE]]&gt;=TODAY())*1</f>
        <v>1</v>
      </c>
      <c r="BA125" s="2" t="s">
        <v>10</v>
      </c>
      <c r="BB125"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5" s="149" t="s">
        <v>918</v>
      </c>
      <c r="BD125" s="148"/>
      <c r="BF125" s="149"/>
      <c r="BG125" s="215" t="s">
        <v>1074</v>
      </c>
      <c r="BH125" s="103" t="s">
        <v>647</v>
      </c>
      <c r="BI125" s="103"/>
      <c r="BJ12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https://evaluation.cstb.fr/fr/avis-technique/detail/2.1-13-1597_V1/</v>
      </c>
      <c r="BK125" s="105" t="s">
        <v>846</v>
      </c>
      <c r="BL12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n°2.1/13-1597_V1 annule et remplace l' Avis Technique n° 2/13-1597
Sur liste verte de la C2p à la date du référencement</v>
      </c>
      <c r="BM12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2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5"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25" s="105">
        <f>IF(RECH_SUPPORT=TRUE,IF(MID(REFERENCEMENT_FACADE[[#This Row],[Colonne support visé]],1,3)="OUI",1,IF(OR(MID(REFERENCEMENT_FACADE[[#This Row],[Colonne support visé]],1,3)="non",MID(REFERENCEMENT_FACADE[[#This Row],[Colonne support visé]],1,2)="SO"),0,0)),1)</f>
        <v>1</v>
      </c>
      <c r="BV125" s="105">
        <f>IF(RECH_HAUTEUR=TRUE,IF(MID(REFERENCEMENT_FACADE[[#This Row],[Colonne situation visé]],1,3)="oui",1,IF(MID(REFERENCEMENT_FACADE[[#This Row],[Colonne situation visé]],1,3)="non",0,"ERREUR")),1)</f>
        <v>1</v>
      </c>
      <c r="BW12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5" s="105">
        <f>IF(REFERENCEMENT_FACADE[[#This Row],[Eligibilité procédé]]&lt;&gt;0,COUNTIF(REFERENCEMENT_FACADE[Eligibilité procédé],"&lt;="&amp;REFERENCEMENT_FACADE[[#This Row],[Eligibilité procédé]])-COUNTIF(REFERENCEMENT_FACADE[Eligibilité procédé],"=0"),ROWS(REFERENCEMENT_FACADE[Ordre]))</f>
        <v>120</v>
      </c>
      <c r="BY125" s="105">
        <f>IF(COUNTIF((REFERENCEMENT_FACADE[[#This Row],[Support visé]:[zone de simicité]]),"&lt;&gt;"&amp;"")=SUM(REFERENCEMENT_FACADE[[#This Row],[Support visé]:[zone de simicité]]),ROW(REFERENCEMENT_FACADE[[#This Row],[zone de simicité]]),"")</f>
        <v>125</v>
      </c>
    </row>
    <row r="126" spans="1:77" ht="129.6" x14ac:dyDescent="0.3">
      <c r="A126" s="247">
        <v>44383</v>
      </c>
      <c r="B126" s="142" t="s">
        <v>126</v>
      </c>
      <c r="C126" s="2" t="s">
        <v>196</v>
      </c>
      <c r="D126" s="2" t="s">
        <v>251</v>
      </c>
      <c r="E126" s="2" t="s">
        <v>199</v>
      </c>
      <c r="F126" s="111" t="s">
        <v>10</v>
      </c>
      <c r="G126" s="112" t="s">
        <v>30</v>
      </c>
      <c r="H126" s="113" t="s">
        <v>30</v>
      </c>
      <c r="I126" s="114" t="s">
        <v>30</v>
      </c>
      <c r="J126" s="119" t="s">
        <v>415</v>
      </c>
      <c r="K126" s="117" t="s">
        <v>415</v>
      </c>
      <c r="L126" s="117" t="s">
        <v>415</v>
      </c>
      <c r="M126" s="97" t="s">
        <v>415</v>
      </c>
      <c r="N126" s="97" t="s">
        <v>415</v>
      </c>
      <c r="O126" s="97" t="s">
        <v>415</v>
      </c>
      <c r="P126" s="98" t="s">
        <v>415</v>
      </c>
      <c r="Q126" s="117" t="s">
        <v>415</v>
      </c>
      <c r="R126" s="97" t="s">
        <v>415</v>
      </c>
      <c r="S126" s="97" t="s">
        <v>415</v>
      </c>
      <c r="T126" s="97" t="s">
        <v>415</v>
      </c>
      <c r="U126" s="97" t="s">
        <v>415</v>
      </c>
      <c r="V126" s="97" t="s">
        <v>415</v>
      </c>
      <c r="W126" s="98" t="s">
        <v>415</v>
      </c>
      <c r="X126" s="160" t="s">
        <v>313</v>
      </c>
      <c r="Y126" s="207" t="s">
        <v>1061</v>
      </c>
      <c r="Z126" s="207" t="s">
        <v>1061</v>
      </c>
      <c r="AA126" s="207" t="s">
        <v>1061</v>
      </c>
      <c r="AB126" s="207" t="s">
        <v>1061</v>
      </c>
      <c r="AC126" s="207" t="s">
        <v>1061</v>
      </c>
      <c r="AD126" s="207" t="s">
        <v>1061</v>
      </c>
      <c r="AE126" s="207" t="s">
        <v>1061</v>
      </c>
      <c r="AF126" s="207" t="s">
        <v>1061</v>
      </c>
      <c r="AG126" s="207" t="s">
        <v>1061</v>
      </c>
      <c r="AH126" s="207" t="s">
        <v>1061</v>
      </c>
      <c r="AI126" s="207" t="s">
        <v>1061</v>
      </c>
      <c r="AJ126" s="207" t="s">
        <v>1061</v>
      </c>
      <c r="AK126" s="207" t="s">
        <v>1061</v>
      </c>
      <c r="AL126" s="207" t="s">
        <v>1061</v>
      </c>
      <c r="AM126" s="96">
        <v>4</v>
      </c>
      <c r="AN126" s="97">
        <v>4</v>
      </c>
      <c r="AO126" s="97">
        <v>4</v>
      </c>
      <c r="AP126" s="97">
        <v>4</v>
      </c>
      <c r="AQ126" s="170"/>
      <c r="AR126" s="162" t="s">
        <v>1074</v>
      </c>
      <c r="AS126" s="146">
        <v>0</v>
      </c>
      <c r="AT126" s="148" t="s">
        <v>199</v>
      </c>
      <c r="AU126" s="2" t="s">
        <v>1157</v>
      </c>
      <c r="AV126" s="2" t="s">
        <v>252</v>
      </c>
      <c r="AW126" s="10">
        <v>43984</v>
      </c>
      <c r="AX126" s="10">
        <v>44270</v>
      </c>
      <c r="AY126" s="10">
        <v>46295</v>
      </c>
      <c r="AZ126" s="221">
        <f ca="1">+(REFERENCEMENT_FACADE[[#This Row],[AVIS LIMITE AU / VALIDITE]]&gt;=TODAY())*1</f>
        <v>1</v>
      </c>
      <c r="BA126" s="2" t="s">
        <v>10</v>
      </c>
      <c r="BB126"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6" s="149" t="s">
        <v>1270</v>
      </c>
      <c r="BD126" s="148"/>
      <c r="BF126" s="149"/>
      <c r="BG126" s="215" t="s">
        <v>1074</v>
      </c>
      <c r="BH126" s="103" t="s">
        <v>628</v>
      </c>
      <c r="BI126" s="103"/>
      <c r="BJ12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https://evaluation.cstb.fr/fr/avis-technique/detail/2.1-13-1596_V2/</v>
      </c>
      <c r="BK126" s="105" t="s">
        <v>1236</v>
      </c>
      <c r="BL12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n°2.1/13-1596_V2 annule et remplace le Document Technique d'Application (DTA) n° 2.1/13-1596_V1
Sur liste verte de la C2p à la date du référencement</v>
      </c>
      <c r="BM12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2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6"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2000 Pa, sauf justifications conformément à la norme NF EN 13830.</v>
      </c>
      <c r="BU126" s="105">
        <f>IF(RECH_SUPPORT=TRUE,IF(MID(REFERENCEMENT_FACADE[[#This Row],[Colonne support visé]],1,3)="OUI",1,IF(OR(MID(REFERENCEMENT_FACADE[[#This Row],[Colonne support visé]],1,3)="non",MID(REFERENCEMENT_FACADE[[#This Row],[Colonne support visé]],1,2)="SO"),0,0)),1)</f>
        <v>1</v>
      </c>
      <c r="BV126" s="105">
        <f>IF(RECH_HAUTEUR=TRUE,IF(MID(REFERENCEMENT_FACADE[[#This Row],[Colonne situation visé]],1,3)="oui",1,IF(MID(REFERENCEMENT_FACADE[[#This Row],[Colonne situation visé]],1,3)="non",0,"ERREUR")),1)</f>
        <v>1</v>
      </c>
      <c r="BW12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6" s="105">
        <f>IF(REFERENCEMENT_FACADE[[#This Row],[Eligibilité procédé]]&lt;&gt;0,COUNTIF(REFERENCEMENT_FACADE[Eligibilité procédé],"&lt;="&amp;REFERENCEMENT_FACADE[[#This Row],[Eligibilité procédé]])-COUNTIF(REFERENCEMENT_FACADE[Eligibilité procédé],"=0"),ROWS(REFERENCEMENT_FACADE[Ordre]))</f>
        <v>121</v>
      </c>
      <c r="BY126" s="105">
        <f>IF(COUNTIF((REFERENCEMENT_FACADE[[#This Row],[Support visé]:[zone de simicité]]),"&lt;&gt;"&amp;"")=SUM(REFERENCEMENT_FACADE[[#This Row],[Support visé]:[zone de simicité]]),ROW(REFERENCEMENT_FACADE[[#This Row],[zone de simicité]]),"")</f>
        <v>126</v>
      </c>
    </row>
    <row r="127" spans="1:77" ht="129.6" x14ac:dyDescent="0.3">
      <c r="A127" s="10">
        <v>43957</v>
      </c>
      <c r="B127" s="142" t="s">
        <v>126</v>
      </c>
      <c r="C127" s="2" t="s">
        <v>196</v>
      </c>
      <c r="D127" s="2" t="s">
        <v>202</v>
      </c>
      <c r="E127" s="2" t="s">
        <v>199</v>
      </c>
      <c r="F127" s="76" t="s">
        <v>10</v>
      </c>
      <c r="G127" s="112" t="s">
        <v>30</v>
      </c>
      <c r="H127" s="79" t="s">
        <v>30</v>
      </c>
      <c r="I127" s="79" t="s">
        <v>30</v>
      </c>
      <c r="J127" s="119" t="s">
        <v>415</v>
      </c>
      <c r="K127" s="117" t="s">
        <v>415</v>
      </c>
      <c r="L127" s="117" t="s">
        <v>415</v>
      </c>
      <c r="M127" s="117" t="s">
        <v>415</v>
      </c>
      <c r="N127" s="117" t="s">
        <v>415</v>
      </c>
      <c r="O127" s="117" t="s">
        <v>415</v>
      </c>
      <c r="P127" s="98" t="s">
        <v>415</v>
      </c>
      <c r="Q127" s="117" t="s">
        <v>415</v>
      </c>
      <c r="R127" s="117" t="s">
        <v>415</v>
      </c>
      <c r="S127" s="117" t="s">
        <v>415</v>
      </c>
      <c r="T127" s="117" t="s">
        <v>415</v>
      </c>
      <c r="U127" s="117" t="s">
        <v>11</v>
      </c>
      <c r="V127" s="97" t="s">
        <v>11</v>
      </c>
      <c r="W127" s="98" t="s">
        <v>11</v>
      </c>
      <c r="X127" s="250" t="s">
        <v>309</v>
      </c>
      <c r="Y127" s="207" t="s">
        <v>1060</v>
      </c>
      <c r="Z127" s="207" t="s">
        <v>1060</v>
      </c>
      <c r="AA127" s="207" t="s">
        <v>1060</v>
      </c>
      <c r="AB127" s="207" t="s">
        <v>1060</v>
      </c>
      <c r="AC127" s="207" t="s">
        <v>1060</v>
      </c>
      <c r="AD127" s="207" t="s">
        <v>1060</v>
      </c>
      <c r="AE127" s="207" t="s">
        <v>1060</v>
      </c>
      <c r="AF127" s="207" t="s">
        <v>1060</v>
      </c>
      <c r="AG127" s="207" t="s">
        <v>1060</v>
      </c>
      <c r="AH127" s="207" t="s">
        <v>1060</v>
      </c>
      <c r="AI127" s="207" t="s">
        <v>1060</v>
      </c>
      <c r="AJ127" s="207"/>
      <c r="AK127" s="207"/>
      <c r="AL127" s="207"/>
      <c r="AM127" s="96">
        <v>4</v>
      </c>
      <c r="AN127" s="97">
        <v>4</v>
      </c>
      <c r="AO127" s="97">
        <v>4</v>
      </c>
      <c r="AP127" s="97">
        <v>4</v>
      </c>
      <c r="AQ127" s="170"/>
      <c r="AR127" s="162" t="s">
        <v>1074</v>
      </c>
      <c r="AS127" s="146">
        <v>0</v>
      </c>
      <c r="AT127" s="148" t="s">
        <v>200</v>
      </c>
      <c r="AU127" s="12" t="s">
        <v>1157</v>
      </c>
      <c r="AV127" s="1" t="s">
        <v>203</v>
      </c>
      <c r="AW127" s="10">
        <v>43753</v>
      </c>
      <c r="AX127" s="10">
        <v>43937</v>
      </c>
      <c r="AY127" s="10">
        <v>46053</v>
      </c>
      <c r="AZ127" s="221">
        <f ca="1">+(REFERENCEMENT_FACADE[[#This Row],[AVIS LIMITE AU / VALIDITE]]&gt;=TODAY())*1</f>
        <v>1</v>
      </c>
      <c r="BA127" s="2" t="s">
        <v>10</v>
      </c>
      <c r="BB127"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7" s="149" t="s">
        <v>1266</v>
      </c>
      <c r="BD127" s="148"/>
      <c r="BF127" s="149"/>
      <c r="BG127" s="127" t="s">
        <v>1074</v>
      </c>
      <c r="BH127" s="103" t="s">
        <v>645</v>
      </c>
      <c r="BI127" s="103"/>
      <c r="BJ12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https://evaluation.cstb.fr/fr/avis-technique/detail/2.1-13-1575_V1/</v>
      </c>
      <c r="BK127" s="105" t="s">
        <v>844</v>
      </c>
      <c r="BL12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n°2.1/13-1575_V1 annule et remplace le Document Technique d'Application (DTA) n° 2/13-1575
Sur liste verte de la C2p à la date du référencement</v>
      </c>
      <c r="BM12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2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7"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 Pression à l’ELS ≤ à 1200 Pa, sauf justifications conformément à la norme NF EN 13830.</v>
      </c>
      <c r="BU127" s="105">
        <f>IF(RECH_SUPPORT=TRUE,IF(MID(REFERENCEMENT_FACADE[[#This Row],[Colonne support visé]],1,3)="OUI",1,IF(OR(MID(REFERENCEMENT_FACADE[[#This Row],[Colonne support visé]],1,3)="non",MID(REFERENCEMENT_FACADE[[#This Row],[Colonne support visé]],1,2)="SO"),0,0)),1)</f>
        <v>1</v>
      </c>
      <c r="BV127" s="105">
        <f>IF(RECH_HAUTEUR=TRUE,IF(MID(REFERENCEMENT_FACADE[[#This Row],[Colonne situation visé]],1,3)="oui",1,IF(MID(REFERENCEMENT_FACADE[[#This Row],[Colonne situation visé]],1,3)="non",0,"ERREUR")),1)</f>
        <v>1</v>
      </c>
      <c r="BW12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7" s="105">
        <f>IF(REFERENCEMENT_FACADE[[#This Row],[Eligibilité procédé]]&lt;&gt;0,COUNTIF(REFERENCEMENT_FACADE[Eligibilité procédé],"&lt;="&amp;REFERENCEMENT_FACADE[[#This Row],[Eligibilité procédé]])-COUNTIF(REFERENCEMENT_FACADE[Eligibilité procédé],"=0"),ROWS(REFERENCEMENT_FACADE[Ordre]))</f>
        <v>122</v>
      </c>
      <c r="BY127" s="105">
        <f>IF(COUNTIF((REFERENCEMENT_FACADE[[#This Row],[Support visé]:[zone de simicité]]),"&lt;&gt;"&amp;"")=SUM(REFERENCEMENT_FACADE[[#This Row],[Support visé]:[zone de simicité]]),ROW(REFERENCEMENT_FACADE[[#This Row],[zone de simicité]]),"")</f>
        <v>127</v>
      </c>
    </row>
    <row r="128" spans="1:77" ht="158.4" x14ac:dyDescent="0.3">
      <c r="A128" s="10">
        <v>44893</v>
      </c>
      <c r="B128" s="142" t="s">
        <v>126</v>
      </c>
      <c r="C128" s="2" t="s">
        <v>204</v>
      </c>
      <c r="D128" s="2" t="s">
        <v>205</v>
      </c>
      <c r="E128" s="2" t="s">
        <v>206</v>
      </c>
      <c r="F128" s="76" t="s">
        <v>10</v>
      </c>
      <c r="G128" s="112" t="s">
        <v>30</v>
      </c>
      <c r="H128" s="79" t="s">
        <v>30</v>
      </c>
      <c r="I128" s="79" t="s">
        <v>30</v>
      </c>
      <c r="J128" s="119" t="s">
        <v>10</v>
      </c>
      <c r="K128" s="117" t="s">
        <v>10</v>
      </c>
      <c r="L128" s="117" t="s">
        <v>10</v>
      </c>
      <c r="M128" s="117" t="s">
        <v>10</v>
      </c>
      <c r="N128" s="97" t="s">
        <v>10</v>
      </c>
      <c r="O128" s="97" t="s">
        <v>10</v>
      </c>
      <c r="P128" s="98" t="s">
        <v>10</v>
      </c>
      <c r="Q128" s="119" t="s">
        <v>10</v>
      </c>
      <c r="R128" s="117" t="s">
        <v>10</v>
      </c>
      <c r="S128" s="117" t="s">
        <v>10</v>
      </c>
      <c r="T128" s="117" t="s">
        <v>10</v>
      </c>
      <c r="U128" s="97" t="s">
        <v>11</v>
      </c>
      <c r="V128" s="97" t="s">
        <v>11</v>
      </c>
      <c r="W128" s="98" t="s">
        <v>11</v>
      </c>
      <c r="X128" s="250" t="s">
        <v>310</v>
      </c>
      <c r="Y128" s="207"/>
      <c r="Z128" s="207"/>
      <c r="AA128" s="207"/>
      <c r="AB128" s="207"/>
      <c r="AC128" s="207"/>
      <c r="AD128" s="207"/>
      <c r="AE128" s="207"/>
      <c r="AF128" s="207"/>
      <c r="AG128" s="207"/>
      <c r="AH128" s="207"/>
      <c r="AI128" s="207"/>
      <c r="AJ128" s="207"/>
      <c r="AK128" s="207"/>
      <c r="AL128" s="207"/>
      <c r="AM128" s="96">
        <v>4</v>
      </c>
      <c r="AN128" s="97">
        <v>4</v>
      </c>
      <c r="AO128" s="97">
        <v>4</v>
      </c>
      <c r="AP128" s="97">
        <v>4</v>
      </c>
      <c r="AQ128" s="170"/>
      <c r="AR128" s="162" t="s">
        <v>1074</v>
      </c>
      <c r="AS128" s="146">
        <v>0</v>
      </c>
      <c r="AT128" s="148" t="s">
        <v>206</v>
      </c>
      <c r="AU128" s="2" t="s">
        <v>13</v>
      </c>
      <c r="AV128" s="2" t="s">
        <v>406</v>
      </c>
      <c r="AW128" s="10"/>
      <c r="AX128" s="10" t="s">
        <v>407</v>
      </c>
      <c r="AY128" s="10">
        <v>45657</v>
      </c>
      <c r="AZ128" s="221">
        <f ca="1">+(REFERENCEMENT_FACADE[[#This Row],[AVIS LIMITE AU / VALIDITE]]&gt;=TODAY())*1</f>
        <v>1</v>
      </c>
      <c r="BA128" s="2" t="s">
        <v>10</v>
      </c>
      <c r="BB128"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8" s="149" t="s">
        <v>920</v>
      </c>
      <c r="BD128" s="148"/>
      <c r="BF128" s="149"/>
      <c r="BG128" s="215" t="s">
        <v>1074</v>
      </c>
      <c r="BH128" s="103" t="s">
        <v>589</v>
      </c>
      <c r="BI128" s="103"/>
      <c r="BJ12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https://evaluation.cstb.fr/fr/avis-technique/detail/2.1-14-1638_V2/</v>
      </c>
      <c r="BK128" s="105" t="s">
        <v>856</v>
      </c>
      <c r="BL12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n°2.1/14-1638_V2 annule et remplace l' Avis Technique n° 2.1/14-1638_V1
Sur liste verte de la C2p à la date du référencement</v>
      </c>
      <c r="BM12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2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18 m</v>
      </c>
      <c r="BS12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2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28" s="105">
        <f>IF(RECH_SUPPORT=TRUE,IF(MID(REFERENCEMENT_FACADE[[#This Row],[Colonne support visé]],1,3)="OUI",1,IF(OR(MID(REFERENCEMENT_FACADE[[#This Row],[Colonne support visé]],1,3)="non",MID(REFERENCEMENT_FACADE[[#This Row],[Colonne support visé]],1,2)="SO"),0,0)),1)</f>
        <v>1</v>
      </c>
      <c r="BV128" s="105">
        <f>IF(RECH_HAUTEUR=TRUE,IF(MID(REFERENCEMENT_FACADE[[#This Row],[Colonne situation visé]],1,3)="oui",1,IF(MID(REFERENCEMENT_FACADE[[#This Row],[Colonne situation visé]],1,3)="non",0,"ERREUR")),1)</f>
        <v>1</v>
      </c>
      <c r="BW12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8" s="105">
        <f>IF(REFERENCEMENT_FACADE[[#This Row],[Eligibilité procédé]]&lt;&gt;0,COUNTIF(REFERENCEMENT_FACADE[Eligibilité procédé],"&lt;="&amp;REFERENCEMENT_FACADE[[#This Row],[Eligibilité procédé]])-COUNTIF(REFERENCEMENT_FACADE[Eligibilité procédé],"=0"),ROWS(REFERENCEMENT_FACADE[Ordre]))</f>
        <v>123</v>
      </c>
      <c r="BY128" s="105">
        <f>IF(COUNTIF((REFERENCEMENT_FACADE[[#This Row],[Support visé]:[zone de simicité]]),"&lt;&gt;"&amp;"")=SUM(REFERENCEMENT_FACADE[[#This Row],[Support visé]:[zone de simicité]]),ROW(REFERENCEMENT_FACADE[[#This Row],[zone de simicité]]),"")</f>
        <v>128</v>
      </c>
    </row>
    <row r="129" spans="1:77" ht="158.4" x14ac:dyDescent="0.3">
      <c r="A129" s="247">
        <v>44536</v>
      </c>
      <c r="B129" s="142" t="s">
        <v>126</v>
      </c>
      <c r="C129" s="2" t="s">
        <v>293</v>
      </c>
      <c r="D129" s="2" t="s">
        <v>294</v>
      </c>
      <c r="E129" s="2" t="s">
        <v>199</v>
      </c>
      <c r="F129" s="76" t="s">
        <v>10</v>
      </c>
      <c r="G129" s="112" t="s">
        <v>30</v>
      </c>
      <c r="H129" s="79" t="s">
        <v>30</v>
      </c>
      <c r="I129" s="114" t="s">
        <v>30</v>
      </c>
      <c r="J129" s="119" t="s">
        <v>10</v>
      </c>
      <c r="K129" s="117" t="s">
        <v>10</v>
      </c>
      <c r="L129" s="117" t="s">
        <v>10</v>
      </c>
      <c r="M129" s="117" t="s">
        <v>10</v>
      </c>
      <c r="N129" s="97" t="s">
        <v>10</v>
      </c>
      <c r="O129" s="97" t="s">
        <v>11</v>
      </c>
      <c r="P129" s="98" t="s">
        <v>11</v>
      </c>
      <c r="Q129" s="119" t="s">
        <v>11</v>
      </c>
      <c r="R129" s="117" t="s">
        <v>11</v>
      </c>
      <c r="S129" s="117" t="s">
        <v>11</v>
      </c>
      <c r="T129" s="117" t="s">
        <v>11</v>
      </c>
      <c r="U129" s="97" t="s">
        <v>11</v>
      </c>
      <c r="V129" s="97" t="s">
        <v>11</v>
      </c>
      <c r="W129" s="98" t="s">
        <v>11</v>
      </c>
      <c r="X129" s="250" t="s">
        <v>314</v>
      </c>
      <c r="Y129" s="207"/>
      <c r="Z129" s="207"/>
      <c r="AA129" s="207"/>
      <c r="AB129" s="207"/>
      <c r="AC129" s="207"/>
      <c r="AD129" s="207"/>
      <c r="AE129" s="207"/>
      <c r="AF129" s="207"/>
      <c r="AG129" s="207"/>
      <c r="AH129" s="207"/>
      <c r="AI129" s="207"/>
      <c r="AJ129" s="207"/>
      <c r="AK129" s="207"/>
      <c r="AL129" s="207"/>
      <c r="AM129" s="96">
        <v>4</v>
      </c>
      <c r="AN129" s="97">
        <v>4</v>
      </c>
      <c r="AO129" s="97">
        <v>4</v>
      </c>
      <c r="AP129" s="97">
        <v>4</v>
      </c>
      <c r="AQ129" s="170"/>
      <c r="AR129" s="162" t="s">
        <v>1074</v>
      </c>
      <c r="AS129" s="146">
        <v>0</v>
      </c>
      <c r="AT129" s="148" t="s">
        <v>199</v>
      </c>
      <c r="AU129" s="2" t="s">
        <v>1157</v>
      </c>
      <c r="AV129" s="2" t="s">
        <v>295</v>
      </c>
      <c r="AW129" s="10">
        <v>44222</v>
      </c>
      <c r="AX129" s="10">
        <v>44456</v>
      </c>
      <c r="AY129" s="10">
        <v>46142</v>
      </c>
      <c r="AZ129" s="221">
        <f ca="1">+(REFERENCEMENT_FACADE[[#This Row],[AVIS LIMITE AU / VALIDITE]]&gt;=TODAY())*1</f>
        <v>1</v>
      </c>
      <c r="BA129" s="2" t="s">
        <v>10</v>
      </c>
      <c r="BB129"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29" s="149" t="s">
        <v>1272</v>
      </c>
      <c r="BD129" s="148"/>
      <c r="BF129" s="149"/>
      <c r="BG129" s="215" t="s">
        <v>1074</v>
      </c>
      <c r="BH129" s="103" t="s">
        <v>611</v>
      </c>
      <c r="BI129" s="103"/>
      <c r="BJ12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https://evaluation.cstb.fr/fr/avis-technique/detail/2.1-14-1608_V3/</v>
      </c>
      <c r="BK129" s="105" t="s">
        <v>1237</v>
      </c>
      <c r="BL12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n°2.1/14-1608_V3 annule et remplace le Document Technique d'Application (DTA) n° 2.1/14-1608_V2
Sur liste verte de la C2p à la date du référencement</v>
      </c>
      <c r="BM12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2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NON</v>
      </c>
      <c r="BO12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2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2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2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 xml:space="preserve">(Situation a à c) h≤ 28 m
</v>
      </c>
      <c r="BS12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12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29" s="105">
        <f>IF(RECH_SUPPORT=TRUE,IF(MID(REFERENCEMENT_FACADE[[#This Row],[Colonne support visé]],1,3)="OUI",1,IF(OR(MID(REFERENCEMENT_FACADE[[#This Row],[Colonne support visé]],1,3)="non",MID(REFERENCEMENT_FACADE[[#This Row],[Colonne support visé]],1,2)="SO"),0,0)),1)</f>
        <v>1</v>
      </c>
      <c r="BV129" s="105">
        <f>IF(RECH_HAUTEUR=TRUE,IF(MID(REFERENCEMENT_FACADE[[#This Row],[Colonne situation visé]],1,3)="oui",1,IF(MID(REFERENCEMENT_FACADE[[#This Row],[Colonne situation visé]],1,3)="non",0,"ERREUR")),1)</f>
        <v>1</v>
      </c>
      <c r="BW12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29" s="105">
        <f>IF(REFERENCEMENT_FACADE[[#This Row],[Eligibilité procédé]]&lt;&gt;0,COUNTIF(REFERENCEMENT_FACADE[Eligibilité procédé],"&lt;="&amp;REFERENCEMENT_FACADE[[#This Row],[Eligibilité procédé]])-COUNTIF(REFERENCEMENT_FACADE[Eligibilité procédé],"=0"),ROWS(REFERENCEMENT_FACADE[Ordre]))</f>
        <v>124</v>
      </c>
      <c r="BY129" s="105">
        <f>IF(COUNTIF((REFERENCEMENT_FACADE[[#This Row],[Support visé]:[zone de simicité]]),"&lt;&gt;"&amp;"")=SUM(REFERENCEMENT_FACADE[[#This Row],[Support visé]:[zone de simicité]]),ROW(REFERENCEMENT_FACADE[[#This Row],[zone de simicité]]),"")</f>
        <v>129</v>
      </c>
    </row>
    <row r="130" spans="1:77" ht="187.2" x14ac:dyDescent="0.3">
      <c r="A130" s="247">
        <v>44893</v>
      </c>
      <c r="B130" s="142" t="s">
        <v>129</v>
      </c>
      <c r="C130" s="2" t="s">
        <v>233</v>
      </c>
      <c r="D130" s="173" t="s">
        <v>234</v>
      </c>
      <c r="E130" s="2" t="s">
        <v>232</v>
      </c>
      <c r="F130" s="76" t="s">
        <v>30</v>
      </c>
      <c r="G130" s="204" t="s">
        <v>10</v>
      </c>
      <c r="H130" s="79" t="s">
        <v>10</v>
      </c>
      <c r="I130" s="134" t="s">
        <v>10</v>
      </c>
      <c r="J130" s="119" t="s">
        <v>10</v>
      </c>
      <c r="K130" s="117" t="s">
        <v>415</v>
      </c>
      <c r="L130" s="117" t="s">
        <v>415</v>
      </c>
      <c r="M130" s="97" t="s">
        <v>415</v>
      </c>
      <c r="N130" s="97" t="s">
        <v>415</v>
      </c>
      <c r="O130" s="97" t="s">
        <v>11</v>
      </c>
      <c r="P130" s="98" t="s">
        <v>11</v>
      </c>
      <c r="Q130" s="117" t="s">
        <v>10</v>
      </c>
      <c r="R130" s="97" t="s">
        <v>415</v>
      </c>
      <c r="S130" s="97" t="s">
        <v>415</v>
      </c>
      <c r="T130" s="97" t="s">
        <v>415</v>
      </c>
      <c r="U130" s="97" t="s">
        <v>415</v>
      </c>
      <c r="V130" s="97" t="s">
        <v>11</v>
      </c>
      <c r="W130" s="98" t="s">
        <v>11</v>
      </c>
      <c r="X130" s="22" t="s">
        <v>439</v>
      </c>
      <c r="Y130" s="193"/>
      <c r="Z130" s="193" t="s">
        <v>439</v>
      </c>
      <c r="AA130" s="193" t="s">
        <v>439</v>
      </c>
      <c r="AB130" s="193" t="s">
        <v>439</v>
      </c>
      <c r="AC130" s="193" t="s">
        <v>439</v>
      </c>
      <c r="AD130" s="193"/>
      <c r="AE130" s="193"/>
      <c r="AF130" s="193"/>
      <c r="AG130" s="193" t="s">
        <v>439</v>
      </c>
      <c r="AH130" s="193" t="s">
        <v>439</v>
      </c>
      <c r="AI130" s="193" t="s">
        <v>439</v>
      </c>
      <c r="AJ130" s="193" t="s">
        <v>439</v>
      </c>
      <c r="AK130" s="193"/>
      <c r="AL130" s="193"/>
      <c r="AM130" s="96">
        <v>4</v>
      </c>
      <c r="AN130" s="97">
        <v>2</v>
      </c>
      <c r="AO130" s="97">
        <v>1</v>
      </c>
      <c r="AP130" s="97">
        <v>1</v>
      </c>
      <c r="AQ130" s="170"/>
      <c r="AR130" s="162" t="s">
        <v>1074</v>
      </c>
      <c r="AS130" s="146">
        <v>0</v>
      </c>
      <c r="AT130" s="148" t="s">
        <v>232</v>
      </c>
      <c r="AU130" s="2" t="s">
        <v>572</v>
      </c>
      <c r="AV130" s="2" t="s">
        <v>575</v>
      </c>
      <c r="AW130" s="10">
        <v>44175</v>
      </c>
      <c r="AX130" s="10">
        <v>44905</v>
      </c>
      <c r="AY130" s="10">
        <v>45291</v>
      </c>
      <c r="AZ130" s="221">
        <f ca="1">+(REFERENCEMENT_FACADE[[#This Row],[AVIS LIMITE AU / VALIDITE]]&gt;=TODAY())*1</f>
        <v>1</v>
      </c>
      <c r="BA130" s="247" t="s">
        <v>31</v>
      </c>
      <c r="BB130"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0" s="149"/>
      <c r="BD130" s="148" t="s">
        <v>834</v>
      </c>
      <c r="BF130" s="149"/>
      <c r="BG130" s="196" t="s">
        <v>1074</v>
      </c>
      <c r="BH130" s="103" t="s">
        <v>605</v>
      </c>
      <c r="BI130" s="106"/>
      <c r="BJ13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https://evaluation.cstb.fr/fr/appreciation-technique-expertise-atex/detail/2864-v2/</v>
      </c>
      <c r="BK130" s="105"/>
      <c r="BL13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13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3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FOB (NF DTU 31.4) / CLT (Sous AT/DTA)</v>
      </c>
      <c r="BR13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28 m
(Situation d) h≤ 28 m</v>
      </c>
      <c r="BS13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13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0" s="105">
        <f>IF(RECH_SUPPORT=TRUE,IF(MID(REFERENCEMENT_FACADE[[#This Row],[Colonne support visé]],1,3)="OUI",1,IF(OR(MID(REFERENCEMENT_FACADE[[#This Row],[Colonne support visé]],1,3)="non",MID(REFERENCEMENT_FACADE[[#This Row],[Colonne support visé]],1,2)="SO"),0,0)),1)</f>
        <v>1</v>
      </c>
      <c r="BV130" s="105">
        <f>IF(RECH_HAUTEUR=TRUE,IF(MID(REFERENCEMENT_FACADE[[#This Row],[Colonne situation visé]],1,3)="oui",1,IF(MID(REFERENCEMENT_FACADE[[#This Row],[Colonne situation visé]],1,3)="non",0,"ERREUR")),1)</f>
        <v>1</v>
      </c>
      <c r="BW13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0" s="105">
        <f>IF(REFERENCEMENT_FACADE[[#This Row],[Eligibilité procédé]]&lt;&gt;0,COUNTIF(REFERENCEMENT_FACADE[Eligibilité procédé],"&lt;="&amp;REFERENCEMENT_FACADE[[#This Row],[Eligibilité procédé]])-COUNTIF(REFERENCEMENT_FACADE[Eligibilité procédé],"=0"),ROWS(REFERENCEMENT_FACADE[Ordre]))</f>
        <v>125</v>
      </c>
      <c r="BY130" s="105">
        <f>IF(COUNTIF((REFERENCEMENT_FACADE[[#This Row],[Support visé]:[zone de simicité]]),"&lt;&gt;"&amp;"")=SUM(REFERENCEMENT_FACADE[[#This Row],[Support visé]:[zone de simicité]]),ROW(REFERENCEMENT_FACADE[[#This Row],[zone de simicité]]),"")</f>
        <v>130</v>
      </c>
    </row>
    <row r="131" spans="1:77" ht="57.6" x14ac:dyDescent="0.3">
      <c r="A131" s="247">
        <v>45083</v>
      </c>
      <c r="B131" s="142" t="s">
        <v>748</v>
      </c>
      <c r="C131" s="173" t="s">
        <v>1286</v>
      </c>
      <c r="D131" s="173" t="s">
        <v>1287</v>
      </c>
      <c r="E131" s="173" t="s">
        <v>1288</v>
      </c>
      <c r="F131" s="78" t="s">
        <v>10</v>
      </c>
      <c r="G131" s="204" t="s">
        <v>30</v>
      </c>
      <c r="H131" s="77" t="s">
        <v>30</v>
      </c>
      <c r="I131" s="77" t="s">
        <v>30</v>
      </c>
      <c r="J131" s="119" t="s">
        <v>10</v>
      </c>
      <c r="K131" s="117" t="s">
        <v>10</v>
      </c>
      <c r="L131" s="117" t="s">
        <v>415</v>
      </c>
      <c r="M131" s="117" t="s">
        <v>415</v>
      </c>
      <c r="N131" s="97" t="s">
        <v>415</v>
      </c>
      <c r="O131" s="97" t="s">
        <v>11</v>
      </c>
      <c r="P131" s="98" t="s">
        <v>11</v>
      </c>
      <c r="Q131" s="119" t="s">
        <v>10</v>
      </c>
      <c r="R131" s="117" t="s">
        <v>415</v>
      </c>
      <c r="S131" s="117" t="s">
        <v>415</v>
      </c>
      <c r="T131" s="117" t="s">
        <v>415</v>
      </c>
      <c r="U131" s="97" t="s">
        <v>415</v>
      </c>
      <c r="V131" s="97" t="s">
        <v>11</v>
      </c>
      <c r="W131" s="98" t="s">
        <v>11</v>
      </c>
      <c r="X131" s="248" t="s">
        <v>749</v>
      </c>
      <c r="Y131" s="191"/>
      <c r="Z131" s="191"/>
      <c r="AA131" s="121" t="s">
        <v>749</v>
      </c>
      <c r="AB131" s="121" t="s">
        <v>749</v>
      </c>
      <c r="AC131" s="121" t="s">
        <v>749</v>
      </c>
      <c r="AD131" s="191"/>
      <c r="AE131" s="191"/>
      <c r="AF131" s="191"/>
      <c r="AG131" s="121" t="s">
        <v>749</v>
      </c>
      <c r="AH131" s="121" t="s">
        <v>749</v>
      </c>
      <c r="AI131" s="121" t="s">
        <v>749</v>
      </c>
      <c r="AJ131" s="121" t="s">
        <v>749</v>
      </c>
      <c r="AK131" s="191"/>
      <c r="AL131" s="191"/>
      <c r="AM131" s="188">
        <v>4</v>
      </c>
      <c r="AN131" s="189" t="s">
        <v>384</v>
      </c>
      <c r="AO131" s="189" t="s">
        <v>384</v>
      </c>
      <c r="AP131" s="189" t="s">
        <v>384</v>
      </c>
      <c r="AQ131" s="170" t="s">
        <v>1291</v>
      </c>
      <c r="AR131" s="162" t="s">
        <v>750</v>
      </c>
      <c r="AS131" s="146">
        <v>0</v>
      </c>
      <c r="AT131" s="211" t="s">
        <v>1288</v>
      </c>
      <c r="AU131" s="173" t="s">
        <v>572</v>
      </c>
      <c r="AV131" s="173" t="s">
        <v>1289</v>
      </c>
      <c r="AW131" s="251" t="s">
        <v>90</v>
      </c>
      <c r="AX131" s="247">
        <v>44964</v>
      </c>
      <c r="AY131" s="247">
        <v>46173</v>
      </c>
      <c r="AZ131" s="221">
        <f ca="1">+(REFERENCEMENT_FACADE[[#This Row],[AVIS LIMITE AU / VALIDITE]]&gt;=TODAY())*1</f>
        <v>1</v>
      </c>
      <c r="BA131" s="173" t="s">
        <v>31</v>
      </c>
      <c r="BB131" s="1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1" s="213"/>
      <c r="BD131" s="211"/>
      <c r="BE131" s="173"/>
      <c r="BF131" s="213"/>
      <c r="BG131" s="195"/>
      <c r="BH131" s="172" t="s">
        <v>1290</v>
      </c>
      <c r="BI131" s="174"/>
      <c r="BJ131" s="173" t="str">
        <f>IF(OR(REFERENCEMENT_FACADE[[#This Row],[TYPE DE DOCUMENT DE REFERENCE]]="Document d'Application Technique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https://evaluation.cstb.fr/fr/appreciation-technique-expertise-atex/detail/3152-v1/</v>
      </c>
      <c r="BK131" s="173"/>
      <c r="BL131" s="173"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131" s="173"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1" s="173"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1" s="173"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31" s="173"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1" s="173"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1" s="173"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28 m
(Situation d) h≤ 28 m</v>
      </c>
      <c r="BS131" s="173">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28</v>
      </c>
      <c r="BT131" s="173">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1" s="173">
        <f>IF(RECH_SUPPORT=TRUE,IF(MID(REFERENCEMENT_FACADE[[#This Row],[Colonne support visé]],1,3)="OUI",1,IF(OR(MID(REFERENCEMENT_FACADE[[#This Row],[Colonne support visé]],1,3)="non",MID(REFERENCEMENT_FACADE[[#This Row],[Colonne support visé]],1,2)="SO"),0,0)),1)</f>
        <v>1</v>
      </c>
      <c r="BV131" s="173">
        <f>IF(RECH_HAUTEUR=TRUE,IF(MID(REFERENCEMENT_FACADE[[#This Row],[Colonne situation visé]],1,3)="oui",1,IF(MID(REFERENCEMENT_FACADE[[#This Row],[Colonne situation visé]],1,3)="non",0,"ERREUR")),1)</f>
        <v>1</v>
      </c>
      <c r="BW131" s="173">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1" s="173">
        <f>IF(REFERENCEMENT_FACADE[[#This Row],[Eligibilité procédé]]&lt;&gt;0,COUNTIF(REFERENCEMENT_FACADE[Eligibilité procédé],"&lt;="&amp;REFERENCEMENT_FACADE[[#This Row],[Eligibilité procédé]])-COUNTIF(REFERENCEMENT_FACADE[Eligibilité procédé],"=0"),ROWS(REFERENCEMENT_FACADE[Ordre]))</f>
        <v>126</v>
      </c>
      <c r="BY131" s="173">
        <f>IF(COUNTIF((REFERENCEMENT_FACADE[[#This Row],[Support visé]:[zone de simicité]]),"&lt;&gt;"&amp;"")=SUM(REFERENCEMENT_FACADE[[#This Row],[Support visé]:[zone de simicité]]),ROW(REFERENCEMENT_FACADE[[#This Row],[zone de simicité]]),"")</f>
        <v>131</v>
      </c>
    </row>
    <row r="132" spans="1:77" ht="86.4" x14ac:dyDescent="0.3">
      <c r="A132" s="10">
        <v>43446</v>
      </c>
      <c r="B132" s="142" t="s">
        <v>124</v>
      </c>
      <c r="C132" s="2" t="s">
        <v>4</v>
      </c>
      <c r="D132" s="2" t="s">
        <v>105</v>
      </c>
      <c r="E132" s="2" t="s">
        <v>106</v>
      </c>
      <c r="F132" s="76" t="s">
        <v>10</v>
      </c>
      <c r="G132" s="204" t="s">
        <v>30</v>
      </c>
      <c r="H132" s="77" t="s">
        <v>30</v>
      </c>
      <c r="I132" s="77" t="s">
        <v>30</v>
      </c>
      <c r="J132" s="119" t="s">
        <v>10</v>
      </c>
      <c r="K132" s="117" t="s">
        <v>10</v>
      </c>
      <c r="L132" s="117" t="s">
        <v>10</v>
      </c>
      <c r="M132" s="97" t="s">
        <v>10</v>
      </c>
      <c r="N132" s="97" t="s">
        <v>11</v>
      </c>
      <c r="O132" s="97" t="s">
        <v>11</v>
      </c>
      <c r="P132" s="98" t="s">
        <v>11</v>
      </c>
      <c r="Q132" s="117" t="s">
        <v>10</v>
      </c>
      <c r="R132" s="97" t="s">
        <v>10</v>
      </c>
      <c r="S132" s="97" t="s">
        <v>10</v>
      </c>
      <c r="T132" s="97" t="s">
        <v>10</v>
      </c>
      <c r="U132" s="97" t="s">
        <v>11</v>
      </c>
      <c r="V132" s="97" t="s">
        <v>11</v>
      </c>
      <c r="W132" s="98" t="s">
        <v>11</v>
      </c>
      <c r="X132" s="248" t="s">
        <v>154</v>
      </c>
      <c r="Y132" s="121"/>
      <c r="Z132" s="121"/>
      <c r="AA132" s="121"/>
      <c r="AB132" s="121"/>
      <c r="AC132" s="121"/>
      <c r="AD132" s="121"/>
      <c r="AE132" s="121"/>
      <c r="AF132" s="121"/>
      <c r="AG132" s="121"/>
      <c r="AH132" s="121"/>
      <c r="AI132" s="121"/>
      <c r="AJ132" s="121"/>
      <c r="AK132" s="121"/>
      <c r="AL132" s="121"/>
      <c r="AM132" s="96">
        <v>4</v>
      </c>
      <c r="AN132" s="97">
        <v>2</v>
      </c>
      <c r="AO132" s="97">
        <v>1</v>
      </c>
      <c r="AP132" s="146">
        <v>1</v>
      </c>
      <c r="AQ132" s="170"/>
      <c r="AR132" s="162" t="s">
        <v>163</v>
      </c>
      <c r="AS132" s="146">
        <v>0</v>
      </c>
      <c r="AT132" s="148" t="s">
        <v>106</v>
      </c>
      <c r="AU132" s="2" t="s">
        <v>1157</v>
      </c>
      <c r="AV132" s="2" t="s">
        <v>107</v>
      </c>
      <c r="AW132" s="247">
        <v>42990</v>
      </c>
      <c r="AX132" s="247">
        <v>43110</v>
      </c>
      <c r="AY132" s="247">
        <v>45291</v>
      </c>
      <c r="AZ132" s="221">
        <f ca="1">+(REFERENCEMENT_FACADE[[#This Row],[AVIS LIMITE AU / VALIDITE]]&gt;=TODAY())*1</f>
        <v>1</v>
      </c>
      <c r="BA132" s="2" t="s">
        <v>11</v>
      </c>
      <c r="BB132"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BC132" s="149" t="s">
        <v>1269</v>
      </c>
      <c r="BD132" s="148"/>
      <c r="BF132" s="149"/>
      <c r="BG132" s="215" t="s">
        <v>744</v>
      </c>
      <c r="BH132" s="123" t="s">
        <v>658</v>
      </c>
      <c r="BI132" s="103"/>
      <c r="BJ13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https://evaluation.cstb.fr/fr/avis-technique/detail/2.1-13-1595_V1/</v>
      </c>
      <c r="BK132" s="105" t="s">
        <v>854</v>
      </c>
      <c r="BL13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n°2.1/13-1595_V1 annule et remplace le Document Technique d'Application (DTA) n° 2/13-1595</v>
      </c>
      <c r="BM13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3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13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3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2" s="105">
        <f>IF(RECH_SUPPORT=TRUE,IF(MID(REFERENCEMENT_FACADE[[#This Row],[Colonne support visé]],1,3)="OUI",1,IF(OR(MID(REFERENCEMENT_FACADE[[#This Row],[Colonne support visé]],1,3)="non",MID(REFERENCEMENT_FACADE[[#This Row],[Colonne support visé]],1,2)="SO"),0,0)),1)</f>
        <v>1</v>
      </c>
      <c r="BV132" s="105">
        <f>IF(RECH_HAUTEUR=TRUE,IF(MID(REFERENCEMENT_FACADE[[#This Row],[Colonne situation visé]],1,3)="oui",1,IF(MID(REFERENCEMENT_FACADE[[#This Row],[Colonne situation visé]],1,3)="non",0,"ERREUR")),1)</f>
        <v>1</v>
      </c>
      <c r="BW13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2" s="105">
        <f>IF(REFERENCEMENT_FACADE[[#This Row],[Eligibilité procédé]]&lt;&gt;0,COUNTIF(REFERENCEMENT_FACADE[Eligibilité procédé],"&lt;="&amp;REFERENCEMENT_FACADE[[#This Row],[Eligibilité procédé]])-COUNTIF(REFERENCEMENT_FACADE[Eligibilité procédé],"=0"),ROWS(REFERENCEMENT_FACADE[Ordre]))</f>
        <v>127</v>
      </c>
      <c r="BY132" s="105">
        <f>IF(COUNTIF((REFERENCEMENT_FACADE[[#This Row],[Support visé]:[zone de simicité]]),"&lt;&gt;"&amp;"")=SUM(REFERENCEMENT_FACADE[[#This Row],[Support visé]:[zone de simicité]]),ROW(REFERENCEMENT_FACADE[[#This Row],[zone de simicité]]),"")</f>
        <v>132</v>
      </c>
    </row>
    <row r="133" spans="1:77" ht="86.4" x14ac:dyDescent="0.3">
      <c r="A133" s="10">
        <v>43446</v>
      </c>
      <c r="B133" s="142" t="s">
        <v>124</v>
      </c>
      <c r="C133" s="2" t="s">
        <v>4</v>
      </c>
      <c r="D133" s="2" t="s">
        <v>110</v>
      </c>
      <c r="E133" s="2" t="s">
        <v>104</v>
      </c>
      <c r="F133" s="76" t="s">
        <v>10</v>
      </c>
      <c r="G133" s="204" t="s">
        <v>30</v>
      </c>
      <c r="H133" s="77" t="s">
        <v>30</v>
      </c>
      <c r="I133" s="77" t="s">
        <v>30</v>
      </c>
      <c r="J133" s="119" t="s">
        <v>10</v>
      </c>
      <c r="K133" s="117" t="s">
        <v>10</v>
      </c>
      <c r="L133" s="117" t="s">
        <v>10</v>
      </c>
      <c r="M133" s="117" t="s">
        <v>10</v>
      </c>
      <c r="N133" s="117" t="s">
        <v>11</v>
      </c>
      <c r="O133" s="117" t="s">
        <v>11</v>
      </c>
      <c r="P133" s="118" t="s">
        <v>11</v>
      </c>
      <c r="Q133" s="117" t="s">
        <v>10</v>
      </c>
      <c r="R133" s="97" t="s">
        <v>10</v>
      </c>
      <c r="S133" s="97" t="s">
        <v>10</v>
      </c>
      <c r="T133" s="97" t="s">
        <v>10</v>
      </c>
      <c r="U133" s="97" t="s">
        <v>11</v>
      </c>
      <c r="V133" s="97" t="s">
        <v>11</v>
      </c>
      <c r="W133" s="98" t="s">
        <v>11</v>
      </c>
      <c r="X133" s="248" t="s">
        <v>154</v>
      </c>
      <c r="Y133" s="121"/>
      <c r="Z133" s="121"/>
      <c r="AA133" s="121"/>
      <c r="AB133" s="121"/>
      <c r="AC133" s="121"/>
      <c r="AD133" s="121"/>
      <c r="AE133" s="121"/>
      <c r="AF133" s="121"/>
      <c r="AG133" s="121"/>
      <c r="AH133" s="121"/>
      <c r="AI133" s="121"/>
      <c r="AJ133" s="121"/>
      <c r="AK133" s="121"/>
      <c r="AL133" s="121"/>
      <c r="AM133" s="96">
        <v>4</v>
      </c>
      <c r="AN133" s="97">
        <v>2</v>
      </c>
      <c r="AO133" s="97">
        <v>1</v>
      </c>
      <c r="AP133" s="146">
        <v>1</v>
      </c>
      <c r="AQ133" s="170"/>
      <c r="AR133" s="162" t="s">
        <v>163</v>
      </c>
      <c r="AS133" s="146">
        <v>0</v>
      </c>
      <c r="AT133" s="148" t="s">
        <v>104</v>
      </c>
      <c r="AU133" s="2" t="s">
        <v>1157</v>
      </c>
      <c r="AV133" s="2" t="s">
        <v>111</v>
      </c>
      <c r="AW133" s="247">
        <v>42990</v>
      </c>
      <c r="AX133" s="247">
        <v>43364</v>
      </c>
      <c r="AY133" s="247">
        <v>45291</v>
      </c>
      <c r="AZ133" s="221">
        <f ca="1">+(REFERENCEMENT_FACADE[[#This Row],[AVIS LIMITE AU / VALIDITE]]&gt;=TODAY())*1</f>
        <v>1</v>
      </c>
      <c r="BA133" s="2" t="s">
        <v>11</v>
      </c>
      <c r="BB133"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TNC
(N'est pas sur liste verte de la C2p à date du référencement)</v>
      </c>
      <c r="BC133" s="149" t="s">
        <v>1268</v>
      </c>
      <c r="BD133" s="148"/>
      <c r="BF133" s="149"/>
      <c r="BG133" s="215" t="s">
        <v>744</v>
      </c>
      <c r="BH133" s="103" t="s">
        <v>657</v>
      </c>
      <c r="BI133" s="103"/>
      <c r="BJ13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https://evaluation.cstb.fr/fr/avis-technique/detail/2.1-13-1594_V1/</v>
      </c>
      <c r="BK133" s="105" t="s">
        <v>853</v>
      </c>
      <c r="BL13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n°2.1/13-1594_V1 annule et remplace le Document Technique d'Application (DTA) n° 2/13-1594</v>
      </c>
      <c r="BM13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3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13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33"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3" s="105">
        <f>IF(RECH_SUPPORT=TRUE,IF(MID(REFERENCEMENT_FACADE[[#This Row],[Colonne support visé]],1,3)="OUI",1,IF(OR(MID(REFERENCEMENT_FACADE[[#This Row],[Colonne support visé]],1,3)="non",MID(REFERENCEMENT_FACADE[[#This Row],[Colonne support visé]],1,2)="SO"),0,0)),1)</f>
        <v>1</v>
      </c>
      <c r="BV133" s="105">
        <f>IF(RECH_HAUTEUR=TRUE,IF(MID(REFERENCEMENT_FACADE[[#This Row],[Colonne situation visé]],1,3)="oui",1,IF(MID(REFERENCEMENT_FACADE[[#This Row],[Colonne situation visé]],1,3)="non",0,"ERREUR")),1)</f>
        <v>1</v>
      </c>
      <c r="BW13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3" s="105">
        <f>IF(REFERENCEMENT_FACADE[[#This Row],[Eligibilité procédé]]&lt;&gt;0,COUNTIF(REFERENCEMENT_FACADE[Eligibilité procédé],"&lt;="&amp;REFERENCEMENT_FACADE[[#This Row],[Eligibilité procédé]])-COUNTIF(REFERENCEMENT_FACADE[Eligibilité procédé],"=0"),ROWS(REFERENCEMENT_FACADE[Ordre]))</f>
        <v>128</v>
      </c>
      <c r="BY133" s="105">
        <f>IF(COUNTIF((REFERENCEMENT_FACADE[[#This Row],[Support visé]:[zone de simicité]]),"&lt;&gt;"&amp;"")=SUM(REFERENCEMENT_FACADE[[#This Row],[Support visé]:[zone de simicité]]),ROW(REFERENCEMENT_FACADE[[#This Row],[zone de simicité]]),"")</f>
        <v>133</v>
      </c>
    </row>
    <row r="134" spans="1:77" ht="86.4" x14ac:dyDescent="0.3">
      <c r="A134" s="10">
        <v>44893</v>
      </c>
      <c r="B134" s="142" t="s">
        <v>124</v>
      </c>
      <c r="C134" s="2" t="s">
        <v>4</v>
      </c>
      <c r="D134" s="2" t="s">
        <v>109</v>
      </c>
      <c r="E134" s="2" t="s">
        <v>108</v>
      </c>
      <c r="F134" s="76" t="s">
        <v>10</v>
      </c>
      <c r="G134" s="204" t="s">
        <v>30</v>
      </c>
      <c r="H134" s="204" t="s">
        <v>30</v>
      </c>
      <c r="I134" s="204" t="s">
        <v>30</v>
      </c>
      <c r="J134" s="119" t="s">
        <v>10</v>
      </c>
      <c r="K134" s="117" t="s">
        <v>10</v>
      </c>
      <c r="L134" s="117" t="s">
        <v>10</v>
      </c>
      <c r="M134" s="97" t="s">
        <v>10</v>
      </c>
      <c r="N134" s="97" t="s">
        <v>11</v>
      </c>
      <c r="O134" s="97" t="s">
        <v>11</v>
      </c>
      <c r="P134" s="98" t="s">
        <v>11</v>
      </c>
      <c r="Q134" s="117" t="s">
        <v>10</v>
      </c>
      <c r="R134" s="97" t="s">
        <v>10</v>
      </c>
      <c r="S134" s="97" t="s">
        <v>10</v>
      </c>
      <c r="T134" s="97" t="s">
        <v>10</v>
      </c>
      <c r="U134" s="97" t="s">
        <v>11</v>
      </c>
      <c r="V134" s="97" t="s">
        <v>11</v>
      </c>
      <c r="W134" s="98" t="s">
        <v>11</v>
      </c>
      <c r="X134" s="160" t="s">
        <v>154</v>
      </c>
      <c r="Y134" s="121"/>
      <c r="Z134" s="121"/>
      <c r="AA134" s="121"/>
      <c r="AB134" s="121"/>
      <c r="AC134" s="121"/>
      <c r="AD134" s="121"/>
      <c r="AE134" s="121"/>
      <c r="AF134" s="121"/>
      <c r="AG134" s="121"/>
      <c r="AH134" s="121"/>
      <c r="AI134" s="121"/>
      <c r="AJ134" s="121"/>
      <c r="AK134" s="121"/>
      <c r="AL134" s="121"/>
      <c r="AM134" s="96">
        <v>4</v>
      </c>
      <c r="AN134" s="97">
        <v>4</v>
      </c>
      <c r="AO134" s="97">
        <v>4</v>
      </c>
      <c r="AP134" s="146">
        <v>4</v>
      </c>
      <c r="AQ134" s="170"/>
      <c r="AR134" s="162" t="s">
        <v>163</v>
      </c>
      <c r="AS134" s="146">
        <v>0</v>
      </c>
      <c r="AT134" s="148" t="s">
        <v>108</v>
      </c>
      <c r="AU134" s="2" t="s">
        <v>1157</v>
      </c>
      <c r="AV134" s="2" t="s">
        <v>751</v>
      </c>
      <c r="AW134" s="247"/>
      <c r="AX134" s="247">
        <v>44692</v>
      </c>
      <c r="AY134" s="247">
        <v>45716</v>
      </c>
      <c r="AZ134" s="221">
        <f ca="1">+(REFERENCEMENT_FACADE[[#This Row],[AVIS LIMITE AU / VALIDITE]]&gt;=TODAY())*1</f>
        <v>1</v>
      </c>
      <c r="BA134" s="2" t="s">
        <v>10</v>
      </c>
      <c r="BB134"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4" s="149" t="s">
        <v>1281</v>
      </c>
      <c r="BD134" s="148"/>
      <c r="BF134" s="149"/>
      <c r="BG134" s="215" t="s">
        <v>744</v>
      </c>
      <c r="BH134" s="103" t="s">
        <v>752</v>
      </c>
      <c r="BI134" s="103"/>
      <c r="BJ13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https://evaluation.cstb.fr/fr/avis-technique/detail/2.3-15-1707_V3/</v>
      </c>
      <c r="BK134" s="105" t="s">
        <v>858</v>
      </c>
      <c r="BL13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Le Document Technique d'Application (DTA) n°2.3/15-1707_V3 annule et remplace le Document Technique d'Application (DTA) n° 2.3/15-1707_V2
Sur liste verte de la C2p à la date du référencement</v>
      </c>
      <c r="BM13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3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18 m
(Situation d) h≤ 18 m</v>
      </c>
      <c r="BS13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18</v>
      </c>
      <c r="BT13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4" s="105">
        <f>IF(RECH_SUPPORT=TRUE,IF(MID(REFERENCEMENT_FACADE[[#This Row],[Colonne support visé]],1,3)="OUI",1,IF(OR(MID(REFERENCEMENT_FACADE[[#This Row],[Colonne support visé]],1,3)="non",MID(REFERENCEMENT_FACADE[[#This Row],[Colonne support visé]],1,2)="SO"),0,0)),1)</f>
        <v>1</v>
      </c>
      <c r="BV134" s="105">
        <f>IF(RECH_HAUTEUR=TRUE,IF(MID(REFERENCEMENT_FACADE[[#This Row],[Colonne situation visé]],1,3)="oui",1,IF(MID(REFERENCEMENT_FACADE[[#This Row],[Colonne situation visé]],1,3)="non",0,"ERREUR")),1)</f>
        <v>1</v>
      </c>
      <c r="BW13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4" s="105">
        <f>IF(REFERENCEMENT_FACADE[[#This Row],[Eligibilité procédé]]&lt;&gt;0,COUNTIF(REFERENCEMENT_FACADE[Eligibilité procédé],"&lt;="&amp;REFERENCEMENT_FACADE[[#This Row],[Eligibilité procédé]])-COUNTIF(REFERENCEMENT_FACADE[Eligibilité procédé],"=0"),ROWS(REFERENCEMENT_FACADE[Ordre]))</f>
        <v>129</v>
      </c>
      <c r="BY134" s="105">
        <f>IF(COUNTIF((REFERENCEMENT_FACADE[[#This Row],[Support visé]:[zone de simicité]]),"&lt;&gt;"&amp;"")=SUM(REFERENCEMENT_FACADE[[#This Row],[Support visé]:[zone de simicité]]),ROW(REFERENCEMENT_FACADE[[#This Row],[zone de simicité]]),"")</f>
        <v>134</v>
      </c>
    </row>
    <row r="135" spans="1:77" ht="57.6" x14ac:dyDescent="0.3">
      <c r="A135" s="247">
        <v>44536</v>
      </c>
      <c r="B135" s="142" t="s">
        <v>128</v>
      </c>
      <c r="C135" s="2" t="s">
        <v>220</v>
      </c>
      <c r="D135" s="2" t="s">
        <v>290</v>
      </c>
      <c r="E135" s="2" t="s">
        <v>291</v>
      </c>
      <c r="F135" s="111" t="s">
        <v>30</v>
      </c>
      <c r="G135" s="112" t="s">
        <v>10</v>
      </c>
      <c r="H135" s="79" t="s">
        <v>11</v>
      </c>
      <c r="I135" s="114" t="s">
        <v>170</v>
      </c>
      <c r="J135" s="119" t="s">
        <v>10</v>
      </c>
      <c r="K135" s="117" t="s">
        <v>10</v>
      </c>
      <c r="L135" s="117" t="s">
        <v>10</v>
      </c>
      <c r="M135" s="97" t="s">
        <v>11</v>
      </c>
      <c r="N135" s="97" t="s">
        <v>11</v>
      </c>
      <c r="O135" s="97" t="s">
        <v>11</v>
      </c>
      <c r="P135" s="98" t="s">
        <v>11</v>
      </c>
      <c r="Q135" s="117" t="s">
        <v>10</v>
      </c>
      <c r="R135" s="97" t="s">
        <v>11</v>
      </c>
      <c r="S135" s="97" t="s">
        <v>11</v>
      </c>
      <c r="T135" s="97" t="s">
        <v>11</v>
      </c>
      <c r="U135" s="97" t="s">
        <v>11</v>
      </c>
      <c r="V135" s="97" t="s">
        <v>11</v>
      </c>
      <c r="W135" s="98" t="s">
        <v>11</v>
      </c>
      <c r="X135" s="160"/>
      <c r="Y135" s="121"/>
      <c r="Z135" s="121"/>
      <c r="AA135" s="121"/>
      <c r="AB135" s="121"/>
      <c r="AC135" s="121"/>
      <c r="AD135" s="121"/>
      <c r="AE135" s="121"/>
      <c r="AF135" s="121"/>
      <c r="AG135" s="121"/>
      <c r="AH135" s="121"/>
      <c r="AI135" s="121"/>
      <c r="AJ135" s="121"/>
      <c r="AK135" s="121"/>
      <c r="AL135" s="121"/>
      <c r="AM135" s="96">
        <v>4</v>
      </c>
      <c r="AN135" s="97" t="s">
        <v>384</v>
      </c>
      <c r="AO135" s="97" t="s">
        <v>384</v>
      </c>
      <c r="AP135" s="146" t="s">
        <v>384</v>
      </c>
      <c r="AQ135" s="170" t="s">
        <v>392</v>
      </c>
      <c r="AR135" s="162" t="s">
        <v>1074</v>
      </c>
      <c r="AS135" s="146">
        <v>0</v>
      </c>
      <c r="AT135" s="211" t="s">
        <v>291</v>
      </c>
      <c r="AU135" s="173" t="s">
        <v>13</v>
      </c>
      <c r="AV135" s="2" t="s">
        <v>292</v>
      </c>
      <c r="AW135" s="10">
        <v>44348</v>
      </c>
      <c r="AX135" s="10">
        <v>44456</v>
      </c>
      <c r="AY135" s="10">
        <v>45199</v>
      </c>
      <c r="AZ135" s="221">
        <f ca="1">+(REFERENCEMENT_FACADE[[#This Row],[AVIS LIMITE AU / VALIDITE]]&gt;=TODAY())*1</f>
        <v>1</v>
      </c>
      <c r="BA135" s="2" t="s">
        <v>10</v>
      </c>
      <c r="BB135"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5" s="149" t="s">
        <v>917</v>
      </c>
      <c r="BD135" s="148"/>
      <c r="BF135" s="149"/>
      <c r="BG135" s="215" t="s">
        <v>1074</v>
      </c>
      <c r="BH135" s="103" t="s">
        <v>613</v>
      </c>
      <c r="BI135" s="103"/>
      <c r="BJ13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https://evaluation.cstb.fr/fr/avis-technique/detail/2.1-21-1816_V1/</v>
      </c>
      <c r="BK135" s="105"/>
      <c r="BL13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Sur liste verte de la C2p à la date du référencement</v>
      </c>
      <c r="BM13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3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3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3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3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5" s="105">
        <f>IF(RECH_SUPPORT=TRUE,IF(MID(REFERENCEMENT_FACADE[[#This Row],[Colonne support visé]],1,3)="OUI",1,IF(OR(MID(REFERENCEMENT_FACADE[[#This Row],[Colonne support visé]],1,3)="non",MID(REFERENCEMENT_FACADE[[#This Row],[Colonne support visé]],1,2)="SO"),0,0)),1)</f>
        <v>1</v>
      </c>
      <c r="BV135" s="105">
        <f>IF(RECH_HAUTEUR=TRUE,IF(MID(REFERENCEMENT_FACADE[[#This Row],[Colonne situation visé]],1,3)="oui",1,IF(MID(REFERENCEMENT_FACADE[[#This Row],[Colonne situation visé]],1,3)="non",0,"ERREUR")),1)</f>
        <v>1</v>
      </c>
      <c r="BW13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5" s="105">
        <f>IF(REFERENCEMENT_FACADE[[#This Row],[Eligibilité procédé]]&lt;&gt;0,COUNTIF(REFERENCEMENT_FACADE[Eligibilité procédé],"&lt;="&amp;REFERENCEMENT_FACADE[[#This Row],[Eligibilité procédé]])-COUNTIF(REFERENCEMENT_FACADE[Eligibilité procédé],"=0"),ROWS(REFERENCEMENT_FACADE[Ordre]))</f>
        <v>130</v>
      </c>
      <c r="BY135" s="105">
        <f>IF(COUNTIF((REFERENCEMENT_FACADE[[#This Row],[Support visé]:[zone de simicité]]),"&lt;&gt;"&amp;"")=SUM(REFERENCEMENT_FACADE[[#This Row],[Support visé]:[zone de simicité]]),ROW(REFERENCEMENT_FACADE[[#This Row],[zone de simicité]]),"")</f>
        <v>135</v>
      </c>
    </row>
    <row r="136" spans="1:77" ht="57.6" x14ac:dyDescent="0.3">
      <c r="A136" s="247">
        <v>44383</v>
      </c>
      <c r="B136" s="142" t="s">
        <v>129</v>
      </c>
      <c r="C136" s="2" t="s">
        <v>220</v>
      </c>
      <c r="D136" s="2" t="s">
        <v>244</v>
      </c>
      <c r="E136" s="2" t="s">
        <v>245</v>
      </c>
      <c r="F136" s="111" t="s">
        <v>30</v>
      </c>
      <c r="G136" s="203" t="s">
        <v>10</v>
      </c>
      <c r="H136" s="85" t="s">
        <v>11</v>
      </c>
      <c r="I136" s="114" t="s">
        <v>170</v>
      </c>
      <c r="J136" s="119" t="s">
        <v>10</v>
      </c>
      <c r="K136" s="117" t="s">
        <v>10</v>
      </c>
      <c r="L136" s="117" t="s">
        <v>10</v>
      </c>
      <c r="M136" s="97" t="s">
        <v>11</v>
      </c>
      <c r="N136" s="97" t="s">
        <v>11</v>
      </c>
      <c r="O136" s="97" t="s">
        <v>11</v>
      </c>
      <c r="P136" s="98" t="s">
        <v>11</v>
      </c>
      <c r="Q136" s="117" t="s">
        <v>10</v>
      </c>
      <c r="R136" s="97" t="s">
        <v>11</v>
      </c>
      <c r="S136" s="97" t="s">
        <v>11</v>
      </c>
      <c r="T136" s="97" t="s">
        <v>11</v>
      </c>
      <c r="U136" s="97" t="s">
        <v>11</v>
      </c>
      <c r="V136" s="97" t="s">
        <v>11</v>
      </c>
      <c r="W136" s="98" t="s">
        <v>11</v>
      </c>
      <c r="X136" s="120"/>
      <c r="Y136" s="193"/>
      <c r="Z136" s="193"/>
      <c r="AA136" s="193"/>
      <c r="AB136" s="193"/>
      <c r="AC136" s="193"/>
      <c r="AD136" s="193"/>
      <c r="AE136" s="193"/>
      <c r="AF136" s="193"/>
      <c r="AG136" s="193"/>
      <c r="AH136" s="193"/>
      <c r="AI136" s="193"/>
      <c r="AJ136" s="193"/>
      <c r="AK136" s="193"/>
      <c r="AL136" s="193"/>
      <c r="AM136" s="96">
        <v>4</v>
      </c>
      <c r="AN136" s="97" t="s">
        <v>384</v>
      </c>
      <c r="AO136" s="97" t="s">
        <v>387</v>
      </c>
      <c r="AP136" s="146">
        <v>1</v>
      </c>
      <c r="AQ136" s="170" t="s">
        <v>401</v>
      </c>
      <c r="AR136" s="162" t="s">
        <v>1074</v>
      </c>
      <c r="AS136" s="146">
        <v>0</v>
      </c>
      <c r="AT136" s="148" t="s">
        <v>245</v>
      </c>
      <c r="AU136" s="2" t="s">
        <v>13</v>
      </c>
      <c r="AV136" s="2" t="s">
        <v>246</v>
      </c>
      <c r="AW136" s="10">
        <v>43942</v>
      </c>
      <c r="AX136" s="10">
        <v>44266</v>
      </c>
      <c r="AY136" s="10">
        <v>45504</v>
      </c>
      <c r="AZ136" s="221">
        <f ca="1">+(REFERENCEMENT_FACADE[[#This Row],[AVIS LIMITE AU / VALIDITE]]&gt;=TODAY())*1</f>
        <v>1</v>
      </c>
      <c r="BA136" s="2" t="s">
        <v>10</v>
      </c>
      <c r="BB136"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6" s="149" t="s">
        <v>922</v>
      </c>
      <c r="BD136" s="148"/>
      <c r="BF136" s="149"/>
      <c r="BG136" s="127" t="s">
        <v>1074</v>
      </c>
      <c r="BH136" s="103" t="s">
        <v>630</v>
      </c>
      <c r="BI136" s="103"/>
      <c r="BJ136"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https://evaluation.cstb.fr/fr/avis-technique/detail/2.1-16-1713_V1/</v>
      </c>
      <c r="BK136" s="105" t="s">
        <v>859</v>
      </c>
      <c r="BL136"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n°2.1/16-1713_V1 annule et remplace l' Avis Technique n° 2/16-1713
Sur liste verte de la C2p à la date du référencement</v>
      </c>
      <c r="BM136"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6"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6"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1</v>
      </c>
      <c r="BP136"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6"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36"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36"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36"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6" s="105">
        <f>IF(RECH_SUPPORT=TRUE,IF(MID(REFERENCEMENT_FACADE[[#This Row],[Colonne support visé]],1,3)="OUI",1,IF(OR(MID(REFERENCEMENT_FACADE[[#This Row],[Colonne support visé]],1,3)="non",MID(REFERENCEMENT_FACADE[[#This Row],[Colonne support visé]],1,2)="SO"),0,0)),1)</f>
        <v>1</v>
      </c>
      <c r="BV136" s="105">
        <f>IF(RECH_HAUTEUR=TRUE,IF(MID(REFERENCEMENT_FACADE[[#This Row],[Colonne situation visé]],1,3)="oui",1,IF(MID(REFERENCEMENT_FACADE[[#This Row],[Colonne situation visé]],1,3)="non",0,"ERREUR")),1)</f>
        <v>1</v>
      </c>
      <c r="BW136"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6" s="105">
        <f>IF(REFERENCEMENT_FACADE[[#This Row],[Eligibilité procédé]]&lt;&gt;0,COUNTIF(REFERENCEMENT_FACADE[Eligibilité procédé],"&lt;="&amp;REFERENCEMENT_FACADE[[#This Row],[Eligibilité procédé]])-COUNTIF(REFERENCEMENT_FACADE[Eligibilité procédé],"=0"),ROWS(REFERENCEMENT_FACADE[Ordre]))</f>
        <v>131</v>
      </c>
      <c r="BY136" s="105">
        <f>IF(COUNTIF((REFERENCEMENT_FACADE[[#This Row],[Support visé]:[zone de simicité]]),"&lt;&gt;"&amp;"")=SUM(REFERENCEMENT_FACADE[[#This Row],[Support visé]:[zone de simicité]]),ROW(REFERENCEMENT_FACADE[[#This Row],[zone de simicité]]),"")</f>
        <v>136</v>
      </c>
    </row>
    <row r="137" spans="1:77" ht="57.6" x14ac:dyDescent="0.3">
      <c r="A137" s="247">
        <v>45049</v>
      </c>
      <c r="B137" s="142" t="s">
        <v>129</v>
      </c>
      <c r="C137" s="2" t="s">
        <v>220</v>
      </c>
      <c r="D137" s="2" t="s">
        <v>250</v>
      </c>
      <c r="E137" s="2" t="s">
        <v>29</v>
      </c>
      <c r="F137" s="111" t="s">
        <v>30</v>
      </c>
      <c r="G137" s="203" t="s">
        <v>10</v>
      </c>
      <c r="H137" s="85" t="s">
        <v>11</v>
      </c>
      <c r="I137" s="114" t="s">
        <v>170</v>
      </c>
      <c r="J137" s="119" t="s">
        <v>10</v>
      </c>
      <c r="K137" s="117" t="s">
        <v>10</v>
      </c>
      <c r="L137" s="117" t="s">
        <v>10</v>
      </c>
      <c r="M137" s="97" t="s">
        <v>11</v>
      </c>
      <c r="N137" s="97" t="s">
        <v>11</v>
      </c>
      <c r="O137" s="97" t="s">
        <v>11</v>
      </c>
      <c r="P137" s="98" t="s">
        <v>11</v>
      </c>
      <c r="Q137" s="117" t="s">
        <v>10</v>
      </c>
      <c r="R137" s="97" t="s">
        <v>11</v>
      </c>
      <c r="S137" s="97" t="s">
        <v>11</v>
      </c>
      <c r="T137" s="97" t="s">
        <v>11</v>
      </c>
      <c r="U137" s="97" t="s">
        <v>11</v>
      </c>
      <c r="V137" s="97" t="s">
        <v>11</v>
      </c>
      <c r="W137" s="98" t="s">
        <v>11</v>
      </c>
      <c r="X137" s="120"/>
      <c r="Y137" s="193"/>
      <c r="Z137" s="193"/>
      <c r="AA137" s="193"/>
      <c r="AB137" s="193"/>
      <c r="AC137" s="193"/>
      <c r="AD137" s="193"/>
      <c r="AE137" s="193"/>
      <c r="AF137" s="193"/>
      <c r="AG137" s="193"/>
      <c r="AH137" s="193"/>
      <c r="AI137" s="193"/>
      <c r="AJ137" s="193"/>
      <c r="AK137" s="193"/>
      <c r="AL137" s="193"/>
      <c r="AM137" s="96">
        <v>4</v>
      </c>
      <c r="AN137" s="97" t="s">
        <v>384</v>
      </c>
      <c r="AO137" s="97" t="s">
        <v>387</v>
      </c>
      <c r="AP137" s="146" t="s">
        <v>387</v>
      </c>
      <c r="AQ137" s="170" t="s">
        <v>401</v>
      </c>
      <c r="AR137" s="162" t="s">
        <v>1074</v>
      </c>
      <c r="AS137" s="146">
        <v>0</v>
      </c>
      <c r="AT137" s="148" t="s">
        <v>29</v>
      </c>
      <c r="AU137" s="2" t="s">
        <v>13</v>
      </c>
      <c r="AV137" s="2" t="s">
        <v>664</v>
      </c>
      <c r="AW137" s="10"/>
      <c r="AX137" s="10">
        <v>44931</v>
      </c>
      <c r="AY137" s="10">
        <v>47057</v>
      </c>
      <c r="AZ137" s="221">
        <f ca="1">+(REFERENCEMENT_FACADE[[#This Row],[AVIS LIMITE AU / VALIDITE]]&gt;=TODAY())*1</f>
        <v>1</v>
      </c>
      <c r="BA137" s="2" t="s">
        <v>10</v>
      </c>
      <c r="BB137"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7" s="149" t="s">
        <v>923</v>
      </c>
      <c r="BD137" s="148"/>
      <c r="BF137" s="149"/>
      <c r="BG137" s="215" t="s">
        <v>1074</v>
      </c>
      <c r="BH137" s="103" t="s">
        <v>729</v>
      </c>
      <c r="BI137" s="103"/>
      <c r="BJ137"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https://evaluation.cstb.fr/fr/avis-technique/detail/2.1-20-1807_V3/</v>
      </c>
      <c r="BK137" s="105" t="s">
        <v>860</v>
      </c>
      <c r="BL137"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n°2.1/20-1807_V3 annule et remplace l' Avis Technique n° 2.1/20-1807_V2
Sur liste verte de la C2p à la date du référencement</v>
      </c>
      <c r="BM137"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7"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7"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BP137"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7"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37"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37"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37"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7" s="105">
        <f>IF(RECH_SUPPORT=TRUE,IF(MID(REFERENCEMENT_FACADE[[#This Row],[Colonne support visé]],1,3)="OUI",1,IF(OR(MID(REFERENCEMENT_FACADE[[#This Row],[Colonne support visé]],1,3)="non",MID(REFERENCEMENT_FACADE[[#This Row],[Colonne support visé]],1,2)="SO"),0,0)),1)</f>
        <v>1</v>
      </c>
      <c r="BV137" s="105">
        <f>IF(RECH_HAUTEUR=TRUE,IF(MID(REFERENCEMENT_FACADE[[#This Row],[Colonne situation visé]],1,3)="oui",1,IF(MID(REFERENCEMENT_FACADE[[#This Row],[Colonne situation visé]],1,3)="non",0,"ERREUR")),1)</f>
        <v>1</v>
      </c>
      <c r="BW137"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7" s="105">
        <f>IF(REFERENCEMENT_FACADE[[#This Row],[Eligibilité procédé]]&lt;&gt;0,COUNTIF(REFERENCEMENT_FACADE[Eligibilité procédé],"&lt;="&amp;REFERENCEMENT_FACADE[[#This Row],[Eligibilité procédé]])-COUNTIF(REFERENCEMENT_FACADE[Eligibilité procédé],"=0"),ROWS(REFERENCEMENT_FACADE[Ordre]))</f>
        <v>132</v>
      </c>
      <c r="BY137" s="105">
        <f>IF(COUNTIF((REFERENCEMENT_FACADE[[#This Row],[Support visé]:[zone de simicité]]),"&lt;&gt;"&amp;"")=SUM(REFERENCEMENT_FACADE[[#This Row],[Support visé]:[zone de simicité]]),ROW(REFERENCEMENT_FACADE[[#This Row],[zone de simicité]]),"")</f>
        <v>137</v>
      </c>
    </row>
    <row r="138" spans="1:77" ht="57.6" x14ac:dyDescent="0.3">
      <c r="A138" s="10">
        <v>43748</v>
      </c>
      <c r="B138" s="142" t="s">
        <v>126</v>
      </c>
      <c r="C138" s="2" t="s">
        <v>135</v>
      </c>
      <c r="D138" s="2" t="s">
        <v>138</v>
      </c>
      <c r="E138" s="2" t="s">
        <v>136</v>
      </c>
      <c r="F138" s="111" t="s">
        <v>10</v>
      </c>
      <c r="G138" s="203" t="s">
        <v>30</v>
      </c>
      <c r="H138" s="81" t="s">
        <v>30</v>
      </c>
      <c r="I138" s="114" t="s">
        <v>30</v>
      </c>
      <c r="J138" s="119" t="s">
        <v>10</v>
      </c>
      <c r="K138" s="117" t="s">
        <v>10</v>
      </c>
      <c r="L138" s="117" t="s">
        <v>10</v>
      </c>
      <c r="M138" s="97" t="s">
        <v>10</v>
      </c>
      <c r="N138" s="97" t="s">
        <v>10</v>
      </c>
      <c r="O138" s="97" t="s">
        <v>10</v>
      </c>
      <c r="P138" s="98" t="s">
        <v>10</v>
      </c>
      <c r="Q138" s="117" t="s">
        <v>10</v>
      </c>
      <c r="R138" s="97" t="s">
        <v>10</v>
      </c>
      <c r="S138" s="97" t="s">
        <v>10</v>
      </c>
      <c r="T138" s="97" t="s">
        <v>10</v>
      </c>
      <c r="U138" s="97" t="s">
        <v>10</v>
      </c>
      <c r="V138" s="97" t="s">
        <v>10</v>
      </c>
      <c r="W138" s="98" t="s">
        <v>10</v>
      </c>
      <c r="X138" s="120"/>
      <c r="Y138" s="193"/>
      <c r="Z138" s="193"/>
      <c r="AA138" s="193"/>
      <c r="AB138" s="193"/>
      <c r="AC138" s="193"/>
      <c r="AD138" s="193"/>
      <c r="AE138" s="193"/>
      <c r="AF138" s="193"/>
      <c r="AG138" s="193"/>
      <c r="AH138" s="193"/>
      <c r="AI138" s="193"/>
      <c r="AJ138" s="193"/>
      <c r="AK138" s="193"/>
      <c r="AL138" s="193"/>
      <c r="AM138" s="96">
        <v>4</v>
      </c>
      <c r="AN138" s="97">
        <v>2</v>
      </c>
      <c r="AO138" s="97">
        <v>1</v>
      </c>
      <c r="AP138" s="146">
        <v>1</v>
      </c>
      <c r="AQ138" s="170"/>
      <c r="AR138" s="162" t="s">
        <v>1074</v>
      </c>
      <c r="AS138" s="146">
        <v>0</v>
      </c>
      <c r="AT138" s="148" t="s">
        <v>136</v>
      </c>
      <c r="AU138" s="2" t="s">
        <v>67</v>
      </c>
      <c r="AV138" s="1" t="s">
        <v>137</v>
      </c>
      <c r="AW138" s="247">
        <v>43571</v>
      </c>
      <c r="AX138" s="247">
        <v>43656</v>
      </c>
      <c r="AY138" s="247">
        <v>45869</v>
      </c>
      <c r="AZ138" s="221">
        <f ca="1">+(REFERENCEMENT_FACADE[[#This Row],[AVIS LIMITE AU / VALIDITE]]&gt;=TODAY())*1</f>
        <v>1</v>
      </c>
      <c r="BA138" s="2" t="s">
        <v>10</v>
      </c>
      <c r="BB138"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8" s="149" t="s">
        <v>916</v>
      </c>
      <c r="BD138" s="148"/>
      <c r="BF138" s="149"/>
      <c r="BG138" s="127" t="s">
        <v>1074</v>
      </c>
      <c r="BH138" s="103" t="s">
        <v>652</v>
      </c>
      <c r="BI138" s="103"/>
      <c r="BJ138"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https://evaluation.cstb.fr/fr/avis-technique/detail/2.1-13-1574_V1/</v>
      </c>
      <c r="BK138" s="105" t="s">
        <v>843</v>
      </c>
      <c r="BL138"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n°2.1/13-1574_V1 annule et remplace l' Avis technique n° 2/13-1574
Sur liste verte de la C2p à la date du référencement</v>
      </c>
      <c r="BM138"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8"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8"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2
1
1</v>
      </c>
      <c r="BP138"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8"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8"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38"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38"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8" s="105">
        <f>IF(RECH_SUPPORT=TRUE,IF(MID(REFERENCEMENT_FACADE[[#This Row],[Colonne support visé]],1,3)="OUI",1,IF(OR(MID(REFERENCEMENT_FACADE[[#This Row],[Colonne support visé]],1,3)="non",MID(REFERENCEMENT_FACADE[[#This Row],[Colonne support visé]],1,2)="SO"),0,0)),1)</f>
        <v>1</v>
      </c>
      <c r="BV138" s="105">
        <f>IF(RECH_HAUTEUR=TRUE,IF(MID(REFERENCEMENT_FACADE[[#This Row],[Colonne situation visé]],1,3)="oui",1,IF(MID(REFERENCEMENT_FACADE[[#This Row],[Colonne situation visé]],1,3)="non",0,"ERREUR")),1)</f>
        <v>1</v>
      </c>
      <c r="BW138"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8" s="105">
        <f>IF(REFERENCEMENT_FACADE[[#This Row],[Eligibilité procédé]]&lt;&gt;0,COUNTIF(REFERENCEMENT_FACADE[Eligibilité procédé],"&lt;="&amp;REFERENCEMENT_FACADE[[#This Row],[Eligibilité procédé]])-COUNTIF(REFERENCEMENT_FACADE[Eligibilité procédé],"=0"),ROWS(REFERENCEMENT_FACADE[Ordre]))</f>
        <v>133</v>
      </c>
      <c r="BY138" s="105">
        <f>IF(COUNTIF((REFERENCEMENT_FACADE[[#This Row],[Support visé]:[zone de simicité]]),"&lt;&gt;"&amp;"")=SUM(REFERENCEMENT_FACADE[[#This Row],[Support visé]:[zone de simicité]]),ROW(REFERENCEMENT_FACADE[[#This Row],[zone de simicité]]),"")</f>
        <v>138</v>
      </c>
    </row>
    <row r="139" spans="1:77" ht="57.6" x14ac:dyDescent="0.3">
      <c r="A139" s="10">
        <v>43749</v>
      </c>
      <c r="B139" s="142" t="s">
        <v>126</v>
      </c>
      <c r="C139" s="2" t="s">
        <v>135</v>
      </c>
      <c r="D139" s="2" t="s">
        <v>142</v>
      </c>
      <c r="E139" s="2" t="s">
        <v>143</v>
      </c>
      <c r="F139" s="111" t="s">
        <v>10</v>
      </c>
      <c r="G139" s="112" t="s">
        <v>30</v>
      </c>
      <c r="H139" s="77" t="s">
        <v>30</v>
      </c>
      <c r="I139" s="114" t="s">
        <v>30</v>
      </c>
      <c r="J139" s="119" t="s">
        <v>10</v>
      </c>
      <c r="K139" s="117" t="s">
        <v>10</v>
      </c>
      <c r="L139" s="117" t="s">
        <v>10</v>
      </c>
      <c r="M139" s="97" t="s">
        <v>10</v>
      </c>
      <c r="N139" s="97" t="s">
        <v>10</v>
      </c>
      <c r="O139" s="97" t="s">
        <v>10</v>
      </c>
      <c r="P139" s="98" t="s">
        <v>10</v>
      </c>
      <c r="Q139" s="117" t="s">
        <v>10</v>
      </c>
      <c r="R139" s="97" t="s">
        <v>10</v>
      </c>
      <c r="S139" s="97" t="s">
        <v>10</v>
      </c>
      <c r="T139" s="97" t="s">
        <v>10</v>
      </c>
      <c r="U139" s="97" t="s">
        <v>10</v>
      </c>
      <c r="V139" s="97" t="s">
        <v>10</v>
      </c>
      <c r="W139" s="98" t="s">
        <v>10</v>
      </c>
      <c r="X139" s="120"/>
      <c r="Y139" s="193"/>
      <c r="Z139" s="193"/>
      <c r="AA139" s="193"/>
      <c r="AB139" s="193"/>
      <c r="AC139" s="193"/>
      <c r="AD139" s="193"/>
      <c r="AE139" s="193"/>
      <c r="AF139" s="193"/>
      <c r="AG139" s="193"/>
      <c r="AH139" s="193"/>
      <c r="AI139" s="193"/>
      <c r="AJ139" s="193"/>
      <c r="AK139" s="193"/>
      <c r="AL139" s="193"/>
      <c r="AM139" s="96">
        <v>4</v>
      </c>
      <c r="AN139" s="117">
        <v>4</v>
      </c>
      <c r="AO139" s="117">
        <v>3</v>
      </c>
      <c r="AP139" s="145">
        <v>3</v>
      </c>
      <c r="AQ139" s="170"/>
      <c r="AR139" s="162" t="s">
        <v>1074</v>
      </c>
      <c r="AS139" s="146">
        <v>0</v>
      </c>
      <c r="AT139" s="148" t="s">
        <v>136</v>
      </c>
      <c r="AU139" s="2" t="s">
        <v>67</v>
      </c>
      <c r="AV139" s="1" t="s">
        <v>144</v>
      </c>
      <c r="AW139" s="247">
        <v>43368</v>
      </c>
      <c r="AX139" s="247">
        <v>43510</v>
      </c>
      <c r="AY139" s="247">
        <v>45657</v>
      </c>
      <c r="AZ139" s="221">
        <f ca="1">+(REFERENCEMENT_FACADE[[#This Row],[AVIS LIMITE AU / VALIDITE]]&gt;=TODAY())*1</f>
        <v>1</v>
      </c>
      <c r="BA139" s="2" t="s">
        <v>10</v>
      </c>
      <c r="BB139"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39" s="149" t="s">
        <v>915</v>
      </c>
      <c r="BD139" s="148"/>
      <c r="BF139" s="149"/>
      <c r="BG139" s="127" t="s">
        <v>1074</v>
      </c>
      <c r="BH139" s="103" t="s">
        <v>650</v>
      </c>
      <c r="BI139" s="103"/>
      <c r="BJ139"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https://evaluation.cstb.fr/fr/avis-technique/detail/2.1-13-1572_V2/</v>
      </c>
      <c r="BK139" s="105" t="s">
        <v>842</v>
      </c>
      <c r="BL139"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n°2.1/13-1572_V2 annule et remplace l' Avis technique n° 2/13-1572_V1
Sur liste verte de la C2p à la date du référencement</v>
      </c>
      <c r="BM139"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39"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39"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3
3</v>
      </c>
      <c r="BP139"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39"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Charpente bois (NF DTU 31.1)</v>
      </c>
      <c r="BR139"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50 m
(Situation d) h≤ 50 m</v>
      </c>
      <c r="BS139"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50</v>
      </c>
      <c r="BT139"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39" s="105">
        <f>IF(RECH_SUPPORT=TRUE,IF(MID(REFERENCEMENT_FACADE[[#This Row],[Colonne support visé]],1,3)="OUI",1,IF(OR(MID(REFERENCEMENT_FACADE[[#This Row],[Colonne support visé]],1,3)="non",MID(REFERENCEMENT_FACADE[[#This Row],[Colonne support visé]],1,2)="SO"),0,0)),1)</f>
        <v>1</v>
      </c>
      <c r="BV139" s="105">
        <f>IF(RECH_HAUTEUR=TRUE,IF(MID(REFERENCEMENT_FACADE[[#This Row],[Colonne situation visé]],1,3)="oui",1,IF(MID(REFERENCEMENT_FACADE[[#This Row],[Colonne situation visé]],1,3)="non",0,"ERREUR")),1)</f>
        <v>1</v>
      </c>
      <c r="BW139"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39" s="105">
        <f>IF(REFERENCEMENT_FACADE[[#This Row],[Eligibilité procédé]]&lt;&gt;0,COUNTIF(REFERENCEMENT_FACADE[Eligibilité procédé],"&lt;="&amp;REFERENCEMENT_FACADE[[#This Row],[Eligibilité procédé]])-COUNTIF(REFERENCEMENT_FACADE[Eligibilité procédé],"=0"),ROWS(REFERENCEMENT_FACADE[Ordre]))</f>
        <v>134</v>
      </c>
      <c r="BY139" s="105">
        <f>IF(COUNTIF((REFERENCEMENT_FACADE[[#This Row],[Support visé]:[zone de simicité]]),"&lt;&gt;"&amp;"")=SUM(REFERENCEMENT_FACADE[[#This Row],[Support visé]:[zone de simicité]]),ROW(REFERENCEMENT_FACADE[[#This Row],[zone de simicité]]),"")</f>
        <v>139</v>
      </c>
    </row>
    <row r="140" spans="1:77" ht="57.6" x14ac:dyDescent="0.3">
      <c r="A140" s="247">
        <v>44383</v>
      </c>
      <c r="B140" s="142" t="s">
        <v>133</v>
      </c>
      <c r="C140" s="2" t="s">
        <v>256</v>
      </c>
      <c r="D140" s="2" t="s">
        <v>254</v>
      </c>
      <c r="E140" s="2" t="s">
        <v>255</v>
      </c>
      <c r="F140" s="88" t="s">
        <v>30</v>
      </c>
      <c r="G140" s="89" t="s">
        <v>10</v>
      </c>
      <c r="H140" s="113" t="s">
        <v>11</v>
      </c>
      <c r="I140" s="90" t="s">
        <v>170</v>
      </c>
      <c r="J140" s="119" t="s">
        <v>10</v>
      </c>
      <c r="K140" s="117" t="s">
        <v>10</v>
      </c>
      <c r="L140" s="117" t="s">
        <v>10</v>
      </c>
      <c r="M140" s="97" t="s">
        <v>11</v>
      </c>
      <c r="N140" s="97" t="s">
        <v>11</v>
      </c>
      <c r="O140" s="97" t="s">
        <v>11</v>
      </c>
      <c r="P140" s="98" t="s">
        <v>11</v>
      </c>
      <c r="Q140" s="117" t="s">
        <v>10</v>
      </c>
      <c r="R140" s="97" t="s">
        <v>11</v>
      </c>
      <c r="S140" s="97" t="s">
        <v>11</v>
      </c>
      <c r="T140" s="97" t="s">
        <v>11</v>
      </c>
      <c r="U140" s="97" t="s">
        <v>11</v>
      </c>
      <c r="V140" s="97" t="s">
        <v>11</v>
      </c>
      <c r="W140" s="98" t="s">
        <v>11</v>
      </c>
      <c r="X140" s="120"/>
      <c r="Y140" s="193"/>
      <c r="Z140" s="193"/>
      <c r="AA140" s="193"/>
      <c r="AB140" s="193"/>
      <c r="AC140" s="193"/>
      <c r="AD140" s="193"/>
      <c r="AE140" s="193"/>
      <c r="AF140" s="193"/>
      <c r="AG140" s="193"/>
      <c r="AH140" s="193"/>
      <c r="AI140" s="193"/>
      <c r="AJ140" s="193"/>
      <c r="AK140" s="193"/>
      <c r="AL140" s="193"/>
      <c r="AM140" s="119">
        <v>4</v>
      </c>
      <c r="AN140" s="97">
        <v>4</v>
      </c>
      <c r="AO140" s="97">
        <v>4</v>
      </c>
      <c r="AP140" s="97">
        <v>4</v>
      </c>
      <c r="AQ140" s="210"/>
      <c r="AR140" s="162" t="s">
        <v>771</v>
      </c>
      <c r="AS140" s="146">
        <v>0</v>
      </c>
      <c r="AT140" s="148" t="s">
        <v>255</v>
      </c>
      <c r="AU140" s="2" t="s">
        <v>13</v>
      </c>
      <c r="AV140" s="2" t="s">
        <v>257</v>
      </c>
      <c r="AW140" s="10">
        <v>44214</v>
      </c>
      <c r="AX140" s="10">
        <v>44294</v>
      </c>
      <c r="AY140" s="10">
        <v>46873</v>
      </c>
      <c r="AZ140" s="221">
        <f ca="1">+(REFERENCEMENT_FACADE[[#This Row],[AVIS LIMITE AU / VALIDITE]]&gt;=TODAY())*1</f>
        <v>1</v>
      </c>
      <c r="BA140" s="2" t="s">
        <v>10</v>
      </c>
      <c r="BB140"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0" s="149" t="s">
        <v>938</v>
      </c>
      <c r="BD140" s="148"/>
      <c r="BF140" s="149"/>
      <c r="BG140" s="127" t="s">
        <v>754</v>
      </c>
      <c r="BH140" s="103" t="s">
        <v>631</v>
      </c>
      <c r="BI140" s="106"/>
      <c r="BJ140"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https://evaluation.cstb.fr/fr/avis-technique/detail/2.2-14-1634_V3/</v>
      </c>
      <c r="BK140" s="105" t="s">
        <v>871</v>
      </c>
      <c r="BL140"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n°2.2/14-1634_V3 annule et remplace l' Avis Technique n° 2.2/14-1634_V2
Sur liste verte de la C2p à la date du référencement</v>
      </c>
      <c r="BM140"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0"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0"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40"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0"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0"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40"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40"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0" s="105">
        <f>IF(RECH_SUPPORT=TRUE,IF(MID(REFERENCEMENT_FACADE[[#This Row],[Colonne support visé]],1,3)="OUI",1,IF(OR(MID(REFERENCEMENT_FACADE[[#This Row],[Colonne support visé]],1,3)="non",MID(REFERENCEMENT_FACADE[[#This Row],[Colonne support visé]],1,2)="SO"),0,0)),1)</f>
        <v>1</v>
      </c>
      <c r="BV140" s="105">
        <f>IF(RECH_HAUTEUR=TRUE,IF(MID(REFERENCEMENT_FACADE[[#This Row],[Colonne situation visé]],1,3)="oui",1,IF(MID(REFERENCEMENT_FACADE[[#This Row],[Colonne situation visé]],1,3)="non",0,"ERREUR")),1)</f>
        <v>1</v>
      </c>
      <c r="BW140"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0" s="105">
        <f>IF(REFERENCEMENT_FACADE[[#This Row],[Eligibilité procédé]]&lt;&gt;0,COUNTIF(REFERENCEMENT_FACADE[Eligibilité procédé],"&lt;="&amp;REFERENCEMENT_FACADE[[#This Row],[Eligibilité procédé]])-COUNTIF(REFERENCEMENT_FACADE[Eligibilité procédé],"=0"),ROWS(REFERENCEMENT_FACADE[Ordre]))</f>
        <v>135</v>
      </c>
      <c r="BY140" s="105">
        <f>IF(COUNTIF((REFERENCEMENT_FACADE[[#This Row],[Support visé]:[zone de simicité]]),"&lt;&gt;"&amp;"")=SUM(REFERENCEMENT_FACADE[[#This Row],[Support visé]:[zone de simicité]]),ROW(REFERENCEMENT_FACADE[[#This Row],[zone de simicité]]),"")</f>
        <v>140</v>
      </c>
    </row>
    <row r="141" spans="1:77" ht="57.6" x14ac:dyDescent="0.3">
      <c r="A141" s="247">
        <v>44893</v>
      </c>
      <c r="B141" s="142" t="s">
        <v>128</v>
      </c>
      <c r="C141" s="173" t="s">
        <v>389</v>
      </c>
      <c r="D141" s="2" t="s">
        <v>362</v>
      </c>
      <c r="E141" s="2" t="s">
        <v>360</v>
      </c>
      <c r="F141" s="88" t="s">
        <v>30</v>
      </c>
      <c r="G141" s="89" t="s">
        <v>10</v>
      </c>
      <c r="H141" s="113" t="s">
        <v>11</v>
      </c>
      <c r="I141" s="90" t="s">
        <v>170</v>
      </c>
      <c r="J141" s="119" t="s">
        <v>10</v>
      </c>
      <c r="K141" s="117" t="s">
        <v>10</v>
      </c>
      <c r="L141" s="117" t="s">
        <v>10</v>
      </c>
      <c r="M141" s="97" t="s">
        <v>11</v>
      </c>
      <c r="N141" s="97" t="s">
        <v>11</v>
      </c>
      <c r="O141" s="97" t="s">
        <v>11</v>
      </c>
      <c r="P141" s="98" t="s">
        <v>11</v>
      </c>
      <c r="Q141" s="117" t="s">
        <v>10</v>
      </c>
      <c r="R141" s="97" t="s">
        <v>11</v>
      </c>
      <c r="S141" s="97" t="s">
        <v>11</v>
      </c>
      <c r="T141" s="97" t="s">
        <v>11</v>
      </c>
      <c r="U141" s="97" t="s">
        <v>11</v>
      </c>
      <c r="V141" s="97" t="s">
        <v>11</v>
      </c>
      <c r="W141" s="98" t="s">
        <v>11</v>
      </c>
      <c r="X141" s="120"/>
      <c r="Y141" s="193"/>
      <c r="Z141" s="193"/>
      <c r="AA141" s="193"/>
      <c r="AB141" s="193"/>
      <c r="AC141" s="193"/>
      <c r="AD141" s="193"/>
      <c r="AE141" s="193"/>
      <c r="AF141" s="193"/>
      <c r="AG141" s="193"/>
      <c r="AH141" s="193"/>
      <c r="AI141" s="193"/>
      <c r="AJ141" s="193"/>
      <c r="AK141" s="193"/>
      <c r="AL141" s="193"/>
      <c r="AM141" s="119">
        <v>4</v>
      </c>
      <c r="AN141" s="97" t="s">
        <v>384</v>
      </c>
      <c r="AO141" s="97" t="s">
        <v>384</v>
      </c>
      <c r="AP141" s="97" t="s">
        <v>384</v>
      </c>
      <c r="AQ141" s="210" t="s">
        <v>385</v>
      </c>
      <c r="AR141" s="162" t="s">
        <v>775</v>
      </c>
      <c r="AS141" s="146">
        <v>0</v>
      </c>
      <c r="AT141" s="148" t="s">
        <v>361</v>
      </c>
      <c r="AU141" s="2" t="s">
        <v>13</v>
      </c>
      <c r="AV141" s="2" t="s">
        <v>359</v>
      </c>
      <c r="AW141" s="247">
        <v>44545</v>
      </c>
      <c r="AX141" s="247">
        <v>44677</v>
      </c>
      <c r="AY141" s="247">
        <v>47208</v>
      </c>
      <c r="AZ141" s="221">
        <f ca="1">+(REFERENCEMENT_FACADE[[#This Row],[AVIS LIMITE AU / VALIDITE]]&gt;=TODAY())*1</f>
        <v>1</v>
      </c>
      <c r="BA141" s="2" t="s">
        <v>10</v>
      </c>
      <c r="BB141"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1" s="149" t="s">
        <v>941</v>
      </c>
      <c r="BD141" s="148"/>
      <c r="BF141" s="149"/>
      <c r="BG141" s="196" t="s">
        <v>745</v>
      </c>
      <c r="BH141" s="103" t="s">
        <v>593</v>
      </c>
      <c r="BI141" s="106"/>
      <c r="BJ141"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https://evaluation.cstb.fr/fr/avis-technique/detail/2.2-14-1662_V3/</v>
      </c>
      <c r="BK141" s="105" t="s">
        <v>874</v>
      </c>
      <c r="BL141"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n°2.2/14-1662_V3 annule et remplace l' Avis Technique n° 2.2/14-1662_V2
Sur liste verte de la C2p à la date du référencement</v>
      </c>
      <c r="BM141"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1"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1"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41"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1"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1"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41"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41"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1" s="105">
        <f>IF(RECH_SUPPORT=TRUE,IF(MID(REFERENCEMENT_FACADE[[#This Row],[Colonne support visé]],1,3)="OUI",1,IF(OR(MID(REFERENCEMENT_FACADE[[#This Row],[Colonne support visé]],1,3)="non",MID(REFERENCEMENT_FACADE[[#This Row],[Colonne support visé]],1,2)="SO"),0,0)),1)</f>
        <v>1</v>
      </c>
      <c r="BV141" s="105">
        <f>IF(RECH_HAUTEUR=TRUE,IF(MID(REFERENCEMENT_FACADE[[#This Row],[Colonne situation visé]],1,3)="oui",1,IF(MID(REFERENCEMENT_FACADE[[#This Row],[Colonne situation visé]],1,3)="non",0,"ERREUR")),1)</f>
        <v>1</v>
      </c>
      <c r="BW141"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1" s="105">
        <f>IF(REFERENCEMENT_FACADE[[#This Row],[Eligibilité procédé]]&lt;&gt;0,COUNTIF(REFERENCEMENT_FACADE[Eligibilité procédé],"&lt;="&amp;REFERENCEMENT_FACADE[[#This Row],[Eligibilité procédé]])-COUNTIF(REFERENCEMENT_FACADE[Eligibilité procédé],"=0"),ROWS(REFERENCEMENT_FACADE[Ordre]))</f>
        <v>136</v>
      </c>
      <c r="BY141" s="105">
        <f>IF(COUNTIF((REFERENCEMENT_FACADE[[#This Row],[Support visé]:[zone de simicité]]),"&lt;&gt;"&amp;"")=SUM(REFERENCEMENT_FACADE[[#This Row],[Support visé]:[zone de simicité]]),ROW(REFERENCEMENT_FACADE[[#This Row],[zone de simicité]]),"")</f>
        <v>141</v>
      </c>
    </row>
    <row r="142" spans="1:77" ht="57.6" x14ac:dyDescent="0.3">
      <c r="A142" s="247">
        <v>44231</v>
      </c>
      <c r="B142" s="201" t="s">
        <v>129</v>
      </c>
      <c r="C142" s="2" t="s">
        <v>704</v>
      </c>
      <c r="D142" s="2" t="s">
        <v>236</v>
      </c>
      <c r="E142" s="173" t="s">
        <v>211</v>
      </c>
      <c r="F142" s="88" t="s">
        <v>30</v>
      </c>
      <c r="G142" s="89" t="s">
        <v>10</v>
      </c>
      <c r="H142" s="113" t="s">
        <v>11</v>
      </c>
      <c r="I142" s="90" t="s">
        <v>170</v>
      </c>
      <c r="J142" s="119" t="s">
        <v>10</v>
      </c>
      <c r="K142" s="117" t="s">
        <v>10</v>
      </c>
      <c r="L142" s="117" t="s">
        <v>10</v>
      </c>
      <c r="M142" s="97" t="s">
        <v>11</v>
      </c>
      <c r="N142" s="97" t="s">
        <v>11</v>
      </c>
      <c r="O142" s="97" t="s">
        <v>11</v>
      </c>
      <c r="P142" s="98" t="s">
        <v>11</v>
      </c>
      <c r="Q142" s="117" t="s">
        <v>10</v>
      </c>
      <c r="R142" s="97" t="s">
        <v>10</v>
      </c>
      <c r="S142" s="97" t="s">
        <v>10</v>
      </c>
      <c r="T142" s="97" t="s">
        <v>11</v>
      </c>
      <c r="U142" s="97" t="s">
        <v>11</v>
      </c>
      <c r="V142" s="97" t="s">
        <v>11</v>
      </c>
      <c r="W142" s="98" t="s">
        <v>11</v>
      </c>
      <c r="X142" s="120"/>
      <c r="Y142" s="193"/>
      <c r="Z142" s="193"/>
      <c r="AA142" s="193"/>
      <c r="AB142" s="193"/>
      <c r="AC142" s="193"/>
      <c r="AD142" s="193"/>
      <c r="AE142" s="193"/>
      <c r="AF142" s="193"/>
      <c r="AG142" s="193"/>
      <c r="AH142" s="193"/>
      <c r="AI142" s="193"/>
      <c r="AJ142" s="193"/>
      <c r="AK142" s="193"/>
      <c r="AL142" s="193"/>
      <c r="AM142" s="119">
        <v>4</v>
      </c>
      <c r="AN142" s="97">
        <v>4</v>
      </c>
      <c r="AO142" s="97">
        <v>4</v>
      </c>
      <c r="AP142" s="97">
        <v>4</v>
      </c>
      <c r="AQ142" s="134"/>
      <c r="AR142" s="162" t="s">
        <v>768</v>
      </c>
      <c r="AS142" s="146">
        <v>0</v>
      </c>
      <c r="AT142" s="148" t="s">
        <v>235</v>
      </c>
      <c r="AU142" s="2" t="s">
        <v>572</v>
      </c>
      <c r="AV142" s="2" t="s">
        <v>831</v>
      </c>
      <c r="AW142" s="10">
        <v>44096</v>
      </c>
      <c r="AX142" s="10">
        <v>44140</v>
      </c>
      <c r="AY142" s="10">
        <v>45191</v>
      </c>
      <c r="AZ142" s="221">
        <f ca="1">+(REFERENCEMENT_FACADE[[#This Row],[AVIS LIMITE AU / VALIDITE]]&gt;=TODAY())*1</f>
        <v>1</v>
      </c>
      <c r="BA142" s="247" t="s">
        <v>31</v>
      </c>
      <c r="BB142"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2" s="149"/>
      <c r="BD142" s="214" t="s">
        <v>833</v>
      </c>
      <c r="BE142" s="252" t="s">
        <v>321</v>
      </c>
      <c r="BF142" s="149"/>
      <c r="BG142" s="127" t="s">
        <v>744</v>
      </c>
      <c r="BH142" s="103" t="s">
        <v>832</v>
      </c>
      <c r="BI142" s="106"/>
      <c r="BJ142"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https://evaluation.cstb.fr/fr/appreciation-technique-expertise-atex/detail/2836-v1/</v>
      </c>
      <c r="BK142" s="105"/>
      <c r="BL142"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 xml:space="preserve"> </v>
      </c>
      <c r="BM142"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2"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2"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42"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2"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2"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10 m</v>
      </c>
      <c r="BS142"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42"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2" s="105">
        <f>IF(RECH_SUPPORT=TRUE,IF(MID(REFERENCEMENT_FACADE[[#This Row],[Colonne support visé]],1,3)="OUI",1,IF(OR(MID(REFERENCEMENT_FACADE[[#This Row],[Colonne support visé]],1,3)="non",MID(REFERENCEMENT_FACADE[[#This Row],[Colonne support visé]],1,2)="SO"),0,0)),1)</f>
        <v>1</v>
      </c>
      <c r="BV142" s="105">
        <f>IF(RECH_HAUTEUR=TRUE,IF(MID(REFERENCEMENT_FACADE[[#This Row],[Colonne situation visé]],1,3)="oui",1,IF(MID(REFERENCEMENT_FACADE[[#This Row],[Colonne situation visé]],1,3)="non",0,"ERREUR")),1)</f>
        <v>1</v>
      </c>
      <c r="BW142"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2" s="105">
        <f>IF(REFERENCEMENT_FACADE[[#This Row],[Eligibilité procédé]]&lt;&gt;0,COUNTIF(REFERENCEMENT_FACADE[Eligibilité procédé],"&lt;="&amp;REFERENCEMENT_FACADE[[#This Row],[Eligibilité procédé]])-COUNTIF(REFERENCEMENT_FACADE[Eligibilité procédé],"=0"),ROWS(REFERENCEMENT_FACADE[Ordre]))</f>
        <v>137</v>
      </c>
      <c r="BY142" s="105">
        <f>IF(COUNTIF((REFERENCEMENT_FACADE[[#This Row],[Support visé]:[zone de simicité]]),"&lt;&gt;"&amp;"")=SUM(REFERENCEMENT_FACADE[[#This Row],[Support visé]:[zone de simicité]]),ROW(REFERENCEMENT_FACADE[[#This Row],[zone de simicité]]),"")</f>
        <v>142</v>
      </c>
    </row>
    <row r="143" spans="1:77" ht="216" x14ac:dyDescent="0.3">
      <c r="A143" s="247">
        <v>45049</v>
      </c>
      <c r="B143" s="201" t="s">
        <v>129</v>
      </c>
      <c r="C143" s="2" t="s">
        <v>704</v>
      </c>
      <c r="D143" s="2" t="s">
        <v>705</v>
      </c>
      <c r="E143" s="2" t="s">
        <v>706</v>
      </c>
      <c r="F143" s="155" t="s">
        <v>30</v>
      </c>
      <c r="G143" s="83" t="s">
        <v>10</v>
      </c>
      <c r="H143" s="157" t="s">
        <v>11</v>
      </c>
      <c r="I143" s="86" t="s">
        <v>171</v>
      </c>
      <c r="J143" s="119" t="s">
        <v>10</v>
      </c>
      <c r="K143" s="117" t="s">
        <v>415</v>
      </c>
      <c r="L143" s="117" t="s">
        <v>415</v>
      </c>
      <c r="M143" s="97" t="s">
        <v>11</v>
      </c>
      <c r="N143" s="97" t="s">
        <v>11</v>
      </c>
      <c r="O143" s="97" t="s">
        <v>11</v>
      </c>
      <c r="P143" s="98" t="s">
        <v>11</v>
      </c>
      <c r="Q143" s="117" t="s">
        <v>415</v>
      </c>
      <c r="R143" s="97" t="s">
        <v>11</v>
      </c>
      <c r="S143" s="97" t="s">
        <v>11</v>
      </c>
      <c r="T143" s="97" t="s">
        <v>11</v>
      </c>
      <c r="U143" s="97" t="s">
        <v>11</v>
      </c>
      <c r="V143" s="97" t="s">
        <v>11</v>
      </c>
      <c r="W143" s="98" t="s">
        <v>11</v>
      </c>
      <c r="X143" s="160" t="s">
        <v>785</v>
      </c>
      <c r="Y143" s="121" t="s">
        <v>1055</v>
      </c>
      <c r="Z143" s="121" t="s">
        <v>1056</v>
      </c>
      <c r="AA143" s="121" t="s">
        <v>1056</v>
      </c>
      <c r="AB143" s="121"/>
      <c r="AC143" s="121"/>
      <c r="AD143" s="121"/>
      <c r="AE143" s="121"/>
      <c r="AF143" s="121" t="s">
        <v>1056</v>
      </c>
      <c r="AG143" s="121"/>
      <c r="AH143" s="121"/>
      <c r="AI143" s="121"/>
      <c r="AJ143" s="121"/>
      <c r="AK143" s="121"/>
      <c r="AL143" s="121"/>
      <c r="AM143" s="119">
        <v>4</v>
      </c>
      <c r="AN143" s="97" t="s">
        <v>384</v>
      </c>
      <c r="AO143" s="97" t="s">
        <v>384</v>
      </c>
      <c r="AP143" s="97">
        <v>1</v>
      </c>
      <c r="AQ143" s="210" t="s">
        <v>786</v>
      </c>
      <c r="AR143" s="162" t="s">
        <v>768</v>
      </c>
      <c r="AS143" s="146">
        <v>0</v>
      </c>
      <c r="AT143" s="148" t="s">
        <v>706</v>
      </c>
      <c r="AU143" s="2" t="s">
        <v>13</v>
      </c>
      <c r="AV143" s="2" t="s">
        <v>707</v>
      </c>
      <c r="AW143" s="10">
        <v>44824</v>
      </c>
      <c r="AX143" s="10">
        <v>44938</v>
      </c>
      <c r="AY143" s="10">
        <v>47118</v>
      </c>
      <c r="AZ143" s="221">
        <f ca="1">+(REFERENCEMENT_FACADE[[#This Row],[AVIS LIMITE AU / VALIDITE]]&gt;=TODAY())*1</f>
        <v>1</v>
      </c>
      <c r="BA143" s="2" t="s">
        <v>10</v>
      </c>
      <c r="BB143"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3" s="149" t="s">
        <v>952</v>
      </c>
      <c r="BD143" s="148" t="s">
        <v>784</v>
      </c>
      <c r="BE143" s="2" t="s">
        <v>747</v>
      </c>
      <c r="BF143" s="149"/>
      <c r="BG143" s="196" t="s">
        <v>745</v>
      </c>
      <c r="BH143" s="103" t="s">
        <v>738</v>
      </c>
      <c r="BI143" s="106"/>
      <c r="BJ143"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https://evaluation.cstb.fr/fr/avis-technique/detail/2.2-17-1784_V2/</v>
      </c>
      <c r="BK143" s="105" t="s">
        <v>885</v>
      </c>
      <c r="BL143"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n°2.2/17-1784_V2 annule et remplace l' Avis Technique n° 2.2/17-1784_V1
Sur liste verte de la C2p à la date du référencement</v>
      </c>
      <c r="BM143"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3"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3"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143"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3"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3"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43"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43" s="105" t="str">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 Domaine d'emploi Hauteur :
Hauteur + Point de pignon
Panneau extérieur de la paroi de COB est un panneau NF Extérieur CTB-X d'épaisseur 15 mm mini</v>
      </c>
      <c r="BU143" s="105">
        <f>IF(RECH_SUPPORT=TRUE,IF(MID(REFERENCEMENT_FACADE[[#This Row],[Colonne support visé]],1,3)="OUI",1,IF(OR(MID(REFERENCEMENT_FACADE[[#This Row],[Colonne support visé]],1,3)="non",MID(REFERENCEMENT_FACADE[[#This Row],[Colonne support visé]],1,2)="SO"),0,0)),1)</f>
        <v>1</v>
      </c>
      <c r="BV143" s="105">
        <f>IF(RECH_HAUTEUR=TRUE,IF(MID(REFERENCEMENT_FACADE[[#This Row],[Colonne situation visé]],1,3)="oui",1,IF(MID(REFERENCEMENT_FACADE[[#This Row],[Colonne situation visé]],1,3)="non",0,"ERREUR")),1)</f>
        <v>1</v>
      </c>
      <c r="BW143"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3" s="105">
        <f>IF(REFERENCEMENT_FACADE[[#This Row],[Eligibilité procédé]]&lt;&gt;0,COUNTIF(REFERENCEMENT_FACADE[Eligibilité procédé],"&lt;="&amp;REFERENCEMENT_FACADE[[#This Row],[Eligibilité procédé]])-COUNTIF(REFERENCEMENT_FACADE[Eligibilité procédé],"=0"),ROWS(REFERENCEMENT_FACADE[Ordre]))</f>
        <v>138</v>
      </c>
      <c r="BY143" s="105">
        <f>IF(COUNTIF((REFERENCEMENT_FACADE[[#This Row],[Support visé]:[zone de simicité]]),"&lt;&gt;"&amp;"")=SUM(REFERENCEMENT_FACADE[[#This Row],[Support visé]:[zone de simicité]]),ROW(REFERENCEMENT_FACADE[[#This Row],[zone de simicité]]),"")</f>
        <v>143</v>
      </c>
    </row>
    <row r="144" spans="1:77" ht="57.6" x14ac:dyDescent="0.3">
      <c r="A144" s="247">
        <v>44230</v>
      </c>
      <c r="B144" s="201" t="s">
        <v>129</v>
      </c>
      <c r="C144" s="2" t="s">
        <v>704</v>
      </c>
      <c r="D144" s="173" t="s">
        <v>226</v>
      </c>
      <c r="E144" s="173" t="s">
        <v>26</v>
      </c>
      <c r="F144" s="155" t="s">
        <v>30</v>
      </c>
      <c r="G144" s="83" t="s">
        <v>10</v>
      </c>
      <c r="H144" s="157" t="s">
        <v>11</v>
      </c>
      <c r="I144" s="86" t="s">
        <v>10</v>
      </c>
      <c r="J144" s="119" t="s">
        <v>10</v>
      </c>
      <c r="K144" s="117" t="s">
        <v>10</v>
      </c>
      <c r="L144" s="117" t="s">
        <v>10</v>
      </c>
      <c r="M144" s="97" t="s">
        <v>11</v>
      </c>
      <c r="N144" s="97" t="s">
        <v>11</v>
      </c>
      <c r="O144" s="97" t="s">
        <v>11</v>
      </c>
      <c r="P144" s="98" t="s">
        <v>11</v>
      </c>
      <c r="Q144" s="117" t="s">
        <v>10</v>
      </c>
      <c r="R144" s="97" t="s">
        <v>11</v>
      </c>
      <c r="S144" s="97" t="s">
        <v>11</v>
      </c>
      <c r="T144" s="97" t="s">
        <v>11</v>
      </c>
      <c r="U144" s="97" t="s">
        <v>11</v>
      </c>
      <c r="V144" s="97" t="s">
        <v>11</v>
      </c>
      <c r="W144" s="98" t="s">
        <v>11</v>
      </c>
      <c r="X144" s="120"/>
      <c r="Y144" s="193"/>
      <c r="Z144" s="193"/>
      <c r="AA144" s="193"/>
      <c r="AB144" s="193"/>
      <c r="AC144" s="193"/>
      <c r="AD144" s="193"/>
      <c r="AE144" s="193"/>
      <c r="AF144" s="193"/>
      <c r="AG144" s="193"/>
      <c r="AH144" s="193"/>
      <c r="AI144" s="193"/>
      <c r="AJ144" s="193"/>
      <c r="AK144" s="193"/>
      <c r="AL144" s="193"/>
      <c r="AM144" s="119">
        <v>4</v>
      </c>
      <c r="AN144" s="97" t="s">
        <v>384</v>
      </c>
      <c r="AO144" s="97" t="s">
        <v>384</v>
      </c>
      <c r="AP144" s="97" t="s">
        <v>384</v>
      </c>
      <c r="AQ144" s="210" t="s">
        <v>405</v>
      </c>
      <c r="AR144" s="162" t="s">
        <v>1099</v>
      </c>
      <c r="AS144" s="146">
        <v>0</v>
      </c>
      <c r="AT144" s="211" t="s">
        <v>26</v>
      </c>
      <c r="AU144" s="173" t="s">
        <v>13</v>
      </c>
      <c r="AV144" s="173" t="s">
        <v>225</v>
      </c>
      <c r="AW144" s="247">
        <v>43977</v>
      </c>
      <c r="AX144" s="247">
        <v>44116</v>
      </c>
      <c r="AY144" s="247">
        <v>45535</v>
      </c>
      <c r="AZ144" s="221">
        <f ca="1">+(REFERENCEMENT_FACADE[[#This Row],[AVIS LIMITE AU / VALIDITE]]&gt;=TODAY())*1</f>
        <v>1</v>
      </c>
      <c r="BA144" s="247" t="s">
        <v>10</v>
      </c>
      <c r="BB144" s="143"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4" s="149" t="s">
        <v>954</v>
      </c>
      <c r="BD144" s="148"/>
      <c r="BG144" s="196" t="s">
        <v>745</v>
      </c>
      <c r="BH144" s="103" t="s">
        <v>642</v>
      </c>
      <c r="BI144" s="106"/>
      <c r="BJ144"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https://evaluation.cstb.fr/fr/avis-technique/detail/2.2-17-1787_V2/</v>
      </c>
      <c r="BK144" s="105" t="s">
        <v>887</v>
      </c>
      <c r="BL144"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n°2.2/17-1787_V2 annule et remplace l' Avis Technique n° 2.2/17-1787_V1
Sur liste verte de la C2p à la date du référencement</v>
      </c>
      <c r="BM144"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4"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4"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4**</v>
      </c>
      <c r="BP144"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4"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4"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10 m
(Situation d) h≤ 6 m</v>
      </c>
      <c r="BS144"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10</v>
      </c>
      <c r="BT144"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4" s="105">
        <f>IF(RECH_SUPPORT=TRUE,IF(MID(REFERENCEMENT_FACADE[[#This Row],[Colonne support visé]],1,3)="OUI",1,IF(OR(MID(REFERENCEMENT_FACADE[[#This Row],[Colonne support visé]],1,3)="non",MID(REFERENCEMENT_FACADE[[#This Row],[Colonne support visé]],1,2)="SO"),0,0)),1)</f>
        <v>1</v>
      </c>
      <c r="BV144" s="105">
        <f>IF(RECH_HAUTEUR=TRUE,IF(MID(REFERENCEMENT_FACADE[[#This Row],[Colonne situation visé]],1,3)="oui",1,IF(MID(REFERENCEMENT_FACADE[[#This Row],[Colonne situation visé]],1,3)="non",0,"ERREUR")),1)</f>
        <v>1</v>
      </c>
      <c r="BW144"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4" s="105">
        <f>IF(REFERENCEMENT_FACADE[[#This Row],[Eligibilité procédé]]&lt;&gt;0,COUNTIF(REFERENCEMENT_FACADE[Eligibilité procédé],"&lt;="&amp;REFERENCEMENT_FACADE[[#This Row],[Eligibilité procédé]])-COUNTIF(REFERENCEMENT_FACADE[Eligibilité procédé],"=0"),ROWS(REFERENCEMENT_FACADE[Ordre]))</f>
        <v>139</v>
      </c>
      <c r="BY144" s="105">
        <f>IF(COUNTIF((REFERENCEMENT_FACADE[[#This Row],[Support visé]:[zone de simicité]]),"&lt;&gt;"&amp;"")=SUM(REFERENCEMENT_FACADE[[#This Row],[Support visé]:[zone de simicité]]),ROW(REFERENCEMENT_FACADE[[#This Row],[zone de simicité]]),"")</f>
        <v>144</v>
      </c>
    </row>
    <row r="145" spans="1:77" ht="100.8" x14ac:dyDescent="0.3">
      <c r="A145" s="153">
        <v>44383</v>
      </c>
      <c r="B145" s="97" t="s">
        <v>129</v>
      </c>
      <c r="C145" s="97" t="s">
        <v>704</v>
      </c>
      <c r="D145" s="117" t="s">
        <v>239</v>
      </c>
      <c r="E145" s="118" t="s">
        <v>240</v>
      </c>
      <c r="F145" s="111" t="s">
        <v>30</v>
      </c>
      <c r="G145" s="112" t="s">
        <v>10</v>
      </c>
      <c r="H145" s="113" t="s">
        <v>11</v>
      </c>
      <c r="I145" s="114" t="s">
        <v>170</v>
      </c>
      <c r="J145" s="96" t="s">
        <v>10</v>
      </c>
      <c r="K145" s="97" t="s">
        <v>11</v>
      </c>
      <c r="L145" s="97" t="s">
        <v>11</v>
      </c>
      <c r="M145" s="97" t="s">
        <v>11</v>
      </c>
      <c r="N145" s="97" t="s">
        <v>11</v>
      </c>
      <c r="O145" s="97" t="s">
        <v>11</v>
      </c>
      <c r="P145" s="98" t="s">
        <v>11</v>
      </c>
      <c r="Q145" s="97" t="s">
        <v>10</v>
      </c>
      <c r="R145" s="97" t="s">
        <v>11</v>
      </c>
      <c r="S145" s="97" t="s">
        <v>11</v>
      </c>
      <c r="T145" s="97" t="s">
        <v>11</v>
      </c>
      <c r="U145" s="97" t="s">
        <v>11</v>
      </c>
      <c r="V145" s="97" t="s">
        <v>11</v>
      </c>
      <c r="W145" s="98" t="s">
        <v>11</v>
      </c>
      <c r="X145" s="115"/>
      <c r="Y145" s="92"/>
      <c r="Z145" s="92"/>
      <c r="AA145" s="92"/>
      <c r="AB145" s="92"/>
      <c r="AC145" s="92"/>
      <c r="AD145" s="92"/>
      <c r="AE145" s="92"/>
      <c r="AF145" s="92"/>
      <c r="AG145" s="92"/>
      <c r="AH145" s="92"/>
      <c r="AI145" s="92"/>
      <c r="AJ145" s="92"/>
      <c r="AK145" s="92"/>
      <c r="AL145" s="92"/>
      <c r="AM145" s="119">
        <v>4</v>
      </c>
      <c r="AN145" s="97">
        <v>4</v>
      </c>
      <c r="AO145" s="97">
        <v>4</v>
      </c>
      <c r="AP145" s="97">
        <v>1</v>
      </c>
      <c r="AQ145" s="209"/>
      <c r="AR145" s="218" t="s">
        <v>1074</v>
      </c>
      <c r="AS145" s="146">
        <v>0</v>
      </c>
      <c r="AT145" s="119" t="s">
        <v>241</v>
      </c>
      <c r="AU145" s="117" t="s">
        <v>13</v>
      </c>
      <c r="AV145" s="117" t="s">
        <v>242</v>
      </c>
      <c r="AW145" s="122">
        <v>44180</v>
      </c>
      <c r="AX145" s="122">
        <v>44277</v>
      </c>
      <c r="AY145" s="122">
        <v>46112</v>
      </c>
      <c r="AZ145" s="221">
        <f ca="1">+(REFERENCEMENT_FACADE[[#This Row],[AVIS LIMITE AU / VALIDITE]]&gt;=TODAY())*1</f>
        <v>1</v>
      </c>
      <c r="BA145" s="247" t="s">
        <v>10</v>
      </c>
      <c r="BB145" s="117" t="str">
        <f ca="1">IF(REFERENCEMENT_FACADE[[#This Row],[ -&gt; AT/DTA : Sur liste verte C2p (OUI/NON)
-&gt; ATex (Avis favorable / Avis défavorable)
-&gt; Autre : SO]]&lt;&gt;"",IF(AND(OR(REFERENCEMENT_FACADE[[#This Row],[ -&gt; AT/DTA : Sur liste verte C2p (OUI/NON)
-&gt; ATex (Avis favorable / Avis défavorable)
-&gt; Autre : SO]]="OUI",REFERENCEMENT_FACADE[[#This Row],[ -&gt; AT/DTA : Sur liste verte C2p (OUI/NON)
-&gt; ATex (Avis favorable / Avis défavorable)
-&gt; Autre : SO]]="FAVORABLE",REFERENCEMENT_FACADE[[#This Row],[ -&gt; AT/DTA : Sur liste verte C2p (OUI/NON)
-&gt; ATex (Avis favorable / Avis défavorable)
-&gt; Autre : SO]]="SO
(DTU)",REFERENCEMENT_FACADE[[#This Row],[ -&gt; AT/DTA : Sur liste verte C2p (OUI/NON)
-&gt; ATex (Avis favorable / Avis défavorable)
-&gt; Autre : SO]]="SO 
(RECO -RAGE)",REFERENCEMENT_FACADE[[#This Row],[ -&gt; AT/DTA : Sur liste verte C2p (OUI/NON)
-&gt; ATex (Avis favorable / Avis défavorable)
-&gt; Autre : SO]]="OUI AVEC UN SUIVI DU RETOUR D'EXPERIENCE",
REFERENCEMENT_FACADE[[#This Row],[ -&gt; AT/DTA : Sur liste verte C2p (OUI/NON)
-&gt; ATex (Avis favorable / Avis défavorable)
-&gt; Autre : SO]]="SO 
(RP)"),REFERENCEMENT_FACADE[[#This Row],[VALIDITE]]=1),"TC",IF(REFERENCEMENT_FACADE[[#This Row],[VALIDITE]]=0,"TNC"&amp;CHAR(10)&amp;"(L'évaluation technique n'est plus valide)",IF(REFERENCEMENT_FACADE[[#This Row],[TYPE DE DOCUMENT DE REFERENCE]]="Appréciation Technique de Transition","TNC"&amp;CHAR(10)&amp;"(Les Appréciations Techniques de Transition ne sont pas reconnues en technique courante)",IF(REFERENCEMENT_FACADE[[#This Row],[ -&gt; AT/DTA : Sur liste verte C2p (OUI/NON)
-&gt; ATex (Avis favorable / Avis défavorable)
-&gt; Autre : SO]]="NON (EVALUATION RECENTE)","TNC"&amp;CHAR(10)&amp;"(Non sur liste verte de la C2p à date de référencement / EVALUATION RECENTE)","TNC"&amp;CHAR(10)&amp;"(N'est pas sur liste verte de la C2p à date du référencement)")))))</f>
        <v>TC</v>
      </c>
      <c r="BC145" s="98" t="s">
        <v>943</v>
      </c>
      <c r="BD145" s="119"/>
      <c r="BE145" s="117"/>
      <c r="BF145" s="98"/>
      <c r="BG145" s="125" t="s">
        <v>745</v>
      </c>
      <c r="BH145" s="217" t="s">
        <v>632</v>
      </c>
      <c r="BI145" s="106"/>
      <c r="BJ145" s="105" t="str">
        <f>IF(OR(REFERENCEMENT_FACADE[[#This Row],[TYPE DE DOCUMENT DE REFERENCE]]="Document Technique d'Application (DTA)",REFERENCEMENT_FACADE[[#This Row],[TYPE DE DOCUMENT DE REFERENCE]]="Avis Technique"),CONCATENATE("https://evaluation.cstb.fr/fr/avis-technique/detail/",SUBSTITUTE(REFERENCEMENT_FACADE[[#This Row],[REF]],"/","-"),"/"),IF(REFERENCEMENT_FACADE[[#This Row],[TYPE DE DOCUMENT DE REFERENCE]]=("Appréciation Technique d'Expérimentation (ATEx cas a)"),CONCATENATE("https://evaluation.cstb.fr/fr/appreciation-technique-expertise-atex/detail/",SUBSTITUTE(REFERENCEMENT_FACADE[[#This Row],[REF]],"_","-"),"/"),CONCATENATE("https://evaluation.cstb.fr/fr/appreciation-technique-transition-att/download/att-",SUBSTITUTE(SUBSTITUTE(REFERENCEMENT_FACADE[[#This Row],[REF]],"/","-"),"_","-"),"/")))</f>
        <v>https://evaluation.cstb.fr/fr/avis-technique/detail/2.2-15-1709_V3/</v>
      </c>
      <c r="BK145" s="105" t="s">
        <v>876</v>
      </c>
      <c r="BL145" s="105" t="str">
        <f>CONCATENATE(IF(REFERENCEMENT_FACADE[[#This Row],[Ancienne version]]=""," ",CONCATENATE(IF(OR(REFERENCEMENT_FACADE[[#This Row],[TYPE DE DOCUMENT DE REFERENCE]]="Avis Technique",REFERENCEMENT_FACADE[[#This Row],[TYPE DE DOCUMENT DE REFERENCE]]="ATEx"),"L'","Le "),REFERENCEMENT_FACADE[[#This Row],[TYPE DE DOCUMENT DE REFERENCE]]," n°",REFERENCEMENT_FACADE[[#This Row],[REF]]," annule et remplace ",IF(OR(REFERENCEMENT_FACADE[[#This Row],[TYPE DE DOCUMENT DE REFERENCE]]="Avis Technique",REFERENCEMENT_FACADE[[#This Row],[TYPE DE DOCUMENT DE REFERENCE]]="ATEx"),"l' ","le "),REFERENCEMENT_FACADE[[#This Row],[TYPE DE DOCUMENT DE REFERENCE]]," n° ",REFERENCEMENT_FACADE[[#This Row],[Ancienne version]])),
IF(AND(REFERENCEMENT_FACADE[[#This Row],[Ancienne version]]&lt;&gt;"",REFERENCEMENT_FACADE[[#This Row],[ -&gt; AT/DTA : Sur liste verte C2p (OUI/NON)
-&gt; ATex (Avis favorable / Avis défavorable)
-&gt; Autre : SO]]="OUI"),CHAR(10),""),
IF(REFERENCEMENT_FACADE[[#This Row],[ -&gt; AT/DTA : Sur liste verte C2p (OUI/NON)
-&gt; ATex (Avis favorable / Avis défavorable)
-&gt; Autre : SO]]="OUI","Sur liste verte de la C2p à la date du référencement",""))</f>
        <v>L'Avis Technique n°2.2/15-1709_V3 annule et remplace l' Avis Technique n° 2.2/15-1709_V2
Sur liste verte de la C2p à la date du référencement</v>
      </c>
      <c r="BM145" s="105" t="str">
        <f>IF((SUPP_VISE=LISTES!$Q$2),REFERENCEMENT_FACADE[[#This Row],[Charpente bois (NF DTU 31.1)]],
IF((SUPP_VISE=LISTES!$Q$3),REFERENCEMENT_FACADE[[#This Row],[COB (NF DTU 31.2)]],
IF((SUPP_VISE=LISTES!$Q$4),REFERENCEMENT_FACADE[[#This Row],[FOB (NF DTU 31.4)]],
IF((SUPP_VISE=LISTES!$Q$5),REFERENCEMENT_FACADE[[#This Row],[CLT (Sous AT/DTA)]],"ERREUR"))))</f>
        <v>ERREUR</v>
      </c>
      <c r="BN145" s="105" t="str">
        <f>IF((HAUT_VISEE&lt;=6),IF(OR(MID(SITUA_VISEE,1,1)="a",MID(SITUA_VISEE,1,1)="b",MID(SITUA_VISEE,1,1)="c"),REFERENCEMENT_FACADE[[#This Row],[≤ 6 m (situation a à c)]],REFERENCEMENT_FACADE[[#This Row],[≤ 6 m (situation d)]]),
IF(AND(6&lt;HAUT_VISEE,HAUT_VISEE&lt;=9),IF(OR(MID(SITUA_VISEE,1,1)="a",MID(SITUA_VISEE,1,1)="b",MID(SITUA_VISEE,1,1)="c"),REFERENCEMENT_FACADE[[#This Row],[≤ 9 m (situation a à c)]],REFERENCEMENT_FACADE[[#This Row],[≤ 9 m (situation d)]]),
IF(AND(9&lt;HAUT_VISEE,HAUT_VISEE&lt;=10),IF(OR(MID(SITUA_VISEE,1,1)="a",MID(SITUA_VISEE,1,1)="b",MID(SITUA_VISEE,1,1)="c"),REFERENCEMENT_FACADE[[#This Row],[≤ 10 m (situation a à c)]],REFERENCEMENT_FACADE[[#This Row],[≤ 10 m (situation d)]]),
IF(AND(10&lt;HAUT_VISEE,HAUT_VISEE&lt;=18),IF(OR(MID(SITUA_VISEE,1,1)="a",MID(SITUA_VISEE,1,1)="b",MID(SITUA_VISEE,1,1)="c"),REFERENCEMENT_FACADE[[#This Row],[≤ 18 m (situation a à c)]],REFERENCEMENT_FACADE[[#This Row],[≤ 18 m (situation d)]]),
IF(AND(18&lt;HAUT_VISEE,HAUT_VISEE&lt;=28),IF(OR(MID(SITUA_VISEE,1,1)="a",MID(SITUA_VISEE,1,1)="b",MID(SITUA_VISEE,1,1)="c"),REFERENCEMENT_FACADE[[#This Row],[≤ 28 m (situation a à c)]],REFERENCEMENT_FACADE[[#This Row],[≤ 28 m (situation d)]]),
IF(AND(28&lt;HAUT_VISEE,HAUT_VISEE&lt;=40),IF(OR(MID(SITUA_VISEE,1,1)="a",MID(SITUA_VISEE,1,1)="b",MID(SITUA_VISEE,1,1)="c"),REFERENCEMENT_FACADE[[#This Row],[≤ 40 m (situation a à c)]],REFERENCEMENT_FACADE[[#This Row],[≤ 40 m (situation d)]]),
IF(AND(40&lt;HAUT_VISEE,HAUT_VISEE&lt;=50),IF(OR(MID(SITUA_VISEE,1,1)="a",MID(SITUA_VISEE,1,1)="b",MID(SITUA_VISEE,1,1)="c"),REFERENCEMENT_FACADE[[#This Row],[≤ 50 m (situation a à c)]],REFERENCEMENT_FACADE[[#This Row],[≤ 50 m (situation d)]]),"ERREUR")))))))</f>
        <v>OUI</v>
      </c>
      <c r="BO145" s="105" t="str">
        <f>IF(RECH_CATEGORIE=TRUE,IF((CATEG_VISEE=LISTES!$O$2),REFERENCEMENT_FACADE[[#This Row],[I]],
IF((CATEG_VISEE=LISTES!$O$3),REFERENCEMENT_FACADE[[#This Row],[II]],
IF((CATEG_VISEE=LISTES!$O$4),REFERENCEMENT_FACADE[[#This Row],[III]],
IF((CATEG_VISEE=LISTES!$O$5),REFERENCEMENT_FACADE[[#This Row],[IV]],"ERREUR")))),
REFERENCEMENT_FACADE[[#This Row],[I]]&amp;CHAR(10)&amp;REFERENCEMENT_FACADE[[#This Row],[II]]&amp;CHAR(10)&amp;REFERENCEMENT_FACADE[[#This Row],[III]]&amp;CHAR(10)&amp;REFERENCEMENT_FACADE[[#This Row],[IV]])</f>
        <v>4
4
4
1</v>
      </c>
      <c r="BP145" s="105" t="str">
        <f>IF(RECH_CATEGORIE=TRUE,IF(OR(REFERENCEMENT_FACADE[[#This Row],[I]]="NC",REFERENCEMENT_FACADE[[#This Row],[II]]="NC",REFERENCEMENT_FACADE[[#This Row],[III]]="NC",REFERENCEMENT_FACADE[[#This Row],[IV]]="NC"),"ERREUR",IF(MID(ZONE_SIS_VISEE,1,1)&lt;=MID(REFERENCEMENT_FACADE[[#This Row],[IV]],1,1),REFERENCEMENT_FACADE[[#Headers],[IV]],IF(MID(ZONE_SIS_VISEE,1,1)&lt;=MID(REFERENCEMENT_FACADE[[#This Row],[III]],1,1),REFERENCEMENT_FACADE[[#Headers],[III]],IF(MID(ZONE_SIS_VISEE,1,1)&lt;=MID(REFERENCEMENT_FACADE[[#This Row],[II]],1,1),REFERENCEMENT_FACADE[[#Headers],[II]],IF(MID(ZONE_SIS_VISEE,1,1)&lt;=MID(REFERENCEMENT_FACADE[[#This Row],[I]],1,1),REFERENCEMENT_FACADE[[#Headers],[I]],""))))),
REFERENCEMENT_FACADE[[#Headers],[I]]&amp;CHAR(10)&amp;REFERENCEMENT_FACADE[[#Headers],[II]]&amp;CHAR(10)&amp;REFERENCEMENT_FACADE[[#Headers],[III]]&amp;CHAR(10)&amp;REFERENCEMENT_FACADE[[#Headers],[IV]])</f>
        <v>I
II
III
IV</v>
      </c>
      <c r="BQ145" s="105" t="str">
        <f>CONCATENATE(IF(MID(REFERENCEMENT_FACADE[[#This Row],[Charpente bois (NF DTU 31.1)]],1,3)="oui",LISTES!$Q$2,""),IF(AND(MID(REFERENCEMENT_FACADE[[#This Row],[COB (NF DTU 31.2)]],1,3)="oui",MID(REFERENCEMENT_FACADE[[#This Row],[Charpente bois (NF DTU 31.1)]],1,3)="oui")," / ",""),IF(MID(REFERENCEMENT_FACADE[[#This Row],[COB (NF DTU 31.2)]],1,3)="oui",LISTES!$Q$3,""),IF(OR(AND(MID(REFERENCEMENT_FACADE[[#This Row],[COB (NF DTU 31.2)]],1,3)="oui",MID(REFERENCEMENT_FACADE[[#This Row],[FOB (NF DTU 31.4)]],1,3)="oui"),AND(MID(REFERENCEMENT_FACADE[[#This Row],[COB (NF DTU 31.2)]],1,3)="oui",MID(REFERENCEMENT_FACADE[[#This Row],[CLT (Sous AT/DTA)]],1,3)="oui"))," / ",""),IF(MID(REFERENCEMENT_FACADE[[#This Row],[FOB (NF DTU 31.4)]],1,3)="oui",LISTES!$Q$4,""),IF(AND(MID(REFERENCEMENT_FACADE[[#This Row],[CLT (Sous AT/DTA)]],1,3)="oui",MID(REFERENCEMENT_FACADE[[#This Row],[FOB (NF DTU 31.4)]],1,3)="oui")," / ",""),IF(MID(REFERENCEMENT_FACADE[[#This Row],[CLT (Sous AT/DTA)]],1,3)="oui",LISTES!$Q$5,""))</f>
        <v>COB (NF DTU 31.2) / CLT (Sous AT/DTA)</v>
      </c>
      <c r="BR145" s="105" t="str">
        <f>IF(RECH_HAUTEUR=TRUE,IF(MID(SITUA_VISEE,1,1)="d",
IF(MID(REFERENCEMENT_FACADE[[#This Row],[≤ 50 m (situation d)]],1,3)="OUI","≤ 50 m",IF(MID(REFERENCEMENT_FACADE[[#This Row],[≤ 40 m (situation d)]],1,3)="OUI","≤ 40 m",IF(MID(REFERENCEMENT_FACADE[[#This Row],[≤ 28 m (situation d)]],1,3)="OUI","≤ 28 m",IF(MID(REFERENCEMENT_FACADE[[#This Row],[≤ 18 m (situation d)]],1,3)="OUI","≤ 18 m",IF(MID(REFERENCEMENT_FACADE[[#This Row],[≤ 10 m (situation d)]],1,3)="OUI","≤ 10 m",IF(MID(REFERENCEMENT_FACADE[[#This Row],[≤ 9 m (situation d)]],1,3)="OUI","≤ 9 m",IF(MID(REFERENCEMENT_FACADE[[#This Row],[≤ 6 m (situation d)]],1,3)="OUI","≤ 6 m",""))))))),
IF(MID(REFERENCEMENT_FACADE[[#This Row],[≤ 50 m (situation a à c)]],1,3)="OUI","≤ 50 m",IF(MID(REFERENCEMENT_FACADE[[#This Row],[≤ 40 m (situation a à c)]],1,3)="OUI","≤ 40 m",IF(MID(REFERENCEMENT_FACADE[[#This Row],[≤ 28 m (situation a à c)]],1,3)="OUI","≤ 28 m",IF(MID(REFERENCEMENT_FACADE[[#This Row],[≤ 18 m (situation a à c)]],1,3)="OUI","≤ 18 m",IF(MID(REFERENCEMENT_FACADE[[#This Row],[≤ 10 m (situation a à c)]],1,3)="OUI","≤ 10 m",IF(MID(REFERENCEMENT_FACADE[[#This Row],[≤ 9 m (situation a à c)]],1,3)="OUI","≤ 9 m",IF(MID(REFERENCEMENT_FACADE[[#This Row],[≤ 6 m (situation a à c)]],1,3)="OUI","≤ 6 m","")))))))),
CONCATENATE(IF(MID(REFERENCEMENT_FACADE[[#This Row],[≤ 50 m (situation a à c)]],1,3)="OUI","(Situation a à c) h≤ 50 m"&amp;CHAR(10),IF(MID(REFERENCEMENT_FACADE[[#This Row],[≤ 40 m (situation a à c)]],1,3)="OUI","(Situation a à c) h≤ 40 m"&amp;CHAR(10),IF(MID(REFERENCEMENT_FACADE[[#This Row],[≤ 28 m (situation a à c)]],1,3)="OUI","(Situation a à c) h≤ 28 m"&amp;CHAR(10),IF(MID(REFERENCEMENT_FACADE[[#This Row],[≤ 18 m (situation a à c)]],1,3)="OUI","(Situation a à c) h≤ 18 m"&amp;CHAR(10),IF(MID(REFERENCEMENT_FACADE[[#This Row],[≤ 10 m (situation a à c)]],1,3)="OUI","(Situation a à c) h≤ 10 m"&amp;CHAR(10),IF(MID(REFERENCEMENT_FACADE[[#This Row],[≤ 9 m (situation a à c)]],1,3)="OUI","(Situation a à c) h≤ 9 m"&amp;CHAR(10),IF(MID(REFERENCEMENT_FACADE[[#This Row],[≤ 6 m (situation a à c)]],1,3)="OUI","(Situation a à c) h≤ 6 m"&amp;CHAR(10),""))))))),IF(MID(REFERENCEMENT_FACADE[[#This Row],[≤ 50 m (situation d)]],1,3)="OUI","(Situation d) h≤ 50 m",IF(MID(REFERENCEMENT_FACADE[[#This Row],[≤ 40 m (situation d)]],1,3)="OUI","(Situation d) h≤ 40 m",IF(MID(REFERENCEMENT_FACADE[[#This Row],[≤ 28 m (situation d)]],1,3)="OUI","(Situation d) h≤ 28 m",IF(MID(REFERENCEMENT_FACADE[[#This Row],[≤ 18 m (situation d)]],1,3)="OUI","(Situation d) h≤ 18 m",IF(MID(REFERENCEMENT_FACADE[[#This Row],[≤ 10 m (situation d)]],1,3)="OUI","(Situation d) h≤ 10 m",IF(MID(REFERENCEMENT_FACADE[[#This Row],[≤ 9 m (situation d)]],1,3)="OUI","(Situation d) h≤ 9 m",IF(MID(REFERENCEMENT_FACADE[[#This Row],[≤ 6 m (situation d)]],1,3)="OUI","(Situation d) h≤ 6 m","")))))))))</f>
        <v>(Situation a à c) h≤ 6 m
(Situation d) h≤ 6 m</v>
      </c>
      <c r="BS145" s="105">
        <f>IF(MID(SITUA_VISEE,1,1)="d",
IF(MID(REFERENCEMENT_FACADE[[#This Row],[≤ 50 m (situation d)]],1,3)="OUI",50,IF(MID(REFERENCEMENT_FACADE[[#This Row],[≤ 40 m (situation d)]],1,3)="OUI",40,IF(MID(REFERENCEMENT_FACADE[[#This Row],[≤ 28 m (situation d)]],1,3)="OUI",28,IF(MID(REFERENCEMENT_FACADE[[#This Row],[≤ 18 m (situation d)]],1,3)="OUI",18,IF(MID(REFERENCEMENT_FACADE[[#This Row],[≤ 10 m (situation d)]],1,3)="OUI",10,IF(MID(REFERENCEMENT_FACADE[[#This Row],[≤ 9 m (situation d)]],1,3)="OUI",9,IF(MID(REFERENCEMENT_FACADE[[#This Row],[≤ 6 m (situation d)]],1,3)="OUI",6,""))))))),
IF(MID(REFERENCEMENT_FACADE[[#This Row],[≤ 50 m (situation a à c)]],1,3)="OUI",50,IF(MID(REFERENCEMENT_FACADE[[#This Row],[≤ 40 m (situation a à c)]],1,3)="OUI",40,IF(MID(REFERENCEMENT_FACADE[[#This Row],[≤ 28 m (situation a à c)]],1,3)="OUI",28,IF(MID(REFERENCEMENT_FACADE[[#This Row],[≤ 18 m (situation a à c)]],1,3)="OUI",18,IF(MID(REFERENCEMENT_FACADE[[#This Row],[≤ 10 m (situation a à c)]],1,3)="OUI",10,IF(MID(REFERENCEMENT_FACADE[[#This Row],[≤ 9 m (situation a à c)]],1,3)="OUI",9,IF(MID(REFERENCEMENT_FACADE[[#This Row],[≤ 6 m (situation a à c)]],1,3)="OUI",6,""))))))))</f>
        <v>6</v>
      </c>
      <c r="BT145" s="105">
        <f>IF((HAUT_VISEE&lt;=6),IF(OR(MID(SITUA_VISEE,1,1)="a",MID(SITUA_VISEE,1,1)="b",MID(SITUA_VISEE,1,1)="c"),REFERENCEMENT_FACADE[[#This Row],[≤ 6 m (a à c)]],REFERENCEMENT_FACADE[[#This Row],[≤ 6 m (d)]]),
IF(AND(6&lt;HAUT_VISEE,HAUT_VISEE&lt;=9),IF(OR(MID(SITUA_VISEE,1,1)="a",MID(SITUA_VISEE,1,1)="b",MID(SITUA_VISEE,1,1)="c"),REFERENCEMENT_FACADE[[#This Row],[≤ 9 m (a à c)]],REFERENCEMENT_FACADE[[#This Row],[≤ 9 m (d)]]),
IF(AND(9&lt;HAUT_VISEE,HAUT_VISEE&lt;=10),IF(OR(MID(SITUA_VISEE,1,1)="a",MID(SITUA_VISEE,1,1)="b",MID(SITUA_VISEE,1,1)="c"),REFERENCEMENT_FACADE[[#This Row],[≤ 10 m (a à c)]],REFERENCEMENT_FACADE[[#This Row],[≤ 10 m (d)]]),
IF(AND(10&lt;HAUT_VISEE,HAUT_VISEE&lt;=18),IF(OR(MID(SITUA_VISEE,1,1)="a",MID(SITUA_VISEE,1,1)="b",MID(SITUA_VISEE,1,1)="c"),REFERENCEMENT_FACADE[[#This Row],[≤ 18 m (a à c)]],REFERENCEMENT_FACADE[[#This Row],[≤ 18 m (d)]]),
IF(AND(18&lt;HAUT_VISEE,HAUT_VISEE&lt;=28),IF(OR(MID(SITUA_VISEE,1,1)="a",MID(SITUA_VISEE,1,1)="b",MID(SITUA_VISEE,1,1)="c"),REFERENCEMENT_FACADE[[#This Row],[≤ 28 m (a à c)]],REFERENCEMENT_FACADE[[#This Row],[≤ 28 m (d)]]),
IF(AND(28&lt;HAUT_VISEE,HAUT_VISEE&lt;=40),IF(OR(MID(SITUA_VISEE,1,1)="a",MID(SITUA_VISEE,1,1)="b",MID(SITUA_VISEE,1,1)="c"),REFERENCEMENT_FACADE[[#This Row],[≤ 40 m (a à c)]],REFERENCEMENT_FACADE[[#This Row],[≤ 40 m (d)]]),
IF(AND(40&lt;HAUT_VISEE,HAUT_VISEE&lt;=50),IF(OR(MID(SITUA_VISEE,1,1)="a",MID(SITUA_VISEE,1,1)="b",MID(SITUA_VISEE,1,1)="c"),REFERENCEMENT_FACADE[[#This Row],[≤ 50 m (a à c)]],REFERENCEMENT_FACADE[[#This Row],[≤ 50 m (d)]]))))))))</f>
        <v>0</v>
      </c>
      <c r="BU145" s="105">
        <f>IF(RECH_SUPPORT=TRUE,IF(MID(REFERENCEMENT_FACADE[[#This Row],[Colonne support visé]],1,3)="OUI",1,IF(OR(MID(REFERENCEMENT_FACADE[[#This Row],[Colonne support visé]],1,3)="non",MID(REFERENCEMENT_FACADE[[#This Row],[Colonne support visé]],1,2)="SO"),0,0)),1)</f>
        <v>1</v>
      </c>
      <c r="BV145" s="105">
        <f>IF(RECH_HAUTEUR=TRUE,IF(MID(REFERENCEMENT_FACADE[[#This Row],[Colonne situation visé]],1,3)="oui",1,IF(MID(REFERENCEMENT_FACADE[[#This Row],[Colonne situation visé]],1,3)="non",0,"ERREUR")),1)</f>
        <v>1</v>
      </c>
      <c r="BW145" s="105">
        <f>IF(RECH_CATEGORIE=FALSE,1,IF(REFERENCEMENT_FACADE[[#This Row],[Colonne catégorie visée]]="ERREUR",0,IF(AND(RECH_CATEGORIE=TRUE,MATCH(VALUE(LEFT(REFERENCEMENT_FACADE[[#This Row],[Colonne zone visée]],1)),LISTE_ZONE_SISMIQUE,0)&gt;=MATCH(ZONE_SIS_VISEE,LISTE_ZONE_SISMIQUE,0),MATCH(REFERENCEMENT_FACADE[[#This Row],[Colonne catégorie visée]],LISTE_CATEGORIE_BATIMENT,0)&gt;=MATCH(CATEG_VISEE,LISTE_CATEGORIE_BATIMENT,0)),1,0)))</f>
        <v>1</v>
      </c>
      <c r="BX145" s="105">
        <f>IF(REFERENCEMENT_FACADE[[#This Row],[Eligibilité procédé]]&lt;&gt;0,COUNTIF(REFERENCEMENT_FACADE[Eligibilité procédé],"&lt;="&amp;REFERENCEMENT_FACADE[[#This Row],[Eligibilité procédé]])-COUNTIF(REFERENCEMENT_FACADE[Eligibilité procédé],"=0"),ROWS(REFERENCEMENT_FACADE[Ordre]))</f>
        <v>140</v>
      </c>
      <c r="BY145" s="105">
        <f>IF(COUNTIF((REFERENCEMENT_FACADE[[#This Row],[Support visé]:[zone de simicité]]),"&lt;&gt;"&amp;"")=SUM(REFERENCEMENT_FACADE[[#This Row],[Support visé]:[zone de simicité]]),ROW(REFERENCEMENT_FACADE[[#This Row],[zone de simicité]]),"")</f>
        <v>145</v>
      </c>
    </row>
    <row r="147" spans="1:77" x14ac:dyDescent="0.3">
      <c r="AL147" s="22">
        <v>4</v>
      </c>
      <c r="AM147" s="2">
        <f>SUM(AM151:AM152)</f>
        <v>140</v>
      </c>
      <c r="AN147" s="2">
        <f t="shared" ref="AN147:AP147" si="0">SUM(AN151:AN152)</f>
        <v>102</v>
      </c>
      <c r="AO147" s="2">
        <f t="shared" si="0"/>
        <v>95</v>
      </c>
      <c r="AP147" s="2">
        <f t="shared" si="0"/>
        <v>78</v>
      </c>
    </row>
    <row r="148" spans="1:77" x14ac:dyDescent="0.3">
      <c r="AL148" s="22">
        <v>3</v>
      </c>
      <c r="AM148" s="2">
        <f>SUM(AM151:AM154)</f>
        <v>140</v>
      </c>
      <c r="AN148" s="2">
        <f t="shared" ref="AN148:AP148" si="1">SUM(AN151:AN154)</f>
        <v>102</v>
      </c>
      <c r="AO148" s="2">
        <f t="shared" si="1"/>
        <v>102</v>
      </c>
      <c r="AP148" s="2">
        <f t="shared" si="1"/>
        <v>83</v>
      </c>
    </row>
    <row r="149" spans="1:77" x14ac:dyDescent="0.3">
      <c r="AL149" s="22">
        <v>2</v>
      </c>
      <c r="AM149" s="2">
        <f>SUM(AM151:AM156)</f>
        <v>140</v>
      </c>
      <c r="AN149" s="2">
        <f t="shared" ref="AN149:AP149" si="2">SUM(AN151:AN156)</f>
        <v>140</v>
      </c>
      <c r="AO149" s="2">
        <f t="shared" si="2"/>
        <v>102</v>
      </c>
      <c r="AP149" s="2">
        <f t="shared" si="2"/>
        <v>86</v>
      </c>
    </row>
    <row r="150" spans="1:77" x14ac:dyDescent="0.3">
      <c r="AL150" s="22">
        <v>1</v>
      </c>
      <c r="AM150" s="2">
        <f>SUM(AM151:AM158)</f>
        <v>140</v>
      </c>
      <c r="AN150" s="2">
        <f t="shared" ref="AN150:AP150" si="3">SUM(AN151:AN158)</f>
        <v>140</v>
      </c>
      <c r="AO150" s="2">
        <f t="shared" si="3"/>
        <v>140</v>
      </c>
      <c r="AP150" s="2">
        <f t="shared" si="3"/>
        <v>140</v>
      </c>
    </row>
    <row r="151" spans="1:77" x14ac:dyDescent="0.3">
      <c r="AL151" s="298">
        <v>4</v>
      </c>
      <c r="AM151" s="2">
        <f>COUNTIF(REFERENCEMENT_FACADE[I],"4")</f>
        <v>140</v>
      </c>
      <c r="AN151" s="2">
        <f>COUNTIF(REFERENCEMENT_FACADE[II],"4")</f>
        <v>44</v>
      </c>
      <c r="AO151" s="2">
        <f>COUNTIF(REFERENCEMENT_FACADE[III],"4")</f>
        <v>43</v>
      </c>
      <c r="AP151" s="2">
        <f>COUNTIF(REFERENCEMENT_FACADE[IV],"4")</f>
        <v>34</v>
      </c>
    </row>
    <row r="152" spans="1:77" x14ac:dyDescent="0.3">
      <c r="AL152" s="298"/>
      <c r="AM152" s="2">
        <f>COUNTIF(REFERENCEMENT_FACADE[I],"4**")</f>
        <v>0</v>
      </c>
      <c r="AN152" s="2">
        <f>COUNTIF(REFERENCEMENT_FACADE[II],"4**")</f>
        <v>58</v>
      </c>
      <c r="AO152" s="2">
        <f>COUNTIF(REFERENCEMENT_FACADE[III],"4**")</f>
        <v>52</v>
      </c>
      <c r="AP152" s="2">
        <f>COUNTIF(REFERENCEMENT_FACADE[IV],"4**")</f>
        <v>44</v>
      </c>
    </row>
    <row r="153" spans="1:77" x14ac:dyDescent="0.3">
      <c r="AL153" s="298">
        <v>3</v>
      </c>
      <c r="AM153" s="2">
        <f>COUNTIF(REFERENCEMENT_FACADE[I],"3")</f>
        <v>0</v>
      </c>
      <c r="AN153" s="2">
        <f>COUNTIF(REFERENCEMENT_FACADE[II],"3")</f>
        <v>0</v>
      </c>
      <c r="AO153" s="2">
        <f>COUNTIF(REFERENCEMENT_FACADE[III],"3")</f>
        <v>1</v>
      </c>
      <c r="AP153" s="2">
        <f>COUNTIF(REFERENCEMENT_FACADE[IV],"3")</f>
        <v>1</v>
      </c>
    </row>
    <row r="154" spans="1:77" x14ac:dyDescent="0.3">
      <c r="AL154" s="298"/>
      <c r="AM154" s="2">
        <f>COUNTIF(REFERENCEMENT_FACADE[I],"3**")</f>
        <v>0</v>
      </c>
      <c r="AN154" s="2">
        <f>COUNTIF(REFERENCEMENT_FACADE[II],"3**")</f>
        <v>0</v>
      </c>
      <c r="AO154" s="2">
        <f>COUNTIF(REFERENCEMENT_FACADE[III],"3**")</f>
        <v>6</v>
      </c>
      <c r="AP154" s="2">
        <f>COUNTIF(REFERENCEMENT_FACADE[IV],"3**")</f>
        <v>4</v>
      </c>
    </row>
    <row r="155" spans="1:77" x14ac:dyDescent="0.3">
      <c r="AL155" s="298">
        <v>2</v>
      </c>
      <c r="AM155" s="2">
        <f>COUNTIF(REFERENCEMENT_FACADE[I],"2")</f>
        <v>0</v>
      </c>
      <c r="AN155" s="2">
        <f>COUNTIF(REFERENCEMENT_FACADE[II],"2")</f>
        <v>38</v>
      </c>
      <c r="AO155" s="2">
        <f>COUNTIF(REFERENCEMENT_FACADE[III],"2")</f>
        <v>0</v>
      </c>
      <c r="AP155" s="2">
        <f>COUNTIF(REFERENCEMENT_FACADE[IV],"2")</f>
        <v>1</v>
      </c>
    </row>
    <row r="156" spans="1:77" x14ac:dyDescent="0.3">
      <c r="AL156" s="298"/>
      <c r="AM156" s="2">
        <f>COUNTIF(REFERENCEMENT_FACADE[I],"2**")</f>
        <v>0</v>
      </c>
      <c r="AN156" s="2">
        <f>COUNTIF(REFERENCEMENT_FACADE[II],"2**")</f>
        <v>0</v>
      </c>
      <c r="AO156" s="2">
        <f>COUNTIF(REFERENCEMENT_FACADE[III],"2**")</f>
        <v>0</v>
      </c>
      <c r="AP156" s="2">
        <f>COUNTIF(REFERENCEMENT_FACADE[IV],"2**")</f>
        <v>2</v>
      </c>
    </row>
    <row r="157" spans="1:77" x14ac:dyDescent="0.3">
      <c r="AL157" s="298">
        <v>1</v>
      </c>
      <c r="AM157" s="2">
        <f>COUNTIF(REFERENCEMENT_FACADE[I],"1")</f>
        <v>0</v>
      </c>
      <c r="AN157" s="2">
        <f>COUNTIF(REFERENCEMENT_FACADE[II],"1")</f>
        <v>0</v>
      </c>
      <c r="AO157" s="2">
        <f>COUNTIF(REFERENCEMENT_FACADE[III],"1")</f>
        <v>38</v>
      </c>
      <c r="AP157" s="2">
        <f>COUNTIF(REFERENCEMENT_FACADE[IV],"1")</f>
        <v>54</v>
      </c>
    </row>
    <row r="158" spans="1:77" x14ac:dyDescent="0.3">
      <c r="AL158" s="298"/>
      <c r="AM158" s="2">
        <f>COUNTIF(REFERENCEMENT_FACADE[I],"1**")</f>
        <v>0</v>
      </c>
      <c r="AN158" s="2">
        <f>COUNTIF(REFERENCEMENT_FACADE[II],"1**")</f>
        <v>0</v>
      </c>
      <c r="AO158" s="2">
        <f>COUNTIF(REFERENCEMENT_FACADE[III],"1**")</f>
        <v>0</v>
      </c>
      <c r="AP158" s="2">
        <f>COUNTIF(REFERENCEMENT_FACADE[IV],"1**")</f>
        <v>0</v>
      </c>
    </row>
  </sheetData>
  <sheetProtection algorithmName="SHA-512" hashValue="vQqWnUv2KQ20xGs9+hAXtqR00wbQgyo9intzhXGo6D/U/H5MsBN9wjUjcDNhpDFesE8a3H8AV73VXBEtBFWbZA==" saltValue="tfQ51Hc+9/8f60/bhQ0RpA==" spinCount="100000" sheet="1" objects="1" scenarios="1" selectLockedCells="1" selectUnlockedCells="1"/>
  <mergeCells count="16">
    <mergeCell ref="F3:I4"/>
    <mergeCell ref="A1:A4"/>
    <mergeCell ref="AL155:AL156"/>
    <mergeCell ref="AL157:AL158"/>
    <mergeCell ref="F1:AR2"/>
    <mergeCell ref="B1:E4"/>
    <mergeCell ref="X4:AL4"/>
    <mergeCell ref="AL151:AL152"/>
    <mergeCell ref="AL153:AL154"/>
    <mergeCell ref="J3:AL3"/>
    <mergeCell ref="BG1:BG4"/>
    <mergeCell ref="BD1:BF4"/>
    <mergeCell ref="AS1:BC4"/>
    <mergeCell ref="AM3:AQ4"/>
    <mergeCell ref="J4:P4"/>
    <mergeCell ref="Q4:W4"/>
  </mergeCells>
  <phoneticPr fontId="5" type="noConversion"/>
  <conditionalFormatting sqref="F6:I69 BG11:BG14 BI11:BI14 F70:H70 F71:I118 BG85:BG88 BI87:BI88 BG89:BI104">
    <cfRule type="expression" dxfId="48" priority="56">
      <formula>AND(F6="NON",F6&lt;&gt;"")</formula>
    </cfRule>
  </conditionalFormatting>
  <conditionalFormatting sqref="F123:I144">
    <cfRule type="cellIs" dxfId="47" priority="25" operator="equal">
      <formula>"NON"</formula>
    </cfRule>
  </conditionalFormatting>
  <conditionalFormatting sqref="I70">
    <cfRule type="expression" dxfId="46" priority="55">
      <formula>AND(I70="NON",I70&lt;&gt;"")</formula>
    </cfRule>
  </conditionalFormatting>
  <conditionalFormatting sqref="J6:W145">
    <cfRule type="cellIs" dxfId="45" priority="74" operator="equal">
      <formula>"NON"</formula>
    </cfRule>
    <cfRule type="cellIs" dxfId="44" priority="71" operator="equal">
      <formula>"OUI*"</formula>
    </cfRule>
    <cfRule type="cellIs" dxfId="43" priority="75" operator="equal">
      <formula>"OUI"</formula>
    </cfRule>
  </conditionalFormatting>
  <conditionalFormatting sqref="X127:X133">
    <cfRule type="cellIs" dxfId="42" priority="7" operator="equal">
      <formula>"NON"</formula>
    </cfRule>
    <cfRule type="cellIs" dxfId="41" priority="8" operator="equal">
      <formula>"OUI"</formula>
    </cfRule>
  </conditionalFormatting>
  <conditionalFormatting sqref="X27:AL27">
    <cfRule type="cellIs" dxfId="40" priority="61" operator="equal">
      <formula>"OUI"</formula>
    </cfRule>
    <cfRule type="cellIs" dxfId="39" priority="60" operator="equal">
      <formula>"NON"</formula>
    </cfRule>
  </conditionalFormatting>
  <conditionalFormatting sqref="X101:AL101">
    <cfRule type="cellIs" dxfId="38" priority="48" operator="equal">
      <formula>"OUI"</formula>
    </cfRule>
    <cfRule type="cellIs" dxfId="37" priority="47" operator="equal">
      <formula>"NON"</formula>
    </cfRule>
  </conditionalFormatting>
  <conditionalFormatting sqref="Y6:AL145">
    <cfRule type="expression" dxfId="36" priority="36">
      <formula>IF(J6="",FALSE,IF(J6="OUI*",TRUE,FALSE))</formula>
    </cfRule>
  </conditionalFormatting>
  <conditionalFormatting sqref="Y44:AL44">
    <cfRule type="cellIs" dxfId="35" priority="35" operator="equal">
      <formula>"OUI"</formula>
    </cfRule>
    <cfRule type="cellIs" dxfId="34" priority="34" operator="equal">
      <formula>"NON"</formula>
    </cfRule>
  </conditionalFormatting>
  <conditionalFormatting sqref="Y58:AL59">
    <cfRule type="cellIs" dxfId="33" priority="32" operator="equal">
      <formula>"NON"</formula>
    </cfRule>
    <cfRule type="cellIs" dxfId="32" priority="33" operator="equal">
      <formula>"OUI"</formula>
    </cfRule>
  </conditionalFormatting>
  <conditionalFormatting sqref="Y73:AL74 Y76:AL76">
    <cfRule type="cellIs" dxfId="31" priority="30" operator="equal">
      <formula>"NON"</formula>
    </cfRule>
    <cfRule type="cellIs" dxfId="30" priority="31" operator="equal">
      <formula>"OUI"</formula>
    </cfRule>
  </conditionalFormatting>
  <conditionalFormatting sqref="Y118:AL118">
    <cfRule type="cellIs" dxfId="29" priority="29" operator="equal">
      <formula>"OUI"</formula>
    </cfRule>
    <cfRule type="cellIs" dxfId="28" priority="28" operator="equal">
      <formula>"NON"</formula>
    </cfRule>
  </conditionalFormatting>
  <conditionalFormatting sqref="AR123:AR144">
    <cfRule type="cellIs" dxfId="27" priority="23" operator="equal">
      <formula>"NON"</formula>
    </cfRule>
    <cfRule type="cellIs" dxfId="26" priority="24" operator="equal">
      <formula>"OUI"</formula>
    </cfRule>
  </conditionalFormatting>
  <conditionalFormatting sqref="AS6:AS145 BA6:BB122 BB123:BB145">
    <cfRule type="expression" dxfId="25" priority="138">
      <formula>($BA6="NON (EVALUATION RECENTE)")</formula>
    </cfRule>
  </conditionalFormatting>
  <conditionalFormatting sqref="AS6:AS145">
    <cfRule type="cellIs" dxfId="24" priority="1" operator="equal">
      <formula>"0.5"</formula>
    </cfRule>
    <cfRule type="cellIs" dxfId="23" priority="2" operator="equal">
      <formula>1</formula>
    </cfRule>
    <cfRule type="containsText" dxfId="22" priority="3" operator="containsText" text="0">
      <formula>NOT(ISERROR(SEARCH("0",AS6)))</formula>
    </cfRule>
  </conditionalFormatting>
  <conditionalFormatting sqref="AY146:AY446">
    <cfRule type="expression" dxfId="21" priority="184">
      <formula>AND($AY146=0,$AY146&lt;&gt;"")</formula>
    </cfRule>
    <cfRule type="cellIs" dxfId="20" priority="193" operator="equal">
      <formula>1</formula>
    </cfRule>
  </conditionalFormatting>
  <conditionalFormatting sqref="AZ5:AZ145">
    <cfRule type="expression" dxfId="19" priority="2691">
      <formula>AND($AZ5=0,$AZ5&lt;&gt;"")</formula>
    </cfRule>
    <cfRule type="cellIs" dxfId="18" priority="2692" operator="equal">
      <formula>1</formula>
    </cfRule>
  </conditionalFormatting>
  <conditionalFormatting sqref="AZ1048450:AZ1048538">
    <cfRule type="expression" dxfId="17" priority="2694">
      <formula>(#REF!="NON (EVALUATION RECENTE)")</formula>
    </cfRule>
  </conditionalFormatting>
  <conditionalFormatting sqref="AZ1048450:AZ1048576">
    <cfRule type="cellIs" dxfId="16" priority="1908" operator="equal">
      <formula>"TNC"</formula>
    </cfRule>
  </conditionalFormatting>
  <conditionalFormatting sqref="AZ1048539:AZ1048576">
    <cfRule type="expression" dxfId="15" priority="2372">
      <formula>($AZ72="NON (EVALUATION RECENTE)")</formula>
    </cfRule>
  </conditionalFormatting>
  <conditionalFormatting sqref="BA6:BB122 AS6:AS145 BB123:BB145">
    <cfRule type="cellIs" dxfId="14" priority="139" operator="equal">
      <formula>"TNC"</formula>
    </cfRule>
  </conditionalFormatting>
  <conditionalFormatting sqref="BA1048451:BB1048521">
    <cfRule type="cellIs" dxfId="13" priority="2696" operator="equal">
      <formula>"TNC"</formula>
    </cfRule>
  </conditionalFormatting>
  <conditionalFormatting sqref="BA1048451:BB1048538">
    <cfRule type="expression" dxfId="12" priority="2070">
      <formula>(#REF!="NON (EVALUATION RECENTE)")</formula>
    </cfRule>
  </conditionalFormatting>
  <conditionalFormatting sqref="BA1048494:BB1048521">
    <cfRule type="expression" dxfId="11" priority="2697">
      <formula>(#REF!="NON (EVALUATION RECENTE)")</formula>
    </cfRule>
  </conditionalFormatting>
  <conditionalFormatting sqref="BA1048494:BB1048576">
    <cfRule type="cellIs" dxfId="10" priority="585" operator="equal">
      <formula>"TNC"</formula>
    </cfRule>
  </conditionalFormatting>
  <conditionalFormatting sqref="BA1048522:BB1048540">
    <cfRule type="expression" dxfId="9" priority="584">
      <formula>(#REF!="NON (EVALUATION RECENTE)")</formula>
    </cfRule>
  </conditionalFormatting>
  <conditionalFormatting sqref="BA1048522:BB1048576">
    <cfRule type="cellIs" dxfId="8" priority="1778" operator="equal">
      <formula>"TNC"</formula>
    </cfRule>
  </conditionalFormatting>
  <conditionalFormatting sqref="BA1048539:BB1048576">
    <cfRule type="expression" dxfId="7" priority="1777">
      <formula>(#REF!="NON (EVALUATION RECENTE)")</formula>
    </cfRule>
  </conditionalFormatting>
  <conditionalFormatting sqref="BA1048541:BB1048545">
    <cfRule type="expression" dxfId="6" priority="2294">
      <formula>($BA58="NON (EVALUATION RECENTE)")</formula>
    </cfRule>
  </conditionalFormatting>
  <conditionalFormatting sqref="BA1048546:BB1048576">
    <cfRule type="expression" dxfId="5" priority="2316">
      <formula>($BA60="NON (EVALUATION RECENTE)")</formula>
    </cfRule>
  </conditionalFormatting>
  <conditionalFormatting sqref="BC123:BC144 BA123:BA145">
    <cfRule type="expression" dxfId="4" priority="21">
      <formula>($AL123="NON (EVALUATION RECENTE)")</formula>
    </cfRule>
  </conditionalFormatting>
  <conditionalFormatting sqref="BC123:BC144">
    <cfRule type="cellIs" dxfId="3" priority="22" operator="equal">
      <formula>"TNC"</formula>
    </cfRule>
  </conditionalFormatting>
  <conditionalFormatting sqref="BG6:BI8 BG9 BI9 BG10:BI10 BG15:BI19 BH20:BI24 BH26:BI26 BG27:BI27 BH28:BI33 BG34:BI34 BH35:BI36 BG37:BI38 BH39:BI41 BG42:BI46 BG47:BG52 BG48:BI54 BG55 BG56:BI81 BG82:BH82 BG83:BI83 BG84:BH84 BH105:BI111 BG105:BG115 BH113:BI115 BG116:BI118">
    <cfRule type="expression" dxfId="2" priority="87">
      <formula>AND(BG6="NON",BG6&lt;&gt;"")</formula>
    </cfRule>
  </conditionalFormatting>
  <conditionalFormatting sqref="BH86:BH88">
    <cfRule type="expression" dxfId="1" priority="4">
      <formula>AND(BH86="NON",BH86&lt;&gt;"")</formula>
    </cfRule>
  </conditionalFormatting>
  <conditionalFormatting sqref="BY6:BY145">
    <cfRule type="cellIs" dxfId="0" priority="37" operator="equal">
      <formula>0</formula>
    </cfRule>
  </conditionalFormatting>
  <dataValidations xWindow="684" yWindow="717" count="1">
    <dataValidation allowBlank="1" showInputMessage="1" sqref="AS1 E110:E111 BD1 AM1:AM3 BC47:BC48 BC54:BC55 AZ101:BA101 BC69:BC70 BC73:BC74 AX106:AY108 AX66:AY76 AR115 A117:D118 BC77:BC84 AN1:AR2 A1:J4 AT116:AU118 Y114:AH118 AQ116:AR116 AQ83:AQ85 AT26:AT27 AR27 AX26:AY37 AT29:AT37 AQ44:AQ45 AQ49 BC57:BC61 BC63:BC65 AQ74 AQ77:AQ79 BR6:BS18 AQ96 X101:AQ101 AQ105:AQ107 AQ39:AR42 AT38:AY65 AV113:AY118 BF80:BF85 A109:D112 D113:D115 AU113:AU115 Y111:AH112 BK52:BK78 BD46:BE84 BF46:BF78 BK80:BK82 D5:E6 D26:J37 C38:J43 Z24:AB25 W26:AR26 Q4 K1:AL2 A113:C116 X4:Y4 AU26:AV37 AA18:AB18 AF18:AH18 Z20:AB20 AF20:AH20 AF24:AH25 AF22 Z22:AA22 AC16:AE25 Q16:Y25 AI28:AR38 W28:X38 Y28:AB29 AF28:AH29 AF31:AH31 Y31:AB31 AF32:AF33 AF34:AH34 AB34 AB62:AB66 AG62:AH66 AG78:AH79 AB78:AB79 W27:AP27 AG81:AH82 AG84:AH90 AB84:AB90 AG97:AH100 Y113:AA113 X102:X118 AC105:AF105 Y104:AA105 AC109:AF110 Y106:AH108 Y109:AA110 K59:W72 AC74:AH76 AC113:AF113 L43:N43 L26:O42 K26:K43 W39:W58 J50:P50 J60:J72 J51:O59 D44:P44 K45:P45 C45:I45 J45:O49 Q26:V58 P46:P49 P51:P58 E112:I118 AG68:AH70 CD19:XFD19 AB68:AB76 AB43:AB51 AG43:AH51 AB104:AH104 AF73:AL73 AJ59:AL72 AI59:AI71 AC77:AF100 AG59:AH60 AB81:AB82 AM127:AQ1048576 Y102:AI103 AI104:AI118 F5:I14 BK84:BK118 AM126:AP126 O11:W11 E14 C13:D14 C15:N25 AM119:AQ125 A46:E108 AL159:AL1048576 BA102:BA118 AB92:AB94 AI74:AL100 AC28:AE73 BC85:BD85 X5:AP15 AG92:AH94 X39:X100 AJ102:AP118 J73:W118 BC86:BF118 AZ5:AZ100 AT66:AW108 J11:N14 O12:P43 Q12:W15 AQ5:AQ8 D9:E9 AM39:AP100 AT9:AY15 BA6:BA100 C11:E12 BK5:BK49 J5:W10 AQ10:AQ15 BC9:BC45 A119:AK1048576 AL153 AL155 AL157 AL119:AL151 A5:B45 C5:C9 AX80:AY104 AT90:AY90 AZ102:AZ111 F46:I111 BD5:BF45 BC6 BL20:XFD118 BL19:CB19 BB6:BB118 BL5:BQ18 AT5:AY6 BT5:XFD18 AQ89:AQ91 AQ71:AS73 AR104:AS108 AR79:AS79 AQ60:AS66 AR83:AS91 AQ51:AS58 AR96:AS101 AR45:AS45 AQ118:AS118 AR5:AS15 BA119:BI145 AZ113:AZ145 BG5:BJ145 BK119:XFD145 AZ146:XFD1048576 AI16:AY25 AQ113:AT114 AQ109:AY111 AR112:AZ112 AR119:AY1048576 BC67 BC50 BA5:BB5 AS5:AS145 AB97:AB100 Y32:AA70 AB53:AB60 AF35:AF70 AG53:AH54 AI39:AL54 AG55:AL58 Y73:AA100 BK1:XFD4 BG1 BH1:BI4" xr:uid="{D5CDE7B0-465C-48BA-8963-C41EBE5C22AF}"/>
  </dataValidations>
  <hyperlinks>
    <hyperlink ref="BH6" r:id="rId1" xr:uid="{ADBB218B-E09D-41CA-86EE-374D11C2136C}"/>
    <hyperlink ref="BH8" r:id="rId2" xr:uid="{C9ADF814-2A5E-4C8A-9DDA-53B676FB0118}"/>
    <hyperlink ref="BH9" r:id="rId3" xr:uid="{6E5E95A2-C090-4490-A78D-733325CB870D}"/>
    <hyperlink ref="BH10" r:id="rId4" xr:uid="{EB7D4A9E-0D75-4237-B231-9301206845F3}"/>
    <hyperlink ref="BH11" r:id="rId5" xr:uid="{63C3335A-4575-4756-9B90-B3756AAF30F9}"/>
    <hyperlink ref="BH12" r:id="rId6" xr:uid="{0C069C9A-31CB-45E2-8EBE-451D8C7B2121}"/>
    <hyperlink ref="BH13" r:id="rId7" xr:uid="{B344AEA6-A572-4A80-82E9-1164AE0F5A62}"/>
    <hyperlink ref="BH14" r:id="rId8" xr:uid="{4412862A-C7C3-44B1-923C-CAD45E505DCE}"/>
    <hyperlink ref="BH15" r:id="rId9" xr:uid="{AA85C26B-299F-490A-A55D-107006A97D79}"/>
    <hyperlink ref="BH16" r:id="rId10" xr:uid="{3092FC8C-E309-43D2-9914-5D486D8BBADC}"/>
    <hyperlink ref="BH17" r:id="rId11" xr:uid="{D9CE3AC6-D435-457A-A768-0A5DBF20EF7B}"/>
    <hyperlink ref="BH18" r:id="rId12" xr:uid="{5D5EBDB6-BF70-4B1F-95A9-13201EE9AE0C}"/>
    <hyperlink ref="BH19" r:id="rId13" xr:uid="{A971AC53-D536-4319-8C68-7CA184F6EB4C}"/>
    <hyperlink ref="BH20" r:id="rId14" xr:uid="{6428D608-821C-4BD0-BA8E-DF18C36D6FDC}"/>
    <hyperlink ref="BH21" r:id="rId15" xr:uid="{58E97C6E-964B-469A-8CBB-56F773981AC7}"/>
    <hyperlink ref="BH22" r:id="rId16" xr:uid="{24D7CB2A-4FA1-4E3A-AC21-6789D22B84B3}"/>
    <hyperlink ref="BH23" r:id="rId17" xr:uid="{713206AF-99CD-4B2B-B619-68B533FD8561}"/>
    <hyperlink ref="BH24" r:id="rId18" xr:uid="{89D2244F-80F3-4346-B1CA-5AA963A1E950}"/>
    <hyperlink ref="BH25" r:id="rId19" xr:uid="{59A8A8A2-914A-4D3E-8A7C-B90CC4272671}"/>
    <hyperlink ref="BH26" r:id="rId20" xr:uid="{49231C8D-64CA-48B6-BDE2-6472ABDF1874}"/>
    <hyperlink ref="BH27" r:id="rId21" xr:uid="{32957377-4A0E-42D8-A554-E5122BA832BB}"/>
    <hyperlink ref="BH28" r:id="rId22" xr:uid="{07B5C8E3-FB01-402A-B2F1-3CEA22F3B250}"/>
    <hyperlink ref="BH29" r:id="rId23" xr:uid="{68E005A0-E4D4-4E72-9167-E5B8152FFAB4}"/>
    <hyperlink ref="BH30" r:id="rId24" xr:uid="{F57F268B-6504-49AA-8628-4D2AA03951D8}"/>
    <hyperlink ref="BH31" r:id="rId25" xr:uid="{0C216925-AC94-4993-B356-4AC656B3DDAA}"/>
    <hyperlink ref="BH32" r:id="rId26" xr:uid="{3864020A-DB8B-4BC7-9518-12421D3064FF}"/>
    <hyperlink ref="BH33" r:id="rId27" xr:uid="{D2E97542-41E9-480B-8E44-E88A564F3B08}"/>
    <hyperlink ref="BH34" r:id="rId28" xr:uid="{F7DE9C42-EEAA-47A2-8137-D9D6472CECD4}"/>
    <hyperlink ref="BH35" r:id="rId29" xr:uid="{5E9AC3BE-0DB2-44EF-8472-A6FD60CBC811}"/>
    <hyperlink ref="BH36" r:id="rId30" xr:uid="{6B06B82A-34B9-48C1-8916-78713C3FF658}"/>
    <hyperlink ref="BH37" r:id="rId31" xr:uid="{11B93B72-29C7-4489-BB58-30E5C34DA128}"/>
    <hyperlink ref="BH38" r:id="rId32" xr:uid="{8528A60A-FAE5-4747-8C83-0A57339B579B}"/>
    <hyperlink ref="BH39" r:id="rId33" xr:uid="{3A88A9E2-FB76-4EAD-B407-4DAB20A87547}"/>
    <hyperlink ref="BH40" r:id="rId34" xr:uid="{C58CF5EF-7B41-4D99-B9FE-4270035EA239}"/>
    <hyperlink ref="BH41" r:id="rId35" xr:uid="{68AD41D7-3238-4F83-98F2-8F7939C5E163}"/>
    <hyperlink ref="BH42" r:id="rId36" xr:uid="{F60F7253-18D5-4FB6-BA13-A025DB21908F}"/>
    <hyperlink ref="BH43" r:id="rId37" xr:uid="{66091784-B729-4817-944C-A0761B185EEE}"/>
    <hyperlink ref="BH44" r:id="rId38" xr:uid="{8E25399E-EEE9-4829-B3F0-4C8CF1AD709E}"/>
    <hyperlink ref="BH45" r:id="rId39" xr:uid="{CD99C04D-86C4-46E0-BBD3-3AB43A3654FA}"/>
    <hyperlink ref="BH46" r:id="rId40" xr:uid="{A548D400-88FB-42ED-9287-AE529A3A0090}"/>
    <hyperlink ref="BH47" r:id="rId41" xr:uid="{AEC50DD3-FD68-473D-820D-8220AD3BDDF5}"/>
    <hyperlink ref="BH48" r:id="rId42" xr:uid="{5AE1B89F-6C72-40B2-940B-818598D71C54}"/>
    <hyperlink ref="BH49" r:id="rId43" xr:uid="{0B3401A4-8D9B-4B2B-A864-88F92F87B1CB}"/>
    <hyperlink ref="BH50" r:id="rId44" xr:uid="{653A270F-BBFC-4BD5-A0C7-E12D93CC4B70}"/>
    <hyperlink ref="BH51" r:id="rId45" xr:uid="{9AF4A866-60A5-4152-83A1-2CA2DF31FBAD}"/>
    <hyperlink ref="BH52" r:id="rId46" xr:uid="{972F0394-43FF-44DB-BBF2-A1CFCCEBF9B4}"/>
    <hyperlink ref="BH53" r:id="rId47" xr:uid="{9EBEFC32-A23C-4235-9A99-ED8CF96A476B}"/>
    <hyperlink ref="BH54" r:id="rId48" xr:uid="{FD39332E-2C86-401B-8358-6F697697D3DC}"/>
    <hyperlink ref="BH55" r:id="rId49" xr:uid="{E50B5440-20E3-4B11-B538-D1F136C5303F}"/>
    <hyperlink ref="BH56" r:id="rId50" xr:uid="{479A7C1F-D44B-454F-B8A1-A67A743AD07F}"/>
    <hyperlink ref="BH57" r:id="rId51" xr:uid="{E06A8E67-B0EF-4B17-B4CE-CAAE1018E1A3}"/>
    <hyperlink ref="BH58" r:id="rId52" xr:uid="{F6361BFA-1B88-4633-A4B7-8F97DCDE406A}"/>
    <hyperlink ref="BH59" r:id="rId53" xr:uid="{EB10C55E-793C-49CF-A349-5273B08FF707}"/>
    <hyperlink ref="BH60" r:id="rId54" xr:uid="{EE6B8D32-C0D6-4479-9CB4-1BFE4A670201}"/>
    <hyperlink ref="BH61" r:id="rId55" xr:uid="{52FE7873-13F8-40B7-BB9B-DB8E1134E6BF}"/>
    <hyperlink ref="BH62" r:id="rId56" xr:uid="{F60E71F1-B473-4906-9C28-E12EEA95880B}"/>
    <hyperlink ref="BH63" r:id="rId57" xr:uid="{F380BEEE-D6DB-49B1-A866-A05A77ED6EAF}"/>
    <hyperlink ref="BH64" r:id="rId58" xr:uid="{4C246396-7C7E-4D7A-85CD-1EBBFFD6D5DF}"/>
    <hyperlink ref="BH65" r:id="rId59" xr:uid="{154AF27D-08FA-4406-91A7-0769DAA8C61F}"/>
    <hyperlink ref="BH66" r:id="rId60" xr:uid="{99D99B8F-147E-4A5B-9F9C-83AE8EFF36A7}"/>
    <hyperlink ref="BH67" r:id="rId61" xr:uid="{F70597A2-DAD5-49EC-A383-9661BFCCD0F3}"/>
    <hyperlink ref="BH68" r:id="rId62" xr:uid="{71EE62A6-2226-44C5-AFAB-AB1B07FE2BF5}"/>
    <hyperlink ref="BH69" r:id="rId63" xr:uid="{649B5C1D-CF6F-4C0C-9623-DB2B2E751D58}"/>
    <hyperlink ref="BH70" r:id="rId64" xr:uid="{C8B59E13-BF73-4A8D-A43A-EDD075763F7A}"/>
    <hyperlink ref="BH71" r:id="rId65" xr:uid="{2C4DB954-CD7A-4DB0-8120-57FC05B287D1}"/>
    <hyperlink ref="BH72" r:id="rId66" xr:uid="{3BEA6E9F-CEEC-4779-87E9-175D57CD35D5}"/>
    <hyperlink ref="BH73" r:id="rId67" xr:uid="{89E763F7-F972-4E47-AB0F-5334EF384E8B}"/>
    <hyperlink ref="BH74" r:id="rId68" xr:uid="{D58FE2C4-3CB4-41FE-B24A-66A89586064B}"/>
    <hyperlink ref="BH75" r:id="rId69" xr:uid="{C165CBBB-7F40-4493-90AF-BA6B93FD091B}"/>
    <hyperlink ref="BH76" r:id="rId70" xr:uid="{3F7889F1-BCBD-48D6-951C-1F1FF3871C9E}"/>
    <hyperlink ref="BH77" r:id="rId71" xr:uid="{BD82CF35-D0B6-4A27-8F9A-B1F7E5A51DC7}"/>
    <hyperlink ref="BH78" r:id="rId72" xr:uid="{23A0F10C-674E-4AF1-AC17-30DB206E4DAE}"/>
    <hyperlink ref="BH79" r:id="rId73" xr:uid="{1E9DFD1D-CB1C-45F8-8AE7-8BEB118A5E27}"/>
    <hyperlink ref="BH80" r:id="rId74" xr:uid="{4D42283A-4AD6-4749-8DC5-BA9736D9AC9C}"/>
    <hyperlink ref="BH81" r:id="rId75" xr:uid="{2B81AB4D-76D4-42B0-BAD2-88AF62C781C8}"/>
    <hyperlink ref="BH84" r:id="rId76" xr:uid="{DA5595DE-CBF7-43BC-A02E-5D706649A808}"/>
    <hyperlink ref="BH86" r:id="rId77" xr:uid="{CCBBD80A-003D-42EA-BDD4-2ADCCBFD0070}"/>
    <hyperlink ref="BH89" r:id="rId78" xr:uid="{291697D9-1528-45EF-B008-33C48E904B40}"/>
    <hyperlink ref="BH90" r:id="rId79" xr:uid="{D185D40B-847C-4B62-A352-C06D7F9A0D61}"/>
    <hyperlink ref="BH91" r:id="rId80" xr:uid="{57DECE48-6242-4EDC-A567-7CE715C3A1AB}"/>
    <hyperlink ref="BH92" r:id="rId81" xr:uid="{22BDD188-8B47-489C-9604-FAA39B93733B}"/>
    <hyperlink ref="BH93" r:id="rId82" xr:uid="{8911CD2B-0C1C-418C-875E-6E468A3104FA}"/>
    <hyperlink ref="BH94" r:id="rId83" xr:uid="{6078FAC8-E9AD-4846-A270-D5EF8CBA605A}"/>
    <hyperlink ref="BH95" r:id="rId84" xr:uid="{F6683093-676E-4823-A72F-AC931239EFA0}"/>
    <hyperlink ref="BH96" r:id="rId85" xr:uid="{F1CD204F-EFBA-4D91-8F4F-7134FF12662E}"/>
    <hyperlink ref="BH97" r:id="rId86" xr:uid="{AB6F6FEF-6170-4C4F-92F9-A0E89241CB67}"/>
    <hyperlink ref="BH98" r:id="rId87" xr:uid="{4145777D-33B3-45D7-AD6D-3938EE1AD86C}"/>
    <hyperlink ref="BH99" r:id="rId88" xr:uid="{3A3F953B-9261-4493-92E5-C0D21DCCBFE3}"/>
    <hyperlink ref="BH100" r:id="rId89" xr:uid="{C22D9BE1-6996-4299-A34C-E55D383EF66F}"/>
    <hyperlink ref="BH101" r:id="rId90" xr:uid="{1139A517-57DE-4CED-A4C1-18700AB94556}"/>
    <hyperlink ref="BH102" r:id="rId91" xr:uid="{B206EC02-D9C5-46A5-9C62-AD529581AE8B}"/>
    <hyperlink ref="BH103" r:id="rId92" xr:uid="{464B52D0-6A1F-4651-AE26-836401061E55}"/>
    <hyperlink ref="BH104" r:id="rId93" xr:uid="{524AD8FE-63A4-4CCB-8ED4-EA5309029CC9}"/>
    <hyperlink ref="BH105" r:id="rId94" xr:uid="{312B1C66-84E7-40EB-A9AF-7273DEADABBC}"/>
    <hyperlink ref="BH106" r:id="rId95" xr:uid="{92F25DE3-FAE7-47D9-9019-5E8CA2721D36}"/>
    <hyperlink ref="BH107" r:id="rId96" xr:uid="{5485C38F-008A-4F6C-B4E2-49F388872706}"/>
    <hyperlink ref="BH108" r:id="rId97" xr:uid="{B8D5A3CF-3929-4205-ADCC-62994991FF54}"/>
    <hyperlink ref="BH109" r:id="rId98" xr:uid="{978A5B03-046B-4D29-8179-B60B265FF486}"/>
    <hyperlink ref="BH110" r:id="rId99" xr:uid="{203ACDC9-DCF2-4239-90F6-1C59B4392555}"/>
    <hyperlink ref="BH111" r:id="rId100" xr:uid="{4EC01673-A874-4AC9-B468-1C7696217207}"/>
    <hyperlink ref="BH112" r:id="rId101" xr:uid="{FE31A09C-F781-42E5-8851-61D0BC5137EA}"/>
    <hyperlink ref="BH113" r:id="rId102" xr:uid="{4B696ABE-0C18-40B8-98CD-00BAFB66E103}"/>
    <hyperlink ref="BH114" r:id="rId103" xr:uid="{F4E34868-94BF-425D-A9D4-2E3DAE8F5B11}"/>
    <hyperlink ref="BH115" r:id="rId104" xr:uid="{8E765C7A-A21E-4B14-8E50-41C9CAFC74C5}"/>
    <hyperlink ref="BH116" r:id="rId105" xr:uid="{C7168C05-0F28-4EA6-83E9-29E7C579FB27}"/>
    <hyperlink ref="BH117" r:id="rId106" xr:uid="{A49BDA4F-8084-4ACD-90E5-07AED6CFA736}"/>
    <hyperlink ref="BH118" r:id="rId107" xr:uid="{F65B9387-38D4-47C0-85D0-0271199890FB}"/>
    <hyperlink ref="BH119" r:id="rId108" xr:uid="{A3BE448F-E051-4BD8-9DE8-CB004878E1C4}"/>
    <hyperlink ref="BH120" r:id="rId109" xr:uid="{6DF29F94-E513-4683-8A90-25D430D6144C}"/>
    <hyperlink ref="BH121" r:id="rId110" xr:uid="{57B97861-E7ED-47CE-A3E3-2140AFF68EA1}"/>
    <hyperlink ref="BH122" r:id="rId111" xr:uid="{9E67899E-726C-4FE7-9F25-D1584DE03A46}"/>
    <hyperlink ref="BH123" r:id="rId112" xr:uid="{8D06C6D8-78C1-4705-8192-A58A7F966E08}"/>
    <hyperlink ref="BH124" r:id="rId113" xr:uid="{F75BAA56-B775-4A0C-99C9-97DB13464E3D}"/>
    <hyperlink ref="BH125" r:id="rId114" xr:uid="{2A7DC296-FFAF-4060-A9B7-C1ADD8E61963}"/>
    <hyperlink ref="BH126" r:id="rId115" xr:uid="{6E473D0B-1BCE-4798-9BC8-4BC932E11B94}"/>
    <hyperlink ref="BH127" r:id="rId116" xr:uid="{48F59CFF-5DAB-4A44-90B5-90090706EA07}"/>
    <hyperlink ref="BH128" r:id="rId117" xr:uid="{8AC78335-19F3-45CC-AB55-33C53DCDCAD2}"/>
    <hyperlink ref="BH129" r:id="rId118" xr:uid="{1C984630-DAD3-451E-912B-2F4973AB814E}"/>
    <hyperlink ref="BH130" r:id="rId119" xr:uid="{E4484EF5-BD79-40D2-AB32-F03FB89A9953}"/>
    <hyperlink ref="BH131" r:id="rId120" xr:uid="{CA68EBFB-341F-4DD8-AA4B-D6A540CAEA2B}"/>
    <hyperlink ref="BH132" r:id="rId121" xr:uid="{9BC67382-3F22-4370-8143-938914CD1434}"/>
    <hyperlink ref="BH133" r:id="rId122" xr:uid="{6560C05C-8B8A-4BB0-9543-E7697B1E24D1}"/>
    <hyperlink ref="BH134" r:id="rId123" xr:uid="{13C08F3E-312E-4B67-BBF6-EE3F9CE7D8F1}"/>
    <hyperlink ref="BH135" r:id="rId124" xr:uid="{D643C3D5-6544-4246-9F11-F30F29712FDA}"/>
    <hyperlink ref="BH136" r:id="rId125" xr:uid="{6E32C8DE-58AA-43B9-A3B8-F1DA1CD98BA3}"/>
    <hyperlink ref="BH137" r:id="rId126" xr:uid="{0CC320EA-C530-43D4-827E-B614BEFDAAFC}"/>
    <hyperlink ref="BH138" r:id="rId127" xr:uid="{D4223A50-C8E1-468D-9831-8A58479A4580}"/>
    <hyperlink ref="BH139" r:id="rId128" xr:uid="{D597BAB0-7CDD-432A-B5FA-FA94DFE6CC53}"/>
    <hyperlink ref="BH140" r:id="rId129" xr:uid="{C6C01494-A55D-4B41-86FF-CC2EBEC8F7F3}"/>
    <hyperlink ref="BH141" r:id="rId130" xr:uid="{FCFA40D3-BBEE-4F21-9217-346AEDE9D2DF}"/>
    <hyperlink ref="BH142" r:id="rId131" xr:uid="{481BBFD0-1526-428A-BF0D-45E7B6A4BCF9}"/>
    <hyperlink ref="BH143" r:id="rId132" xr:uid="{9430D97E-F5C6-41EB-BC4D-3DE0409D4DD2}"/>
    <hyperlink ref="BH144" r:id="rId133" xr:uid="{27BE41B3-87BD-4D89-93C2-4024978680FA}"/>
    <hyperlink ref="BH145" r:id="rId134" xr:uid="{825AE30A-D2CB-48A7-BCD7-F2B0573EFA7B}"/>
    <hyperlink ref="BH82" r:id="rId135" xr:uid="{D3C69AC4-EBA7-4FF8-BA9B-09D45BF18998}"/>
    <hyperlink ref="BH83" r:id="rId136" xr:uid="{48CD8CFD-21C4-4910-9F60-945232259442}"/>
    <hyperlink ref="BH85" r:id="rId137" xr:uid="{FAE524E6-A459-4FCE-A7AF-B42DAFE09A7D}"/>
    <hyperlink ref="BH7" r:id="rId138" xr:uid="{F899ABE2-B800-4AFD-90E0-1BACEF8B18A6}"/>
    <hyperlink ref="BH87" r:id="rId139" location="regles_professionnelles" xr:uid="{07E31817-443B-4325-B6E3-F17D9B055A82}"/>
    <hyperlink ref="BH88" r:id="rId140" xr:uid="{9FE463E5-EB36-459C-A638-84A46E5AE9C2}"/>
  </hyperlinks>
  <printOptions horizontalCentered="1"/>
  <pageMargins left="0.70866141732283472" right="0.70866141732283472" top="0.74803149606299213" bottom="0.74803149606299213" header="0.31496062992125984" footer="0.31496062992125984"/>
  <pageSetup paperSize="66" scale="33" fitToHeight="0" orientation="landscape" r:id="rId141"/>
  <legacyDrawing r:id="rId142"/>
  <tableParts count="1">
    <tablePart r:id="rId14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08C6-365D-4085-AECB-72FC6575677B}">
  <sheetPr codeName="Feuil5">
    <tabColor theme="1"/>
  </sheetPr>
  <dimension ref="A1:AM30"/>
  <sheetViews>
    <sheetView workbookViewId="0">
      <selection activeCell="AS74" sqref="AS74"/>
    </sheetView>
  </sheetViews>
  <sheetFormatPr baseColWidth="10" defaultRowHeight="14.4" x14ac:dyDescent="0.3"/>
  <cols>
    <col min="1" max="1" width="45.6640625" bestFit="1" customWidth="1"/>
    <col min="2" max="2" width="4.33203125" customWidth="1"/>
    <col min="4" max="4" width="4.33203125" customWidth="1"/>
    <col min="5" max="5" width="15.44140625" style="1" bestFit="1" customWidth="1"/>
    <col min="6" max="6" width="4.33203125" customWidth="1"/>
    <col min="7" max="7" width="30.6640625" style="3" customWidth="1"/>
    <col min="8" max="8" width="4.33203125" customWidth="1"/>
    <col min="9" max="9" width="14.109375" customWidth="1"/>
    <col min="10" max="10" width="4.33203125" customWidth="1"/>
    <col min="11" max="11" width="60.6640625" customWidth="1"/>
    <col min="12" max="12" width="4.33203125" customWidth="1"/>
    <col min="14" max="14" width="4.33203125" customWidth="1"/>
    <col min="16" max="16" width="4.33203125" customWidth="1"/>
    <col min="17" max="18" width="17.33203125" bestFit="1" customWidth="1"/>
    <col min="19" max="19" width="30.5546875" customWidth="1"/>
  </cols>
  <sheetData>
    <row r="1" spans="1:39" s="5" customFormat="1" ht="43.2" x14ac:dyDescent="0.3">
      <c r="A1" s="4" t="s">
        <v>91</v>
      </c>
      <c r="B1" s="4"/>
      <c r="C1" s="4" t="s">
        <v>41</v>
      </c>
      <c r="E1" s="4" t="s">
        <v>63</v>
      </c>
      <c r="G1" s="4" t="s">
        <v>118</v>
      </c>
      <c r="I1" s="4" t="s">
        <v>980</v>
      </c>
      <c r="K1" s="4" t="s">
        <v>981</v>
      </c>
      <c r="M1" s="4" t="s">
        <v>983</v>
      </c>
      <c r="O1" s="4" t="s">
        <v>982</v>
      </c>
      <c r="Q1" s="4" t="s">
        <v>1010</v>
      </c>
      <c r="S1" s="4" t="s">
        <v>1377</v>
      </c>
      <c r="T1" s="245"/>
    </row>
    <row r="2" spans="1:39" ht="28.8" x14ac:dyDescent="0.3">
      <c r="A2" s="2" t="s">
        <v>5</v>
      </c>
      <c r="B2" s="2"/>
      <c r="C2" s="1" t="s">
        <v>42</v>
      </c>
      <c r="E2" s="1" t="s">
        <v>67</v>
      </c>
      <c r="G2" s="2" t="s">
        <v>127</v>
      </c>
      <c r="I2" s="1">
        <v>6</v>
      </c>
      <c r="K2" s="2" t="s">
        <v>988</v>
      </c>
      <c r="M2" s="1">
        <v>1</v>
      </c>
      <c r="N2" s="1"/>
      <c r="O2" s="1" t="s">
        <v>158</v>
      </c>
      <c r="Q2" s="2" t="s">
        <v>1345</v>
      </c>
      <c r="R2" s="2"/>
      <c r="S2" s="2" t="str">
        <f>+Tableau5[[#Headers],[ASPECT]]</f>
        <v>ASPECT</v>
      </c>
      <c r="AE2" t="str">
        <f>Tableau5[[#Headers],[OBSERVATIONS SUR DOMAINE D''EMPLOI
Hauteur]]</f>
        <v>OBSERVATIONS SUR DOMAINE D'EMPLOI
Hauteur</v>
      </c>
      <c r="AF2" t="str">
        <f>Tableau5[[#Headers],[ZONE DE SISMICITE MAXIMALE POUR LA CATEGORIE DE BATIMENT VISEE]]</f>
        <v>ZONE DE SISMICITE MAXIMALE POUR LA CATEGORIE DE BATIMENT VISEE</v>
      </c>
      <c r="AG2" t="str">
        <f>Tableau5[[#Headers],[CATEGORIE MAXIMALE DE BATIMENT POUR LA ZONE DE SISMICITE VISEE]]</f>
        <v>CATEGORIE MAXIMALE DE BATIMENT POUR LA ZONE DE SISMICITE VISEE</v>
      </c>
      <c r="AH2" t="str">
        <f>Tableau5[[#Headers],[OBSERVATIONS SUR DOMAINE D''EMPLOI
Sismique]]</f>
        <v>OBSERVATIONS SUR DOMAINE D'EMPLOI
Sismique</v>
      </c>
      <c r="AI2" t="str">
        <f>Tableau5[[#Headers],[APPRECIATION DE LABORATOIRE
Portant sur le risque de propagation du feu par les façades et la chute d''objet]]</f>
        <v>APPRECIATION DE LABORATOIRE
Portant sur le risque de propagation du feu par les façades et la chute d'objet</v>
      </c>
      <c r="AJ2" t="str">
        <f>Tableau5[[#Headers],[LIEN URL D''ACCES AU REFERENTIEL TECHNIQUE
(CELLULE A COPIER (sans rentrer dans la cellule) PUIS COLLER SUR LE NAVIGATEUR)
]]</f>
        <v xml:space="preserve">LIEN URL D'ACCES AU REFERENTIEL TECHNIQUE
(CELLULE A COPIER (sans rentrer dans la cellule) PUIS COLLER SUR LE NAVIGATEUR)
</v>
      </c>
      <c r="AK2" t="str">
        <f>Tableau5[[#Headers],[DATE REFERENCEMENT]]</f>
        <v>DATE REFERENCEMENT</v>
      </c>
      <c r="AL2" t="str">
        <f>Tableau5[[#Headers],[ASPECT]]</f>
        <v>ASPECT</v>
      </c>
      <c r="AM2" t="str">
        <f>Tableau5[[#Headers],[TYPE DE PROCEDE]]</f>
        <v>TYPE DE PROCEDE</v>
      </c>
    </row>
    <row r="3" spans="1:39" ht="28.8" x14ac:dyDescent="0.3">
      <c r="A3" s="2" t="s">
        <v>103</v>
      </c>
      <c r="B3" s="2"/>
      <c r="C3" s="1" t="s">
        <v>43</v>
      </c>
      <c r="E3" s="1" t="s">
        <v>27</v>
      </c>
      <c r="G3" s="2" t="s">
        <v>149</v>
      </c>
      <c r="I3" s="1">
        <v>9</v>
      </c>
      <c r="K3" s="2" t="s">
        <v>989</v>
      </c>
      <c r="M3" s="1">
        <v>2</v>
      </c>
      <c r="N3" s="1"/>
      <c r="O3" s="1" t="s">
        <v>159</v>
      </c>
      <c r="Q3" s="1" t="s">
        <v>1102</v>
      </c>
      <c r="R3" s="1"/>
      <c r="S3" s="2" t="str">
        <f>+Tableau5[[#Headers],[TYPE DE PROCEDE]]</f>
        <v>TYPE DE PROCEDE</v>
      </c>
    </row>
    <row r="4" spans="1:39" x14ac:dyDescent="0.3">
      <c r="A4" s="2" t="s">
        <v>99</v>
      </c>
      <c r="B4" s="2"/>
      <c r="C4" s="1" t="s">
        <v>44</v>
      </c>
      <c r="E4" s="1" t="s">
        <v>64</v>
      </c>
      <c r="G4" s="2" t="s">
        <v>122</v>
      </c>
      <c r="I4" s="1">
        <v>10</v>
      </c>
      <c r="K4" s="2" t="s">
        <v>990</v>
      </c>
      <c r="M4" s="1">
        <v>3</v>
      </c>
      <c r="N4" s="1"/>
      <c r="O4" s="1" t="s">
        <v>160</v>
      </c>
      <c r="Q4" s="1" t="s">
        <v>1103</v>
      </c>
      <c r="R4" s="1"/>
      <c r="S4" s="2" t="str">
        <f>+Tableau5[[#Headers],[NOM COMMERCIAL DU PROCEDE]]</f>
        <v>NOM COMMERCIAL DU PROCEDE</v>
      </c>
    </row>
    <row r="5" spans="1:39" ht="28.8" x14ac:dyDescent="0.3">
      <c r="A5" s="2" t="s">
        <v>112</v>
      </c>
      <c r="B5" s="2"/>
      <c r="C5" s="1" t="s">
        <v>32</v>
      </c>
      <c r="E5" s="1" t="s">
        <v>65</v>
      </c>
      <c r="G5" s="2" t="s">
        <v>134</v>
      </c>
      <c r="I5" s="1">
        <v>18</v>
      </c>
      <c r="K5" s="2" t="s">
        <v>991</v>
      </c>
      <c r="M5" s="1">
        <v>4</v>
      </c>
      <c r="N5" s="1"/>
      <c r="O5" s="1" t="s">
        <v>161</v>
      </c>
      <c r="Q5" s="1" t="s">
        <v>1104</v>
      </c>
      <c r="R5" s="1"/>
      <c r="S5" s="2" t="str">
        <f>+Tableau5[[#Headers],[FABRICANT]]</f>
        <v>FABRICANT</v>
      </c>
    </row>
    <row r="6" spans="1:39" ht="28.8" x14ac:dyDescent="0.3">
      <c r="A6" s="2" t="s">
        <v>98</v>
      </c>
      <c r="B6" s="2"/>
      <c r="C6" s="1" t="s">
        <v>33</v>
      </c>
      <c r="E6" s="1" t="s">
        <v>66</v>
      </c>
      <c r="G6" s="2" t="s">
        <v>124</v>
      </c>
      <c r="I6" s="1">
        <v>28</v>
      </c>
      <c r="S6" s="2" t="str">
        <f>++Tableau5[[#Headers],[TYPE DE DOCUMENT DE REFERENCE]]</f>
        <v>TYPE DE DOCUMENT DE REFERENCE</v>
      </c>
    </row>
    <row r="7" spans="1:39" x14ac:dyDescent="0.3">
      <c r="A7" s="2" t="s">
        <v>100</v>
      </c>
      <c r="B7" s="2"/>
      <c r="C7" s="1" t="s">
        <v>34</v>
      </c>
      <c r="E7" s="1" t="s">
        <v>68</v>
      </c>
      <c r="G7" s="2" t="s">
        <v>128</v>
      </c>
      <c r="I7" s="1">
        <v>40</v>
      </c>
      <c r="S7" s="2" t="str">
        <f>+Tableau5[[#Headers],[AVIS LIMITE AU / VALIDITE]]</f>
        <v>AVIS LIMITE AU / VALIDITE</v>
      </c>
    </row>
    <row r="8" spans="1:39" ht="28.8" x14ac:dyDescent="0.3">
      <c r="A8" s="2" t="s">
        <v>113</v>
      </c>
      <c r="C8" s="1" t="s">
        <v>35</v>
      </c>
      <c r="E8" s="1" t="s">
        <v>69</v>
      </c>
      <c r="G8" s="3" t="s">
        <v>131</v>
      </c>
      <c r="I8" s="1">
        <v>50</v>
      </c>
      <c r="S8" s="2" t="s">
        <v>1378</v>
      </c>
    </row>
    <row r="9" spans="1:39" x14ac:dyDescent="0.3">
      <c r="A9" s="2" t="s">
        <v>101</v>
      </c>
      <c r="C9" s="1" t="s">
        <v>36</v>
      </c>
      <c r="E9" s="1" t="s">
        <v>70</v>
      </c>
      <c r="G9" s="3" t="s">
        <v>129</v>
      </c>
    </row>
    <row r="10" spans="1:39" x14ac:dyDescent="0.3">
      <c r="A10" s="2" t="s">
        <v>116</v>
      </c>
      <c r="C10" s="1" t="s">
        <v>45</v>
      </c>
      <c r="E10" s="1" t="s">
        <v>71</v>
      </c>
      <c r="G10" s="3" t="s">
        <v>148</v>
      </c>
    </row>
    <row r="11" spans="1:39" x14ac:dyDescent="0.3">
      <c r="A11" s="2" t="s">
        <v>130</v>
      </c>
      <c r="C11" s="1" t="s">
        <v>37</v>
      </c>
      <c r="G11" s="2" t="s">
        <v>125</v>
      </c>
    </row>
    <row r="12" spans="1:39" x14ac:dyDescent="0.3">
      <c r="A12" s="1" t="s">
        <v>146</v>
      </c>
      <c r="C12" s="1" t="s">
        <v>46</v>
      </c>
      <c r="G12" s="2" t="s">
        <v>132</v>
      </c>
    </row>
    <row r="13" spans="1:39" x14ac:dyDescent="0.3">
      <c r="A13" s="1" t="s">
        <v>140</v>
      </c>
      <c r="C13" s="1" t="s">
        <v>38</v>
      </c>
      <c r="G13" s="2" t="s">
        <v>153</v>
      </c>
    </row>
    <row r="14" spans="1:39" x14ac:dyDescent="0.3">
      <c r="A14" s="2" t="s">
        <v>102</v>
      </c>
      <c r="C14" s="1" t="s">
        <v>39</v>
      </c>
      <c r="G14" s="2" t="s">
        <v>126</v>
      </c>
    </row>
    <row r="15" spans="1:39" x14ac:dyDescent="0.3">
      <c r="A15" s="2" t="s">
        <v>115</v>
      </c>
      <c r="C15" s="1" t="s">
        <v>40</v>
      </c>
    </row>
    <row r="16" spans="1:39" x14ac:dyDescent="0.3">
      <c r="A16" s="1" t="s">
        <v>92</v>
      </c>
    </row>
    <row r="17" spans="1:1" x14ac:dyDescent="0.3">
      <c r="A17" s="1" t="s">
        <v>119</v>
      </c>
    </row>
    <row r="18" spans="1:1" x14ac:dyDescent="0.3">
      <c r="A18" s="1" t="s">
        <v>121</v>
      </c>
    </row>
    <row r="19" spans="1:1" x14ac:dyDescent="0.3">
      <c r="A19" s="1" t="s">
        <v>120</v>
      </c>
    </row>
    <row r="20" spans="1:1" x14ac:dyDescent="0.3">
      <c r="A20" s="1" t="s">
        <v>94</v>
      </c>
    </row>
    <row r="21" spans="1:1" x14ac:dyDescent="0.3">
      <c r="A21" s="1" t="s">
        <v>123</v>
      </c>
    </row>
    <row r="22" spans="1:1" x14ac:dyDescent="0.3">
      <c r="A22" s="1" t="s">
        <v>95</v>
      </c>
    </row>
    <row r="23" spans="1:1" x14ac:dyDescent="0.3">
      <c r="A23" s="1" t="s">
        <v>93</v>
      </c>
    </row>
    <row r="24" spans="1:1" x14ac:dyDescent="0.3">
      <c r="A24" s="1" t="s">
        <v>96</v>
      </c>
    </row>
    <row r="25" spans="1:1" x14ac:dyDescent="0.3">
      <c r="A25" s="2" t="s">
        <v>4</v>
      </c>
    </row>
    <row r="26" spans="1:1" x14ac:dyDescent="0.3">
      <c r="A26" s="1" t="s">
        <v>135</v>
      </c>
    </row>
    <row r="27" spans="1:1" x14ac:dyDescent="0.3">
      <c r="A27" s="1" t="s">
        <v>97</v>
      </c>
    </row>
    <row r="28" spans="1:1" x14ac:dyDescent="0.3">
      <c r="A28" s="2" t="s">
        <v>6</v>
      </c>
    </row>
    <row r="29" spans="1:1" x14ac:dyDescent="0.3">
      <c r="A29" s="2" t="s">
        <v>7</v>
      </c>
    </row>
    <row r="30" spans="1:1" x14ac:dyDescent="0.3">
      <c r="A30" s="2" t="s">
        <v>114</v>
      </c>
    </row>
  </sheetData>
  <sortState xmlns:xlrd2="http://schemas.microsoft.com/office/spreadsheetml/2017/richdata2" ref="G2:G14">
    <sortCondition ref="G14"/>
  </sortState>
  <dataValidations count="1">
    <dataValidation allowBlank="1" showInputMessage="1" sqref="Q2:R5" xr:uid="{8A10368A-0E0F-415F-BEEB-93A4BE18026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E231-8ED5-4535-9FD3-24673DA47C66}">
  <sheetPr codeName="Feuil7">
    <tabColor theme="1"/>
  </sheetPr>
  <dimension ref="A1:F487"/>
  <sheetViews>
    <sheetView workbookViewId="0">
      <selection activeCell="AS74" sqref="AS74"/>
    </sheetView>
  </sheetViews>
  <sheetFormatPr baseColWidth="10" defaultRowHeight="14.4" x14ac:dyDescent="0.3"/>
  <cols>
    <col min="1" max="1" width="11.33203125" bestFit="1" customWidth="1"/>
    <col min="2" max="2" width="30.6640625" bestFit="1" customWidth="1"/>
    <col min="3" max="3" width="87.6640625" customWidth="1"/>
    <col min="5" max="5" width="25.88671875" customWidth="1"/>
    <col min="6" max="6" width="17.5546875" customWidth="1"/>
  </cols>
  <sheetData>
    <row r="1" spans="1:6" ht="28.8" x14ac:dyDescent="0.3">
      <c r="A1" s="109" t="s">
        <v>1069</v>
      </c>
      <c r="B1" s="110" t="str">
        <f ca="1">MID(CELL("adresse",REFERENCEMENT_FACADE[[#Headers],[DATE REFERENCEMENT]]),FIND("]",CELL("adresse",REFERENCEMENT_FACADE[[#Headers],[DATE REFERENCEMENT]]),1)+1,FIND("'!",CELL("adresse",REFERENCEMENT_FACADE[[#Headers],[DATE REFERENCEMENT]]),1)-FIND("]",CELL("adresse",REFERENCEMENT_FACADE[[#Headers],[DATE REFERENCEMENT]]),1)-1)&amp;"!"</f>
        <v>BDD_REVETEMENTS_EXTERIEURS!</v>
      </c>
    </row>
    <row r="3" spans="1:6" ht="28.8" x14ac:dyDescent="0.3">
      <c r="A3" s="109" t="s">
        <v>1014</v>
      </c>
      <c r="B3" s="128" t="b">
        <v>0</v>
      </c>
    </row>
    <row r="4" spans="1:6" ht="28.8" x14ac:dyDescent="0.3">
      <c r="A4" s="109" t="s">
        <v>1016</v>
      </c>
      <c r="B4" s="129" t="b">
        <v>0</v>
      </c>
    </row>
    <row r="5" spans="1:6" ht="14.25" customHeight="1" x14ac:dyDescent="0.3">
      <c r="A5" s="109" t="s">
        <v>1096</v>
      </c>
      <c r="B5" s="130" t="b">
        <v>0</v>
      </c>
    </row>
    <row r="6" spans="1:6" ht="14.25" customHeight="1" x14ac:dyDescent="0.3">
      <c r="A6" s="255" t="s">
        <v>1390</v>
      </c>
      <c r="B6" s="130" t="b">
        <f>IF('MODULE DE RECHERCHE'!E34="CROISSANT (de A à Z)",TRUE,FALSE)</f>
        <v>1</v>
      </c>
    </row>
    <row r="8" spans="1:6" ht="43.2" x14ac:dyDescent="0.3">
      <c r="A8" s="109" t="s">
        <v>1070</v>
      </c>
      <c r="B8" s="109" t="s">
        <v>1388</v>
      </c>
      <c r="C8" s="109" t="str">
        <f>'MODULE DE RECHERCHE'!E33</f>
        <v>ASPECT</v>
      </c>
      <c r="D8" s="254" t="s">
        <v>1387</v>
      </c>
      <c r="E8" s="109" t="s">
        <v>1386</v>
      </c>
      <c r="F8" s="109" t="str">
        <f>REFERENCEMENT_FACADE[[#Headers],[Système Ouvert]]</f>
        <v>Système Ouvert</v>
      </c>
    </row>
    <row r="9" spans="1:6" x14ac:dyDescent="0.3">
      <c r="A9" s="3">
        <v>1</v>
      </c>
      <c r="B9" s="3">
        <f>IFERROR(IF(A9="","",VLOOKUP($A9,REFERENCEMENT_FACADE[[Ordre]:[Eligibilité procédé]],2,FALSE)),"")</f>
        <v>6</v>
      </c>
      <c r="C9" t="str" cm="1">
        <f t="array" ref="C9">IF(B9&lt;&gt;"",INDEX(BDD_REVETEMENTS_EXTERIEURS!A:BY,B9,MATCH($C$8,REFERENCEMENT_FACADE[#Headers],0)),"")</f>
        <v>Bois - Lames</v>
      </c>
      <c r="D9">
        <f ca="1">IF($B$6=TRUE,IF(C9&lt;&gt;"",COUNTIF(INDIRECT("$C$"&amp;ROW($C$9)&amp;":$C$"&amp;487-COUNTBLANK($C$9:$C$487)),"&lt;"&amp;C9)+COUNTIF(C$9:C9,C9),""),IF(C9&lt;&gt;"",COUNTIF(INDIRECT("$C$"&amp;ROW($C$9)&amp;":$C$"&amp;487-COUNTBLANK($C$9:$C$487)),"&gt;"&amp;C9)+COUNTIF(C$9:C9,C9),""))</f>
        <v>3</v>
      </c>
      <c r="E9">
        <f ca="1">IFERROR(INDEX($A$9:$D$486,MATCH(ROW(D9)-ROW($B$8),$D$9:$D$486,0),2),"")</f>
        <v>24</v>
      </c>
      <c r="F9" cm="1">
        <f t="array" aca="1" ref="F9" ca="1">IF(A9&lt;&gt;"",INDEX(BDD_REVETEMENTS_EXTERIEURS!A:BF,E9,MATCH($F$8,REFERENCEMENT_FACADE[#Headers],0)),"")</f>
        <v>0</v>
      </c>
    </row>
    <row r="10" spans="1:6" x14ac:dyDescent="0.3">
      <c r="A10" s="3">
        <f>IF(AND(A9&lt;COUNTIF(REFERENCEMENT_FACADE[DATE REFERENCEMENT],"&lt;&gt;"&amp;""),A9&gt;0),'PR-tampon'!A9+1,"")</f>
        <v>2</v>
      </c>
      <c r="B10" s="3">
        <f>IFERROR(IF(A10="","",VLOOKUP($A10,REFERENCEMENT_FACADE[[Ordre]:[Eligibilité procédé]],2,FALSE)),"")</f>
        <v>7</v>
      </c>
      <c r="C10" t="str" cm="1">
        <f t="array" ref="C10">IF(B10&lt;&gt;"",INDEX(BDD_REVETEMENTS_EXTERIEURS!A:BY,B10,MATCH($C$8,REFERENCEMENT_FACADE[#Headers],0)),"")</f>
        <v>Bois - Panneaux</v>
      </c>
      <c r="D10">
        <f ca="1">IF($B$6=TRUE,IF(C10&lt;&gt;"",COUNTIF(INDIRECT("$C$"&amp;ROW($C$9)&amp;":$C$"&amp;487-COUNTBLANK($C$9:$C$487)),"&lt;"&amp;C10)+COUNTIF(C$9:C10,C10),""),IF(C10&lt;&gt;"",COUNTIF(INDIRECT("$C$"&amp;ROW($C$9)&amp;":$C$"&amp;487-COUNTBLANK($C$9:$C$487)),"&gt;"&amp;C10)+COUNTIF(C$9:C10,C10),""))</f>
        <v>11</v>
      </c>
      <c r="E10">
        <f t="shared" ref="E10:E73" ca="1" si="0">IFERROR(INDEX($A$9:$D$486,MATCH(ROW(D10)-ROW($B$8),$D$9:$D$486,0),2),"")</f>
        <v>32</v>
      </c>
      <c r="F10" cm="1">
        <f t="array" aca="1" ref="F10" ca="1">IF(A10&lt;&gt;"",INDEX(BDD_REVETEMENTS_EXTERIEURS!A:BF,E10,MATCH($F$8,REFERENCEMENT_FACADE[#Headers],0)),"")</f>
        <v>0</v>
      </c>
    </row>
    <row r="11" spans="1:6" x14ac:dyDescent="0.3">
      <c r="A11" s="3">
        <f>IF(AND(A10&lt;COUNTIF(REFERENCEMENT_FACADE[DATE REFERENCEMENT],"&lt;&gt;"&amp;""),A10&gt;0),'PR-tampon'!A10+1,"")</f>
        <v>3</v>
      </c>
      <c r="B11" s="3">
        <f>IFERROR(IF(A11="","",VLOOKUP($A11,REFERENCEMENT_FACADE[[Ordre]:[Eligibilité procédé]],2,FALSE)),"")</f>
        <v>8</v>
      </c>
      <c r="C11" t="str" cm="1">
        <f t="array" ref="C11">IF(B11&lt;&gt;"",INDEX(BDD_REVETEMENTS_EXTERIEURS!A:BY,B11,MATCH($C$8,REFERENCEMENT_FACADE[#Headers],0)),"")</f>
        <v>Minéral</v>
      </c>
      <c r="D11">
        <f ca="1">IF($B$6=TRUE,IF(C11&lt;&gt;"",COUNTIF(INDIRECT("$C$"&amp;ROW($C$9)&amp;":$C$"&amp;487-COUNTBLANK($C$9:$C$487)),"&lt;"&amp;C11)+COUNTIF(C$9:C11,C11),""),IF(C11&lt;&gt;"",COUNTIF(INDIRECT("$C$"&amp;ROW($C$9)&amp;":$C$"&amp;487-COUNTBLANK($C$9:$C$487)),"&gt;"&amp;C11)+COUNTIF(C$9:C11,C11),""))</f>
        <v>48</v>
      </c>
      <c r="E11">
        <f t="shared" ca="1" si="0"/>
        <v>6</v>
      </c>
      <c r="F11" cm="1">
        <f t="array" aca="1" ref="F11" ca="1">IF(A11&lt;&gt;"",INDEX(BDD_REVETEMENTS_EXTERIEURS!A:BF,E11,MATCH($F$8,REFERENCEMENT_FACADE[#Headers],0)),"")</f>
        <v>0</v>
      </c>
    </row>
    <row r="12" spans="1:6" x14ac:dyDescent="0.3">
      <c r="A12" s="3">
        <f>IF(AND(A11&lt;COUNTIF(REFERENCEMENT_FACADE[DATE REFERENCEMENT],"&lt;&gt;"&amp;""),A11&gt;0),'PR-tampon'!A11+1,"")</f>
        <v>4</v>
      </c>
      <c r="B12" s="3">
        <f>IFERROR(IF(A12="","",VLOOKUP($A12,REFERENCEMENT_FACADE[[Ordre]:[Eligibilité procédé]],2,FALSE)),"")</f>
        <v>9</v>
      </c>
      <c r="C12" t="str" cm="1">
        <f t="array" ref="C12">IF(B12&lt;&gt;"",INDEX(BDD_REVETEMENTS_EXTERIEURS!A:BY,B12,MATCH($C$8,REFERENCEMENT_FACADE[#Headers],0)),"")</f>
        <v>Plaque</v>
      </c>
      <c r="D12">
        <f ca="1">IF($B$6=TRUE,IF(C12&lt;&gt;"",COUNTIF(INDIRECT("$C$"&amp;ROW($C$9)&amp;":$C$"&amp;487-COUNTBLANK($C$9:$C$487)),"&lt;"&amp;C12)+COUNTIF(C$9:C12,C12),""),IF(C12&lt;&gt;"",COUNTIF(INDIRECT("$C$"&amp;ROW($C$9)&amp;":$C$"&amp;487-COUNTBLANK($C$9:$C$487)),"&gt;"&amp;C12)+COUNTIF(C$9:C12,C12),""))</f>
        <v>113</v>
      </c>
      <c r="E12">
        <f t="shared" ca="1" si="0"/>
        <v>14</v>
      </c>
      <c r="F12" cm="1">
        <f t="array" aca="1" ref="F12" ca="1">IF(A12&lt;&gt;"",INDEX(BDD_REVETEMENTS_EXTERIEURS!A:BF,E12,MATCH($F$8,REFERENCEMENT_FACADE[#Headers],0)),"")</f>
        <v>0</v>
      </c>
    </row>
    <row r="13" spans="1:6" x14ac:dyDescent="0.3">
      <c r="A13" s="3">
        <f>IF(AND(A12&lt;COUNTIF(REFERENCEMENT_FACADE[DATE REFERENCEMENT],"&lt;&gt;"&amp;""),A12&gt;0),'PR-tampon'!A12+1,"")</f>
        <v>5</v>
      </c>
      <c r="B13" s="3">
        <f>IFERROR(IF(A13="","",VLOOKUP($A13,REFERENCEMENT_FACADE[[Ordre]:[Eligibilité procédé]],2,FALSE)),"")</f>
        <v>10</v>
      </c>
      <c r="C13" t="str" cm="1">
        <f t="array" ref="C13">IF(B13&lt;&gt;"",INDEX(BDD_REVETEMENTS_EXTERIEURS!A:BY,B13,MATCH($C$8,REFERENCEMENT_FACADE[#Headers],0)),"")</f>
        <v>Métallique</v>
      </c>
      <c r="D13">
        <f ca="1">IF($B$6=TRUE,IF(C13&lt;&gt;"",COUNTIF(INDIRECT("$C$"&amp;ROW($C$9)&amp;":$C$"&amp;487-COUNTBLANK($C$9:$C$487)),"&lt;"&amp;C13)+COUNTIF(C$9:C13,C13),""),IF(C13&lt;&gt;"",COUNTIF(INDIRECT("$C$"&amp;ROW($C$9)&amp;":$C$"&amp;487-COUNTBLANK($C$9:$C$487)),"&gt;"&amp;C13)+COUNTIF(C$9:C13,C13),""))</f>
        <v>37</v>
      </c>
      <c r="E13">
        <f t="shared" ca="1" si="0"/>
        <v>15</v>
      </c>
      <c r="F13" cm="1">
        <f t="array" aca="1" ref="F13" ca="1">IF(A13&lt;&gt;"",INDEX(BDD_REVETEMENTS_EXTERIEURS!A:BF,E13,MATCH($F$8,REFERENCEMENT_FACADE[#Headers],0)),"")</f>
        <v>0</v>
      </c>
    </row>
    <row r="14" spans="1:6" x14ac:dyDescent="0.3">
      <c r="A14" s="3">
        <f>IF(AND(A13&lt;COUNTIF(REFERENCEMENT_FACADE[DATE REFERENCEMENT],"&lt;&gt;"&amp;""),A13&gt;0),'PR-tampon'!A13+1,"")</f>
        <v>6</v>
      </c>
      <c r="B14" s="3">
        <f>IFERROR(IF(A14="","",VLOOKUP($A14,REFERENCEMENT_FACADE[[Ordre]:[Eligibilité procédé]],2,FALSE)),"")</f>
        <v>11</v>
      </c>
      <c r="C14" t="str" cm="1">
        <f t="array" ref="C14">IF(B14&lt;&gt;"",INDEX(BDD_REVETEMENTS_EXTERIEURS!A:BY,B14,MATCH($C$8,REFERENCEMENT_FACADE[#Headers],0)),"")</f>
        <v>Minéral</v>
      </c>
      <c r="D14">
        <f ca="1">IF($B$6=TRUE,IF(C14&lt;&gt;"",COUNTIF(INDIRECT("$C$"&amp;ROW($C$9)&amp;":$C$"&amp;487-COUNTBLANK($C$9:$C$487)),"&lt;"&amp;C14)+COUNTIF(C$9:C14,C14),""),IF(C14&lt;&gt;"",COUNTIF(INDIRECT("$C$"&amp;ROW($C$9)&amp;":$C$"&amp;487-COUNTBLANK($C$9:$C$487)),"&gt;"&amp;C14)+COUNTIF(C$9:C14,C14),""))</f>
        <v>49</v>
      </c>
      <c r="E14">
        <f t="shared" ca="1" si="0"/>
        <v>16</v>
      </c>
      <c r="F14" cm="1">
        <f t="array" aca="1" ref="F14" ca="1">IF(A14&lt;&gt;"",INDEX(BDD_REVETEMENTS_EXTERIEURS!A:BF,E14,MATCH($F$8,REFERENCEMENT_FACADE[#Headers],0)),"")</f>
        <v>0</v>
      </c>
    </row>
    <row r="15" spans="1:6" x14ac:dyDescent="0.3">
      <c r="A15" s="3">
        <f>IF(AND(A14&lt;COUNTIF(REFERENCEMENT_FACADE[DATE REFERENCEMENT],"&lt;&gt;"&amp;""),A14&gt;0),'PR-tampon'!A14+1,"")</f>
        <v>7</v>
      </c>
      <c r="B15" s="3">
        <f>IFERROR(IF(A15="","",VLOOKUP($A15,REFERENCEMENT_FACADE[[Ordre]:[Eligibilité procédé]],2,FALSE)),"")</f>
        <v>12</v>
      </c>
      <c r="C15" t="str" cm="1">
        <f t="array" ref="C15">IF(B15&lt;&gt;"",INDEX(BDD_REVETEMENTS_EXTERIEURS!A:BY,B15,MATCH($C$8,REFERENCEMENT_FACADE[#Headers],0)),"")</f>
        <v>Panneaux</v>
      </c>
      <c r="D15">
        <f ca="1">IF($B$6=TRUE,IF(C15&lt;&gt;"",COUNTIF(INDIRECT("$C$"&amp;ROW($C$9)&amp;":$C$"&amp;487-COUNTBLANK($C$9:$C$487)),"&lt;"&amp;C15)+COUNTIF(C$9:C15,C15),""),IF(C15&lt;&gt;"",COUNTIF(INDIRECT("$C$"&amp;ROW($C$9)&amp;":$C$"&amp;487-COUNTBLANK($C$9:$C$487)),"&gt;"&amp;C15)+COUNTIF(C$9:C15,C15),""))</f>
        <v>87</v>
      </c>
      <c r="E15">
        <f t="shared" ca="1" si="0"/>
        <v>31</v>
      </c>
      <c r="F15" cm="1">
        <f t="array" aca="1" ref="F15" ca="1">IF(A15&lt;&gt;"",INDEX(BDD_REVETEMENTS_EXTERIEURS!A:BF,E15,MATCH($F$8,REFERENCEMENT_FACADE[#Headers],0)),"")</f>
        <v>0</v>
      </c>
    </row>
    <row r="16" spans="1:6" x14ac:dyDescent="0.3">
      <c r="A16" s="3">
        <f>IF(AND(A15&lt;COUNTIF(REFERENCEMENT_FACADE[DATE REFERENCEMENT],"&lt;&gt;"&amp;""),A15&gt;0),'PR-tampon'!A15+1,"")</f>
        <v>8</v>
      </c>
      <c r="B16" s="3">
        <f>IFERROR(IF(A16="","",VLOOKUP($A16,REFERENCEMENT_FACADE[[Ordre]:[Eligibilité procédé]],2,FALSE)),"")</f>
        <v>13</v>
      </c>
      <c r="C16" t="str" cm="1">
        <f t="array" ref="C16">IF(B16&lt;&gt;"",INDEX(BDD_REVETEMENTS_EXTERIEURS!A:BY,B16,MATCH($C$8,REFERENCEMENT_FACADE[#Headers],0)),"")</f>
        <v>Plaque</v>
      </c>
      <c r="D16">
        <f ca="1">IF($B$6=TRUE,IF(C16&lt;&gt;"",COUNTIF(INDIRECT("$C$"&amp;ROW($C$9)&amp;":$C$"&amp;487-COUNTBLANK($C$9:$C$487)),"&lt;"&amp;C16)+COUNTIF(C$9:C16,C16),""),IF(C16&lt;&gt;"",COUNTIF(INDIRECT("$C$"&amp;ROW($C$9)&amp;":$C$"&amp;487-COUNTBLANK($C$9:$C$487)),"&gt;"&amp;C16)+COUNTIF(C$9:C16,C16),""))</f>
        <v>114</v>
      </c>
      <c r="E16">
        <f t="shared" ca="1" si="0"/>
        <v>33</v>
      </c>
      <c r="F16" cm="1">
        <f t="array" aca="1" ref="F16" ca="1">IF(A16&lt;&gt;"",INDEX(BDD_REVETEMENTS_EXTERIEURS!A:BF,E16,MATCH($F$8,REFERENCEMENT_FACADE[#Headers],0)),"")</f>
        <v>0</v>
      </c>
    </row>
    <row r="17" spans="1:6" x14ac:dyDescent="0.3">
      <c r="A17" s="3">
        <f>IF(AND(A16&lt;COUNTIF(REFERENCEMENT_FACADE[DATE REFERENCEMENT],"&lt;&gt;"&amp;""),A16&gt;0),'PR-tampon'!A16+1,"")</f>
        <v>9</v>
      </c>
      <c r="B17" s="3">
        <f>IFERROR(IF(A17="","",VLOOKUP($A17,REFERENCEMENT_FACADE[[Ordre]:[Eligibilité procédé]],2,FALSE)),"")</f>
        <v>14</v>
      </c>
      <c r="C17" t="str" cm="1">
        <f t="array" ref="C17">IF(B17&lt;&gt;"",INDEX(BDD_REVETEMENTS_EXTERIEURS!A:BY,B17,MATCH($C$8,REFERENCEMENT_FACADE[#Headers],0)),"")</f>
        <v>Bois - Lames</v>
      </c>
      <c r="D17">
        <f ca="1">IF($B$6=TRUE,IF(C17&lt;&gt;"",COUNTIF(INDIRECT("$C$"&amp;ROW($C$9)&amp;":$C$"&amp;487-COUNTBLANK($C$9:$C$487)),"&lt;"&amp;C17)+COUNTIF(C$9:C17,C17),""),IF(C17&lt;&gt;"",COUNTIF(INDIRECT("$C$"&amp;ROW($C$9)&amp;":$C$"&amp;487-COUNTBLANK($C$9:$C$487)),"&gt;"&amp;C17)+COUNTIF(C$9:C17,C17),""))</f>
        <v>4</v>
      </c>
      <c r="E17">
        <f t="shared" ca="1" si="0"/>
        <v>34</v>
      </c>
      <c r="F17" cm="1">
        <f t="array" aca="1" ref="F17" ca="1">IF(A17&lt;&gt;"",INDEX(BDD_REVETEMENTS_EXTERIEURS!A:BF,E17,MATCH($F$8,REFERENCEMENT_FACADE[#Headers],0)),"")</f>
        <v>0</v>
      </c>
    </row>
    <row r="18" spans="1:6" x14ac:dyDescent="0.3">
      <c r="A18" s="3">
        <f>IF(AND(A17&lt;COUNTIF(REFERENCEMENT_FACADE[DATE REFERENCEMENT],"&lt;&gt;"&amp;""),A17&gt;0),'PR-tampon'!A17+1,"")</f>
        <v>10</v>
      </c>
      <c r="B18" s="3">
        <f>IFERROR(IF(A18="","",VLOOKUP($A18,REFERENCEMENT_FACADE[[Ordre]:[Eligibilité procédé]],2,FALSE)),"")</f>
        <v>15</v>
      </c>
      <c r="C18" t="str" cm="1">
        <f t="array" ref="C18">IF(B18&lt;&gt;"",INDEX(BDD_REVETEMENTS_EXTERIEURS!A:BY,B18,MATCH($C$8,REFERENCEMENT_FACADE[#Headers],0)),"")</f>
        <v>Bois - Lames</v>
      </c>
      <c r="D18">
        <f ca="1">IF($B$6=TRUE,IF(C18&lt;&gt;"",COUNTIF(INDIRECT("$C$"&amp;ROW($C$9)&amp;":$C$"&amp;487-COUNTBLANK($C$9:$C$487)),"&lt;"&amp;C18)+COUNTIF(C$9:C18,C18),""),IF(C18&lt;&gt;"",COUNTIF(INDIRECT("$C$"&amp;ROW($C$9)&amp;":$C$"&amp;487-COUNTBLANK($C$9:$C$487)),"&gt;"&amp;C18)+COUNTIF(C$9:C18,C18),""))</f>
        <v>5</v>
      </c>
      <c r="E18">
        <f t="shared" ca="1" si="0"/>
        <v>36</v>
      </c>
      <c r="F18" cm="1">
        <f t="array" aca="1" ref="F18" ca="1">IF(A18&lt;&gt;"",INDEX(BDD_REVETEMENTS_EXTERIEURS!A:BF,E18,MATCH($F$8,REFERENCEMENT_FACADE[#Headers],0)),"")</f>
        <v>0</v>
      </c>
    </row>
    <row r="19" spans="1:6" x14ac:dyDescent="0.3">
      <c r="A19" s="3">
        <f>IF(AND(A18&lt;COUNTIF(REFERENCEMENT_FACADE[DATE REFERENCEMENT],"&lt;&gt;"&amp;""),A18&gt;0),'PR-tampon'!A18+1,"")</f>
        <v>11</v>
      </c>
      <c r="B19" s="3">
        <f>IFERROR(IF(A19="","",VLOOKUP($A19,REFERENCEMENT_FACADE[[Ordre]:[Eligibilité procédé]],2,FALSE)),"")</f>
        <v>16</v>
      </c>
      <c r="C19" t="str" cm="1">
        <f t="array" ref="C19">IF(B19&lt;&gt;"",INDEX(BDD_REVETEMENTS_EXTERIEURS!A:BY,B19,MATCH($C$8,REFERENCEMENT_FACADE[#Headers],0)),"")</f>
        <v>Bois - Lames</v>
      </c>
      <c r="D19">
        <f ca="1">IF($B$6=TRUE,IF(C19&lt;&gt;"",COUNTIF(INDIRECT("$C$"&amp;ROW($C$9)&amp;":$C$"&amp;487-COUNTBLANK($C$9:$C$487)),"&lt;"&amp;C19)+COUNTIF(C$9:C19,C19),""),IF(C19&lt;&gt;"",COUNTIF(INDIRECT("$C$"&amp;ROW($C$9)&amp;":$C$"&amp;487-COUNTBLANK($C$9:$C$487)),"&gt;"&amp;C19)+COUNTIF(C$9:C19,C19),""))</f>
        <v>6</v>
      </c>
      <c r="E19">
        <f t="shared" ca="1" si="0"/>
        <v>7</v>
      </c>
      <c r="F19" cm="1">
        <f t="array" aca="1" ref="F19" ca="1">IF(A19&lt;&gt;"",INDEX(BDD_REVETEMENTS_EXTERIEURS!A:BF,E19,MATCH($F$8,REFERENCEMENT_FACADE[#Headers],0)),"")</f>
        <v>0</v>
      </c>
    </row>
    <row r="20" spans="1:6" x14ac:dyDescent="0.3">
      <c r="A20" s="3">
        <f>IF(AND(A19&lt;COUNTIF(REFERENCEMENT_FACADE[DATE REFERENCEMENT],"&lt;&gt;"&amp;""),A19&gt;0),'PR-tampon'!A19+1,"")</f>
        <v>12</v>
      </c>
      <c r="B20" s="3">
        <f>IFERROR(IF(A20="","",VLOOKUP($A20,REFERENCEMENT_FACADE[[Ordre]:[Eligibilité procédé]],2,FALSE)),"")</f>
        <v>17</v>
      </c>
      <c r="C20" t="str" cm="1">
        <f t="array" ref="C20">IF(B20&lt;&gt;"",INDEX(BDD_REVETEMENTS_EXTERIEURS!A:BY,B20,MATCH($C$8,REFERENCEMENT_FACADE[#Headers],0)),"")</f>
        <v>Minéral - Bardeaux</v>
      </c>
      <c r="D20">
        <f ca="1">IF($B$6=TRUE,IF(C20&lt;&gt;"",COUNTIF(INDIRECT("$C$"&amp;ROW($C$9)&amp;":$C$"&amp;487-COUNTBLANK($C$9:$C$487)),"&lt;"&amp;C20)+COUNTIF(C$9:C20,C20),""),IF(C20&lt;&gt;"",COUNTIF(INDIRECT("$C$"&amp;ROW($C$9)&amp;":$C$"&amp;487-COUNTBLANK($C$9:$C$487)),"&gt;"&amp;C20)+COUNTIF(C$9:C20,C20),""))</f>
        <v>57</v>
      </c>
      <c r="E20">
        <f t="shared" ca="1" si="0"/>
        <v>30</v>
      </c>
      <c r="F20" cm="1">
        <f t="array" aca="1" ref="F20" ca="1">IF(A20&lt;&gt;"",INDEX(BDD_REVETEMENTS_EXTERIEURS!A:BF,E20,MATCH($F$8,REFERENCEMENT_FACADE[#Headers],0)),"")</f>
        <v>0</v>
      </c>
    </row>
    <row r="21" spans="1:6" x14ac:dyDescent="0.3">
      <c r="A21" s="3">
        <f>IF(AND(A20&lt;COUNTIF(REFERENCEMENT_FACADE[DATE REFERENCEMENT],"&lt;&gt;"&amp;""),A20&gt;0),'PR-tampon'!A20+1,"")</f>
        <v>13</v>
      </c>
      <c r="B21" s="3">
        <f>IFERROR(IF(A21="","",VLOOKUP($A21,REFERENCEMENT_FACADE[[Ordre]:[Eligibilité procédé]],2,FALSE)),"")</f>
        <v>18</v>
      </c>
      <c r="C21" t="str" cm="1">
        <f t="array" ref="C21">IF(B21&lt;&gt;"",INDEX(BDD_REVETEMENTS_EXTERIEURS!A:BY,B21,MATCH($C$8,REFERENCEMENT_FACADE[#Headers],0)),"")</f>
        <v>Minéral - Panneaux</v>
      </c>
      <c r="D21">
        <f ca="1">IF($B$6=TRUE,IF(C21&lt;&gt;"",COUNTIF(INDIRECT("$C$"&amp;ROW($C$9)&amp;":$C$"&amp;487-COUNTBLANK($C$9:$C$487)),"&lt;"&amp;C21)+COUNTIF(C$9:C21,C21),""),IF(C21&lt;&gt;"",COUNTIF(INDIRECT("$C$"&amp;ROW($C$9)&amp;":$C$"&amp;487-COUNTBLANK($C$9:$C$487)),"&gt;"&amp;C21)+COUNTIF(C$9:C21,C21),""))</f>
        <v>73</v>
      </c>
      <c r="E21">
        <f t="shared" ca="1" si="0"/>
        <v>39</v>
      </c>
      <c r="F21" cm="1">
        <f t="array" aca="1" ref="F21" ca="1">IF(A21&lt;&gt;"",INDEX(BDD_REVETEMENTS_EXTERIEURS!A:BF,E21,MATCH($F$8,REFERENCEMENT_FACADE[#Headers],0)),"")</f>
        <v>0</v>
      </c>
    </row>
    <row r="22" spans="1:6" x14ac:dyDescent="0.3">
      <c r="A22" s="3">
        <f>IF(AND(A21&lt;COUNTIF(REFERENCEMENT_FACADE[DATE REFERENCEMENT],"&lt;&gt;"&amp;""),A21&gt;0),'PR-tampon'!A21+1,"")</f>
        <v>14</v>
      </c>
      <c r="B22" s="3">
        <f>IFERROR(IF(A22="","",VLOOKUP($A22,REFERENCEMENT_FACADE[[Ordre]:[Eligibilité procédé]],2,FALSE)),"")</f>
        <v>19</v>
      </c>
      <c r="C22" t="str" cm="1">
        <f t="array" ref="C22">IF(B22&lt;&gt;"",INDEX(BDD_REVETEMENTS_EXTERIEURS!A:BY,B22,MATCH($C$8,REFERENCEMENT_FACADE[#Headers],0)),"")</f>
        <v>Minéral - Panneaux</v>
      </c>
      <c r="D22">
        <f ca="1">IF($B$6=TRUE,IF(C22&lt;&gt;"",COUNTIF(INDIRECT("$C$"&amp;ROW($C$9)&amp;":$C$"&amp;487-COUNTBLANK($C$9:$C$487)),"&lt;"&amp;C22)+COUNTIF(C$9:C22,C22),""),IF(C22&lt;&gt;"",COUNTIF(INDIRECT("$C$"&amp;ROW($C$9)&amp;":$C$"&amp;487-COUNTBLANK($C$9:$C$487)),"&gt;"&amp;C22)+COUNTIF(C$9:C22,C22),""))</f>
        <v>74</v>
      </c>
      <c r="E22">
        <f t="shared" ca="1" si="0"/>
        <v>66</v>
      </c>
      <c r="F22" cm="1">
        <f t="array" aca="1" ref="F22" ca="1">IF(A22&lt;&gt;"",INDEX(BDD_REVETEMENTS_EXTERIEURS!A:BF,E22,MATCH($F$8,REFERENCEMENT_FACADE[#Headers],0)),"")</f>
        <v>0</v>
      </c>
    </row>
    <row r="23" spans="1:6" x14ac:dyDescent="0.3">
      <c r="A23" s="3">
        <f>IF(AND(A22&lt;COUNTIF(REFERENCEMENT_FACADE[DATE REFERENCEMENT],"&lt;&gt;"&amp;""),A22&gt;0),'PR-tampon'!A22+1,"")</f>
        <v>15</v>
      </c>
      <c r="B23" s="3">
        <f>IFERROR(IF(A23="","",VLOOKUP($A23,REFERENCEMENT_FACADE[[Ordre]:[Eligibilité procédé]],2,FALSE)),"")</f>
        <v>20</v>
      </c>
      <c r="C23" t="str" cm="1">
        <f t="array" ref="C23">IF(B23&lt;&gt;"",INDEX(BDD_REVETEMENTS_EXTERIEURS!A:BY,B23,MATCH($C$8,REFERENCEMENT_FACADE[#Headers],0)),"")</f>
        <v>Minéral - Panneaux</v>
      </c>
      <c r="D23">
        <f ca="1">IF($B$6=TRUE,IF(C23&lt;&gt;"",COUNTIF(INDIRECT("$C$"&amp;ROW($C$9)&amp;":$C$"&amp;487-COUNTBLANK($C$9:$C$487)),"&lt;"&amp;C23)+COUNTIF(C$9:C23,C23),""),IF(C23&lt;&gt;"",COUNTIF(INDIRECT("$C$"&amp;ROW($C$9)&amp;":$C$"&amp;487-COUNTBLANK($C$9:$C$487)),"&gt;"&amp;C23)+COUNTIF(C$9:C23,C23),""))</f>
        <v>75</v>
      </c>
      <c r="E23">
        <f t="shared" ca="1" si="0"/>
        <v>89</v>
      </c>
      <c r="F23" cm="1">
        <f t="array" aca="1" ref="F23" ca="1">IF(A23&lt;&gt;"",INDEX(BDD_REVETEMENTS_EXTERIEURS!A:BF,E23,MATCH($F$8,REFERENCEMENT_FACADE[#Headers],0)),"")</f>
        <v>0</v>
      </c>
    </row>
    <row r="24" spans="1:6" x14ac:dyDescent="0.3">
      <c r="A24" s="3">
        <f>IF(AND(A23&lt;COUNTIF(REFERENCEMENT_FACADE[DATE REFERENCEMENT],"&lt;&gt;"&amp;""),A23&gt;0),'PR-tampon'!A23+1,"")</f>
        <v>16</v>
      </c>
      <c r="B24" s="3">
        <f>IFERROR(IF(A24="","",VLOOKUP($A24,REFERENCEMENT_FACADE[[Ordre]:[Eligibilité procédé]],2,FALSE)),"")</f>
        <v>21</v>
      </c>
      <c r="C24" t="str" cm="1">
        <f t="array" ref="C24">IF(B24&lt;&gt;"",INDEX(BDD_REVETEMENTS_EXTERIEURS!A:BY,B24,MATCH($C$8,REFERENCEMENT_FACADE[#Headers],0)),"")</f>
        <v>Minéral - Panneaux</v>
      </c>
      <c r="D24">
        <f ca="1">IF($B$6=TRUE,IF(C24&lt;&gt;"",COUNTIF(INDIRECT("$C$"&amp;ROW($C$9)&amp;":$C$"&amp;487-COUNTBLANK($C$9:$C$487)),"&lt;"&amp;C24)+COUNTIF(C$9:C24,C24),""),IF(C24&lt;&gt;"",COUNTIF(INDIRECT("$C$"&amp;ROW($C$9)&amp;":$C$"&amp;487-COUNTBLANK($C$9:$C$487)),"&gt;"&amp;C24)+COUNTIF(C$9:C24,C24),""))</f>
        <v>76</v>
      </c>
      <c r="E24">
        <f t="shared" ca="1" si="0"/>
        <v>90</v>
      </c>
      <c r="F24" cm="1">
        <f t="array" aca="1" ref="F24" ca="1">IF(A24&lt;&gt;"",INDEX(BDD_REVETEMENTS_EXTERIEURS!A:BF,E24,MATCH($F$8,REFERENCEMENT_FACADE[#Headers],0)),"")</f>
        <v>0</v>
      </c>
    </row>
    <row r="25" spans="1:6" x14ac:dyDescent="0.3">
      <c r="A25" s="3">
        <f>IF(AND(A24&lt;COUNTIF(REFERENCEMENT_FACADE[DATE REFERENCEMENT],"&lt;&gt;"&amp;""),A24&gt;0),'PR-tampon'!A24+1,"")</f>
        <v>17</v>
      </c>
      <c r="B25" s="3">
        <f>IFERROR(IF(A25="","",VLOOKUP($A25,REFERENCEMENT_FACADE[[Ordre]:[Eligibilité procédé]],2,FALSE)),"")</f>
        <v>22</v>
      </c>
      <c r="C25" t="str" cm="1">
        <f t="array" ref="C25">IF(B25&lt;&gt;"",INDEX(BDD_REVETEMENTS_EXTERIEURS!A:BY,B25,MATCH($C$8,REFERENCEMENT_FACADE[#Headers],0)),"")</f>
        <v>Minéral - Plaque</v>
      </c>
      <c r="D25">
        <f ca="1">IF($B$6=TRUE,IF(C25&lt;&gt;"",COUNTIF(INDIRECT("$C$"&amp;ROW($C$9)&amp;":$C$"&amp;487-COUNTBLANK($C$9:$C$487)),"&lt;"&amp;C25)+COUNTIF(C$9:C25,C25),""),IF(C25&lt;&gt;"",COUNTIF(INDIRECT("$C$"&amp;ROW($C$9)&amp;":$C$"&amp;487-COUNTBLANK($C$9:$C$487)),"&gt;"&amp;C25)+COUNTIF(C$9:C25,C25),""))</f>
        <v>85</v>
      </c>
      <c r="E25">
        <f t="shared" ca="1" si="0"/>
        <v>91</v>
      </c>
      <c r="F25" cm="1">
        <f t="array" aca="1" ref="F25" ca="1">IF(A25&lt;&gt;"",INDEX(BDD_REVETEMENTS_EXTERIEURS!A:BF,E25,MATCH($F$8,REFERENCEMENT_FACADE[#Headers],0)),"")</f>
        <v>0</v>
      </c>
    </row>
    <row r="26" spans="1:6" x14ac:dyDescent="0.3">
      <c r="A26" s="3">
        <f>IF(AND(A25&lt;COUNTIF(REFERENCEMENT_FACADE[DATE REFERENCEMENT],"&lt;&gt;"&amp;""),A25&gt;0),'PR-tampon'!A25+1,"")</f>
        <v>18</v>
      </c>
      <c r="B26" s="3">
        <f>IFERROR(IF(A26="","",VLOOKUP($A26,REFERENCEMENT_FACADE[[Ordre]:[Eligibilité procédé]],2,FALSE)),"")</f>
        <v>23</v>
      </c>
      <c r="C26" t="str" cm="1">
        <f t="array" ref="C26">IF(B26&lt;&gt;"",INDEX(BDD_REVETEMENTS_EXTERIEURS!A:BY,B26,MATCH($C$8,REFERENCEMENT_FACADE[#Headers],0)),"")</f>
        <v>Panneaux</v>
      </c>
      <c r="D26">
        <f ca="1">IF($B$6=TRUE,IF(C26&lt;&gt;"",COUNTIF(INDIRECT("$C$"&amp;ROW($C$9)&amp;":$C$"&amp;487-COUNTBLANK($C$9:$C$487)),"&lt;"&amp;C26)+COUNTIF(C$9:C26,C26),""),IF(C26&lt;&gt;"",COUNTIF(INDIRECT("$C$"&amp;ROW($C$9)&amp;":$C$"&amp;487-COUNTBLANK($C$9:$C$487)),"&gt;"&amp;C26)+COUNTIF(C$9:C26,C26),""))</f>
        <v>88</v>
      </c>
      <c r="E26">
        <f t="shared" ca="1" si="0"/>
        <v>92</v>
      </c>
      <c r="F26" cm="1">
        <f t="array" aca="1" ref="F26" ca="1">IF(A26&lt;&gt;"",INDEX(BDD_REVETEMENTS_EXTERIEURS!A:BF,E26,MATCH($F$8,REFERENCEMENT_FACADE[#Headers],0)),"")</f>
        <v>0</v>
      </c>
    </row>
    <row r="27" spans="1:6" x14ac:dyDescent="0.3">
      <c r="A27" s="3">
        <f>IF(AND(A26&lt;COUNTIF(REFERENCEMENT_FACADE[DATE REFERENCEMENT],"&lt;&gt;"&amp;""),A26&gt;0),'PR-tampon'!A26+1,"")</f>
        <v>19</v>
      </c>
      <c r="B27" s="3">
        <f>IFERROR(IF(A27="","",VLOOKUP($A27,REFERENCEMENT_FACADE[[Ordre]:[Eligibilité procédé]],2,FALSE)),"")</f>
        <v>24</v>
      </c>
      <c r="C27" t="str" cm="1">
        <f t="array" ref="C27">IF(B27&lt;&gt;"",INDEX(BDD_REVETEMENTS_EXTERIEURS!A:BY,B27,MATCH($C$8,REFERENCEMENT_FACADE[#Headers],0)),"")</f>
        <v>Acier - Lames</v>
      </c>
      <c r="D27">
        <f ca="1">IF($B$6=TRUE,IF(C27&lt;&gt;"",COUNTIF(INDIRECT("$C$"&amp;ROW($C$9)&amp;":$C$"&amp;487-COUNTBLANK($C$9:$C$487)),"&lt;"&amp;C27)+COUNTIF(C$9:C27,C27),""),IF(C27&lt;&gt;"",COUNTIF(INDIRECT("$C$"&amp;ROW($C$9)&amp;":$C$"&amp;487-COUNTBLANK($C$9:$C$487)),"&gt;"&amp;C27)+COUNTIF(C$9:C27,C27),""))</f>
        <v>1</v>
      </c>
      <c r="E27">
        <f t="shared" ca="1" si="0"/>
        <v>93</v>
      </c>
      <c r="F27" cm="1">
        <f t="array" aca="1" ref="F27" ca="1">IF(A27&lt;&gt;"",INDEX(BDD_REVETEMENTS_EXTERIEURS!A:BF,E27,MATCH($F$8,REFERENCEMENT_FACADE[#Headers],0)),"")</f>
        <v>0</v>
      </c>
    </row>
    <row r="28" spans="1:6" x14ac:dyDescent="0.3">
      <c r="A28" s="3">
        <f>IF(AND(A27&lt;COUNTIF(REFERENCEMENT_FACADE[DATE REFERENCEMENT],"&lt;&gt;"&amp;""),A27&gt;0),'PR-tampon'!A27+1,"")</f>
        <v>20</v>
      </c>
      <c r="B28" s="3">
        <f>IFERROR(IF(A28="","",VLOOKUP($A28,REFERENCEMENT_FACADE[[Ordre]:[Eligibilité procédé]],2,FALSE)),"")</f>
        <v>25</v>
      </c>
      <c r="C28" t="str" cm="1">
        <f t="array" ref="C28">IF(B28&lt;&gt;"",INDEX(BDD_REVETEMENTS_EXTERIEURS!A:BY,B28,MATCH($C$8,REFERENCEMENT_FACADE[#Headers],0)),"")</f>
        <v>Métallique - aluminium</v>
      </c>
      <c r="D28">
        <f ca="1">IF($B$6=TRUE,IF(C28&lt;&gt;"",COUNTIF(INDIRECT("$C$"&amp;ROW($C$9)&amp;":$C$"&amp;487-COUNTBLANK($C$9:$C$487)),"&lt;"&amp;C28)+COUNTIF(C$9:C28,C28),""),IF(C28&lt;&gt;"",COUNTIF(INDIRECT("$C$"&amp;ROW($C$9)&amp;":$C$"&amp;487-COUNTBLANK($C$9:$C$487)),"&gt;"&amp;C28)+COUNTIF(C$9:C28,C28),""))</f>
        <v>45</v>
      </c>
      <c r="E28">
        <f t="shared" ca="1" si="0"/>
        <v>94</v>
      </c>
      <c r="F28" cm="1">
        <f t="array" aca="1" ref="F28" ca="1">IF(A28&lt;&gt;"",INDEX(BDD_REVETEMENTS_EXTERIEURS!A:BF,E28,MATCH($F$8,REFERENCEMENT_FACADE[#Headers],0)),"")</f>
        <v>0</v>
      </c>
    </row>
    <row r="29" spans="1:6" x14ac:dyDescent="0.3">
      <c r="A29" s="3">
        <f>IF(AND(A28&lt;COUNTIF(REFERENCEMENT_FACADE[DATE REFERENCEMENT],"&lt;&gt;"&amp;""),A28&gt;0),'PR-tampon'!A28+1,"")</f>
        <v>21</v>
      </c>
      <c r="B29" s="3">
        <f>IFERROR(IF(A29="","",VLOOKUP($A29,REFERENCEMENT_FACADE[[Ordre]:[Eligibilité procédé]],2,FALSE)),"")</f>
        <v>26</v>
      </c>
      <c r="C29" t="str" cm="1">
        <f t="array" ref="C29">IF(B29&lt;&gt;"",INDEX(BDD_REVETEMENTS_EXTERIEURS!A:BY,B29,MATCH($C$8,REFERENCEMENT_FACADE[#Headers],0)),"")</f>
        <v>Métallique - aluminium</v>
      </c>
      <c r="D29">
        <f ca="1">IF($B$6=TRUE,IF(C29&lt;&gt;"",COUNTIF(INDIRECT("$C$"&amp;ROW($C$9)&amp;":$C$"&amp;487-COUNTBLANK($C$9:$C$487)),"&lt;"&amp;C29)+COUNTIF(C$9:C29,C29),""),IF(C29&lt;&gt;"",COUNTIF(INDIRECT("$C$"&amp;ROW($C$9)&amp;":$C$"&amp;487-COUNTBLANK($C$9:$C$487)),"&gt;"&amp;C29)+COUNTIF(C$9:C29,C29),""))</f>
        <v>46</v>
      </c>
      <c r="E29">
        <f t="shared" ca="1" si="0"/>
        <v>95</v>
      </c>
      <c r="F29" cm="1">
        <f t="array" aca="1" ref="F29" ca="1">IF(A29&lt;&gt;"",INDEX(BDD_REVETEMENTS_EXTERIEURS!A:BF,E29,MATCH($F$8,REFERENCEMENT_FACADE[#Headers],0)),"")</f>
        <v>0</v>
      </c>
    </row>
    <row r="30" spans="1:6" x14ac:dyDescent="0.3">
      <c r="A30" s="3">
        <f>IF(AND(A29&lt;COUNTIF(REFERENCEMENT_FACADE[DATE REFERENCEMENT],"&lt;&gt;"&amp;""),A29&gt;0),'PR-tampon'!A29+1,"")</f>
        <v>22</v>
      </c>
      <c r="B30" s="3">
        <f>IFERROR(IF(A30="","",VLOOKUP($A30,REFERENCEMENT_FACADE[[Ordre]:[Eligibilité procédé]],2,FALSE)),"")</f>
        <v>27</v>
      </c>
      <c r="C30" t="str" cm="1">
        <f t="array" ref="C30">IF(B30&lt;&gt;"",INDEX(BDD_REVETEMENTS_EXTERIEURS!A:BY,B30,MATCH($C$8,REFERENCEMENT_FACADE[#Headers],0)),"")</f>
        <v>Panneaux</v>
      </c>
      <c r="D30">
        <f ca="1">IF($B$6=TRUE,IF(C30&lt;&gt;"",COUNTIF(INDIRECT("$C$"&amp;ROW($C$9)&amp;":$C$"&amp;487-COUNTBLANK($C$9:$C$487)),"&lt;"&amp;C30)+COUNTIF(C$9:C30,C30),""),IF(C30&lt;&gt;"",COUNTIF(INDIRECT("$C$"&amp;ROW($C$9)&amp;":$C$"&amp;487-COUNTBLANK($C$9:$C$487)),"&gt;"&amp;C30)+COUNTIF(C$9:C30,C30),""))</f>
        <v>89</v>
      </c>
      <c r="E30">
        <f t="shared" ca="1" si="0"/>
        <v>96</v>
      </c>
      <c r="F30" cm="1">
        <f t="array" aca="1" ref="F30" ca="1">IF(A30&lt;&gt;"",INDEX(BDD_REVETEMENTS_EXTERIEURS!A:BF,E30,MATCH($F$8,REFERENCEMENT_FACADE[#Headers],0)),"")</f>
        <v>0</v>
      </c>
    </row>
    <row r="31" spans="1:6" x14ac:dyDescent="0.3">
      <c r="A31" s="3">
        <f>IF(AND(A30&lt;COUNTIF(REFERENCEMENT_FACADE[DATE REFERENCEMENT],"&lt;&gt;"&amp;""),A30&gt;0),'PR-tampon'!A30+1,"")</f>
        <v>23</v>
      </c>
      <c r="B31" s="3">
        <f>IFERROR(IF(A31="","",VLOOKUP($A31,REFERENCEMENT_FACADE[[Ordre]:[Eligibilité procédé]],2,FALSE)),"")</f>
        <v>28</v>
      </c>
      <c r="C31" t="str" cm="1">
        <f t="array" ref="C31">IF(B31&lt;&gt;"",INDEX(BDD_REVETEMENTS_EXTERIEURS!A:BY,B31,MATCH($C$8,REFERENCEMENT_FACADE[#Headers],0)),"")</f>
        <v>Minéral - Panneaux</v>
      </c>
      <c r="D31">
        <f ca="1">IF($B$6=TRUE,IF(C31&lt;&gt;"",COUNTIF(INDIRECT("$C$"&amp;ROW($C$9)&amp;":$C$"&amp;487-COUNTBLANK($C$9:$C$487)),"&lt;"&amp;C31)+COUNTIF(C$9:C31,C31),""),IF(C31&lt;&gt;"",COUNTIF(INDIRECT("$C$"&amp;ROW($C$9)&amp;":$C$"&amp;487-COUNTBLANK($C$9:$C$487)),"&gt;"&amp;C31)+COUNTIF(C$9:C31,C31),""))</f>
        <v>77</v>
      </c>
      <c r="E31">
        <f t="shared" ca="1" si="0"/>
        <v>97</v>
      </c>
      <c r="F31" cm="1">
        <f t="array" aca="1" ref="F31" ca="1">IF(A31&lt;&gt;"",INDEX(BDD_REVETEMENTS_EXTERIEURS!A:BF,E31,MATCH($F$8,REFERENCEMENT_FACADE[#Headers],0)),"")</f>
        <v>0</v>
      </c>
    </row>
    <row r="32" spans="1:6" x14ac:dyDescent="0.3">
      <c r="A32" s="3">
        <f>IF(AND(A31&lt;COUNTIF(REFERENCEMENT_FACADE[DATE REFERENCEMENT],"&lt;&gt;"&amp;""),A31&gt;0),'PR-tampon'!A31+1,"")</f>
        <v>24</v>
      </c>
      <c r="B32" s="3">
        <f>IFERROR(IF(A32="","",VLOOKUP($A32,REFERENCEMENT_FACADE[[Ordre]:[Eligibilité procédé]],2,FALSE)),"")</f>
        <v>29</v>
      </c>
      <c r="C32" t="str" cm="1">
        <f t="array" ref="C32">IF(B32&lt;&gt;"",INDEX(BDD_REVETEMENTS_EXTERIEURS!A:BY,B32,MATCH($C$8,REFERENCEMENT_FACADE[#Headers],0)),"")</f>
        <v>Minéral</v>
      </c>
      <c r="D32">
        <f ca="1">IF($B$6=TRUE,IF(C32&lt;&gt;"",COUNTIF(INDIRECT("$C$"&amp;ROW($C$9)&amp;":$C$"&amp;487-COUNTBLANK($C$9:$C$487)),"&lt;"&amp;C32)+COUNTIF(C$9:C32,C32),""),IF(C32&lt;&gt;"",COUNTIF(INDIRECT("$C$"&amp;ROW($C$9)&amp;":$C$"&amp;487-COUNTBLANK($C$9:$C$487)),"&gt;"&amp;C32)+COUNTIF(C$9:C32,C32),""))</f>
        <v>50</v>
      </c>
      <c r="E32">
        <f t="shared" ca="1" si="0"/>
        <v>98</v>
      </c>
      <c r="F32" cm="1">
        <f t="array" aca="1" ref="F32" ca="1">IF(A32&lt;&gt;"",INDEX(BDD_REVETEMENTS_EXTERIEURS!A:BF,E32,MATCH($F$8,REFERENCEMENT_FACADE[#Headers],0)),"")</f>
        <v>1</v>
      </c>
    </row>
    <row r="33" spans="1:6" x14ac:dyDescent="0.3">
      <c r="A33" s="3">
        <f>IF(AND(A32&lt;COUNTIF(REFERENCEMENT_FACADE[DATE REFERENCEMENT],"&lt;&gt;"&amp;""),A32&gt;0),'PR-tampon'!A32+1,"")</f>
        <v>25</v>
      </c>
      <c r="B33" s="3">
        <f>IFERROR(IF(A33="","",VLOOKUP($A33,REFERENCEMENT_FACADE[[Ordre]:[Eligibilité procédé]],2,FALSE)),"")</f>
        <v>30</v>
      </c>
      <c r="C33" t="str" cm="1">
        <f t="array" ref="C33">IF(B33&lt;&gt;"",INDEX(BDD_REVETEMENTS_EXTERIEURS!A:BY,B33,MATCH($C$8,REFERENCEMENT_FACADE[#Headers],0)),"")</f>
        <v>Composites - Clins</v>
      </c>
      <c r="D33">
        <f ca="1">IF($B$6=TRUE,IF(C33&lt;&gt;"",COUNTIF(INDIRECT("$C$"&amp;ROW($C$9)&amp;":$C$"&amp;487-COUNTBLANK($C$9:$C$487)),"&lt;"&amp;C33)+COUNTIF(C$9:C33,C33),""),IF(C33&lt;&gt;"",COUNTIF(INDIRECT("$C$"&amp;ROW($C$9)&amp;":$C$"&amp;487-COUNTBLANK($C$9:$C$487)),"&gt;"&amp;C33)+COUNTIF(C$9:C33,C33),""))</f>
        <v>12</v>
      </c>
      <c r="E33">
        <f t="shared" ca="1" si="0"/>
        <v>99</v>
      </c>
      <c r="F33" cm="1">
        <f t="array" aca="1" ref="F33" ca="1">IF(A33&lt;&gt;"",INDEX(BDD_REVETEMENTS_EXTERIEURS!A:BF,E33,MATCH($F$8,REFERENCEMENT_FACADE[#Headers],0)),"")</f>
        <v>0</v>
      </c>
    </row>
    <row r="34" spans="1:6" x14ac:dyDescent="0.3">
      <c r="A34" s="3">
        <f>IF(AND(A33&lt;COUNTIF(REFERENCEMENT_FACADE[DATE REFERENCEMENT],"&lt;&gt;"&amp;""),A33&gt;0),'PR-tampon'!A33+1,"")</f>
        <v>26</v>
      </c>
      <c r="B34" s="3">
        <f>IFERROR(IF(A34="","",VLOOKUP($A34,REFERENCEMENT_FACADE[[Ordre]:[Eligibilité procédé]],2,FALSE)),"")</f>
        <v>31</v>
      </c>
      <c r="C34" t="str" cm="1">
        <f t="array" ref="C34">IF(B34&lt;&gt;"",INDEX(BDD_REVETEMENTS_EXTERIEURS!A:BY,B34,MATCH($C$8,REFERENCEMENT_FACADE[#Headers],0)),"")</f>
        <v>Bois - Lames</v>
      </c>
      <c r="D34">
        <f ca="1">IF($B$6=TRUE,IF(C34&lt;&gt;"",COUNTIF(INDIRECT("$C$"&amp;ROW($C$9)&amp;":$C$"&amp;487-COUNTBLANK($C$9:$C$487)),"&lt;"&amp;C34)+COUNTIF(C$9:C34,C34),""),IF(C34&lt;&gt;"",COUNTIF(INDIRECT("$C$"&amp;ROW($C$9)&amp;":$C$"&amp;487-COUNTBLANK($C$9:$C$487)),"&gt;"&amp;C34)+COUNTIF(C$9:C34,C34),""))</f>
        <v>7</v>
      </c>
      <c r="E34">
        <f t="shared" ca="1" si="0"/>
        <v>100</v>
      </c>
      <c r="F34" cm="1">
        <f t="array" aca="1" ref="F34" ca="1">IF(A34&lt;&gt;"",INDEX(BDD_REVETEMENTS_EXTERIEURS!A:BF,E34,MATCH($F$8,REFERENCEMENT_FACADE[#Headers],0)),"")</f>
        <v>0</v>
      </c>
    </row>
    <row r="35" spans="1:6" x14ac:dyDescent="0.3">
      <c r="A35" s="3">
        <f>IF(AND(A34&lt;COUNTIF(REFERENCEMENT_FACADE[DATE REFERENCEMENT],"&lt;&gt;"&amp;""),A34&gt;0),'PR-tampon'!A34+1,"")</f>
        <v>27</v>
      </c>
      <c r="B35" s="3">
        <f>IFERROR(IF(A35="","",VLOOKUP($A35,REFERENCEMENT_FACADE[[Ordre]:[Eligibilité procédé]],2,FALSE)),"")</f>
        <v>32</v>
      </c>
      <c r="C35" t="str" cm="1">
        <f t="array" ref="C35">IF(B35&lt;&gt;"",INDEX(BDD_REVETEMENTS_EXTERIEURS!A:BY,B35,MATCH($C$8,REFERENCEMENT_FACADE[#Headers],0)),"")</f>
        <v>Béton - Plaques</v>
      </c>
      <c r="D35">
        <f ca="1">IF($B$6=TRUE,IF(C35&lt;&gt;"",COUNTIF(INDIRECT("$C$"&amp;ROW($C$9)&amp;":$C$"&amp;487-COUNTBLANK($C$9:$C$487)),"&lt;"&amp;C35)+COUNTIF(C$9:C35,C35),""),IF(C35&lt;&gt;"",COUNTIF(INDIRECT("$C$"&amp;ROW($C$9)&amp;":$C$"&amp;487-COUNTBLANK($C$9:$C$487)),"&gt;"&amp;C35)+COUNTIF(C$9:C35,C35),""))</f>
        <v>2</v>
      </c>
      <c r="E35">
        <f t="shared" ca="1" si="0"/>
        <v>101</v>
      </c>
      <c r="F35" cm="1">
        <f t="array" aca="1" ref="F35" ca="1">IF(A35&lt;&gt;"",INDEX(BDD_REVETEMENTS_EXTERIEURS!A:BF,E35,MATCH($F$8,REFERENCEMENT_FACADE[#Headers],0)),"")</f>
        <v>0</v>
      </c>
    </row>
    <row r="36" spans="1:6" x14ac:dyDescent="0.3">
      <c r="A36" s="3">
        <f>IF(AND(A35&lt;COUNTIF(REFERENCEMENT_FACADE[DATE REFERENCEMENT],"&lt;&gt;"&amp;""),A35&gt;0),'PR-tampon'!A35+1,"")</f>
        <v>28</v>
      </c>
      <c r="B36" s="3">
        <f>IFERROR(IF(A36="","",VLOOKUP($A36,REFERENCEMENT_FACADE[[Ordre]:[Eligibilité procédé]],2,FALSE)),"")</f>
        <v>33</v>
      </c>
      <c r="C36" t="str" cm="1">
        <f t="array" ref="C36">IF(B36&lt;&gt;"",INDEX(BDD_REVETEMENTS_EXTERIEURS!A:BY,B36,MATCH($C$8,REFERENCEMENT_FACADE[#Headers],0)),"")</f>
        <v>Bois - Lames</v>
      </c>
      <c r="D36">
        <f ca="1">IF($B$6=TRUE,IF(C36&lt;&gt;"",COUNTIF(INDIRECT("$C$"&amp;ROW($C$9)&amp;":$C$"&amp;487-COUNTBLANK($C$9:$C$487)),"&lt;"&amp;C36)+COUNTIF(C$9:C36,C36),""),IF(C36&lt;&gt;"",COUNTIF(INDIRECT("$C$"&amp;ROW($C$9)&amp;":$C$"&amp;487-COUNTBLANK($C$9:$C$487)),"&gt;"&amp;C36)+COUNTIF(C$9:C36,C36),""))</f>
        <v>8</v>
      </c>
      <c r="E36">
        <f t="shared" ca="1" si="0"/>
        <v>102</v>
      </c>
      <c r="F36" cm="1">
        <f t="array" aca="1" ref="F36" ca="1">IF(A36&lt;&gt;"",INDEX(BDD_REVETEMENTS_EXTERIEURS!A:BF,E36,MATCH($F$8,REFERENCEMENT_FACADE[#Headers],0)),"")</f>
        <v>0</v>
      </c>
    </row>
    <row r="37" spans="1:6" x14ac:dyDescent="0.3">
      <c r="A37" s="3">
        <f>IF(AND(A36&lt;COUNTIF(REFERENCEMENT_FACADE[DATE REFERENCEMENT],"&lt;&gt;"&amp;""),A36&gt;0),'PR-tampon'!A36+1,"")</f>
        <v>29</v>
      </c>
      <c r="B37" s="3">
        <f>IFERROR(IF(A37="","",VLOOKUP($A37,REFERENCEMENT_FACADE[[Ordre]:[Eligibilité procédé]],2,FALSE)),"")</f>
        <v>34</v>
      </c>
      <c r="C37" t="str" cm="1">
        <f t="array" ref="C37">IF(B37&lt;&gt;"",INDEX(BDD_REVETEMENTS_EXTERIEURS!A:BY,B37,MATCH($C$8,REFERENCEMENT_FACADE[#Headers],0)),"")</f>
        <v>Bois - Lames</v>
      </c>
      <c r="D37">
        <f ca="1">IF($B$6=TRUE,IF(C37&lt;&gt;"",COUNTIF(INDIRECT("$C$"&amp;ROW($C$9)&amp;":$C$"&amp;487-COUNTBLANK($C$9:$C$487)),"&lt;"&amp;C37)+COUNTIF(C$9:C37,C37),""),IF(C37&lt;&gt;"",COUNTIF(INDIRECT("$C$"&amp;ROW($C$9)&amp;":$C$"&amp;487-COUNTBLANK($C$9:$C$487)),"&gt;"&amp;C37)+COUNTIF(C$9:C37,C37),""))</f>
        <v>9</v>
      </c>
      <c r="E37">
        <f t="shared" ca="1" si="0"/>
        <v>103</v>
      </c>
      <c r="F37" cm="1">
        <f t="array" aca="1" ref="F37" ca="1">IF(A37&lt;&gt;"",INDEX(BDD_REVETEMENTS_EXTERIEURS!A:BF,E37,MATCH($F$8,REFERENCEMENT_FACADE[#Headers],0)),"")</f>
        <v>0</v>
      </c>
    </row>
    <row r="38" spans="1:6" x14ac:dyDescent="0.3">
      <c r="A38" s="3">
        <f>IF(AND(A37&lt;COUNTIF(REFERENCEMENT_FACADE[DATE REFERENCEMENT],"&lt;&gt;"&amp;""),A37&gt;0),'PR-tampon'!A37+1,"")</f>
        <v>30</v>
      </c>
      <c r="B38" s="3">
        <f>IFERROR(IF(A38="","",VLOOKUP($A38,REFERENCEMENT_FACADE[[Ordre]:[Eligibilité procédé]],2,FALSE)),"")</f>
        <v>35</v>
      </c>
      <c r="C38" t="str" cm="1">
        <f t="array" ref="C38">IF(B38&lt;&gt;"",INDEX(BDD_REVETEMENTS_EXTERIEURS!A:BY,B38,MATCH($C$8,REFERENCEMENT_FACADE[#Headers],0)),"")</f>
        <v>Minéral - Panneaux</v>
      </c>
      <c r="D38">
        <f ca="1">IF($B$6=TRUE,IF(C38&lt;&gt;"",COUNTIF(INDIRECT("$C$"&amp;ROW($C$9)&amp;":$C$"&amp;487-COUNTBLANK($C$9:$C$487)),"&lt;"&amp;C38)+COUNTIF(C$9:C38,C38),""),IF(C38&lt;&gt;"",COUNTIF(INDIRECT("$C$"&amp;ROW($C$9)&amp;":$C$"&amp;487-COUNTBLANK($C$9:$C$487)),"&gt;"&amp;C38)+COUNTIF(C$9:C38,C38),""))</f>
        <v>78</v>
      </c>
      <c r="E38">
        <f t="shared" ca="1" si="0"/>
        <v>104</v>
      </c>
      <c r="F38" cm="1">
        <f t="array" aca="1" ref="F38" ca="1">IF(A38&lt;&gt;"",INDEX(BDD_REVETEMENTS_EXTERIEURS!A:BF,E38,MATCH($F$8,REFERENCEMENT_FACADE[#Headers],0)),"")</f>
        <v>0</v>
      </c>
    </row>
    <row r="39" spans="1:6" x14ac:dyDescent="0.3">
      <c r="A39" s="3">
        <f>IF(AND(A38&lt;COUNTIF(REFERENCEMENT_FACADE[DATE REFERENCEMENT],"&lt;&gt;"&amp;""),A38&gt;0),'PR-tampon'!A38+1,"")</f>
        <v>31</v>
      </c>
      <c r="B39" s="3">
        <f>IFERROR(IF(A39="","",VLOOKUP($A39,REFERENCEMENT_FACADE[[Ordre]:[Eligibilité procédé]],2,FALSE)),"")</f>
        <v>36</v>
      </c>
      <c r="C39" t="str" cm="1">
        <f t="array" ref="C39">IF(B39&lt;&gt;"",INDEX(BDD_REVETEMENTS_EXTERIEURS!A:BY,B39,MATCH($C$8,REFERENCEMENT_FACADE[#Headers],0)),"")</f>
        <v>Bois - Lames</v>
      </c>
      <c r="D39">
        <f ca="1">IF($B$6=TRUE,IF(C39&lt;&gt;"",COUNTIF(INDIRECT("$C$"&amp;ROW($C$9)&amp;":$C$"&amp;487-COUNTBLANK($C$9:$C$487)),"&lt;"&amp;C39)+COUNTIF(C$9:C39,C39),""),IF(C39&lt;&gt;"",COUNTIF(INDIRECT("$C$"&amp;ROW($C$9)&amp;":$C$"&amp;487-COUNTBLANK($C$9:$C$487)),"&gt;"&amp;C39)+COUNTIF(C$9:C39,C39),""))</f>
        <v>10</v>
      </c>
      <c r="E39">
        <f t="shared" ca="1" si="0"/>
        <v>105</v>
      </c>
      <c r="F39" cm="1">
        <f t="array" aca="1" ref="F39" ca="1">IF(A39&lt;&gt;"",INDEX(BDD_REVETEMENTS_EXTERIEURS!A:BF,E39,MATCH($F$8,REFERENCEMENT_FACADE[#Headers],0)),"")</f>
        <v>0</v>
      </c>
    </row>
    <row r="40" spans="1:6" x14ac:dyDescent="0.3">
      <c r="A40" s="3">
        <f>IF(AND(A39&lt;COUNTIF(REFERENCEMENT_FACADE[DATE REFERENCEMENT],"&lt;&gt;"&amp;""),A39&gt;0),'PR-tampon'!A39+1,"")</f>
        <v>32</v>
      </c>
      <c r="B40" s="3">
        <f>IFERROR(IF(A40="","",VLOOKUP($A40,REFERENCEMENT_FACADE[[Ordre]:[Eligibilité procédé]],2,FALSE)),"")</f>
        <v>37</v>
      </c>
      <c r="C40" t="str" cm="1">
        <f t="array" ref="C40">IF(B40&lt;&gt;"",INDEX(BDD_REVETEMENTS_EXTERIEURS!A:BY,B40,MATCH($C$8,REFERENCEMENT_FACADE[#Headers],0)),"")</f>
        <v>Panneaux</v>
      </c>
      <c r="D40">
        <f ca="1">IF($B$6=TRUE,IF(C40&lt;&gt;"",COUNTIF(INDIRECT("$C$"&amp;ROW($C$9)&amp;":$C$"&amp;487-COUNTBLANK($C$9:$C$487)),"&lt;"&amp;C40)+COUNTIF(C$9:C40,C40),""),IF(C40&lt;&gt;"",COUNTIF(INDIRECT("$C$"&amp;ROW($C$9)&amp;":$C$"&amp;487-COUNTBLANK($C$9:$C$487)),"&gt;"&amp;C40)+COUNTIF(C$9:C40,C40),""))</f>
        <v>90</v>
      </c>
      <c r="E40">
        <f t="shared" ca="1" si="0"/>
        <v>106</v>
      </c>
      <c r="F40" cm="1">
        <f t="array" aca="1" ref="F40" ca="1">IF(A40&lt;&gt;"",INDEX(BDD_REVETEMENTS_EXTERIEURS!A:BF,E40,MATCH($F$8,REFERENCEMENT_FACADE[#Headers],0)),"")</f>
        <v>0</v>
      </c>
    </row>
    <row r="41" spans="1:6" x14ac:dyDescent="0.3">
      <c r="A41" s="3">
        <f>IF(AND(A40&lt;COUNTIF(REFERENCEMENT_FACADE[DATE REFERENCEMENT],"&lt;&gt;"&amp;""),A40&gt;0),'PR-tampon'!A40+1,"")</f>
        <v>33</v>
      </c>
      <c r="B41" s="3">
        <f>IFERROR(IF(A41="","",VLOOKUP($A41,REFERENCEMENT_FACADE[[Ordre]:[Eligibilité procédé]],2,FALSE)),"")</f>
        <v>38</v>
      </c>
      <c r="C41" t="str" cm="1">
        <f t="array" ref="C41">IF(B41&lt;&gt;"",INDEX(BDD_REVETEMENTS_EXTERIEURS!A:BY,B41,MATCH($C$8,REFERENCEMENT_FACADE[#Headers],0)),"")</f>
        <v>Panneaux</v>
      </c>
      <c r="D41">
        <f ca="1">IF($B$6=TRUE,IF(C41&lt;&gt;"",COUNTIF(INDIRECT("$C$"&amp;ROW($C$9)&amp;":$C$"&amp;487-COUNTBLANK($C$9:$C$487)),"&lt;"&amp;C41)+COUNTIF(C$9:C41,C41),""),IF(C41&lt;&gt;"",COUNTIF(INDIRECT("$C$"&amp;ROW($C$9)&amp;":$C$"&amp;487-COUNTBLANK($C$9:$C$487)),"&gt;"&amp;C41)+COUNTIF(C$9:C41,C41),""))</f>
        <v>91</v>
      </c>
      <c r="E41">
        <f t="shared" ca="1" si="0"/>
        <v>107</v>
      </c>
      <c r="F41" cm="1">
        <f t="array" aca="1" ref="F41" ca="1">IF(A41&lt;&gt;"",INDEX(BDD_REVETEMENTS_EXTERIEURS!A:BF,E41,MATCH($F$8,REFERENCEMENT_FACADE[#Headers],0)),"")</f>
        <v>0</v>
      </c>
    </row>
    <row r="42" spans="1:6" x14ac:dyDescent="0.3">
      <c r="A42" s="3">
        <f>IF(AND(A41&lt;COUNTIF(REFERENCEMENT_FACADE[DATE REFERENCEMENT],"&lt;&gt;"&amp;""),A41&gt;0),'PR-tampon'!A41+1,"")</f>
        <v>34</v>
      </c>
      <c r="B42" s="3">
        <f>IFERROR(IF(A42="","",VLOOKUP($A42,REFERENCEMENT_FACADE[[Ordre]:[Eligibilité procédé]],2,FALSE)),"")</f>
        <v>39</v>
      </c>
      <c r="C42" t="str" cm="1">
        <f t="array" ref="C42">IF(B42&lt;&gt;"",INDEX(BDD_REVETEMENTS_EXTERIEURS!A:BY,B42,MATCH($C$8,REFERENCEMENT_FACADE[#Headers],0)),"")</f>
        <v>Composites - Clins</v>
      </c>
      <c r="D42">
        <f ca="1">IF($B$6=TRUE,IF(C42&lt;&gt;"",COUNTIF(INDIRECT("$C$"&amp;ROW($C$9)&amp;":$C$"&amp;487-COUNTBLANK($C$9:$C$487)),"&lt;"&amp;C42)+COUNTIF(C$9:C42,C42),""),IF(C42&lt;&gt;"",COUNTIF(INDIRECT("$C$"&amp;ROW($C$9)&amp;":$C$"&amp;487-COUNTBLANK($C$9:$C$487)),"&gt;"&amp;C42)+COUNTIF(C$9:C42,C42),""))</f>
        <v>13</v>
      </c>
      <c r="E42">
        <f t="shared" ca="1" si="0"/>
        <v>108</v>
      </c>
      <c r="F42" cm="1">
        <f t="array" aca="1" ref="F42" ca="1">IF(A42&lt;&gt;"",INDEX(BDD_REVETEMENTS_EXTERIEURS!A:BF,E42,MATCH($F$8,REFERENCEMENT_FACADE[#Headers],0)),"")</f>
        <v>0</v>
      </c>
    </row>
    <row r="43" spans="1:6" x14ac:dyDescent="0.3">
      <c r="A43" s="3">
        <f>IF(AND(A42&lt;COUNTIF(REFERENCEMENT_FACADE[DATE REFERENCEMENT],"&lt;&gt;"&amp;""),A42&gt;0),'PR-tampon'!A42+1,"")</f>
        <v>35</v>
      </c>
      <c r="B43" s="3">
        <f>IFERROR(IF(A43="","",VLOOKUP($A43,REFERENCEMENT_FACADE[[Ordre]:[Eligibilité procédé]],2,FALSE)),"")</f>
        <v>40</v>
      </c>
      <c r="C43" t="str" cm="1">
        <f t="array" ref="C43">IF(B43&lt;&gt;"",INDEX(BDD_REVETEMENTS_EXTERIEURS!A:BY,B43,MATCH($C$8,REFERENCEMENT_FACADE[#Headers],0)),"")</f>
        <v>Minéral</v>
      </c>
      <c r="D43">
        <f ca="1">IF($B$6=TRUE,IF(C43&lt;&gt;"",COUNTIF(INDIRECT("$C$"&amp;ROW($C$9)&amp;":$C$"&amp;487-COUNTBLANK($C$9:$C$487)),"&lt;"&amp;C43)+COUNTIF(C$9:C43,C43),""),IF(C43&lt;&gt;"",COUNTIF(INDIRECT("$C$"&amp;ROW($C$9)&amp;":$C$"&amp;487-COUNTBLANK($C$9:$C$487)),"&gt;"&amp;C43)+COUNTIF(C$9:C43,C43),""))</f>
        <v>51</v>
      </c>
      <c r="E43">
        <f t="shared" ca="1" si="0"/>
        <v>109</v>
      </c>
      <c r="F43" cm="1">
        <f t="array" aca="1" ref="F43" ca="1">IF(A43&lt;&gt;"",INDEX(BDD_REVETEMENTS_EXTERIEURS!A:BF,E43,MATCH($F$8,REFERENCEMENT_FACADE[#Headers],0)),"")</f>
        <v>0</v>
      </c>
    </row>
    <row r="44" spans="1:6" x14ac:dyDescent="0.3">
      <c r="A44" s="3">
        <f>IF(AND(A43&lt;COUNTIF(REFERENCEMENT_FACADE[DATE REFERENCEMENT],"&lt;&gt;"&amp;""),A43&gt;0),'PR-tampon'!A43+1,"")</f>
        <v>36</v>
      </c>
      <c r="B44" s="3">
        <f>IFERROR(IF(A44="","",VLOOKUP($A44,REFERENCEMENT_FACADE[[Ordre]:[Eligibilité procédé]],2,FALSE)),"")</f>
        <v>41</v>
      </c>
      <c r="C44" t="str" cm="1">
        <f t="array" ref="C44">IF(B44&lt;&gt;"",INDEX(BDD_REVETEMENTS_EXTERIEURS!A:BY,B44,MATCH($C$8,REFERENCEMENT_FACADE[#Headers],0)),"")</f>
        <v>Panneaux</v>
      </c>
      <c r="D44">
        <f ca="1">IF($B$6=TRUE,IF(C44&lt;&gt;"",COUNTIF(INDIRECT("$C$"&amp;ROW($C$9)&amp;":$C$"&amp;487-COUNTBLANK($C$9:$C$487)),"&lt;"&amp;C44)+COUNTIF(C$9:C44,C44),""),IF(C44&lt;&gt;"",COUNTIF(INDIRECT("$C$"&amp;ROW($C$9)&amp;":$C$"&amp;487-COUNTBLANK($C$9:$C$487)),"&gt;"&amp;C44)+COUNTIF(C$9:C44,C44),""))</f>
        <v>92</v>
      </c>
      <c r="E44">
        <f t="shared" ca="1" si="0"/>
        <v>110</v>
      </c>
      <c r="F44" cm="1">
        <f t="array" aca="1" ref="F44" ca="1">IF(A44&lt;&gt;"",INDEX(BDD_REVETEMENTS_EXTERIEURS!A:BF,E44,MATCH($F$8,REFERENCEMENT_FACADE[#Headers],0)),"")</f>
        <v>0</v>
      </c>
    </row>
    <row r="45" spans="1:6" x14ac:dyDescent="0.3">
      <c r="A45" s="3">
        <f>IF(AND(A44&lt;COUNTIF(REFERENCEMENT_FACADE[DATE REFERENCEMENT],"&lt;&gt;"&amp;""),A44&gt;0),'PR-tampon'!A44+1,"")</f>
        <v>37</v>
      </c>
      <c r="B45" s="3">
        <f>IFERROR(IF(A45="","",VLOOKUP($A45,REFERENCEMENT_FACADE[[Ordre]:[Eligibilité procédé]],2,FALSE)),"")</f>
        <v>42</v>
      </c>
      <c r="C45" t="str" cm="1">
        <f t="array" ref="C45">IF(B45&lt;&gt;"",INDEX(BDD_REVETEMENTS_EXTERIEURS!A:BY,B45,MATCH($C$8,REFERENCEMENT_FACADE[#Headers],0)),"")</f>
        <v>Panneaux</v>
      </c>
      <c r="D45">
        <f ca="1">IF($B$6=TRUE,IF(C45&lt;&gt;"",COUNTIF(INDIRECT("$C$"&amp;ROW($C$9)&amp;":$C$"&amp;487-COUNTBLANK($C$9:$C$487)),"&lt;"&amp;C45)+COUNTIF(C$9:C45,C45),""),IF(C45&lt;&gt;"",COUNTIF(INDIRECT("$C$"&amp;ROW($C$9)&amp;":$C$"&amp;487-COUNTBLANK($C$9:$C$487)),"&gt;"&amp;C45)+COUNTIF(C$9:C45,C45),""))</f>
        <v>93</v>
      </c>
      <c r="E45">
        <f t="shared" ca="1" si="0"/>
        <v>10</v>
      </c>
      <c r="F45" cm="1">
        <f t="array" aca="1" ref="F45" ca="1">IF(A45&lt;&gt;"",INDEX(BDD_REVETEMENTS_EXTERIEURS!A:BF,E45,MATCH($F$8,REFERENCEMENT_FACADE[#Headers],0)),"")</f>
        <v>0</v>
      </c>
    </row>
    <row r="46" spans="1:6" x14ac:dyDescent="0.3">
      <c r="A46" s="3">
        <f>IF(AND(A45&lt;COUNTIF(REFERENCEMENT_FACADE[DATE REFERENCEMENT],"&lt;&gt;"&amp;""),A45&gt;0),'PR-tampon'!A45+1,"")</f>
        <v>38</v>
      </c>
      <c r="B46" s="3">
        <f>IFERROR(IF(A46="","",VLOOKUP($A46,REFERENCEMENT_FACADE[[Ordre]:[Eligibilité procédé]],2,FALSE)),"")</f>
        <v>43</v>
      </c>
      <c r="C46" t="str" cm="1">
        <f t="array" ref="C46">IF(B46&lt;&gt;"",INDEX(BDD_REVETEMENTS_EXTERIEURS!A:BY,B46,MATCH($C$8,REFERENCEMENT_FACADE[#Headers],0)),"")</f>
        <v>Panneaux</v>
      </c>
      <c r="D46">
        <f ca="1">IF($B$6=TRUE,IF(C46&lt;&gt;"",COUNTIF(INDIRECT("$C$"&amp;ROW($C$9)&amp;":$C$"&amp;487-COUNTBLANK($C$9:$C$487)),"&lt;"&amp;C46)+COUNTIF(C$9:C46,C46),""),IF(C46&lt;&gt;"",COUNTIF(INDIRECT("$C$"&amp;ROW($C$9)&amp;":$C$"&amp;487-COUNTBLANK($C$9:$C$487)),"&gt;"&amp;C46)+COUNTIF(C$9:C46,C46),""))</f>
        <v>94</v>
      </c>
      <c r="E46">
        <f t="shared" ca="1" si="0"/>
        <v>60</v>
      </c>
      <c r="F46" cm="1">
        <f t="array" aca="1" ref="F46" ca="1">IF(A46&lt;&gt;"",INDEX(BDD_REVETEMENTS_EXTERIEURS!A:BF,E46,MATCH($F$8,REFERENCEMENT_FACADE[#Headers],0)),"")</f>
        <v>0</v>
      </c>
    </row>
    <row r="47" spans="1:6" x14ac:dyDescent="0.3">
      <c r="A47" s="3">
        <f>IF(AND(A46&lt;COUNTIF(REFERENCEMENT_FACADE[DATE REFERENCEMENT],"&lt;&gt;"&amp;""),A46&gt;0),'PR-tampon'!A46+1,"")</f>
        <v>39</v>
      </c>
      <c r="B47" s="3">
        <f>IFERROR(IF(A47="","",VLOOKUP($A47,REFERENCEMENT_FACADE[[Ordre]:[Eligibilité procédé]],2,FALSE)),"")</f>
        <v>44</v>
      </c>
      <c r="C47" t="str" cm="1">
        <f t="array" ref="C47">IF(B47&lt;&gt;"",INDEX(BDD_REVETEMENTS_EXTERIEURS!A:BY,B47,MATCH($C$8,REFERENCEMENT_FACADE[#Headers],0)),"")</f>
        <v>Panneaux</v>
      </c>
      <c r="D47">
        <f ca="1">IF($B$6=TRUE,IF(C47&lt;&gt;"",COUNTIF(INDIRECT("$C$"&amp;ROW($C$9)&amp;":$C$"&amp;487-COUNTBLANK($C$9:$C$487)),"&lt;"&amp;C47)+COUNTIF(C$9:C47,C47),""),IF(C47&lt;&gt;"",COUNTIF(INDIRECT("$C$"&amp;ROW($C$9)&amp;":$C$"&amp;487-COUNTBLANK($C$9:$C$487)),"&gt;"&amp;C47)+COUNTIF(C$9:C47,C47),""))</f>
        <v>95</v>
      </c>
      <c r="E47">
        <f t="shared" ca="1" si="0"/>
        <v>83</v>
      </c>
      <c r="F47" cm="1">
        <f t="array" aca="1" ref="F47" ca="1">IF(A47&lt;&gt;"",INDEX(BDD_REVETEMENTS_EXTERIEURS!A:BF,E47,MATCH($F$8,REFERENCEMENT_FACADE[#Headers],0)),"")</f>
        <v>0</v>
      </c>
    </row>
    <row r="48" spans="1:6" x14ac:dyDescent="0.3">
      <c r="A48" s="3">
        <f>IF(AND(A47&lt;COUNTIF(REFERENCEMENT_FACADE[DATE REFERENCEMENT],"&lt;&gt;"&amp;""),A47&gt;0),'PR-tampon'!A47+1,"")</f>
        <v>40</v>
      </c>
      <c r="B48" s="3">
        <f>IFERROR(IF(A48="","",VLOOKUP($A48,REFERENCEMENT_FACADE[[Ordre]:[Eligibilité procédé]],2,FALSE)),"")</f>
        <v>45</v>
      </c>
      <c r="C48" t="str" cm="1">
        <f t="array" ref="C48">IF(B48&lt;&gt;"",INDEX(BDD_REVETEMENTS_EXTERIEURS!A:BY,B48,MATCH($C$8,REFERENCEMENT_FACADE[#Headers],0)),"")</f>
        <v>Panneaux</v>
      </c>
      <c r="D48">
        <f ca="1">IF($B$6=TRUE,IF(C48&lt;&gt;"",COUNTIF(INDIRECT("$C$"&amp;ROW($C$9)&amp;":$C$"&amp;487-COUNTBLANK($C$9:$C$487)),"&lt;"&amp;C48)+COUNTIF(C$9:C48,C48),""),IF(C48&lt;&gt;"",COUNTIF(INDIRECT("$C$"&amp;ROW($C$9)&amp;":$C$"&amp;487-COUNTBLANK($C$9:$C$487)),"&gt;"&amp;C48)+COUNTIF(C$9:C48,C48),""))</f>
        <v>96</v>
      </c>
      <c r="E48">
        <f t="shared" ca="1" si="0"/>
        <v>84</v>
      </c>
      <c r="F48" cm="1">
        <f t="array" aca="1" ref="F48" ca="1">IF(A48&lt;&gt;"",INDEX(BDD_REVETEMENTS_EXTERIEURS!A:BF,E48,MATCH($F$8,REFERENCEMENT_FACADE[#Headers],0)),"")</f>
        <v>0</v>
      </c>
    </row>
    <row r="49" spans="1:6" x14ac:dyDescent="0.3">
      <c r="A49" s="3">
        <f>IF(AND(A48&lt;COUNTIF(REFERENCEMENT_FACADE[DATE REFERENCEMENT],"&lt;&gt;"&amp;""),A48&gt;0),'PR-tampon'!A48+1,"")</f>
        <v>41</v>
      </c>
      <c r="B49" s="3">
        <f>IFERROR(IF(A49="","",VLOOKUP($A49,REFERENCEMENT_FACADE[[Ordre]:[Eligibilité procédé]],2,FALSE)),"")</f>
        <v>46</v>
      </c>
      <c r="C49" t="str" cm="1">
        <f t="array" ref="C49">IF(B49&lt;&gt;"",INDEX(BDD_REVETEMENTS_EXTERIEURS!A:BY,B49,MATCH($C$8,REFERENCEMENT_FACADE[#Headers],0)),"")</f>
        <v>Plaque</v>
      </c>
      <c r="D49">
        <f ca="1">IF($B$6=TRUE,IF(C49&lt;&gt;"",COUNTIF(INDIRECT("$C$"&amp;ROW($C$9)&amp;":$C$"&amp;487-COUNTBLANK($C$9:$C$487)),"&lt;"&amp;C49)+COUNTIF(C$9:C49,C49),""),IF(C49&lt;&gt;"",COUNTIF(INDIRECT("$C$"&amp;ROW($C$9)&amp;":$C$"&amp;487-COUNTBLANK($C$9:$C$487)),"&gt;"&amp;C49)+COUNTIF(C$9:C49,C49),""))</f>
        <v>115</v>
      </c>
      <c r="E49">
        <f t="shared" ca="1" si="0"/>
        <v>85</v>
      </c>
      <c r="F49" cm="1">
        <f t="array" aca="1" ref="F49" ca="1">IF(A49&lt;&gt;"",INDEX(BDD_REVETEMENTS_EXTERIEURS!A:BF,E49,MATCH($F$8,REFERENCEMENT_FACADE[#Headers],0)),"")</f>
        <v>0</v>
      </c>
    </row>
    <row r="50" spans="1:6" x14ac:dyDescent="0.3">
      <c r="A50" s="3">
        <f>IF(AND(A49&lt;COUNTIF(REFERENCEMENT_FACADE[DATE REFERENCEMENT],"&lt;&gt;"&amp;""),A49&gt;0),'PR-tampon'!A49+1,"")</f>
        <v>42</v>
      </c>
      <c r="B50" s="3">
        <f>IFERROR(IF(A50="","",VLOOKUP($A50,REFERENCEMENT_FACADE[[Ordre]:[Eligibilité procédé]],2,FALSE)),"")</f>
        <v>47</v>
      </c>
      <c r="C50" t="str" cm="1">
        <f t="array" ref="C50">IF(B50&lt;&gt;"",INDEX(BDD_REVETEMENTS_EXTERIEURS!A:BY,B50,MATCH($C$8,REFERENCEMENT_FACADE[#Headers],0)),"")</f>
        <v>Panneaux</v>
      </c>
      <c r="D50">
        <f ca="1">IF($B$6=TRUE,IF(C50&lt;&gt;"",COUNTIF(INDIRECT("$C$"&amp;ROW($C$9)&amp;":$C$"&amp;487-COUNTBLANK($C$9:$C$487)),"&lt;"&amp;C50)+COUNTIF(C$9:C50,C50),""),IF(C50&lt;&gt;"",COUNTIF(INDIRECT("$C$"&amp;ROW($C$9)&amp;":$C$"&amp;487-COUNTBLANK($C$9:$C$487)),"&gt;"&amp;C50)+COUNTIF(C$9:C50,C50),""))</f>
        <v>97</v>
      </c>
      <c r="E50">
        <f t="shared" ca="1" si="0"/>
        <v>132</v>
      </c>
      <c r="F50" cm="1">
        <f t="array" aca="1" ref="F50" ca="1">IF(A50&lt;&gt;"",INDEX(BDD_REVETEMENTS_EXTERIEURS!A:BF,E50,MATCH($F$8,REFERENCEMENT_FACADE[#Headers],0)),"")</f>
        <v>0</v>
      </c>
    </row>
    <row r="51" spans="1:6" x14ac:dyDescent="0.3">
      <c r="A51" s="3">
        <f>IF(AND(A50&lt;COUNTIF(REFERENCEMENT_FACADE[DATE REFERENCEMENT],"&lt;&gt;"&amp;""),A50&gt;0),'PR-tampon'!A50+1,"")</f>
        <v>43</v>
      </c>
      <c r="B51" s="3">
        <f>IFERROR(IF(A51="","",VLOOKUP($A51,REFERENCEMENT_FACADE[[Ordre]:[Eligibilité procédé]],2,FALSE)),"")</f>
        <v>48</v>
      </c>
      <c r="C51" t="str" cm="1">
        <f t="array" ref="C51">IF(B51&lt;&gt;"",INDEX(BDD_REVETEMENTS_EXTERIEURS!A:BY,B51,MATCH($C$8,REFERENCEMENT_FACADE[#Headers],0)),"")</f>
        <v>Panneaux</v>
      </c>
      <c r="D51">
        <f ca="1">IF($B$6=TRUE,IF(C51&lt;&gt;"",COUNTIF(INDIRECT("$C$"&amp;ROW($C$9)&amp;":$C$"&amp;487-COUNTBLANK($C$9:$C$487)),"&lt;"&amp;C51)+COUNTIF(C$9:C51,C51),""),IF(C51&lt;&gt;"",COUNTIF(INDIRECT("$C$"&amp;ROW($C$9)&amp;":$C$"&amp;487-COUNTBLANK($C$9:$C$487)),"&gt;"&amp;C51)+COUNTIF(C$9:C51,C51),""))</f>
        <v>98</v>
      </c>
      <c r="E51">
        <f t="shared" ca="1" si="0"/>
        <v>133</v>
      </c>
      <c r="F51" cm="1">
        <f t="array" aca="1" ref="F51" ca="1">IF(A51&lt;&gt;"",INDEX(BDD_REVETEMENTS_EXTERIEURS!A:BF,E51,MATCH($F$8,REFERENCEMENT_FACADE[#Headers],0)),"")</f>
        <v>0</v>
      </c>
    </row>
    <row r="52" spans="1:6" x14ac:dyDescent="0.3">
      <c r="A52" s="3">
        <f>IF(AND(A51&lt;COUNTIF(REFERENCEMENT_FACADE[DATE REFERENCEMENT],"&lt;&gt;"&amp;""),A51&gt;0),'PR-tampon'!A51+1,"")</f>
        <v>44</v>
      </c>
      <c r="B52" s="3">
        <f>IFERROR(IF(A52="","",VLOOKUP($A52,REFERENCEMENT_FACADE[[Ordre]:[Eligibilité procédé]],2,FALSE)),"")</f>
        <v>49</v>
      </c>
      <c r="C52" t="str" cm="1">
        <f t="array" ref="C52">IF(B52&lt;&gt;"",INDEX(BDD_REVETEMENTS_EXTERIEURS!A:BY,B52,MATCH($C$8,REFERENCEMENT_FACADE[#Headers],0)),"")</f>
        <v>Panneaux</v>
      </c>
      <c r="D52">
        <f ca="1">IF($B$6=TRUE,IF(C52&lt;&gt;"",COUNTIF(INDIRECT("$C$"&amp;ROW($C$9)&amp;":$C$"&amp;487-COUNTBLANK($C$9:$C$487)),"&lt;"&amp;C52)+COUNTIF(C$9:C52,C52),""),IF(C52&lt;&gt;"",COUNTIF(INDIRECT("$C$"&amp;ROW($C$9)&amp;":$C$"&amp;487-COUNTBLANK($C$9:$C$487)),"&gt;"&amp;C52)+COUNTIF(C$9:C52,C52),""))</f>
        <v>99</v>
      </c>
      <c r="E52">
        <f t="shared" ca="1" si="0"/>
        <v>134</v>
      </c>
      <c r="F52" cm="1">
        <f t="array" aca="1" ref="F52" ca="1">IF(A52&lt;&gt;"",INDEX(BDD_REVETEMENTS_EXTERIEURS!A:BF,E52,MATCH($F$8,REFERENCEMENT_FACADE[#Headers],0)),"")</f>
        <v>0</v>
      </c>
    </row>
    <row r="53" spans="1:6" x14ac:dyDescent="0.3">
      <c r="A53" s="3">
        <f>IF(AND(A52&lt;COUNTIF(REFERENCEMENT_FACADE[DATE REFERENCEMENT],"&lt;&gt;"&amp;""),A52&gt;0),'PR-tampon'!A52+1,"")</f>
        <v>45</v>
      </c>
      <c r="B53" s="3">
        <f>IFERROR(IF(A53="","",VLOOKUP($A53,REFERENCEMENT_FACADE[[Ordre]:[Eligibilité procédé]],2,FALSE)),"")</f>
        <v>50</v>
      </c>
      <c r="C53" t="str" cm="1">
        <f t="array" ref="C53">IF(B53&lt;&gt;"",INDEX(BDD_REVETEMENTS_EXTERIEURS!A:BY,B53,MATCH($C$8,REFERENCEMENT_FACADE[#Headers],0)),"")</f>
        <v>Panneaux</v>
      </c>
      <c r="D53">
        <f ca="1">IF($B$6=TRUE,IF(C53&lt;&gt;"",COUNTIF(INDIRECT("$C$"&amp;ROW($C$9)&amp;":$C$"&amp;487-COUNTBLANK($C$9:$C$487)),"&lt;"&amp;C53)+COUNTIF(C$9:C53,C53),""),IF(C53&lt;&gt;"",COUNTIF(INDIRECT("$C$"&amp;ROW($C$9)&amp;":$C$"&amp;487-COUNTBLANK($C$9:$C$487)),"&gt;"&amp;C53)+COUNTIF(C$9:C53,C53),""))</f>
        <v>100</v>
      </c>
      <c r="E53">
        <f t="shared" ca="1" si="0"/>
        <v>25</v>
      </c>
      <c r="F53" cm="1">
        <f t="array" aca="1" ref="F53" ca="1">IF(A53&lt;&gt;"",INDEX(BDD_REVETEMENTS_EXTERIEURS!A:BF,E53,MATCH($F$8,REFERENCEMENT_FACADE[#Headers],0)),"")</f>
        <v>0</v>
      </c>
    </row>
    <row r="54" spans="1:6" x14ac:dyDescent="0.3">
      <c r="A54" s="3">
        <f>IF(AND(A53&lt;COUNTIF(REFERENCEMENT_FACADE[DATE REFERENCEMENT],"&lt;&gt;"&amp;""),A53&gt;0),'PR-tampon'!A53+1,"")</f>
        <v>46</v>
      </c>
      <c r="B54" s="3">
        <f>IFERROR(IF(A54="","",VLOOKUP($A54,REFERENCEMENT_FACADE[[Ordre]:[Eligibilité procédé]],2,FALSE)),"")</f>
        <v>51</v>
      </c>
      <c r="C54" t="str" cm="1">
        <f t="array" ref="C54">IF(B54&lt;&gt;"",INDEX(BDD_REVETEMENTS_EXTERIEURS!A:BY,B54,MATCH($C$8,REFERENCEMENT_FACADE[#Headers],0)),"")</f>
        <v>Minéral - Panneaux</v>
      </c>
      <c r="D54">
        <f ca="1">IF($B$6=TRUE,IF(C54&lt;&gt;"",COUNTIF(INDIRECT("$C$"&amp;ROW($C$9)&amp;":$C$"&amp;487-COUNTBLANK($C$9:$C$487)),"&lt;"&amp;C54)+COUNTIF(C$9:C54,C54),""),IF(C54&lt;&gt;"",COUNTIF(INDIRECT("$C$"&amp;ROW($C$9)&amp;":$C$"&amp;487-COUNTBLANK($C$9:$C$487)),"&gt;"&amp;C54)+COUNTIF(C$9:C54,C54),""))</f>
        <v>79</v>
      </c>
      <c r="E54">
        <f t="shared" ca="1" si="0"/>
        <v>26</v>
      </c>
      <c r="F54" cm="1">
        <f t="array" aca="1" ref="F54" ca="1">IF(A54&lt;&gt;"",INDEX(BDD_REVETEMENTS_EXTERIEURS!A:BF,E54,MATCH($F$8,REFERENCEMENT_FACADE[#Headers],0)),"")</f>
        <v>0</v>
      </c>
    </row>
    <row r="55" spans="1:6" x14ac:dyDescent="0.3">
      <c r="A55" s="3">
        <f>IF(AND(A54&lt;COUNTIF(REFERENCEMENT_FACADE[DATE REFERENCEMENT],"&lt;&gt;"&amp;""),A54&gt;0),'PR-tampon'!A54+1,"")</f>
        <v>47</v>
      </c>
      <c r="B55" s="3">
        <f>IFERROR(IF(A55="","",VLOOKUP($A55,REFERENCEMENT_FACADE[[Ordre]:[Eligibilité procédé]],2,FALSE)),"")</f>
        <v>52</v>
      </c>
      <c r="C55" t="str" cm="1">
        <f t="array" ref="C55">IF(B55&lt;&gt;"",INDEX(BDD_REVETEMENTS_EXTERIEURS!A:BY,B55,MATCH($C$8,REFERENCEMENT_FACADE[#Headers],0)),"")</f>
        <v>Minéral - Panneaux</v>
      </c>
      <c r="D55">
        <f ca="1">IF($B$6=TRUE,IF(C55&lt;&gt;"",COUNTIF(INDIRECT("$C$"&amp;ROW($C$9)&amp;":$C$"&amp;487-COUNTBLANK($C$9:$C$487)),"&lt;"&amp;C55)+COUNTIF(C$9:C55,C55),""),IF(C55&lt;&gt;"",COUNTIF(INDIRECT("$C$"&amp;ROW($C$9)&amp;":$C$"&amp;487-COUNTBLANK($C$9:$C$487)),"&gt;"&amp;C55)+COUNTIF(C$9:C55,C55),""))</f>
        <v>80</v>
      </c>
      <c r="E55">
        <f t="shared" ca="1" si="0"/>
        <v>140</v>
      </c>
      <c r="F55" cm="1">
        <f t="array" aca="1" ref="F55" ca="1">IF(A55&lt;&gt;"",INDEX(BDD_REVETEMENTS_EXTERIEURS!A:BF,E55,MATCH($F$8,REFERENCEMENT_FACADE[#Headers],0)),"")</f>
        <v>0</v>
      </c>
    </row>
    <row r="56" spans="1:6" x14ac:dyDescent="0.3">
      <c r="A56" s="3">
        <f>IF(AND(A55&lt;COUNTIF(REFERENCEMENT_FACADE[DATE REFERENCEMENT],"&lt;&gt;"&amp;""),A55&gt;0),'PR-tampon'!A55+1,"")</f>
        <v>48</v>
      </c>
      <c r="B56" s="3">
        <f>IFERROR(IF(A56="","",VLOOKUP($A56,REFERENCEMENT_FACADE[[Ordre]:[Eligibilité procédé]],2,FALSE)),"")</f>
        <v>53</v>
      </c>
      <c r="C56" t="str" cm="1">
        <f t="array" ref="C56">IF(B56&lt;&gt;"",INDEX(BDD_REVETEMENTS_EXTERIEURS!A:BY,B56,MATCH($C$8,REFERENCEMENT_FACADE[#Headers],0)),"")</f>
        <v>Minéral - Panneaux</v>
      </c>
      <c r="D56">
        <f ca="1">IF($B$6=TRUE,IF(C56&lt;&gt;"",COUNTIF(INDIRECT("$C$"&amp;ROW($C$9)&amp;":$C$"&amp;487-COUNTBLANK($C$9:$C$487)),"&lt;"&amp;C56)+COUNTIF(C$9:C56,C56),""),IF(C56&lt;&gt;"",COUNTIF(INDIRECT("$C$"&amp;ROW($C$9)&amp;":$C$"&amp;487-COUNTBLANK($C$9:$C$487)),"&gt;"&amp;C56)+COUNTIF(C$9:C56,C56),""))</f>
        <v>81</v>
      </c>
      <c r="E56">
        <f t="shared" ca="1" si="0"/>
        <v>8</v>
      </c>
      <c r="F56" cm="1">
        <f t="array" aca="1" ref="F56" ca="1">IF(A56&lt;&gt;"",INDEX(BDD_REVETEMENTS_EXTERIEURS!A:BF,E56,MATCH($F$8,REFERENCEMENT_FACADE[#Headers],0)),"")</f>
        <v>0</v>
      </c>
    </row>
    <row r="57" spans="1:6" x14ac:dyDescent="0.3">
      <c r="A57" s="3">
        <f>IF(AND(A56&lt;COUNTIF(REFERENCEMENT_FACADE[DATE REFERENCEMENT],"&lt;&gt;"&amp;""),A56&gt;0),'PR-tampon'!A56+1,"")</f>
        <v>49</v>
      </c>
      <c r="B57" s="3">
        <f>IFERROR(IF(A57="","",VLOOKUP($A57,REFERENCEMENT_FACADE[[Ordre]:[Eligibilité procédé]],2,FALSE)),"")</f>
        <v>54</v>
      </c>
      <c r="C57" t="str" cm="1">
        <f t="array" ref="C57">IF(B57&lt;&gt;"",INDEX(BDD_REVETEMENTS_EXTERIEURS!A:BY,B57,MATCH($C$8,REFERENCEMENT_FACADE[#Headers],0)),"")</f>
        <v>Panneaux</v>
      </c>
      <c r="D57">
        <f ca="1">IF($B$6=TRUE,IF(C57&lt;&gt;"",COUNTIF(INDIRECT("$C$"&amp;ROW($C$9)&amp;":$C$"&amp;487-COUNTBLANK($C$9:$C$487)),"&lt;"&amp;C57)+COUNTIF(C$9:C57,C57),""),IF(C57&lt;&gt;"",COUNTIF(INDIRECT("$C$"&amp;ROW($C$9)&amp;":$C$"&amp;487-COUNTBLANK($C$9:$C$487)),"&gt;"&amp;C57)+COUNTIF(C$9:C57,C57),""))</f>
        <v>101</v>
      </c>
      <c r="E57">
        <f t="shared" ca="1" si="0"/>
        <v>11</v>
      </c>
      <c r="F57" cm="1">
        <f t="array" aca="1" ref="F57" ca="1">IF(A57&lt;&gt;"",INDEX(BDD_REVETEMENTS_EXTERIEURS!A:BF,E57,MATCH($F$8,REFERENCEMENT_FACADE[#Headers],0)),"")</f>
        <v>0</v>
      </c>
    </row>
    <row r="58" spans="1:6" x14ac:dyDescent="0.3">
      <c r="A58" s="3">
        <f>IF(AND(A57&lt;COUNTIF(REFERENCEMENT_FACADE[DATE REFERENCEMENT],"&lt;&gt;"&amp;""),A57&gt;0),'PR-tampon'!A57+1,"")</f>
        <v>50</v>
      </c>
      <c r="B58" s="3">
        <f>IFERROR(IF(A58="","",VLOOKUP($A58,REFERENCEMENT_FACADE[[Ordre]:[Eligibilité procédé]],2,FALSE)),"")</f>
        <v>55</v>
      </c>
      <c r="C58" t="str" cm="1">
        <f t="array" ref="C58">IF(B58&lt;&gt;"",INDEX(BDD_REVETEMENTS_EXTERIEURS!A:BY,B58,MATCH($C$8,REFERENCEMENT_FACADE[#Headers],0)),"")</f>
        <v>Minéral</v>
      </c>
      <c r="D58">
        <f ca="1">IF($B$6=TRUE,IF(C58&lt;&gt;"",COUNTIF(INDIRECT("$C$"&amp;ROW($C$9)&amp;":$C$"&amp;487-COUNTBLANK($C$9:$C$487)),"&lt;"&amp;C58)+COUNTIF(C$9:C58,C58),""),IF(C58&lt;&gt;"",COUNTIF(INDIRECT("$C$"&amp;ROW($C$9)&amp;":$C$"&amp;487-COUNTBLANK($C$9:$C$487)),"&gt;"&amp;C58)+COUNTIF(C$9:C58,C58),""))</f>
        <v>52</v>
      </c>
      <c r="E58">
        <f t="shared" ca="1" si="0"/>
        <v>29</v>
      </c>
      <c r="F58" cm="1">
        <f t="array" aca="1" ref="F58" ca="1">IF(A58&lt;&gt;"",INDEX(BDD_REVETEMENTS_EXTERIEURS!A:BF,E58,MATCH($F$8,REFERENCEMENT_FACADE[#Headers],0)),"")</f>
        <v>0</v>
      </c>
    </row>
    <row r="59" spans="1:6" x14ac:dyDescent="0.3">
      <c r="A59" s="3">
        <f>IF(AND(A58&lt;COUNTIF(REFERENCEMENT_FACADE[DATE REFERENCEMENT],"&lt;&gt;"&amp;""),A58&gt;0),'PR-tampon'!A58+1,"")</f>
        <v>51</v>
      </c>
      <c r="B59" s="3">
        <f>IFERROR(IF(A59="","",VLOOKUP($A59,REFERENCEMENT_FACADE[[Ordre]:[Eligibilité procédé]],2,FALSE)),"")</f>
        <v>56</v>
      </c>
      <c r="C59" t="str" cm="1">
        <f t="array" ref="C59">IF(B59&lt;&gt;"",INDEX(BDD_REVETEMENTS_EXTERIEURS!A:BY,B59,MATCH($C$8,REFERENCEMENT_FACADE[#Headers],0)),"")</f>
        <v>Minéral - Panneaux</v>
      </c>
      <c r="D59">
        <f ca="1">IF($B$6=TRUE,IF(C59&lt;&gt;"",COUNTIF(INDIRECT("$C$"&amp;ROW($C$9)&amp;":$C$"&amp;487-COUNTBLANK($C$9:$C$487)),"&lt;"&amp;C59)+COUNTIF(C$9:C59,C59),""),IF(C59&lt;&gt;"",COUNTIF(INDIRECT("$C$"&amp;ROW($C$9)&amp;":$C$"&amp;487-COUNTBLANK($C$9:$C$487)),"&gt;"&amp;C59)+COUNTIF(C$9:C59,C59),""))</f>
        <v>82</v>
      </c>
      <c r="E59">
        <f t="shared" ca="1" si="0"/>
        <v>40</v>
      </c>
      <c r="F59" cm="1">
        <f t="array" aca="1" ref="F59" ca="1">IF(A59&lt;&gt;"",INDEX(BDD_REVETEMENTS_EXTERIEURS!A:BF,E59,MATCH($F$8,REFERENCEMENT_FACADE[#Headers],0)),"")</f>
        <v>0</v>
      </c>
    </row>
    <row r="60" spans="1:6" x14ac:dyDescent="0.3">
      <c r="A60" s="3">
        <f>IF(AND(A59&lt;COUNTIF(REFERENCEMENT_FACADE[DATE REFERENCEMENT],"&lt;&gt;"&amp;""),A59&gt;0),'PR-tampon'!A59+1,"")</f>
        <v>52</v>
      </c>
      <c r="B60" s="3">
        <f>IFERROR(IF(A60="","",VLOOKUP($A60,REFERENCEMENT_FACADE[[Ordre]:[Eligibilité procédé]],2,FALSE)),"")</f>
        <v>57</v>
      </c>
      <c r="C60" t="str" cm="1">
        <f t="array" ref="C60">IF(B60&lt;&gt;"",INDEX(BDD_REVETEMENTS_EXTERIEURS!A:BY,B60,MATCH($C$8,REFERENCEMENT_FACADE[#Headers],0)),"")</f>
        <v>Plaque</v>
      </c>
      <c r="D60">
        <f ca="1">IF($B$6=TRUE,IF(C60&lt;&gt;"",COUNTIF(INDIRECT("$C$"&amp;ROW($C$9)&amp;":$C$"&amp;487-COUNTBLANK($C$9:$C$487)),"&lt;"&amp;C60)+COUNTIF(C$9:C60,C60),""),IF(C60&lt;&gt;"",COUNTIF(INDIRECT("$C$"&amp;ROW($C$9)&amp;":$C$"&amp;487-COUNTBLANK($C$9:$C$487)),"&gt;"&amp;C60)+COUNTIF(C$9:C60,C60),""))</f>
        <v>116</v>
      </c>
      <c r="E60">
        <f t="shared" ca="1" si="0"/>
        <v>55</v>
      </c>
      <c r="F60" cm="1">
        <f t="array" aca="1" ref="F60" ca="1">IF(A60&lt;&gt;"",INDEX(BDD_REVETEMENTS_EXTERIEURS!A:BF,E60,MATCH($F$8,REFERENCEMENT_FACADE[#Headers],0)),"")</f>
        <v>1</v>
      </c>
    </row>
    <row r="61" spans="1:6" x14ac:dyDescent="0.3">
      <c r="A61" s="3">
        <f>IF(AND(A60&lt;COUNTIF(REFERENCEMENT_FACADE[DATE REFERENCEMENT],"&lt;&gt;"&amp;""),A60&gt;0),'PR-tampon'!A60+1,"")</f>
        <v>53</v>
      </c>
      <c r="B61" s="3">
        <f>IFERROR(IF(A61="","",VLOOKUP($A61,REFERENCEMENT_FACADE[[Ordre]:[Eligibilité procédé]],2,FALSE)),"")</f>
        <v>58</v>
      </c>
      <c r="C61" t="str" cm="1">
        <f t="array" ref="C61">IF(B61&lt;&gt;"",INDEX(BDD_REVETEMENTS_EXTERIEURS!A:BY,B61,MATCH($C$8,REFERENCEMENT_FACADE[#Headers],0)),"")</f>
        <v>Minéral - Panneaux</v>
      </c>
      <c r="D61">
        <f ca="1">IF($B$6=TRUE,IF(C61&lt;&gt;"",COUNTIF(INDIRECT("$C$"&amp;ROW($C$9)&amp;":$C$"&amp;487-COUNTBLANK($C$9:$C$487)),"&lt;"&amp;C61)+COUNTIF(C$9:C61,C61),""),IF(C61&lt;&gt;"",COUNTIF(INDIRECT("$C$"&amp;ROW($C$9)&amp;":$C$"&amp;487-COUNTBLANK($C$9:$C$487)),"&gt;"&amp;C61)+COUNTIF(C$9:C61,C61),""))</f>
        <v>83</v>
      </c>
      <c r="E61">
        <f t="shared" ca="1" si="0"/>
        <v>87</v>
      </c>
      <c r="F61" cm="1">
        <f t="array" aca="1" ref="F61" ca="1">IF(A61&lt;&gt;"",INDEX(BDD_REVETEMENTS_EXTERIEURS!A:BF,E61,MATCH($F$8,REFERENCEMENT_FACADE[#Headers],0)),"")</f>
        <v>0</v>
      </c>
    </row>
    <row r="62" spans="1:6" x14ac:dyDescent="0.3">
      <c r="A62" s="3">
        <f>IF(AND(A61&lt;COUNTIF(REFERENCEMENT_FACADE[DATE REFERENCEMENT],"&lt;&gt;"&amp;""),A61&gt;0),'PR-tampon'!A61+1,"")</f>
        <v>54</v>
      </c>
      <c r="B62" s="3">
        <f>IFERROR(IF(A62="","",VLOOKUP($A62,REFERENCEMENT_FACADE[[Ordre]:[Eligibilité procédé]],2,FALSE)),"")</f>
        <v>59</v>
      </c>
      <c r="C62" t="str" cm="1">
        <f t="array" ref="C62">IF(B62&lt;&gt;"",INDEX(BDD_REVETEMENTS_EXTERIEURS!A:BY,B62,MATCH($C$8,REFERENCEMENT_FACADE[#Headers],0)),"")</f>
        <v>Verre</v>
      </c>
      <c r="D62">
        <f ca="1">IF($B$6=TRUE,IF(C62&lt;&gt;"",COUNTIF(INDIRECT("$C$"&amp;ROW($C$9)&amp;":$C$"&amp;487-COUNTBLANK($C$9:$C$487)),"&lt;"&amp;C62)+COUNTIF(C$9:C62,C62),""),IF(C62&lt;&gt;"",COUNTIF(INDIRECT("$C$"&amp;ROW($C$9)&amp;":$C$"&amp;487-COUNTBLANK($C$9:$C$487)),"&gt;"&amp;C62)+COUNTIF(C$9:C62,C62),""))</f>
        <v>120</v>
      </c>
      <c r="E62">
        <f t="shared" ca="1" si="0"/>
        <v>88</v>
      </c>
      <c r="F62" cm="1">
        <f t="array" aca="1" ref="F62" ca="1">IF(A62&lt;&gt;"",INDEX(BDD_REVETEMENTS_EXTERIEURS!A:BF,E62,MATCH($F$8,REFERENCEMENT_FACADE[#Headers],0)),"")</f>
        <v>0</v>
      </c>
    </row>
    <row r="63" spans="1:6" x14ac:dyDescent="0.3">
      <c r="A63" s="3">
        <f>IF(AND(A62&lt;COUNTIF(REFERENCEMENT_FACADE[DATE REFERENCEMENT],"&lt;&gt;"&amp;""),A62&gt;0),'PR-tampon'!A62+1,"")</f>
        <v>55</v>
      </c>
      <c r="B63" s="3">
        <f>IFERROR(IF(A63="","",VLOOKUP($A63,REFERENCEMENT_FACADE[[Ordre]:[Eligibilité procédé]],2,FALSE)),"")</f>
        <v>60</v>
      </c>
      <c r="C63" t="str" cm="1">
        <f t="array" ref="C63">IF(B63&lt;&gt;"",INDEX(BDD_REVETEMENTS_EXTERIEURS!A:BY,B63,MATCH($C$8,REFERENCEMENT_FACADE[#Headers],0)),"")</f>
        <v>Métallique</v>
      </c>
      <c r="D63">
        <f ca="1">IF($B$6=TRUE,IF(C63&lt;&gt;"",COUNTIF(INDIRECT("$C$"&amp;ROW($C$9)&amp;":$C$"&amp;487-COUNTBLANK($C$9:$C$487)),"&lt;"&amp;C63)+COUNTIF(C$9:C63,C63),""),IF(C63&lt;&gt;"",COUNTIF(INDIRECT("$C$"&amp;ROW($C$9)&amp;":$C$"&amp;487-COUNTBLANK($C$9:$C$487)),"&gt;"&amp;C63)+COUNTIF(C$9:C63,C63),""))</f>
        <v>38</v>
      </c>
      <c r="E63">
        <f t="shared" ca="1" si="0"/>
        <v>135</v>
      </c>
      <c r="F63" cm="1">
        <f t="array" aca="1" ref="F63" ca="1">IF(A63&lt;&gt;"",INDEX(BDD_REVETEMENTS_EXTERIEURS!A:BF,E63,MATCH($F$8,REFERENCEMENT_FACADE[#Headers],0)),"")</f>
        <v>0</v>
      </c>
    </row>
    <row r="64" spans="1:6" x14ac:dyDescent="0.3">
      <c r="A64" s="3">
        <f>IF(AND(A63&lt;COUNTIF(REFERENCEMENT_FACADE[DATE REFERENCEMENT],"&lt;&gt;"&amp;""),A63&gt;0),'PR-tampon'!A63+1,"")</f>
        <v>56</v>
      </c>
      <c r="B64" s="3">
        <f>IFERROR(IF(A64="","",VLOOKUP($A64,REFERENCEMENT_FACADE[[Ordre]:[Eligibilité procédé]],2,FALSE)),"")</f>
        <v>61</v>
      </c>
      <c r="C64" t="str" cm="1">
        <f t="array" ref="C64">IF(B64&lt;&gt;"",INDEX(BDD_REVETEMENTS_EXTERIEURS!A:BY,B64,MATCH($C$8,REFERENCEMENT_FACADE[#Headers],0)),"")</f>
        <v>Minéral - Brique</v>
      </c>
      <c r="D64">
        <f ca="1">IF($B$6=TRUE,IF(C64&lt;&gt;"",COUNTIF(INDIRECT("$C$"&amp;ROW($C$9)&amp;":$C$"&amp;487-COUNTBLANK($C$9:$C$487)),"&lt;"&amp;C64)+COUNTIF(C$9:C64,C64),""),IF(C64&lt;&gt;"",COUNTIF(INDIRECT("$C$"&amp;ROW($C$9)&amp;":$C$"&amp;487-COUNTBLANK($C$9:$C$487)),"&gt;"&amp;C64)+COUNTIF(C$9:C64,C64),""))</f>
        <v>61</v>
      </c>
      <c r="E64">
        <f t="shared" ca="1" si="0"/>
        <v>141</v>
      </c>
      <c r="F64" cm="1">
        <f t="array" aca="1" ref="F64" ca="1">IF(A64&lt;&gt;"",INDEX(BDD_REVETEMENTS_EXTERIEURS!A:BF,E64,MATCH($F$8,REFERENCEMENT_FACADE[#Headers],0)),"")</f>
        <v>0</v>
      </c>
    </row>
    <row r="65" spans="1:6" x14ac:dyDescent="0.3">
      <c r="A65" s="3">
        <f>IF(AND(A64&lt;COUNTIF(REFERENCEMENT_FACADE[DATE REFERENCEMENT],"&lt;&gt;"&amp;""),A64&gt;0),'PR-tampon'!A64+1,"")</f>
        <v>57</v>
      </c>
      <c r="B65" s="3">
        <f>IFERROR(IF(A65="","",VLOOKUP($A65,REFERENCEMENT_FACADE[[Ordre]:[Eligibilité procédé]],2,FALSE)),"")</f>
        <v>62</v>
      </c>
      <c r="C65" t="str" cm="1">
        <f t="array" ref="C65">IF(B65&lt;&gt;"",INDEX(BDD_REVETEMENTS_EXTERIEURS!A:BY,B65,MATCH($C$8,REFERENCEMENT_FACADE[#Headers],0)),"")</f>
        <v>Minéral - Panneaux</v>
      </c>
      <c r="D65">
        <f ca="1">IF($B$6=TRUE,IF(C65&lt;&gt;"",COUNTIF(INDIRECT("$C$"&amp;ROW($C$9)&amp;":$C$"&amp;487-COUNTBLANK($C$9:$C$487)),"&lt;"&amp;C65)+COUNTIF(C$9:C65,C65),""),IF(C65&lt;&gt;"",COUNTIF(INDIRECT("$C$"&amp;ROW($C$9)&amp;":$C$"&amp;487-COUNTBLANK($C$9:$C$487)),"&gt;"&amp;C65)+COUNTIF(C$9:C65,C65),""))</f>
        <v>84</v>
      </c>
      <c r="E65">
        <f t="shared" ca="1" si="0"/>
        <v>17</v>
      </c>
      <c r="F65" cm="1">
        <f t="array" aca="1" ref="F65" ca="1">IF(A65&lt;&gt;"",INDEX(BDD_REVETEMENTS_EXTERIEURS!A:BF,E65,MATCH($F$8,REFERENCEMENT_FACADE[#Headers],0)),"")</f>
        <v>0</v>
      </c>
    </row>
    <row r="66" spans="1:6" x14ac:dyDescent="0.3">
      <c r="A66" s="3">
        <f>IF(AND(A65&lt;COUNTIF(REFERENCEMENT_FACADE[DATE REFERENCEMENT],"&lt;&gt;"&amp;""),A65&gt;0),'PR-tampon'!A65+1,"")</f>
        <v>58</v>
      </c>
      <c r="B66" s="3">
        <f>IFERROR(IF(A66="","",VLOOKUP($A66,REFERENCEMENT_FACADE[[Ordre]:[Eligibilité procédé]],2,FALSE)),"")</f>
        <v>63</v>
      </c>
      <c r="C66" t="str" cm="1">
        <f t="array" ref="C66">IF(B66&lt;&gt;"",INDEX(BDD_REVETEMENTS_EXTERIEURS!A:BY,B66,MATCH($C$8,REFERENCEMENT_FACADE[#Headers],0)),"")</f>
        <v>Panneaux</v>
      </c>
      <c r="D66">
        <f ca="1">IF($B$6=TRUE,IF(C66&lt;&gt;"",COUNTIF(INDIRECT("$C$"&amp;ROW($C$9)&amp;":$C$"&amp;487-COUNTBLANK($C$9:$C$487)),"&lt;"&amp;C66)+COUNTIF(C$9:C66,C66),""),IF(C66&lt;&gt;"",COUNTIF(INDIRECT("$C$"&amp;ROW($C$9)&amp;":$C$"&amp;487-COUNTBLANK($C$9:$C$487)),"&gt;"&amp;C66)+COUNTIF(C$9:C66,C66),""))</f>
        <v>102</v>
      </c>
      <c r="E66">
        <f t="shared" ca="1" si="0"/>
        <v>75</v>
      </c>
      <c r="F66" cm="1">
        <f t="array" aca="1" ref="F66" ca="1">IF(A66&lt;&gt;"",INDEX(BDD_REVETEMENTS_EXTERIEURS!A:BF,E66,MATCH($F$8,REFERENCEMENT_FACADE[#Headers],0)),"")</f>
        <v>0</v>
      </c>
    </row>
    <row r="67" spans="1:6" x14ac:dyDescent="0.3">
      <c r="A67" s="3">
        <f>IF(AND(A66&lt;COUNTIF(REFERENCEMENT_FACADE[DATE REFERENCEMENT],"&lt;&gt;"&amp;""),A66&gt;0),'PR-tampon'!A66+1,"")</f>
        <v>59</v>
      </c>
      <c r="B67" s="3">
        <f>IFERROR(IF(A67="","",VLOOKUP($A67,REFERENCEMENT_FACADE[[Ordre]:[Eligibilité procédé]],2,FALSE)),"")</f>
        <v>64</v>
      </c>
      <c r="C67" t="str" cm="1">
        <f t="array" ref="C67">IF(B67&lt;&gt;"",INDEX(BDD_REVETEMENTS_EXTERIEURS!A:BY,B67,MATCH($C$8,REFERENCEMENT_FACADE[#Headers],0)),"")</f>
        <v>Panneaux</v>
      </c>
      <c r="D67">
        <f ca="1">IF($B$6=TRUE,IF(C67&lt;&gt;"",COUNTIF(INDIRECT("$C$"&amp;ROW($C$9)&amp;":$C$"&amp;487-COUNTBLANK($C$9:$C$487)),"&lt;"&amp;C67)+COUNTIF(C$9:C67,C67),""),IF(C67&lt;&gt;"",COUNTIF(INDIRECT("$C$"&amp;ROW($C$9)&amp;":$C$"&amp;487-COUNTBLANK($C$9:$C$487)),"&gt;"&amp;C67)+COUNTIF(C$9:C67,C67),""))</f>
        <v>103</v>
      </c>
      <c r="E67">
        <f t="shared" ca="1" si="0"/>
        <v>76</v>
      </c>
      <c r="F67" cm="1">
        <f t="array" aca="1" ref="F67" ca="1">IF(A67&lt;&gt;"",INDEX(BDD_REVETEMENTS_EXTERIEURS!A:BF,E67,MATCH($F$8,REFERENCEMENT_FACADE[#Headers],0)),"")</f>
        <v>0</v>
      </c>
    </row>
    <row r="68" spans="1:6" x14ac:dyDescent="0.3">
      <c r="A68" s="3">
        <f>IF(AND(A67&lt;COUNTIF(REFERENCEMENT_FACADE[DATE REFERENCEMENT],"&lt;&gt;"&amp;""),A67&gt;0),'PR-tampon'!A67+1,"")</f>
        <v>60</v>
      </c>
      <c r="B68" s="3">
        <f>IFERROR(IF(A68="","",VLOOKUP($A68,REFERENCEMENT_FACADE[[Ordre]:[Eligibilité procédé]],2,FALSE)),"")</f>
        <v>65</v>
      </c>
      <c r="C68" t="str" cm="1">
        <f t="array" ref="C68">IF(B68&lt;&gt;"",INDEX(BDD_REVETEMENTS_EXTERIEURS!A:BY,B68,MATCH($C$8,REFERENCEMENT_FACADE[#Headers],0)),"")</f>
        <v>Panneaux</v>
      </c>
      <c r="D68">
        <f ca="1">IF($B$6=TRUE,IF(C68&lt;&gt;"",COUNTIF(INDIRECT("$C$"&amp;ROW($C$9)&amp;":$C$"&amp;487-COUNTBLANK($C$9:$C$487)),"&lt;"&amp;C68)+COUNTIF(C$9:C68,C68),""),IF(C68&lt;&gt;"",COUNTIF(INDIRECT("$C$"&amp;ROW($C$9)&amp;":$C$"&amp;487-COUNTBLANK($C$9:$C$487)),"&gt;"&amp;C68)+COUNTIF(C$9:C68,C68),""))</f>
        <v>104</v>
      </c>
      <c r="E68">
        <f t="shared" ca="1" si="0"/>
        <v>77</v>
      </c>
      <c r="F68" cm="1">
        <f t="array" aca="1" ref="F68" ca="1">IF(A68&lt;&gt;"",INDEX(BDD_REVETEMENTS_EXTERIEURS!A:BF,E68,MATCH($F$8,REFERENCEMENT_FACADE[#Headers],0)),"")</f>
        <v>0</v>
      </c>
    </row>
    <row r="69" spans="1:6" x14ac:dyDescent="0.3">
      <c r="A69" s="3">
        <f>IF(AND(A68&lt;COUNTIF(REFERENCEMENT_FACADE[DATE REFERENCEMENT],"&lt;&gt;"&amp;""),A68&gt;0),'PR-tampon'!A68+1,"")</f>
        <v>61</v>
      </c>
      <c r="B69" s="3">
        <f>IFERROR(IF(A69="","",VLOOKUP($A69,REFERENCEMENT_FACADE[[Ordre]:[Eligibilité procédé]],2,FALSE)),"")</f>
        <v>66</v>
      </c>
      <c r="C69" t="str" cm="1">
        <f t="array" ref="C69">IF(B69&lt;&gt;"",INDEX(BDD_REVETEMENTS_EXTERIEURS!A:BY,B69,MATCH($C$8,REFERENCEMENT_FACADE[#Headers],0)),"")</f>
        <v>Composites - Clins</v>
      </c>
      <c r="D69">
        <f ca="1">IF($B$6=TRUE,IF(C69&lt;&gt;"",COUNTIF(INDIRECT("$C$"&amp;ROW($C$9)&amp;":$C$"&amp;487-COUNTBLANK($C$9:$C$487)),"&lt;"&amp;C69)+COUNTIF(C$9:C69,C69),""),IF(C69&lt;&gt;"",COUNTIF(INDIRECT("$C$"&amp;ROW($C$9)&amp;":$C$"&amp;487-COUNTBLANK($C$9:$C$487)),"&gt;"&amp;C69)+COUNTIF(C$9:C69,C69),""))</f>
        <v>14</v>
      </c>
      <c r="E69">
        <f t="shared" ca="1" si="0"/>
        <v>61</v>
      </c>
      <c r="F69" cm="1">
        <f t="array" aca="1" ref="F69" ca="1">IF(A69&lt;&gt;"",INDEX(BDD_REVETEMENTS_EXTERIEURS!A:BF,E69,MATCH($F$8,REFERENCEMENT_FACADE[#Headers],0)),"")</f>
        <v>0</v>
      </c>
    </row>
    <row r="70" spans="1:6" x14ac:dyDescent="0.3">
      <c r="A70" s="3">
        <f>IF(AND(A69&lt;COUNTIF(REFERENCEMENT_FACADE[DATE REFERENCEMENT],"&lt;&gt;"&amp;""),A69&gt;0),'PR-tampon'!A69+1,"")</f>
        <v>62</v>
      </c>
      <c r="B70" s="3">
        <f>IFERROR(IF(A70="","",VLOOKUP($A70,REFERENCEMENT_FACADE[[Ordre]:[Eligibilité procédé]],2,FALSE)),"")</f>
        <v>67</v>
      </c>
      <c r="C70" t="str" cm="1">
        <f t="array" ref="C70">IF(B70&lt;&gt;"",INDEX(BDD_REVETEMENTS_EXTERIEURS!A:BY,B70,MATCH($C$8,REFERENCEMENT_FACADE[#Headers],0)),"")</f>
        <v>Panneaux</v>
      </c>
      <c r="D70">
        <f ca="1">IF($B$6=TRUE,IF(C70&lt;&gt;"",COUNTIF(INDIRECT("$C$"&amp;ROW($C$9)&amp;":$C$"&amp;487-COUNTBLANK($C$9:$C$487)),"&lt;"&amp;C70)+COUNTIF(C$9:C70,C70),""),IF(C70&lt;&gt;"",COUNTIF(INDIRECT("$C$"&amp;ROW($C$9)&amp;":$C$"&amp;487-COUNTBLANK($C$9:$C$487)),"&gt;"&amp;C70)+COUNTIF(C$9:C70,C70),""))</f>
        <v>105</v>
      </c>
      <c r="E70">
        <f t="shared" ca="1" si="0"/>
        <v>78</v>
      </c>
      <c r="F70" cm="1">
        <f t="array" aca="1" ref="F70" ca="1">IF(A70&lt;&gt;"",INDEX(BDD_REVETEMENTS_EXTERIEURS!A:BF,E70,MATCH($F$8,REFERENCEMENT_FACADE[#Headers],0)),"")</f>
        <v>0</v>
      </c>
    </row>
    <row r="71" spans="1:6" x14ac:dyDescent="0.3">
      <c r="A71" s="3">
        <f>IF(AND(A70&lt;COUNTIF(REFERENCEMENT_FACADE[DATE REFERENCEMENT],"&lt;&gt;"&amp;""),A70&gt;0),'PR-tampon'!A70+1,"")</f>
        <v>63</v>
      </c>
      <c r="B71" s="3">
        <f>IFERROR(IF(A71="","",VLOOKUP($A71,REFERENCEMENT_FACADE[[Ordre]:[Eligibilité procédé]],2,FALSE)),"")</f>
        <v>68</v>
      </c>
      <c r="C71" t="str" cm="1">
        <f t="array" ref="C71">IF(B71&lt;&gt;"",INDEX(BDD_REVETEMENTS_EXTERIEURS!A:BY,B71,MATCH($C$8,REFERENCEMENT_FACADE[#Headers],0)),"")</f>
        <v>Panneaux</v>
      </c>
      <c r="D71">
        <f ca="1">IF($B$6=TRUE,IF(C71&lt;&gt;"",COUNTIF(INDIRECT("$C$"&amp;ROW($C$9)&amp;":$C$"&amp;487-COUNTBLANK($C$9:$C$487)),"&lt;"&amp;C71)+COUNTIF(C$9:C71,C71),""),IF(C71&lt;&gt;"",COUNTIF(INDIRECT("$C$"&amp;ROW($C$9)&amp;":$C$"&amp;487-COUNTBLANK($C$9:$C$487)),"&gt;"&amp;C71)+COUNTIF(C$9:C71,C71),""))</f>
        <v>106</v>
      </c>
      <c r="E71">
        <f t="shared" ca="1" si="0"/>
        <v>79</v>
      </c>
      <c r="F71" cm="1">
        <f t="array" aca="1" ref="F71" ca="1">IF(A71&lt;&gt;"",INDEX(BDD_REVETEMENTS_EXTERIEURS!A:BF,E71,MATCH($F$8,REFERENCEMENT_FACADE[#Headers],0)),"")</f>
        <v>0</v>
      </c>
    </row>
    <row r="72" spans="1:6" x14ac:dyDescent="0.3">
      <c r="A72" s="3">
        <f>IF(AND(A71&lt;COUNTIF(REFERENCEMENT_FACADE[DATE REFERENCEMENT],"&lt;&gt;"&amp;""),A71&gt;0),'PR-tampon'!A71+1,"")</f>
        <v>64</v>
      </c>
      <c r="B72" s="3">
        <f>IFERROR(IF(A72="","",VLOOKUP($A72,REFERENCEMENT_FACADE[[Ordre]:[Eligibilité procédé]],2,FALSE)),"")</f>
        <v>69</v>
      </c>
      <c r="C72" t="str" cm="1">
        <f t="array" ref="C72">IF(B72&lt;&gt;"",INDEX(BDD_REVETEMENTS_EXTERIEURS!A:BY,B72,MATCH($C$8,REFERENCEMENT_FACADE[#Headers],0)),"")</f>
        <v>Panneaux</v>
      </c>
      <c r="D72">
        <f ca="1">IF($B$6=TRUE,IF(C72&lt;&gt;"",COUNTIF(INDIRECT("$C$"&amp;ROW($C$9)&amp;":$C$"&amp;487-COUNTBLANK($C$9:$C$487)),"&lt;"&amp;C72)+COUNTIF(C$9:C72,C72),""),IF(C72&lt;&gt;"",COUNTIF(INDIRECT("$C$"&amp;ROW($C$9)&amp;":$C$"&amp;487-COUNTBLANK($C$9:$C$487)),"&gt;"&amp;C72)+COUNTIF(C$9:C72,C72),""))</f>
        <v>107</v>
      </c>
      <c r="E72">
        <f t="shared" ca="1" si="0"/>
        <v>80</v>
      </c>
      <c r="F72" cm="1">
        <f t="array" aca="1" ref="F72" ca="1">IF(A72&lt;&gt;"",INDEX(BDD_REVETEMENTS_EXTERIEURS!A:BF,E72,MATCH($F$8,REFERENCEMENT_FACADE[#Headers],0)),"")</f>
        <v>0</v>
      </c>
    </row>
    <row r="73" spans="1:6" x14ac:dyDescent="0.3">
      <c r="A73" s="3">
        <f>IF(AND(A72&lt;COUNTIF(REFERENCEMENT_FACADE[DATE REFERENCEMENT],"&lt;&gt;"&amp;""),A72&gt;0),'PR-tampon'!A72+1,"")</f>
        <v>65</v>
      </c>
      <c r="B73" s="3">
        <f>IFERROR(IF(A73="","",VLOOKUP($A73,REFERENCEMENT_FACADE[[Ordre]:[Eligibilité procédé]],2,FALSE)),"")</f>
        <v>70</v>
      </c>
      <c r="C73" t="str" cm="1">
        <f t="array" ref="C73">IF(B73&lt;&gt;"",INDEX(BDD_REVETEMENTS_EXTERIEURS!A:BY,B73,MATCH($C$8,REFERENCEMENT_FACADE[#Headers],0)),"")</f>
        <v>Panneaux</v>
      </c>
      <c r="D73">
        <f ca="1">IF($B$6=TRUE,IF(C73&lt;&gt;"",COUNTIF(INDIRECT("$C$"&amp;ROW($C$9)&amp;":$C$"&amp;487-COUNTBLANK($C$9:$C$487)),"&lt;"&amp;C73)+COUNTIF(C$9:C73,C73),""),IF(C73&lt;&gt;"",COUNTIF(INDIRECT("$C$"&amp;ROW($C$9)&amp;":$C$"&amp;487-COUNTBLANK($C$9:$C$487)),"&gt;"&amp;C73)+COUNTIF(C$9:C73,C73),""))</f>
        <v>108</v>
      </c>
      <c r="E73">
        <f t="shared" ca="1" si="0"/>
        <v>81</v>
      </c>
      <c r="F73" cm="1">
        <f t="array" aca="1" ref="F73" ca="1">IF(A73&lt;&gt;"",INDEX(BDD_REVETEMENTS_EXTERIEURS!A:BF,E73,MATCH($F$8,REFERENCEMENT_FACADE[#Headers],0)),"")</f>
        <v>0</v>
      </c>
    </row>
    <row r="74" spans="1:6" x14ac:dyDescent="0.3">
      <c r="A74" s="3">
        <f>IF(AND(A73&lt;COUNTIF(REFERENCEMENT_FACADE[DATE REFERENCEMENT],"&lt;&gt;"&amp;""),A73&gt;0),'PR-tampon'!A73+1,"")</f>
        <v>66</v>
      </c>
      <c r="B74" s="3">
        <f>IFERROR(IF(A74="","",VLOOKUP($A74,REFERENCEMENT_FACADE[[Ordre]:[Eligibilité procédé]],2,FALSE)),"")</f>
        <v>71</v>
      </c>
      <c r="C74" t="str" cm="1">
        <f t="array" ref="C74">IF(B74&lt;&gt;"",INDEX(BDD_REVETEMENTS_EXTERIEURS!A:BY,B74,MATCH($C$8,REFERENCEMENT_FACADE[#Headers],0)),"")</f>
        <v>Panneaux</v>
      </c>
      <c r="D74">
        <f ca="1">IF($B$6=TRUE,IF(C74&lt;&gt;"",COUNTIF(INDIRECT("$C$"&amp;ROW($C$9)&amp;":$C$"&amp;487-COUNTBLANK($C$9:$C$487)),"&lt;"&amp;C74)+COUNTIF(C$9:C74,C74),""),IF(C74&lt;&gt;"",COUNTIF(INDIRECT("$C$"&amp;ROW($C$9)&amp;":$C$"&amp;487-COUNTBLANK($C$9:$C$487)),"&gt;"&amp;C74)+COUNTIF(C$9:C74,C74),""))</f>
        <v>109</v>
      </c>
      <c r="E74">
        <f t="shared" ref="E74:E137" ca="1" si="1">IFERROR(INDEX($A$9:$D$486,MATCH(ROW(D74)-ROW($B$8),$D$9:$D$486,0),2),"")</f>
        <v>130</v>
      </c>
      <c r="F74" cm="1">
        <f t="array" aca="1" ref="F74" ca="1">IF(A74&lt;&gt;"",INDEX(BDD_REVETEMENTS_EXTERIEURS!A:BF,E74,MATCH($F$8,REFERENCEMENT_FACADE[#Headers],0)),"")</f>
        <v>0</v>
      </c>
    </row>
    <row r="75" spans="1:6" x14ac:dyDescent="0.3">
      <c r="A75" s="3">
        <f>IF(AND(A74&lt;COUNTIF(REFERENCEMENT_FACADE[DATE REFERENCEMENT],"&lt;&gt;"&amp;""),A74&gt;0),'PR-tampon'!A74+1,"")</f>
        <v>67</v>
      </c>
      <c r="B75" s="3">
        <f>IFERROR(IF(A75="","",VLOOKUP($A75,REFERENCEMENT_FACADE[[Ordre]:[Eligibilité procédé]],2,FALSE)),"")</f>
        <v>72</v>
      </c>
      <c r="C75" t="str" cm="1">
        <f t="array" ref="C75">IF(B75&lt;&gt;"",INDEX(BDD_REVETEMENTS_EXTERIEURS!A:BY,B75,MATCH($C$8,REFERENCEMENT_FACADE[#Headers],0)),"")</f>
        <v>Panneaux</v>
      </c>
      <c r="D75">
        <f ca="1">IF($B$6=TRUE,IF(C75&lt;&gt;"",COUNTIF(INDIRECT("$C$"&amp;ROW($C$9)&amp;":$C$"&amp;487-COUNTBLANK($C$9:$C$487)),"&lt;"&amp;C75)+COUNTIF(C$9:C75,C75),""),IF(C75&lt;&gt;"",COUNTIF(INDIRECT("$C$"&amp;ROW($C$9)&amp;":$C$"&amp;487-COUNTBLANK($C$9:$C$487)),"&gt;"&amp;C75)+COUNTIF(C$9:C75,C75),""))</f>
        <v>110</v>
      </c>
      <c r="E75">
        <f t="shared" ca="1" si="1"/>
        <v>136</v>
      </c>
      <c r="F75" cm="1">
        <f t="array" aca="1" ref="F75" ca="1">IF(A75&lt;&gt;"",INDEX(BDD_REVETEMENTS_EXTERIEURS!A:BF,E75,MATCH($F$8,REFERENCEMENT_FACADE[#Headers],0)),"")</f>
        <v>0</v>
      </c>
    </row>
    <row r="76" spans="1:6" x14ac:dyDescent="0.3">
      <c r="A76" s="3">
        <f>IF(AND(A75&lt;COUNTIF(REFERENCEMENT_FACADE[DATE REFERENCEMENT],"&lt;&gt;"&amp;""),A75&gt;0),'PR-tampon'!A75+1,"")</f>
        <v>68</v>
      </c>
      <c r="B76" s="3">
        <f>IFERROR(IF(A76="","",VLOOKUP($A76,REFERENCEMENT_FACADE[[Ordre]:[Eligibilité procédé]],2,FALSE)),"")</f>
        <v>73</v>
      </c>
      <c r="C76" t="str" cm="1">
        <f t="array" ref="C76">IF(B76&lt;&gt;"",INDEX(BDD_REVETEMENTS_EXTERIEURS!A:BY,B76,MATCH($C$8,REFERENCEMENT_FACADE[#Headers],0)),"")</f>
        <v>Panneaux</v>
      </c>
      <c r="D76">
        <f ca="1">IF($B$6=TRUE,IF(C76&lt;&gt;"",COUNTIF(INDIRECT("$C$"&amp;ROW($C$9)&amp;":$C$"&amp;487-COUNTBLANK($C$9:$C$487)),"&lt;"&amp;C76)+COUNTIF(C$9:C76,C76),""),IF(C76&lt;&gt;"",COUNTIF(INDIRECT("$C$"&amp;ROW($C$9)&amp;":$C$"&amp;487-COUNTBLANK($C$9:$C$487)),"&gt;"&amp;C76)+COUNTIF(C$9:C76,C76),""))</f>
        <v>111</v>
      </c>
      <c r="E76">
        <f t="shared" ca="1" si="1"/>
        <v>137</v>
      </c>
      <c r="F76" cm="1">
        <f t="array" aca="1" ref="F76" ca="1">IF(A76&lt;&gt;"",INDEX(BDD_REVETEMENTS_EXTERIEURS!A:BF,E76,MATCH($F$8,REFERENCEMENT_FACADE[#Headers],0)),"")</f>
        <v>0</v>
      </c>
    </row>
    <row r="77" spans="1:6" x14ac:dyDescent="0.3">
      <c r="A77" s="3">
        <f>IF(AND(A76&lt;COUNTIF(REFERENCEMENT_FACADE[DATE REFERENCEMENT],"&lt;&gt;"&amp;""),A76&gt;0),'PR-tampon'!A76+1,"")</f>
        <v>69</v>
      </c>
      <c r="B77" s="3">
        <f>IFERROR(IF(A77="","",VLOOKUP($A77,REFERENCEMENT_FACADE[[Ordre]:[Eligibilité procédé]],2,FALSE)),"")</f>
        <v>74</v>
      </c>
      <c r="C77" t="str" cm="1">
        <f t="array" ref="C77">IF(B77&lt;&gt;"",INDEX(BDD_REVETEMENTS_EXTERIEURS!A:BY,B77,MATCH($C$8,REFERENCEMENT_FACADE[#Headers],0)),"")</f>
        <v>Panneaux</v>
      </c>
      <c r="D77">
        <f ca="1">IF($B$6=TRUE,IF(C77&lt;&gt;"",COUNTIF(INDIRECT("$C$"&amp;ROW($C$9)&amp;":$C$"&amp;487-COUNTBLANK($C$9:$C$487)),"&lt;"&amp;C77)+COUNTIF(C$9:C77,C77),""),IF(C77&lt;&gt;"",COUNTIF(INDIRECT("$C$"&amp;ROW($C$9)&amp;":$C$"&amp;487-COUNTBLANK($C$9:$C$487)),"&gt;"&amp;C77)+COUNTIF(C$9:C77,C77),""))</f>
        <v>112</v>
      </c>
      <c r="E77">
        <f t="shared" ca="1" si="1"/>
        <v>142</v>
      </c>
      <c r="F77" cm="1">
        <f t="array" aca="1" ref="F77" ca="1">IF(A77&lt;&gt;"",INDEX(BDD_REVETEMENTS_EXTERIEURS!A:BF,E77,MATCH($F$8,REFERENCEMENT_FACADE[#Headers],0)),"")</f>
        <v>0</v>
      </c>
    </row>
    <row r="78" spans="1:6" x14ac:dyDescent="0.3">
      <c r="A78" s="3">
        <f>IF(AND(A77&lt;COUNTIF(REFERENCEMENT_FACADE[DATE REFERENCEMENT],"&lt;&gt;"&amp;""),A77&gt;0),'PR-tampon'!A77+1,"")</f>
        <v>70</v>
      </c>
      <c r="B78" s="3">
        <f>IFERROR(IF(A78="","",VLOOKUP($A78,REFERENCEMENT_FACADE[[Ordre]:[Eligibilité procédé]],2,FALSE)),"")</f>
        <v>75</v>
      </c>
      <c r="C78" t="str" cm="1">
        <f t="array" ref="C78">IF(B78&lt;&gt;"",INDEX(BDD_REVETEMENTS_EXTERIEURS!A:BY,B78,MATCH($C$8,REFERENCEMENT_FACADE[#Headers],0)),"")</f>
        <v>Minéral - Bardeaux</v>
      </c>
      <c r="D78">
        <f ca="1">IF($B$6=TRUE,IF(C78&lt;&gt;"",COUNTIF(INDIRECT("$C$"&amp;ROW($C$9)&amp;":$C$"&amp;487-COUNTBLANK($C$9:$C$487)),"&lt;"&amp;C78)+COUNTIF(C$9:C78,C78),""),IF(C78&lt;&gt;"",COUNTIF(INDIRECT("$C$"&amp;ROW($C$9)&amp;":$C$"&amp;487-COUNTBLANK($C$9:$C$487)),"&gt;"&amp;C78)+COUNTIF(C$9:C78,C78),""))</f>
        <v>58</v>
      </c>
      <c r="E78">
        <f t="shared" ca="1" si="1"/>
        <v>143</v>
      </c>
      <c r="F78" cm="1">
        <f t="array" aca="1" ref="F78" ca="1">IF(A78&lt;&gt;"",INDEX(BDD_REVETEMENTS_EXTERIEURS!A:BF,E78,MATCH($F$8,REFERENCEMENT_FACADE[#Headers],0)),"")</f>
        <v>0</v>
      </c>
    </row>
    <row r="79" spans="1:6" x14ac:dyDescent="0.3">
      <c r="A79" s="3">
        <f>IF(AND(A78&lt;COUNTIF(REFERENCEMENT_FACADE[DATE REFERENCEMENT],"&lt;&gt;"&amp;""),A78&gt;0),'PR-tampon'!A78+1,"")</f>
        <v>71</v>
      </c>
      <c r="B79" s="3">
        <f>IFERROR(IF(A79="","",VLOOKUP($A79,REFERENCEMENT_FACADE[[Ordre]:[Eligibilité procédé]],2,FALSE)),"")</f>
        <v>76</v>
      </c>
      <c r="C79" t="str" cm="1">
        <f t="array" ref="C79">IF(B79&lt;&gt;"",INDEX(BDD_REVETEMENTS_EXTERIEURS!A:BY,B79,MATCH($C$8,REFERENCEMENT_FACADE[#Headers],0)),"")</f>
        <v>Minéral - Bardeaux</v>
      </c>
      <c r="D79">
        <f ca="1">IF($B$6=TRUE,IF(C79&lt;&gt;"",COUNTIF(INDIRECT("$C$"&amp;ROW($C$9)&amp;":$C$"&amp;487-COUNTBLANK($C$9:$C$487)),"&lt;"&amp;C79)+COUNTIF(C$9:C79,C79),""),IF(C79&lt;&gt;"",COUNTIF(INDIRECT("$C$"&amp;ROW($C$9)&amp;":$C$"&amp;487-COUNTBLANK($C$9:$C$487)),"&gt;"&amp;C79)+COUNTIF(C$9:C79,C79),""))</f>
        <v>59</v>
      </c>
      <c r="E79">
        <f t="shared" ca="1" si="1"/>
        <v>144</v>
      </c>
      <c r="F79" cm="1">
        <f t="array" aca="1" ref="F79" ca="1">IF(A79&lt;&gt;"",INDEX(BDD_REVETEMENTS_EXTERIEURS!A:BF,E79,MATCH($F$8,REFERENCEMENT_FACADE[#Headers],0)),"")</f>
        <v>0</v>
      </c>
    </row>
    <row r="80" spans="1:6" x14ac:dyDescent="0.3">
      <c r="A80" s="3">
        <f>IF(AND(A79&lt;COUNTIF(REFERENCEMENT_FACADE[DATE REFERENCEMENT],"&lt;&gt;"&amp;""),A79&gt;0),'PR-tampon'!A79+1,"")</f>
        <v>72</v>
      </c>
      <c r="B80" s="3">
        <f>IFERROR(IF(A80="","",VLOOKUP($A80,REFERENCEMENT_FACADE[[Ordre]:[Eligibilité procédé]],2,FALSE)),"")</f>
        <v>77</v>
      </c>
      <c r="C80" t="str" cm="1">
        <f t="array" ref="C80">IF(B80&lt;&gt;"",INDEX(BDD_REVETEMENTS_EXTERIEURS!A:BY,B80,MATCH($C$8,REFERENCEMENT_FACADE[#Headers],0)),"")</f>
        <v>Minéral - Bardeaux</v>
      </c>
      <c r="D80">
        <f ca="1">IF($B$6=TRUE,IF(C80&lt;&gt;"",COUNTIF(INDIRECT("$C$"&amp;ROW($C$9)&amp;":$C$"&amp;487-COUNTBLANK($C$9:$C$487)),"&lt;"&amp;C80)+COUNTIF(C$9:C80,C80),""),IF(C80&lt;&gt;"",COUNTIF(INDIRECT("$C$"&amp;ROW($C$9)&amp;":$C$"&amp;487-COUNTBLANK($C$9:$C$487)),"&gt;"&amp;C80)+COUNTIF(C$9:C80,C80),""))</f>
        <v>60</v>
      </c>
      <c r="E80">
        <f t="shared" ca="1" si="1"/>
        <v>145</v>
      </c>
      <c r="F80" cm="1">
        <f t="array" aca="1" ref="F80" ca="1">IF(A80&lt;&gt;"",INDEX(BDD_REVETEMENTS_EXTERIEURS!A:BF,E80,MATCH($F$8,REFERENCEMENT_FACADE[#Headers],0)),"")</f>
        <v>0</v>
      </c>
    </row>
    <row r="81" spans="1:6" x14ac:dyDescent="0.3">
      <c r="A81" s="3">
        <f>IF(AND(A80&lt;COUNTIF(REFERENCEMENT_FACADE[DATE REFERENCEMENT],"&lt;&gt;"&amp;""),A80&gt;0),'PR-tampon'!A80+1,"")</f>
        <v>73</v>
      </c>
      <c r="B81" s="3">
        <f>IFERROR(IF(A81="","",VLOOKUP($A81,REFERENCEMENT_FACADE[[Ordre]:[Eligibilité procédé]],2,FALSE)),"")</f>
        <v>78</v>
      </c>
      <c r="C81" t="str" cm="1">
        <f t="array" ref="C81">IF(B81&lt;&gt;"",INDEX(BDD_REVETEMENTS_EXTERIEURS!A:BY,B81,MATCH($C$8,REFERENCEMENT_FACADE[#Headers],0)),"")</f>
        <v>Minéral - Brique</v>
      </c>
      <c r="D81">
        <f ca="1">IF($B$6=TRUE,IF(C81&lt;&gt;"",COUNTIF(INDIRECT("$C$"&amp;ROW($C$9)&amp;":$C$"&amp;487-COUNTBLANK($C$9:$C$487)),"&lt;"&amp;C81)+COUNTIF(C$9:C81,C81),""),IF(C81&lt;&gt;"",COUNTIF(INDIRECT("$C$"&amp;ROW($C$9)&amp;":$C$"&amp;487-COUNTBLANK($C$9:$C$487)),"&gt;"&amp;C81)+COUNTIF(C$9:C81,C81),""))</f>
        <v>62</v>
      </c>
      <c r="E81">
        <f t="shared" ca="1" si="1"/>
        <v>18</v>
      </c>
      <c r="F81" cm="1">
        <f t="array" aca="1" ref="F81" ca="1">IF(A81&lt;&gt;"",INDEX(BDD_REVETEMENTS_EXTERIEURS!A:BF,E81,MATCH($F$8,REFERENCEMENT_FACADE[#Headers],0)),"")</f>
        <v>0</v>
      </c>
    </row>
    <row r="82" spans="1:6" x14ac:dyDescent="0.3">
      <c r="A82" s="3">
        <f>IF(AND(A81&lt;COUNTIF(REFERENCEMENT_FACADE[DATE REFERENCEMENT],"&lt;&gt;"&amp;""),A81&gt;0),'PR-tampon'!A81+1,"")</f>
        <v>74</v>
      </c>
      <c r="B82" s="3">
        <f>IFERROR(IF(A82="","",VLOOKUP($A82,REFERENCEMENT_FACADE[[Ordre]:[Eligibilité procédé]],2,FALSE)),"")</f>
        <v>79</v>
      </c>
      <c r="C82" t="str" cm="1">
        <f t="array" ref="C82">IF(B82&lt;&gt;"",INDEX(BDD_REVETEMENTS_EXTERIEURS!A:BY,B82,MATCH($C$8,REFERENCEMENT_FACADE[#Headers],0)),"")</f>
        <v>Minéral - Brique</v>
      </c>
      <c r="D82">
        <f ca="1">IF($B$6=TRUE,IF(C82&lt;&gt;"",COUNTIF(INDIRECT("$C$"&amp;ROW($C$9)&amp;":$C$"&amp;487-COUNTBLANK($C$9:$C$487)),"&lt;"&amp;C82)+COUNTIF(C$9:C82,C82),""),IF(C82&lt;&gt;"",COUNTIF(INDIRECT("$C$"&amp;ROW($C$9)&amp;":$C$"&amp;487-COUNTBLANK($C$9:$C$487)),"&gt;"&amp;C82)+COUNTIF(C$9:C82,C82),""))</f>
        <v>63</v>
      </c>
      <c r="E82">
        <f t="shared" ca="1" si="1"/>
        <v>19</v>
      </c>
      <c r="F82" cm="1">
        <f t="array" aca="1" ref="F82" ca="1">IF(A82&lt;&gt;"",INDEX(BDD_REVETEMENTS_EXTERIEURS!A:BF,E82,MATCH($F$8,REFERENCEMENT_FACADE[#Headers],0)),"")</f>
        <v>0</v>
      </c>
    </row>
    <row r="83" spans="1:6" x14ac:dyDescent="0.3">
      <c r="A83" s="3">
        <f>IF(AND(A82&lt;COUNTIF(REFERENCEMENT_FACADE[DATE REFERENCEMENT],"&lt;&gt;"&amp;""),A82&gt;0),'PR-tampon'!A82+1,"")</f>
        <v>75</v>
      </c>
      <c r="B83" s="3">
        <f>IFERROR(IF(A83="","",VLOOKUP($A83,REFERENCEMENT_FACADE[[Ordre]:[Eligibilité procédé]],2,FALSE)),"")</f>
        <v>80</v>
      </c>
      <c r="C83" t="str" cm="1">
        <f t="array" ref="C83">IF(B83&lt;&gt;"",INDEX(BDD_REVETEMENTS_EXTERIEURS!A:BY,B83,MATCH($C$8,REFERENCEMENT_FACADE[#Headers],0)),"")</f>
        <v>Minéral - Brique</v>
      </c>
      <c r="D83">
        <f ca="1">IF($B$6=TRUE,IF(C83&lt;&gt;"",COUNTIF(INDIRECT("$C$"&amp;ROW($C$9)&amp;":$C$"&amp;487-COUNTBLANK($C$9:$C$487)),"&lt;"&amp;C83)+COUNTIF(C$9:C83,C83),""),IF(C83&lt;&gt;"",COUNTIF(INDIRECT("$C$"&amp;ROW($C$9)&amp;":$C$"&amp;487-COUNTBLANK($C$9:$C$487)),"&gt;"&amp;C83)+COUNTIF(C$9:C83,C83),""))</f>
        <v>64</v>
      </c>
      <c r="E83">
        <f t="shared" ca="1" si="1"/>
        <v>20</v>
      </c>
      <c r="F83" cm="1">
        <f t="array" aca="1" ref="F83" ca="1">IF(A83&lt;&gt;"",INDEX(BDD_REVETEMENTS_EXTERIEURS!A:BF,E83,MATCH($F$8,REFERENCEMENT_FACADE[#Headers],0)),"")</f>
        <v>0</v>
      </c>
    </row>
    <row r="84" spans="1:6" x14ac:dyDescent="0.3">
      <c r="A84" s="3">
        <f>IF(AND(A83&lt;COUNTIF(REFERENCEMENT_FACADE[DATE REFERENCEMENT],"&lt;&gt;"&amp;""),A83&gt;0),'PR-tampon'!A83+1,"")</f>
        <v>76</v>
      </c>
      <c r="B84" s="3">
        <f>IFERROR(IF(A84="","",VLOOKUP($A84,REFERENCEMENT_FACADE[[Ordre]:[Eligibilité procédé]],2,FALSE)),"")</f>
        <v>81</v>
      </c>
      <c r="C84" t="str" cm="1">
        <f t="array" ref="C84">IF(B84&lt;&gt;"",INDEX(BDD_REVETEMENTS_EXTERIEURS!A:BY,B84,MATCH($C$8,REFERENCEMENT_FACADE[#Headers],0)),"")</f>
        <v>Minéral - Brique</v>
      </c>
      <c r="D84">
        <f ca="1">IF($B$6=TRUE,IF(C84&lt;&gt;"",COUNTIF(INDIRECT("$C$"&amp;ROW($C$9)&amp;":$C$"&amp;487-COUNTBLANK($C$9:$C$487)),"&lt;"&amp;C84)+COUNTIF(C$9:C84,C84),""),IF(C84&lt;&gt;"",COUNTIF(INDIRECT("$C$"&amp;ROW($C$9)&amp;":$C$"&amp;487-COUNTBLANK($C$9:$C$487)),"&gt;"&amp;C84)+COUNTIF(C$9:C84,C84),""))</f>
        <v>65</v>
      </c>
      <c r="E84">
        <f t="shared" ca="1" si="1"/>
        <v>21</v>
      </c>
      <c r="F84" cm="1">
        <f t="array" aca="1" ref="F84" ca="1">IF(A84&lt;&gt;"",INDEX(BDD_REVETEMENTS_EXTERIEURS!A:BF,E84,MATCH($F$8,REFERENCEMENT_FACADE[#Headers],0)),"")</f>
        <v>0</v>
      </c>
    </row>
    <row r="85" spans="1:6" x14ac:dyDescent="0.3">
      <c r="A85" s="3">
        <f>IF(AND(A84&lt;COUNTIF(REFERENCEMENT_FACADE[DATE REFERENCEMENT],"&lt;&gt;"&amp;""),A84&gt;0),'PR-tampon'!A84+1,"")</f>
        <v>77</v>
      </c>
      <c r="B85" s="3">
        <f>IFERROR(IF(A85="","",VLOOKUP($A85,REFERENCEMENT_FACADE[[Ordre]:[Eligibilité procédé]],2,FALSE)),"")</f>
        <v>82</v>
      </c>
      <c r="C85" t="str" cm="1">
        <f t="array" ref="C85">IF(B85&lt;&gt;"",INDEX(BDD_REVETEMENTS_EXTERIEURS!A:BY,B85,MATCH($C$8,REFERENCEMENT_FACADE[#Headers],0)),"")</f>
        <v>Minéral - Tuile</v>
      </c>
      <c r="D85">
        <f ca="1">IF($B$6=TRUE,IF(C85&lt;&gt;"",COUNTIF(INDIRECT("$C$"&amp;ROW($C$9)&amp;":$C$"&amp;487-COUNTBLANK($C$9:$C$487)),"&lt;"&amp;C85)+COUNTIF(C$9:C85,C85),""),IF(C85&lt;&gt;"",COUNTIF(INDIRECT("$C$"&amp;ROW($C$9)&amp;":$C$"&amp;487-COUNTBLANK($C$9:$C$487)),"&gt;"&amp;C85)+COUNTIF(C$9:C85,C85),""))</f>
        <v>86</v>
      </c>
      <c r="E85">
        <f t="shared" ca="1" si="1"/>
        <v>28</v>
      </c>
      <c r="F85" cm="1">
        <f t="array" aca="1" ref="F85" ca="1">IF(A85&lt;&gt;"",INDEX(BDD_REVETEMENTS_EXTERIEURS!A:BF,E85,MATCH($F$8,REFERENCEMENT_FACADE[#Headers],0)),"")</f>
        <v>0</v>
      </c>
    </row>
    <row r="86" spans="1:6" x14ac:dyDescent="0.3">
      <c r="A86" s="3">
        <f>IF(AND(A85&lt;COUNTIF(REFERENCEMENT_FACADE[DATE REFERENCEMENT],"&lt;&gt;"&amp;""),A85&gt;0),'PR-tampon'!A85+1,"")</f>
        <v>78</v>
      </c>
      <c r="B86" s="3">
        <f>IFERROR(IF(A86="","",VLOOKUP($A86,REFERENCEMENT_FACADE[[Ordre]:[Eligibilité procédé]],2,FALSE)),"")</f>
        <v>83</v>
      </c>
      <c r="C86" t="str" cm="1">
        <f t="array" ref="C86">IF(B86&lt;&gt;"",INDEX(BDD_REVETEMENTS_EXTERIEURS!A:BY,B86,MATCH($C$8,REFERENCEMENT_FACADE[#Headers],0)),"")</f>
        <v>Métallique</v>
      </c>
      <c r="D86">
        <f ca="1">IF($B$6=TRUE,IF(C86&lt;&gt;"",COUNTIF(INDIRECT("$C$"&amp;ROW($C$9)&amp;":$C$"&amp;487-COUNTBLANK($C$9:$C$487)),"&lt;"&amp;C86)+COUNTIF(C$9:C86,C86),""),IF(C86&lt;&gt;"",COUNTIF(INDIRECT("$C$"&amp;ROW($C$9)&amp;":$C$"&amp;487-COUNTBLANK($C$9:$C$487)),"&gt;"&amp;C86)+COUNTIF(C$9:C86,C86),""))</f>
        <v>39</v>
      </c>
      <c r="E86">
        <f t="shared" ca="1" si="1"/>
        <v>35</v>
      </c>
      <c r="F86" cm="1">
        <f t="array" aca="1" ref="F86" ca="1">IF(A86&lt;&gt;"",INDEX(BDD_REVETEMENTS_EXTERIEURS!A:BF,E86,MATCH($F$8,REFERENCEMENT_FACADE[#Headers],0)),"")</f>
        <v>0</v>
      </c>
    </row>
    <row r="87" spans="1:6" x14ac:dyDescent="0.3">
      <c r="A87" s="3">
        <f>IF(AND(A86&lt;COUNTIF(REFERENCEMENT_FACADE[DATE REFERENCEMENT],"&lt;&gt;"&amp;""),A86&gt;0),'PR-tampon'!A86+1,"")</f>
        <v>79</v>
      </c>
      <c r="B87" s="3">
        <f>IFERROR(IF(A87="","",VLOOKUP($A87,REFERENCEMENT_FACADE[[Ordre]:[Eligibilité procédé]],2,FALSE)),"")</f>
        <v>84</v>
      </c>
      <c r="C87" t="str" cm="1">
        <f t="array" ref="C87">IF(B87&lt;&gt;"",INDEX(BDD_REVETEMENTS_EXTERIEURS!A:BY,B87,MATCH($C$8,REFERENCEMENT_FACADE[#Headers],0)),"")</f>
        <v>Métallique</v>
      </c>
      <c r="D87">
        <f ca="1">IF($B$6=TRUE,IF(C87&lt;&gt;"",COUNTIF(INDIRECT("$C$"&amp;ROW($C$9)&amp;":$C$"&amp;487-COUNTBLANK($C$9:$C$487)),"&lt;"&amp;C87)+COUNTIF(C$9:C87,C87),""),IF(C87&lt;&gt;"",COUNTIF(INDIRECT("$C$"&amp;ROW($C$9)&amp;":$C$"&amp;487-COUNTBLANK($C$9:$C$487)),"&gt;"&amp;C87)+COUNTIF(C$9:C87,C87),""))</f>
        <v>40</v>
      </c>
      <c r="E87">
        <f t="shared" ca="1" si="1"/>
        <v>51</v>
      </c>
      <c r="F87" cm="1">
        <f t="array" aca="1" ref="F87" ca="1">IF(A87&lt;&gt;"",INDEX(BDD_REVETEMENTS_EXTERIEURS!A:BF,E87,MATCH($F$8,REFERENCEMENT_FACADE[#Headers],0)),"")</f>
        <v>0</v>
      </c>
    </row>
    <row r="88" spans="1:6" x14ac:dyDescent="0.3">
      <c r="A88" s="3">
        <f>IF(AND(A87&lt;COUNTIF(REFERENCEMENT_FACADE[DATE REFERENCEMENT],"&lt;&gt;"&amp;""),A87&gt;0),'PR-tampon'!A87+1,"")</f>
        <v>80</v>
      </c>
      <c r="B88" s="3">
        <f>IFERROR(IF(A88="","",VLOOKUP($A88,REFERENCEMENT_FACADE[[Ordre]:[Eligibilité procédé]],2,FALSE)),"")</f>
        <v>85</v>
      </c>
      <c r="C88" t="str" cm="1">
        <f t="array" ref="C88">IF(B88&lt;&gt;"",INDEX(BDD_REVETEMENTS_EXTERIEURS!A:BY,B88,MATCH($C$8,REFERENCEMENT_FACADE[#Headers],0)),"")</f>
        <v>Métallique</v>
      </c>
      <c r="D88">
        <f ca="1">IF($B$6=TRUE,IF(C88&lt;&gt;"",COUNTIF(INDIRECT("$C$"&amp;ROW($C$9)&amp;":$C$"&amp;487-COUNTBLANK($C$9:$C$487)),"&lt;"&amp;C88)+COUNTIF(C$9:C88,C88),""),IF(C88&lt;&gt;"",COUNTIF(INDIRECT("$C$"&amp;ROW($C$9)&amp;":$C$"&amp;487-COUNTBLANK($C$9:$C$487)),"&gt;"&amp;C88)+COUNTIF(C$9:C88,C88),""))</f>
        <v>41</v>
      </c>
      <c r="E88">
        <f t="shared" ca="1" si="1"/>
        <v>52</v>
      </c>
      <c r="F88" cm="1">
        <f t="array" aca="1" ref="F88" ca="1">IF(A88&lt;&gt;"",INDEX(BDD_REVETEMENTS_EXTERIEURS!A:BF,E88,MATCH($F$8,REFERENCEMENT_FACADE[#Headers],0)),"")</f>
        <v>0</v>
      </c>
    </row>
    <row r="89" spans="1:6" x14ac:dyDescent="0.3">
      <c r="A89" s="3">
        <f>IF(AND(A88&lt;COUNTIF(REFERENCEMENT_FACADE[DATE REFERENCEMENT],"&lt;&gt;"&amp;""),A88&gt;0),'PR-tampon'!A88+1,"")</f>
        <v>81</v>
      </c>
      <c r="B89" s="3">
        <f>IFERROR(IF(A89="","",VLOOKUP($A89,REFERENCEMENT_FACADE[[Ordre]:[Eligibilité procédé]],2,FALSE)),"")</f>
        <v>86</v>
      </c>
      <c r="C89" t="str" cm="1">
        <f t="array" ref="C89">IF(B89&lt;&gt;"",INDEX(BDD_REVETEMENTS_EXTERIEURS!A:BY,B89,MATCH($C$8,REFERENCEMENT_FACADE[#Headers],0)),"")</f>
        <v>Verre</v>
      </c>
      <c r="D89">
        <f ca="1">IF($B$6=TRUE,IF(C89&lt;&gt;"",COUNTIF(INDIRECT("$C$"&amp;ROW($C$9)&amp;":$C$"&amp;487-COUNTBLANK($C$9:$C$487)),"&lt;"&amp;C89)+COUNTIF(C$9:C89,C89),""),IF(C89&lt;&gt;"",COUNTIF(INDIRECT("$C$"&amp;ROW($C$9)&amp;":$C$"&amp;487-COUNTBLANK($C$9:$C$487)),"&gt;"&amp;C89)+COUNTIF(C$9:C89,C89),""))</f>
        <v>121</v>
      </c>
      <c r="E89">
        <f t="shared" ca="1" si="1"/>
        <v>53</v>
      </c>
      <c r="F89" cm="1">
        <f t="array" aca="1" ref="F89" ca="1">IF(A89&lt;&gt;"",INDEX(BDD_REVETEMENTS_EXTERIEURS!A:BF,E89,MATCH($F$8,REFERENCEMENT_FACADE[#Headers],0)),"")</f>
        <v>0</v>
      </c>
    </row>
    <row r="90" spans="1:6" x14ac:dyDescent="0.3">
      <c r="A90" s="3">
        <f>IF(AND(A89&lt;COUNTIF(REFERENCEMENT_FACADE[DATE REFERENCEMENT],"&lt;&gt;"&amp;""),A89&gt;0),'PR-tampon'!A89+1,"")</f>
        <v>82</v>
      </c>
      <c r="B90" s="3">
        <f>IFERROR(IF(A90="","",VLOOKUP($A90,REFERENCEMENT_FACADE[[Ordre]:[Eligibilité procédé]],2,FALSE)),"")</f>
        <v>87</v>
      </c>
      <c r="C90" t="str" cm="1">
        <f t="array" ref="C90">IF(B90&lt;&gt;"",INDEX(BDD_REVETEMENTS_EXTERIEURS!A:BY,B90,MATCH($C$8,REFERENCEMENT_FACADE[#Headers],0)),"")</f>
        <v>Minéral</v>
      </c>
      <c r="D90">
        <f ca="1">IF($B$6=TRUE,IF(C90&lt;&gt;"",COUNTIF(INDIRECT("$C$"&amp;ROW($C$9)&amp;":$C$"&amp;487-COUNTBLANK($C$9:$C$487)),"&lt;"&amp;C90)+COUNTIF(C$9:C90,C90),""),IF(C90&lt;&gt;"",COUNTIF(INDIRECT("$C$"&amp;ROW($C$9)&amp;":$C$"&amp;487-COUNTBLANK($C$9:$C$487)),"&gt;"&amp;C90)+COUNTIF(C$9:C90,C90),""))</f>
        <v>53</v>
      </c>
      <c r="E90">
        <f t="shared" ca="1" si="1"/>
        <v>56</v>
      </c>
      <c r="F90" cm="1">
        <f t="array" aca="1" ref="F90" ca="1">IF(A90&lt;&gt;"",INDEX(BDD_REVETEMENTS_EXTERIEURS!A:BF,E90,MATCH($F$8,REFERENCEMENT_FACADE[#Headers],0)),"")</f>
        <v>0</v>
      </c>
    </row>
    <row r="91" spans="1:6" x14ac:dyDescent="0.3">
      <c r="A91" s="3">
        <f>IF(AND(A90&lt;COUNTIF(REFERENCEMENT_FACADE[DATE REFERENCEMENT],"&lt;&gt;"&amp;""),A90&gt;0),'PR-tampon'!A90+1,"")</f>
        <v>83</v>
      </c>
      <c r="B91" s="3">
        <f>IFERROR(IF(A91="","",VLOOKUP($A91,REFERENCEMENT_FACADE[[Ordre]:[Eligibilité procédé]],2,FALSE)),"")</f>
        <v>88</v>
      </c>
      <c r="C91" t="str" cm="1">
        <f t="array" ref="C91">IF(B91&lt;&gt;"",INDEX(BDD_REVETEMENTS_EXTERIEURS!A:BY,B91,MATCH($C$8,REFERENCEMENT_FACADE[#Headers],0)),"")</f>
        <v>Minéral</v>
      </c>
      <c r="D91">
        <f ca="1">IF($B$6=TRUE,IF(C91&lt;&gt;"",COUNTIF(INDIRECT("$C$"&amp;ROW($C$9)&amp;":$C$"&amp;487-COUNTBLANK($C$9:$C$487)),"&lt;"&amp;C91)+COUNTIF(C$9:C91,C91),""),IF(C91&lt;&gt;"",COUNTIF(INDIRECT("$C$"&amp;ROW($C$9)&amp;":$C$"&amp;487-COUNTBLANK($C$9:$C$487)),"&gt;"&amp;C91)+COUNTIF(C$9:C91,C91),""))</f>
        <v>54</v>
      </c>
      <c r="E91">
        <f t="shared" ca="1" si="1"/>
        <v>58</v>
      </c>
      <c r="F91" cm="1">
        <f t="array" aca="1" ref="F91" ca="1">IF(A91&lt;&gt;"",INDEX(BDD_REVETEMENTS_EXTERIEURS!A:BF,E91,MATCH($F$8,REFERENCEMENT_FACADE[#Headers],0)),"")</f>
        <v>0</v>
      </c>
    </row>
    <row r="92" spans="1:6" x14ac:dyDescent="0.3">
      <c r="A92" s="3">
        <f>IF(AND(A91&lt;COUNTIF(REFERENCEMENT_FACADE[DATE REFERENCEMENT],"&lt;&gt;"&amp;""),A91&gt;0),'PR-tampon'!A91+1,"")</f>
        <v>84</v>
      </c>
      <c r="B92" s="3">
        <f>IFERROR(IF(A92="","",VLOOKUP($A92,REFERENCEMENT_FACADE[[Ordre]:[Eligibilité procédé]],2,FALSE)),"")</f>
        <v>89</v>
      </c>
      <c r="C92" t="str" cm="1">
        <f t="array" ref="C92">IF(B92&lt;&gt;"",INDEX(BDD_REVETEMENTS_EXTERIEURS!A:BY,B92,MATCH($C$8,REFERENCEMENT_FACADE[#Headers],0)),"")</f>
        <v>Enduit</v>
      </c>
      <c r="D92">
        <f ca="1">IF($B$6=TRUE,IF(C92&lt;&gt;"",COUNTIF(INDIRECT("$C$"&amp;ROW($C$9)&amp;":$C$"&amp;487-COUNTBLANK($C$9:$C$487)),"&lt;"&amp;C92)+COUNTIF(C$9:C92,C92),""),IF(C92&lt;&gt;"",COUNTIF(INDIRECT("$C$"&amp;ROW($C$9)&amp;":$C$"&amp;487-COUNTBLANK($C$9:$C$487)),"&gt;"&amp;C92)+COUNTIF(C$9:C92,C92),""))</f>
        <v>15</v>
      </c>
      <c r="E92">
        <f t="shared" ca="1" si="1"/>
        <v>62</v>
      </c>
      <c r="F92" cm="1">
        <f t="array" aca="1" ref="F92" ca="1">IF(A92&lt;&gt;"",INDEX(BDD_REVETEMENTS_EXTERIEURS!A:BF,E92,MATCH($F$8,REFERENCEMENT_FACADE[#Headers],0)),"")</f>
        <v>0</v>
      </c>
    </row>
    <row r="93" spans="1:6" x14ac:dyDescent="0.3">
      <c r="A93" s="3">
        <f>IF(AND(A92&lt;COUNTIF(REFERENCEMENT_FACADE[DATE REFERENCEMENT],"&lt;&gt;"&amp;""),A92&gt;0),'PR-tampon'!A92+1,"")</f>
        <v>85</v>
      </c>
      <c r="B93" s="3">
        <f>IFERROR(IF(A93="","",VLOOKUP($A93,REFERENCEMENT_FACADE[[Ordre]:[Eligibilité procédé]],2,FALSE)),"")</f>
        <v>90</v>
      </c>
      <c r="C93" t="str" cm="1">
        <f t="array" ref="C93">IF(B93&lt;&gt;"",INDEX(BDD_REVETEMENTS_EXTERIEURS!A:BY,B93,MATCH($C$8,REFERENCEMENT_FACADE[#Headers],0)),"")</f>
        <v>Enduit</v>
      </c>
      <c r="D93">
        <f ca="1">IF($B$6=TRUE,IF(C93&lt;&gt;"",COUNTIF(INDIRECT("$C$"&amp;ROW($C$9)&amp;":$C$"&amp;487-COUNTBLANK($C$9:$C$487)),"&lt;"&amp;C93)+COUNTIF(C$9:C93,C93),""),IF(C93&lt;&gt;"",COUNTIF(INDIRECT("$C$"&amp;ROW($C$9)&amp;":$C$"&amp;487-COUNTBLANK($C$9:$C$487)),"&gt;"&amp;C93)+COUNTIF(C$9:C93,C93),""))</f>
        <v>16</v>
      </c>
      <c r="E93">
        <f t="shared" ca="1" si="1"/>
        <v>22</v>
      </c>
      <c r="F93" cm="1">
        <f t="array" aca="1" ref="F93" ca="1">IF(A93&lt;&gt;"",INDEX(BDD_REVETEMENTS_EXTERIEURS!A:BF,E93,MATCH($F$8,REFERENCEMENT_FACADE[#Headers],0)),"")</f>
        <v>0</v>
      </c>
    </row>
    <row r="94" spans="1:6" x14ac:dyDescent="0.3">
      <c r="A94" s="3">
        <f>IF(AND(A93&lt;COUNTIF(REFERENCEMENT_FACADE[DATE REFERENCEMENT],"&lt;&gt;"&amp;""),A93&gt;0),'PR-tampon'!A93+1,"")</f>
        <v>86</v>
      </c>
      <c r="B94" s="3">
        <f>IFERROR(IF(A94="","",VLOOKUP($A94,REFERENCEMENT_FACADE[[Ordre]:[Eligibilité procédé]],2,FALSE)),"")</f>
        <v>91</v>
      </c>
      <c r="C94" t="str" cm="1">
        <f t="array" ref="C94">IF(B94&lt;&gt;"",INDEX(BDD_REVETEMENTS_EXTERIEURS!A:BY,B94,MATCH($C$8,REFERENCEMENT_FACADE[#Headers],0)),"")</f>
        <v>Enduit</v>
      </c>
      <c r="D94">
        <f ca="1">IF($B$6=TRUE,IF(C94&lt;&gt;"",COUNTIF(INDIRECT("$C$"&amp;ROW($C$9)&amp;":$C$"&amp;487-COUNTBLANK($C$9:$C$487)),"&lt;"&amp;C94)+COUNTIF(C$9:C94,C94),""),IF(C94&lt;&gt;"",COUNTIF(INDIRECT("$C$"&amp;ROW($C$9)&amp;":$C$"&amp;487-COUNTBLANK($C$9:$C$487)),"&gt;"&amp;C94)+COUNTIF(C$9:C94,C94),""))</f>
        <v>17</v>
      </c>
      <c r="E94">
        <f t="shared" ca="1" si="1"/>
        <v>82</v>
      </c>
      <c r="F94" cm="1">
        <f t="array" aca="1" ref="F94" ca="1">IF(A94&lt;&gt;"",INDEX(BDD_REVETEMENTS_EXTERIEURS!A:BF,E94,MATCH($F$8,REFERENCEMENT_FACADE[#Headers],0)),"")</f>
        <v>0</v>
      </c>
    </row>
    <row r="95" spans="1:6" x14ac:dyDescent="0.3">
      <c r="A95" s="3">
        <f>IF(AND(A94&lt;COUNTIF(REFERENCEMENT_FACADE[DATE REFERENCEMENT],"&lt;&gt;"&amp;""),A94&gt;0),'PR-tampon'!A94+1,"")</f>
        <v>87</v>
      </c>
      <c r="B95" s="3">
        <f>IFERROR(IF(A95="","",VLOOKUP($A95,REFERENCEMENT_FACADE[[Ordre]:[Eligibilité procédé]],2,FALSE)),"")</f>
        <v>92</v>
      </c>
      <c r="C95" t="str" cm="1">
        <f t="array" ref="C95">IF(B95&lt;&gt;"",INDEX(BDD_REVETEMENTS_EXTERIEURS!A:BY,B95,MATCH($C$8,REFERENCEMENT_FACADE[#Headers],0)),"")</f>
        <v>Enduit</v>
      </c>
      <c r="D95">
        <f ca="1">IF($B$6=TRUE,IF(C95&lt;&gt;"",COUNTIF(INDIRECT("$C$"&amp;ROW($C$9)&amp;":$C$"&amp;487-COUNTBLANK($C$9:$C$487)),"&lt;"&amp;C95)+COUNTIF(C$9:C95,C95),""),IF(C95&lt;&gt;"",COUNTIF(INDIRECT("$C$"&amp;ROW($C$9)&amp;":$C$"&amp;487-COUNTBLANK($C$9:$C$487)),"&gt;"&amp;C95)+COUNTIF(C$9:C95,C95),""))</f>
        <v>18</v>
      </c>
      <c r="E95">
        <f t="shared" ca="1" si="1"/>
        <v>12</v>
      </c>
      <c r="F95" cm="1">
        <f t="array" aca="1" ref="F95" ca="1">IF(A95&lt;&gt;"",INDEX(BDD_REVETEMENTS_EXTERIEURS!A:BF,E95,MATCH($F$8,REFERENCEMENT_FACADE[#Headers],0)),"")</f>
        <v>0</v>
      </c>
    </row>
    <row r="96" spans="1:6" x14ac:dyDescent="0.3">
      <c r="A96" s="3">
        <f>IF(AND(A95&lt;COUNTIF(REFERENCEMENT_FACADE[DATE REFERENCEMENT],"&lt;&gt;"&amp;""),A95&gt;0),'PR-tampon'!A95+1,"")</f>
        <v>88</v>
      </c>
      <c r="B96" s="3">
        <f>IFERROR(IF(A96="","",VLOOKUP($A96,REFERENCEMENT_FACADE[[Ordre]:[Eligibilité procédé]],2,FALSE)),"")</f>
        <v>93</v>
      </c>
      <c r="C96" t="str" cm="1">
        <f t="array" ref="C96">IF(B96&lt;&gt;"",INDEX(BDD_REVETEMENTS_EXTERIEURS!A:BY,B96,MATCH($C$8,REFERENCEMENT_FACADE[#Headers],0)),"")</f>
        <v>Enduit</v>
      </c>
      <c r="D96">
        <f ca="1">IF($B$6=TRUE,IF(C96&lt;&gt;"",COUNTIF(INDIRECT("$C$"&amp;ROW($C$9)&amp;":$C$"&amp;487-COUNTBLANK($C$9:$C$487)),"&lt;"&amp;C96)+COUNTIF(C$9:C96,C96),""),IF(C96&lt;&gt;"",COUNTIF(INDIRECT("$C$"&amp;ROW($C$9)&amp;":$C$"&amp;487-COUNTBLANK($C$9:$C$487)),"&gt;"&amp;C96)+COUNTIF(C$9:C96,C96),""))</f>
        <v>19</v>
      </c>
      <c r="E96">
        <f t="shared" ca="1" si="1"/>
        <v>23</v>
      </c>
      <c r="F96" cm="1">
        <f t="array" aca="1" ref="F96" ca="1">IF(A96&lt;&gt;"",INDEX(BDD_REVETEMENTS_EXTERIEURS!A:BF,E96,MATCH($F$8,REFERENCEMENT_FACADE[#Headers],0)),"")</f>
        <v>0</v>
      </c>
    </row>
    <row r="97" spans="1:6" x14ac:dyDescent="0.3">
      <c r="A97" s="3">
        <f>IF(AND(A96&lt;COUNTIF(REFERENCEMENT_FACADE[DATE REFERENCEMENT],"&lt;&gt;"&amp;""),A96&gt;0),'PR-tampon'!A96+1,"")</f>
        <v>89</v>
      </c>
      <c r="B97" s="3">
        <f>IFERROR(IF(A97="","",VLOOKUP($A97,REFERENCEMENT_FACADE[[Ordre]:[Eligibilité procédé]],2,FALSE)),"")</f>
        <v>94</v>
      </c>
      <c r="C97" t="str" cm="1">
        <f t="array" ref="C97">IF(B97&lt;&gt;"",INDEX(BDD_REVETEMENTS_EXTERIEURS!A:BY,B97,MATCH($C$8,REFERENCEMENT_FACADE[#Headers],0)),"")</f>
        <v>Enduit</v>
      </c>
      <c r="D97">
        <f ca="1">IF($B$6=TRUE,IF(C97&lt;&gt;"",COUNTIF(INDIRECT("$C$"&amp;ROW($C$9)&amp;":$C$"&amp;487-COUNTBLANK($C$9:$C$487)),"&lt;"&amp;C97)+COUNTIF(C$9:C97,C97),""),IF(C97&lt;&gt;"",COUNTIF(INDIRECT("$C$"&amp;ROW($C$9)&amp;":$C$"&amp;487-COUNTBLANK($C$9:$C$487)),"&gt;"&amp;C97)+COUNTIF(C$9:C97,C97),""))</f>
        <v>20</v>
      </c>
      <c r="E97">
        <f t="shared" ca="1" si="1"/>
        <v>27</v>
      </c>
      <c r="F97" cm="1">
        <f t="array" aca="1" ref="F97" ca="1">IF(A97&lt;&gt;"",INDEX(BDD_REVETEMENTS_EXTERIEURS!A:BF,E97,MATCH($F$8,REFERENCEMENT_FACADE[#Headers],0)),"")</f>
        <v>0</v>
      </c>
    </row>
    <row r="98" spans="1:6" x14ac:dyDescent="0.3">
      <c r="A98" s="3">
        <f>IF(AND(A97&lt;COUNTIF(REFERENCEMENT_FACADE[DATE REFERENCEMENT],"&lt;&gt;"&amp;""),A97&gt;0),'PR-tampon'!A97+1,"")</f>
        <v>90</v>
      </c>
      <c r="B98" s="3">
        <f>IFERROR(IF(A98="","",VLOOKUP($A98,REFERENCEMENT_FACADE[[Ordre]:[Eligibilité procédé]],2,FALSE)),"")</f>
        <v>95</v>
      </c>
      <c r="C98" t="str" cm="1">
        <f t="array" ref="C98">IF(B98&lt;&gt;"",INDEX(BDD_REVETEMENTS_EXTERIEURS!A:BY,B98,MATCH($C$8,REFERENCEMENT_FACADE[#Headers],0)),"")</f>
        <v>Enduit</v>
      </c>
      <c r="D98">
        <f ca="1">IF($B$6=TRUE,IF(C98&lt;&gt;"",COUNTIF(INDIRECT("$C$"&amp;ROW($C$9)&amp;":$C$"&amp;487-COUNTBLANK($C$9:$C$487)),"&lt;"&amp;C98)+COUNTIF(C$9:C98,C98),""),IF(C98&lt;&gt;"",COUNTIF(INDIRECT("$C$"&amp;ROW($C$9)&amp;":$C$"&amp;487-COUNTBLANK($C$9:$C$487)),"&gt;"&amp;C98)+COUNTIF(C$9:C98,C98),""))</f>
        <v>21</v>
      </c>
      <c r="E98">
        <f t="shared" ca="1" si="1"/>
        <v>37</v>
      </c>
      <c r="F98" cm="1">
        <f t="array" aca="1" ref="F98" ca="1">IF(A98&lt;&gt;"",INDEX(BDD_REVETEMENTS_EXTERIEURS!A:BF,E98,MATCH($F$8,REFERENCEMENT_FACADE[#Headers],0)),"")</f>
        <v>0</v>
      </c>
    </row>
    <row r="99" spans="1:6" x14ac:dyDescent="0.3">
      <c r="A99" s="3">
        <f>IF(AND(A98&lt;COUNTIF(REFERENCEMENT_FACADE[DATE REFERENCEMENT],"&lt;&gt;"&amp;""),A98&gt;0),'PR-tampon'!A98+1,"")</f>
        <v>91</v>
      </c>
      <c r="B99" s="3">
        <f>IFERROR(IF(A99="","",VLOOKUP($A99,REFERENCEMENT_FACADE[[Ordre]:[Eligibilité procédé]],2,FALSE)),"")</f>
        <v>96</v>
      </c>
      <c r="C99" t="str" cm="1">
        <f t="array" ref="C99">IF(B99&lt;&gt;"",INDEX(BDD_REVETEMENTS_EXTERIEURS!A:BY,B99,MATCH($C$8,REFERENCEMENT_FACADE[#Headers],0)),"")</f>
        <v>Enduit</v>
      </c>
      <c r="D99">
        <f ca="1">IF($B$6=TRUE,IF(C99&lt;&gt;"",COUNTIF(INDIRECT("$C$"&amp;ROW($C$9)&amp;":$C$"&amp;487-COUNTBLANK($C$9:$C$487)),"&lt;"&amp;C99)+COUNTIF(C$9:C99,C99),""),IF(C99&lt;&gt;"",COUNTIF(INDIRECT("$C$"&amp;ROW($C$9)&amp;":$C$"&amp;487-COUNTBLANK($C$9:$C$487)),"&gt;"&amp;C99)+COUNTIF(C$9:C99,C99),""))</f>
        <v>22</v>
      </c>
      <c r="E99">
        <f t="shared" ca="1" si="1"/>
        <v>38</v>
      </c>
      <c r="F99" cm="1">
        <f t="array" aca="1" ref="F99" ca="1">IF(A99&lt;&gt;"",INDEX(BDD_REVETEMENTS_EXTERIEURS!A:BF,E99,MATCH($F$8,REFERENCEMENT_FACADE[#Headers],0)),"")</f>
        <v>0</v>
      </c>
    </row>
    <row r="100" spans="1:6" x14ac:dyDescent="0.3">
      <c r="A100" s="3">
        <f>IF(AND(A99&lt;COUNTIF(REFERENCEMENT_FACADE[DATE REFERENCEMENT],"&lt;&gt;"&amp;""),A99&gt;0),'PR-tampon'!A99+1,"")</f>
        <v>92</v>
      </c>
      <c r="B100" s="3">
        <f>IFERROR(IF(A100="","",VLOOKUP($A100,REFERENCEMENT_FACADE[[Ordre]:[Eligibilité procédé]],2,FALSE)),"")</f>
        <v>97</v>
      </c>
      <c r="C100" t="str" cm="1">
        <f t="array" ref="C100">IF(B100&lt;&gt;"",INDEX(BDD_REVETEMENTS_EXTERIEURS!A:BY,B100,MATCH($C$8,REFERENCEMENT_FACADE[#Headers],0)),"")</f>
        <v>Enduit</v>
      </c>
      <c r="D100">
        <f ca="1">IF($B$6=TRUE,IF(C100&lt;&gt;"",COUNTIF(INDIRECT("$C$"&amp;ROW($C$9)&amp;":$C$"&amp;487-COUNTBLANK($C$9:$C$487)),"&lt;"&amp;C100)+COUNTIF(C$9:C100,C100),""),IF(C100&lt;&gt;"",COUNTIF(INDIRECT("$C$"&amp;ROW($C$9)&amp;":$C$"&amp;487-COUNTBLANK($C$9:$C$487)),"&gt;"&amp;C100)+COUNTIF(C$9:C100,C100),""))</f>
        <v>23</v>
      </c>
      <c r="E100">
        <f t="shared" ca="1" si="1"/>
        <v>41</v>
      </c>
      <c r="F100" cm="1">
        <f t="array" aca="1" ref="F100" ca="1">IF(A100&lt;&gt;"",INDEX(BDD_REVETEMENTS_EXTERIEURS!A:BF,E100,MATCH($F$8,REFERENCEMENT_FACADE[#Headers],0)),"")</f>
        <v>0</v>
      </c>
    </row>
    <row r="101" spans="1:6" x14ac:dyDescent="0.3">
      <c r="A101" s="3">
        <f>IF(AND(A100&lt;COUNTIF(REFERENCEMENT_FACADE[DATE REFERENCEMENT],"&lt;&gt;"&amp;""),A100&gt;0),'PR-tampon'!A100+1,"")</f>
        <v>93</v>
      </c>
      <c r="B101" s="3">
        <f>IFERROR(IF(A101="","",VLOOKUP($A101,REFERENCEMENT_FACADE[[Ordre]:[Eligibilité procédé]],2,FALSE)),"")</f>
        <v>98</v>
      </c>
      <c r="C101" t="str" cm="1">
        <f t="array" ref="C101">IF(B101&lt;&gt;"",INDEX(BDD_REVETEMENTS_EXTERIEURS!A:BY,B101,MATCH($C$8,REFERENCEMENT_FACADE[#Headers],0)),"")</f>
        <v>Enduit</v>
      </c>
      <c r="D101">
        <f ca="1">IF($B$6=TRUE,IF(C101&lt;&gt;"",COUNTIF(INDIRECT("$C$"&amp;ROW($C$9)&amp;":$C$"&amp;487-COUNTBLANK($C$9:$C$487)),"&lt;"&amp;C101)+COUNTIF(C$9:C101,C101),""),IF(C101&lt;&gt;"",COUNTIF(INDIRECT("$C$"&amp;ROW($C$9)&amp;":$C$"&amp;487-COUNTBLANK($C$9:$C$487)),"&gt;"&amp;C101)+COUNTIF(C$9:C101,C101),""))</f>
        <v>24</v>
      </c>
      <c r="E101">
        <f t="shared" ca="1" si="1"/>
        <v>42</v>
      </c>
      <c r="F101" cm="1">
        <f t="array" aca="1" ref="F101" ca="1">IF(A101&lt;&gt;"",INDEX(BDD_REVETEMENTS_EXTERIEURS!A:BF,E101,MATCH($F$8,REFERENCEMENT_FACADE[#Headers],0)),"")</f>
        <v>0</v>
      </c>
    </row>
    <row r="102" spans="1:6" x14ac:dyDescent="0.3">
      <c r="A102" s="3">
        <f>IF(AND(A101&lt;COUNTIF(REFERENCEMENT_FACADE[DATE REFERENCEMENT],"&lt;&gt;"&amp;""),A101&gt;0),'PR-tampon'!A101+1,"")</f>
        <v>94</v>
      </c>
      <c r="B102" s="3">
        <f>IFERROR(IF(A102="","",VLOOKUP($A102,REFERENCEMENT_FACADE[[Ordre]:[Eligibilité procédé]],2,FALSE)),"")</f>
        <v>99</v>
      </c>
      <c r="C102" t="str" cm="1">
        <f t="array" ref="C102">IF(B102&lt;&gt;"",INDEX(BDD_REVETEMENTS_EXTERIEURS!A:BY,B102,MATCH($C$8,REFERENCEMENT_FACADE[#Headers],0)),"")</f>
        <v>Enduit</v>
      </c>
      <c r="D102">
        <f ca="1">IF($B$6=TRUE,IF(C102&lt;&gt;"",COUNTIF(INDIRECT("$C$"&amp;ROW($C$9)&amp;":$C$"&amp;487-COUNTBLANK($C$9:$C$487)),"&lt;"&amp;C102)+COUNTIF(C$9:C102,C102),""),IF(C102&lt;&gt;"",COUNTIF(INDIRECT("$C$"&amp;ROW($C$9)&amp;":$C$"&amp;487-COUNTBLANK($C$9:$C$487)),"&gt;"&amp;C102)+COUNTIF(C$9:C102,C102),""))</f>
        <v>25</v>
      </c>
      <c r="E102">
        <f t="shared" ca="1" si="1"/>
        <v>43</v>
      </c>
      <c r="F102" cm="1">
        <f t="array" aca="1" ref="F102" ca="1">IF(A102&lt;&gt;"",INDEX(BDD_REVETEMENTS_EXTERIEURS!A:BF,E102,MATCH($F$8,REFERENCEMENT_FACADE[#Headers],0)),"")</f>
        <v>0</v>
      </c>
    </row>
    <row r="103" spans="1:6" x14ac:dyDescent="0.3">
      <c r="A103" s="3">
        <f>IF(AND(A102&lt;COUNTIF(REFERENCEMENT_FACADE[DATE REFERENCEMENT],"&lt;&gt;"&amp;""),A102&gt;0),'PR-tampon'!A102+1,"")</f>
        <v>95</v>
      </c>
      <c r="B103" s="3">
        <f>IFERROR(IF(A103="","",VLOOKUP($A103,REFERENCEMENT_FACADE[[Ordre]:[Eligibilité procédé]],2,FALSE)),"")</f>
        <v>100</v>
      </c>
      <c r="C103" t="str" cm="1">
        <f t="array" ref="C103">IF(B103&lt;&gt;"",INDEX(BDD_REVETEMENTS_EXTERIEURS!A:BY,B103,MATCH($C$8,REFERENCEMENT_FACADE[#Headers],0)),"")</f>
        <v>Enduit</v>
      </c>
      <c r="D103">
        <f ca="1">IF($B$6=TRUE,IF(C103&lt;&gt;"",COUNTIF(INDIRECT("$C$"&amp;ROW($C$9)&amp;":$C$"&amp;487-COUNTBLANK($C$9:$C$487)),"&lt;"&amp;C103)+COUNTIF(C$9:C103,C103),""),IF(C103&lt;&gt;"",COUNTIF(INDIRECT("$C$"&amp;ROW($C$9)&amp;":$C$"&amp;487-COUNTBLANK($C$9:$C$487)),"&gt;"&amp;C103)+COUNTIF(C$9:C103,C103),""))</f>
        <v>26</v>
      </c>
      <c r="E103">
        <f t="shared" ca="1" si="1"/>
        <v>44</v>
      </c>
      <c r="F103" cm="1">
        <f t="array" aca="1" ref="F103" ca="1">IF(A103&lt;&gt;"",INDEX(BDD_REVETEMENTS_EXTERIEURS!A:BF,E103,MATCH($F$8,REFERENCEMENT_FACADE[#Headers],0)),"")</f>
        <v>0</v>
      </c>
    </row>
    <row r="104" spans="1:6" x14ac:dyDescent="0.3">
      <c r="A104" s="3">
        <f>IF(AND(A103&lt;COUNTIF(REFERENCEMENT_FACADE[DATE REFERENCEMENT],"&lt;&gt;"&amp;""),A103&gt;0),'PR-tampon'!A103+1,"")</f>
        <v>96</v>
      </c>
      <c r="B104" s="3">
        <f>IFERROR(IF(A104="","",VLOOKUP($A104,REFERENCEMENT_FACADE[[Ordre]:[Eligibilité procédé]],2,FALSE)),"")</f>
        <v>101</v>
      </c>
      <c r="C104" t="str" cm="1">
        <f t="array" ref="C104">IF(B104&lt;&gt;"",INDEX(BDD_REVETEMENTS_EXTERIEURS!A:BY,B104,MATCH($C$8,REFERENCEMENT_FACADE[#Headers],0)),"")</f>
        <v>Enduit</v>
      </c>
      <c r="D104">
        <f ca="1">IF($B$6=TRUE,IF(C104&lt;&gt;"",COUNTIF(INDIRECT("$C$"&amp;ROW($C$9)&amp;":$C$"&amp;487-COUNTBLANK($C$9:$C$487)),"&lt;"&amp;C104)+COUNTIF(C$9:C104,C104),""),IF(C104&lt;&gt;"",COUNTIF(INDIRECT("$C$"&amp;ROW($C$9)&amp;":$C$"&amp;487-COUNTBLANK($C$9:$C$487)),"&gt;"&amp;C104)+COUNTIF(C$9:C104,C104),""))</f>
        <v>27</v>
      </c>
      <c r="E104">
        <f t="shared" ca="1" si="1"/>
        <v>45</v>
      </c>
      <c r="F104" cm="1">
        <f t="array" aca="1" ref="F104" ca="1">IF(A104&lt;&gt;"",INDEX(BDD_REVETEMENTS_EXTERIEURS!A:BF,E104,MATCH($F$8,REFERENCEMENT_FACADE[#Headers],0)),"")</f>
        <v>0</v>
      </c>
    </row>
    <row r="105" spans="1:6" x14ac:dyDescent="0.3">
      <c r="A105" s="3">
        <f>IF(AND(A104&lt;COUNTIF(REFERENCEMENT_FACADE[DATE REFERENCEMENT],"&lt;&gt;"&amp;""),A104&gt;0),'PR-tampon'!A104+1,"")</f>
        <v>97</v>
      </c>
      <c r="B105" s="3">
        <f>IFERROR(IF(A105="","",VLOOKUP($A105,REFERENCEMENT_FACADE[[Ordre]:[Eligibilité procédé]],2,FALSE)),"")</f>
        <v>102</v>
      </c>
      <c r="C105" t="str" cm="1">
        <f t="array" ref="C105">IF(B105&lt;&gt;"",INDEX(BDD_REVETEMENTS_EXTERIEURS!A:BY,B105,MATCH($C$8,REFERENCEMENT_FACADE[#Headers],0)),"")</f>
        <v>Enduit</v>
      </c>
      <c r="D105">
        <f ca="1">IF($B$6=TRUE,IF(C105&lt;&gt;"",COUNTIF(INDIRECT("$C$"&amp;ROW($C$9)&amp;":$C$"&amp;487-COUNTBLANK($C$9:$C$487)),"&lt;"&amp;C105)+COUNTIF(C$9:C105,C105),""),IF(C105&lt;&gt;"",COUNTIF(INDIRECT("$C$"&amp;ROW($C$9)&amp;":$C$"&amp;487-COUNTBLANK($C$9:$C$487)),"&gt;"&amp;C105)+COUNTIF(C$9:C105,C105),""))</f>
        <v>28</v>
      </c>
      <c r="E105">
        <f t="shared" ca="1" si="1"/>
        <v>47</v>
      </c>
      <c r="F105" cm="1">
        <f t="array" aca="1" ref="F105" ca="1">IF(A105&lt;&gt;"",INDEX(BDD_REVETEMENTS_EXTERIEURS!A:BF,E105,MATCH($F$8,REFERENCEMENT_FACADE[#Headers],0)),"")</f>
        <v>0</v>
      </c>
    </row>
    <row r="106" spans="1:6" x14ac:dyDescent="0.3">
      <c r="A106" s="3">
        <f>IF(AND(A105&lt;COUNTIF(REFERENCEMENT_FACADE[DATE REFERENCEMENT],"&lt;&gt;"&amp;""),A105&gt;0),'PR-tampon'!A105+1,"")</f>
        <v>98</v>
      </c>
      <c r="B106" s="3">
        <f>IFERROR(IF(A106="","",VLOOKUP($A106,REFERENCEMENT_FACADE[[Ordre]:[Eligibilité procédé]],2,FALSE)),"")</f>
        <v>103</v>
      </c>
      <c r="C106" t="str" cm="1">
        <f t="array" ref="C106">IF(B106&lt;&gt;"",INDEX(BDD_REVETEMENTS_EXTERIEURS!A:BY,B106,MATCH($C$8,REFERENCEMENT_FACADE[#Headers],0)),"")</f>
        <v>Enduit</v>
      </c>
      <c r="D106">
        <f ca="1">IF($B$6=TRUE,IF(C106&lt;&gt;"",COUNTIF(INDIRECT("$C$"&amp;ROW($C$9)&amp;":$C$"&amp;487-COUNTBLANK($C$9:$C$487)),"&lt;"&amp;C106)+COUNTIF(C$9:C106,C106),""),IF(C106&lt;&gt;"",COUNTIF(INDIRECT("$C$"&amp;ROW($C$9)&amp;":$C$"&amp;487-COUNTBLANK($C$9:$C$487)),"&gt;"&amp;C106)+COUNTIF(C$9:C106,C106),""))</f>
        <v>29</v>
      </c>
      <c r="E106">
        <f t="shared" ca="1" si="1"/>
        <v>48</v>
      </c>
      <c r="F106" cm="1">
        <f t="array" aca="1" ref="F106" ca="1">IF(A106&lt;&gt;"",INDEX(BDD_REVETEMENTS_EXTERIEURS!A:BF,E106,MATCH($F$8,REFERENCEMENT_FACADE[#Headers],0)),"")</f>
        <v>0</v>
      </c>
    </row>
    <row r="107" spans="1:6" x14ac:dyDescent="0.3">
      <c r="A107" s="3">
        <f>IF(AND(A106&lt;COUNTIF(REFERENCEMENT_FACADE[DATE REFERENCEMENT],"&lt;&gt;"&amp;""),A106&gt;0),'PR-tampon'!A106+1,"")</f>
        <v>99</v>
      </c>
      <c r="B107" s="3">
        <f>IFERROR(IF(A107="","",VLOOKUP($A107,REFERENCEMENT_FACADE[[Ordre]:[Eligibilité procédé]],2,FALSE)),"")</f>
        <v>104</v>
      </c>
      <c r="C107" t="str" cm="1">
        <f t="array" ref="C107">IF(B107&lt;&gt;"",INDEX(BDD_REVETEMENTS_EXTERIEURS!A:BY,B107,MATCH($C$8,REFERENCEMENT_FACADE[#Headers],0)),"")</f>
        <v>Enduit</v>
      </c>
      <c r="D107">
        <f ca="1">IF($B$6=TRUE,IF(C107&lt;&gt;"",COUNTIF(INDIRECT("$C$"&amp;ROW($C$9)&amp;":$C$"&amp;487-COUNTBLANK($C$9:$C$487)),"&lt;"&amp;C107)+COUNTIF(C$9:C107,C107),""),IF(C107&lt;&gt;"",COUNTIF(INDIRECT("$C$"&amp;ROW($C$9)&amp;":$C$"&amp;487-COUNTBLANK($C$9:$C$487)),"&gt;"&amp;C107)+COUNTIF(C$9:C107,C107),""))</f>
        <v>30</v>
      </c>
      <c r="E107">
        <f t="shared" ca="1" si="1"/>
        <v>49</v>
      </c>
      <c r="F107" cm="1">
        <f t="array" aca="1" ref="F107" ca="1">IF(A107&lt;&gt;"",INDEX(BDD_REVETEMENTS_EXTERIEURS!A:BF,E107,MATCH($F$8,REFERENCEMENT_FACADE[#Headers],0)),"")</f>
        <v>0</v>
      </c>
    </row>
    <row r="108" spans="1:6" x14ac:dyDescent="0.3">
      <c r="A108" s="3">
        <f>IF(AND(A107&lt;COUNTIF(REFERENCEMENT_FACADE[DATE REFERENCEMENT],"&lt;&gt;"&amp;""),A107&gt;0),'PR-tampon'!A107+1,"")</f>
        <v>100</v>
      </c>
      <c r="B108" s="3">
        <f>IFERROR(IF(A108="","",VLOOKUP($A108,REFERENCEMENT_FACADE[[Ordre]:[Eligibilité procédé]],2,FALSE)),"")</f>
        <v>105</v>
      </c>
      <c r="C108" t="str" cm="1">
        <f t="array" ref="C108">IF(B108&lt;&gt;"",INDEX(BDD_REVETEMENTS_EXTERIEURS!A:BY,B108,MATCH($C$8,REFERENCEMENT_FACADE[#Headers],0)),"")</f>
        <v>Enduit</v>
      </c>
      <c r="D108">
        <f ca="1">IF($B$6=TRUE,IF(C108&lt;&gt;"",COUNTIF(INDIRECT("$C$"&amp;ROW($C$9)&amp;":$C$"&amp;487-COUNTBLANK($C$9:$C$487)),"&lt;"&amp;C108)+COUNTIF(C$9:C108,C108),""),IF(C108&lt;&gt;"",COUNTIF(INDIRECT("$C$"&amp;ROW($C$9)&amp;":$C$"&amp;487-COUNTBLANK($C$9:$C$487)),"&gt;"&amp;C108)+COUNTIF(C$9:C108,C108),""))</f>
        <v>31</v>
      </c>
      <c r="E108">
        <f t="shared" ca="1" si="1"/>
        <v>50</v>
      </c>
      <c r="F108" cm="1">
        <f t="array" aca="1" ref="F108" ca="1">IF(A108&lt;&gt;"",INDEX(BDD_REVETEMENTS_EXTERIEURS!A:BF,E108,MATCH($F$8,REFERENCEMENT_FACADE[#Headers],0)),"")</f>
        <v>0</v>
      </c>
    </row>
    <row r="109" spans="1:6" x14ac:dyDescent="0.3">
      <c r="A109" s="3">
        <f>IF(AND(A108&lt;COUNTIF(REFERENCEMENT_FACADE[DATE REFERENCEMENT],"&lt;&gt;"&amp;""),A108&gt;0),'PR-tampon'!A108+1,"")</f>
        <v>101</v>
      </c>
      <c r="B109" s="3">
        <f>IFERROR(IF(A109="","",VLOOKUP($A109,REFERENCEMENT_FACADE[[Ordre]:[Eligibilité procédé]],2,FALSE)),"")</f>
        <v>106</v>
      </c>
      <c r="C109" t="str" cm="1">
        <f t="array" ref="C109">IF(B109&lt;&gt;"",INDEX(BDD_REVETEMENTS_EXTERIEURS!A:BY,B109,MATCH($C$8,REFERENCEMENT_FACADE[#Headers],0)),"")</f>
        <v>Enduit</v>
      </c>
      <c r="D109">
        <f ca="1">IF($B$6=TRUE,IF(C109&lt;&gt;"",COUNTIF(INDIRECT("$C$"&amp;ROW($C$9)&amp;":$C$"&amp;487-COUNTBLANK($C$9:$C$487)),"&lt;"&amp;C109)+COUNTIF(C$9:C109,C109),""),IF(C109&lt;&gt;"",COUNTIF(INDIRECT("$C$"&amp;ROW($C$9)&amp;":$C$"&amp;487-COUNTBLANK($C$9:$C$487)),"&gt;"&amp;C109)+COUNTIF(C$9:C109,C109),""))</f>
        <v>32</v>
      </c>
      <c r="E109">
        <f t="shared" ca="1" si="1"/>
        <v>54</v>
      </c>
      <c r="F109" cm="1">
        <f t="array" aca="1" ref="F109" ca="1">IF(A109&lt;&gt;"",INDEX(BDD_REVETEMENTS_EXTERIEURS!A:BF,E109,MATCH($F$8,REFERENCEMENT_FACADE[#Headers],0)),"")</f>
        <v>0</v>
      </c>
    </row>
    <row r="110" spans="1:6" x14ac:dyDescent="0.3">
      <c r="A110" s="3">
        <f>IF(AND(A109&lt;COUNTIF(REFERENCEMENT_FACADE[DATE REFERENCEMENT],"&lt;&gt;"&amp;""),A109&gt;0),'PR-tampon'!A109+1,"")</f>
        <v>102</v>
      </c>
      <c r="B110" s="3">
        <f>IFERROR(IF(A110="","",VLOOKUP($A110,REFERENCEMENT_FACADE[[Ordre]:[Eligibilité procédé]],2,FALSE)),"")</f>
        <v>107</v>
      </c>
      <c r="C110" t="str" cm="1">
        <f t="array" ref="C110">IF(B110&lt;&gt;"",INDEX(BDD_REVETEMENTS_EXTERIEURS!A:BY,B110,MATCH($C$8,REFERENCEMENT_FACADE[#Headers],0)),"")</f>
        <v>Enduit</v>
      </c>
      <c r="D110">
        <f ca="1">IF($B$6=TRUE,IF(C110&lt;&gt;"",COUNTIF(INDIRECT("$C$"&amp;ROW($C$9)&amp;":$C$"&amp;487-COUNTBLANK($C$9:$C$487)),"&lt;"&amp;C110)+COUNTIF(C$9:C110,C110),""),IF(C110&lt;&gt;"",COUNTIF(INDIRECT("$C$"&amp;ROW($C$9)&amp;":$C$"&amp;487-COUNTBLANK($C$9:$C$487)),"&gt;"&amp;C110)+COUNTIF(C$9:C110,C110),""))</f>
        <v>33</v>
      </c>
      <c r="E110">
        <f t="shared" ca="1" si="1"/>
        <v>63</v>
      </c>
      <c r="F110" cm="1">
        <f t="array" aca="1" ref="F110" ca="1">IF(A110&lt;&gt;"",INDEX(BDD_REVETEMENTS_EXTERIEURS!A:BF,E110,MATCH($F$8,REFERENCEMENT_FACADE[#Headers],0)),"")</f>
        <v>0</v>
      </c>
    </row>
    <row r="111" spans="1:6" x14ac:dyDescent="0.3">
      <c r="A111" s="3">
        <f>IF(AND(A110&lt;COUNTIF(REFERENCEMENT_FACADE[DATE REFERENCEMENT],"&lt;&gt;"&amp;""),A110&gt;0),'PR-tampon'!A110+1,"")</f>
        <v>103</v>
      </c>
      <c r="B111" s="3">
        <f>IFERROR(IF(A111="","",VLOOKUP($A111,REFERENCEMENT_FACADE[[Ordre]:[Eligibilité procédé]],2,FALSE)),"")</f>
        <v>108</v>
      </c>
      <c r="C111" t="str" cm="1">
        <f t="array" ref="C111">IF(B111&lt;&gt;"",INDEX(BDD_REVETEMENTS_EXTERIEURS!A:BY,B111,MATCH($C$8,REFERENCEMENT_FACADE[#Headers],0)),"")</f>
        <v>Enduit</v>
      </c>
      <c r="D111">
        <f ca="1">IF($B$6=TRUE,IF(C111&lt;&gt;"",COUNTIF(INDIRECT("$C$"&amp;ROW($C$9)&amp;":$C$"&amp;487-COUNTBLANK($C$9:$C$487)),"&lt;"&amp;C111)+COUNTIF(C$9:C111,C111),""),IF(C111&lt;&gt;"",COUNTIF(INDIRECT("$C$"&amp;ROW($C$9)&amp;":$C$"&amp;487-COUNTBLANK($C$9:$C$487)),"&gt;"&amp;C111)+COUNTIF(C$9:C111,C111),""))</f>
        <v>34</v>
      </c>
      <c r="E111">
        <f t="shared" ca="1" si="1"/>
        <v>64</v>
      </c>
      <c r="F111" cm="1">
        <f t="array" aca="1" ref="F111" ca="1">IF(A111&lt;&gt;"",INDEX(BDD_REVETEMENTS_EXTERIEURS!A:BF,E111,MATCH($F$8,REFERENCEMENT_FACADE[#Headers],0)),"")</f>
        <v>0</v>
      </c>
    </row>
    <row r="112" spans="1:6" x14ac:dyDescent="0.3">
      <c r="A112" s="3">
        <f>IF(AND(A111&lt;COUNTIF(REFERENCEMENT_FACADE[DATE REFERENCEMENT],"&lt;&gt;"&amp;""),A111&gt;0),'PR-tampon'!A111+1,"")</f>
        <v>104</v>
      </c>
      <c r="B112" s="3">
        <f>IFERROR(IF(A112="","",VLOOKUP($A112,REFERENCEMENT_FACADE[[Ordre]:[Eligibilité procédé]],2,FALSE)),"")</f>
        <v>109</v>
      </c>
      <c r="C112" t="str" cm="1">
        <f t="array" ref="C112">IF(B112&lt;&gt;"",INDEX(BDD_REVETEMENTS_EXTERIEURS!A:BY,B112,MATCH($C$8,REFERENCEMENT_FACADE[#Headers],0)),"")</f>
        <v>Enduit</v>
      </c>
      <c r="D112">
        <f ca="1">IF($B$6=TRUE,IF(C112&lt;&gt;"",COUNTIF(INDIRECT("$C$"&amp;ROW($C$9)&amp;":$C$"&amp;487-COUNTBLANK($C$9:$C$487)),"&lt;"&amp;C112)+COUNTIF(C$9:C112,C112),""),IF(C112&lt;&gt;"",COUNTIF(INDIRECT("$C$"&amp;ROW($C$9)&amp;":$C$"&amp;487-COUNTBLANK($C$9:$C$487)),"&gt;"&amp;C112)+COUNTIF(C$9:C112,C112),""))</f>
        <v>35</v>
      </c>
      <c r="E112">
        <f t="shared" ca="1" si="1"/>
        <v>65</v>
      </c>
      <c r="F112" cm="1">
        <f t="array" aca="1" ref="F112" ca="1">IF(A112&lt;&gt;"",INDEX(BDD_REVETEMENTS_EXTERIEURS!A:BF,E112,MATCH($F$8,REFERENCEMENT_FACADE[#Headers],0)),"")</f>
        <v>0</v>
      </c>
    </row>
    <row r="113" spans="1:6" x14ac:dyDescent="0.3">
      <c r="A113" s="3">
        <f>IF(AND(A112&lt;COUNTIF(REFERENCEMENT_FACADE[DATE REFERENCEMENT],"&lt;&gt;"&amp;""),A112&gt;0),'PR-tampon'!A112+1,"")</f>
        <v>105</v>
      </c>
      <c r="B113" s="3">
        <f>IFERROR(IF(A113="","",VLOOKUP($A113,REFERENCEMENT_FACADE[[Ordre]:[Eligibilité procédé]],2,FALSE)),"")</f>
        <v>110</v>
      </c>
      <c r="C113" t="str" cm="1">
        <f t="array" ref="C113">IF(B113&lt;&gt;"",INDEX(BDD_REVETEMENTS_EXTERIEURS!A:BY,B113,MATCH($C$8,REFERENCEMENT_FACADE[#Headers],0)),"")</f>
        <v>Enduit</v>
      </c>
      <c r="D113">
        <f ca="1">IF($B$6=TRUE,IF(C113&lt;&gt;"",COUNTIF(INDIRECT("$C$"&amp;ROW($C$9)&amp;":$C$"&amp;487-COUNTBLANK($C$9:$C$487)),"&lt;"&amp;C113)+COUNTIF(C$9:C113,C113),""),IF(C113&lt;&gt;"",COUNTIF(INDIRECT("$C$"&amp;ROW($C$9)&amp;":$C$"&amp;487-COUNTBLANK($C$9:$C$487)),"&gt;"&amp;C113)+COUNTIF(C$9:C113,C113),""))</f>
        <v>36</v>
      </c>
      <c r="E113">
        <f t="shared" ca="1" si="1"/>
        <v>67</v>
      </c>
      <c r="F113" cm="1">
        <f t="array" aca="1" ref="F113" ca="1">IF(A113&lt;&gt;"",INDEX(BDD_REVETEMENTS_EXTERIEURS!A:BF,E113,MATCH($F$8,REFERENCEMENT_FACADE[#Headers],0)),"")</f>
        <v>0</v>
      </c>
    </row>
    <row r="114" spans="1:6" x14ac:dyDescent="0.3">
      <c r="A114" s="3">
        <f>IF(AND(A113&lt;COUNTIF(REFERENCEMENT_FACADE[DATE REFERENCEMENT],"&lt;&gt;"&amp;""),A113&gt;0),'PR-tampon'!A113+1,"")</f>
        <v>106</v>
      </c>
      <c r="B114" s="3">
        <f>IFERROR(IF(A114="","",VLOOKUP($A114,REFERENCEMENT_FACADE[[Ordre]:[Eligibilité procédé]],2,FALSE)),"")</f>
        <v>111</v>
      </c>
      <c r="C114" t="str" cm="1">
        <f t="array" ref="C114">IF(B114&lt;&gt;"",INDEX(BDD_REVETEMENTS_EXTERIEURS!A:BY,B114,MATCH($C$8,REFERENCEMENT_FACADE[#Headers],0)),"")</f>
        <v>Selon revêtement</v>
      </c>
      <c r="D114">
        <f ca="1">IF($B$6=TRUE,IF(C114&lt;&gt;"",COUNTIF(INDIRECT("$C$"&amp;ROW($C$9)&amp;":$C$"&amp;487-COUNTBLANK($C$9:$C$487)),"&lt;"&amp;C114)+COUNTIF(C$9:C114,C114),""),IF(C114&lt;&gt;"",COUNTIF(INDIRECT("$C$"&amp;ROW($C$9)&amp;":$C$"&amp;487-COUNTBLANK($C$9:$C$487)),"&gt;"&amp;C114)+COUNTIF(C$9:C114,C114),""))</f>
        <v>117</v>
      </c>
      <c r="E114">
        <f t="shared" ca="1" si="1"/>
        <v>68</v>
      </c>
      <c r="F114" cm="1">
        <f t="array" aca="1" ref="F114" ca="1">IF(A114&lt;&gt;"",INDEX(BDD_REVETEMENTS_EXTERIEURS!A:BF,E114,MATCH($F$8,REFERENCEMENT_FACADE[#Headers],0)),"")</f>
        <v>0</v>
      </c>
    </row>
    <row r="115" spans="1:6" x14ac:dyDescent="0.3">
      <c r="A115" s="3">
        <f>IF(AND(A114&lt;COUNTIF(REFERENCEMENT_FACADE[DATE REFERENCEMENT],"&lt;&gt;"&amp;""),A114&gt;0),'PR-tampon'!A114+1,"")</f>
        <v>107</v>
      </c>
      <c r="B115" s="3">
        <f>IFERROR(IF(A115="","",VLOOKUP($A115,REFERENCEMENT_FACADE[[Ordre]:[Eligibilité procédé]],2,FALSE)),"")</f>
        <v>112</v>
      </c>
      <c r="C115" t="str" cm="1">
        <f t="array" ref="C115">IF(B115&lt;&gt;"",INDEX(BDD_REVETEMENTS_EXTERIEURS!A:BY,B115,MATCH($C$8,REFERENCEMENT_FACADE[#Headers],0)),"")</f>
        <v>Selon revêtement</v>
      </c>
      <c r="D115">
        <f ca="1">IF($B$6=TRUE,IF(C115&lt;&gt;"",COUNTIF(INDIRECT("$C$"&amp;ROW($C$9)&amp;":$C$"&amp;487-COUNTBLANK($C$9:$C$487)),"&lt;"&amp;C115)+COUNTIF(C$9:C115,C115),""),IF(C115&lt;&gt;"",COUNTIF(INDIRECT("$C$"&amp;ROW($C$9)&amp;":$C$"&amp;487-COUNTBLANK($C$9:$C$487)),"&gt;"&amp;C115)+COUNTIF(C$9:C115,C115),""))</f>
        <v>118</v>
      </c>
      <c r="E115">
        <f t="shared" ca="1" si="1"/>
        <v>69</v>
      </c>
      <c r="F115" cm="1">
        <f t="array" aca="1" ref="F115" ca="1">IF(A115&lt;&gt;"",INDEX(BDD_REVETEMENTS_EXTERIEURS!A:BF,E115,MATCH($F$8,REFERENCEMENT_FACADE[#Headers],0)),"")</f>
        <v>0</v>
      </c>
    </row>
    <row r="116" spans="1:6" x14ac:dyDescent="0.3">
      <c r="A116" s="3">
        <f>IF(AND(A115&lt;COUNTIF(REFERENCEMENT_FACADE[DATE REFERENCEMENT],"&lt;&gt;"&amp;""),A115&gt;0),'PR-tampon'!A115+1,"")</f>
        <v>108</v>
      </c>
      <c r="B116" s="3">
        <f>IFERROR(IF(A116="","",VLOOKUP($A116,REFERENCEMENT_FACADE[[Ordre]:[Eligibilité procédé]],2,FALSE)),"")</f>
        <v>113</v>
      </c>
      <c r="C116" t="str" cm="1">
        <f t="array" ref="C116">IF(B116&lt;&gt;"",INDEX(BDD_REVETEMENTS_EXTERIEURS!A:BY,B116,MATCH($C$8,REFERENCEMENT_FACADE[#Headers],0)),"")</f>
        <v>Verre</v>
      </c>
      <c r="D116">
        <f ca="1">IF($B$6=TRUE,IF(C116&lt;&gt;"",COUNTIF(INDIRECT("$C$"&amp;ROW($C$9)&amp;":$C$"&amp;487-COUNTBLANK($C$9:$C$487)),"&lt;"&amp;C116)+COUNTIF(C$9:C116,C116),""),IF(C116&lt;&gt;"",COUNTIF(INDIRECT("$C$"&amp;ROW($C$9)&amp;":$C$"&amp;487-COUNTBLANK($C$9:$C$487)),"&gt;"&amp;C116)+COUNTIF(C$9:C116,C116),""))</f>
        <v>122</v>
      </c>
      <c r="E116">
        <f t="shared" ca="1" si="1"/>
        <v>70</v>
      </c>
      <c r="F116" cm="1">
        <f t="array" aca="1" ref="F116" ca="1">IF(A116&lt;&gt;"",INDEX(BDD_REVETEMENTS_EXTERIEURS!A:BF,E116,MATCH($F$8,REFERENCEMENT_FACADE[#Headers],0)),"")</f>
        <v>0</v>
      </c>
    </row>
    <row r="117" spans="1:6" x14ac:dyDescent="0.3">
      <c r="A117" s="3">
        <f>IF(AND(A116&lt;COUNTIF(REFERENCEMENT_FACADE[DATE REFERENCEMENT],"&lt;&gt;"&amp;""),A116&gt;0),'PR-tampon'!A116+1,"")</f>
        <v>109</v>
      </c>
      <c r="B117" s="3">
        <f>IFERROR(IF(A117="","",VLOOKUP($A117,REFERENCEMENT_FACADE[[Ordre]:[Eligibilité procédé]],2,FALSE)),"")</f>
        <v>114</v>
      </c>
      <c r="C117" t="str" cm="1">
        <f t="array" ref="C117">IF(B117&lt;&gt;"",INDEX(BDD_REVETEMENTS_EXTERIEURS!A:BY,B117,MATCH($C$8,REFERENCEMENT_FACADE[#Headers],0)),"")</f>
        <v>Verre</v>
      </c>
      <c r="D117">
        <f ca="1">IF($B$6=TRUE,IF(C117&lt;&gt;"",COUNTIF(INDIRECT("$C$"&amp;ROW($C$9)&amp;":$C$"&amp;487-COUNTBLANK($C$9:$C$487)),"&lt;"&amp;C117)+COUNTIF(C$9:C117,C117),""),IF(C117&lt;&gt;"",COUNTIF(INDIRECT("$C$"&amp;ROW($C$9)&amp;":$C$"&amp;487-COUNTBLANK($C$9:$C$487)),"&gt;"&amp;C117)+COUNTIF(C$9:C117,C117),""))</f>
        <v>123</v>
      </c>
      <c r="E117">
        <f t="shared" ca="1" si="1"/>
        <v>71</v>
      </c>
      <c r="F117" cm="1">
        <f t="array" aca="1" ref="F117" ca="1">IF(A117&lt;&gt;"",INDEX(BDD_REVETEMENTS_EXTERIEURS!A:BF,E117,MATCH($F$8,REFERENCEMENT_FACADE[#Headers],0)),"")</f>
        <v>0</v>
      </c>
    </row>
    <row r="118" spans="1:6" x14ac:dyDescent="0.3">
      <c r="A118" s="3">
        <f>IF(AND(A117&lt;COUNTIF(REFERENCEMENT_FACADE[DATE REFERENCEMENT],"&lt;&gt;"&amp;""),A117&gt;0),'PR-tampon'!A117+1,"")</f>
        <v>110</v>
      </c>
      <c r="B118" s="3">
        <f>IFERROR(IF(A118="","",VLOOKUP($A118,REFERENCEMENT_FACADE[[Ordre]:[Eligibilité procédé]],2,FALSE)),"")</f>
        <v>115</v>
      </c>
      <c r="C118" t="str" cm="1">
        <f t="array" ref="C118">IF(B118&lt;&gt;"",INDEX(BDD_REVETEMENTS_EXTERIEURS!A:BY,B118,MATCH($C$8,REFERENCEMENT_FACADE[#Headers],0)),"")</f>
        <v>Verre</v>
      </c>
      <c r="D118">
        <f ca="1">IF($B$6=TRUE,IF(C118&lt;&gt;"",COUNTIF(INDIRECT("$C$"&amp;ROW($C$9)&amp;":$C$"&amp;487-COUNTBLANK($C$9:$C$487)),"&lt;"&amp;C118)+COUNTIF(C$9:C118,C118),""),IF(C118&lt;&gt;"",COUNTIF(INDIRECT("$C$"&amp;ROW($C$9)&amp;":$C$"&amp;487-COUNTBLANK($C$9:$C$487)),"&gt;"&amp;C118)+COUNTIF(C$9:C118,C118),""))</f>
        <v>124</v>
      </c>
      <c r="E118">
        <f t="shared" ca="1" si="1"/>
        <v>72</v>
      </c>
      <c r="F118" cm="1">
        <f t="array" aca="1" ref="F118" ca="1">IF(A118&lt;&gt;"",INDEX(BDD_REVETEMENTS_EXTERIEURS!A:BF,E118,MATCH($F$8,REFERENCEMENT_FACADE[#Headers],0)),"")</f>
        <v>0</v>
      </c>
    </row>
    <row r="119" spans="1:6" x14ac:dyDescent="0.3">
      <c r="A119" s="3">
        <f>IF(AND(A118&lt;COUNTIF(REFERENCEMENT_FACADE[DATE REFERENCEMENT],"&lt;&gt;"&amp;""),A118&gt;0),'PR-tampon'!A118+1,"")</f>
        <v>111</v>
      </c>
      <c r="B119" s="3">
        <f>IFERROR(IF(A119="","",VLOOKUP($A119,REFERENCEMENT_FACADE[[Ordre]:[Eligibilité procédé]],2,FALSE)),"")</f>
        <v>116</v>
      </c>
      <c r="C119" t="str" cm="1">
        <f t="array" ref="C119">IF(B119&lt;&gt;"",INDEX(BDD_REVETEMENTS_EXTERIEURS!A:BY,B119,MATCH($C$8,REFERENCEMENT_FACADE[#Headers],0)),"")</f>
        <v>Verre</v>
      </c>
      <c r="D119">
        <f ca="1">IF($B$6=TRUE,IF(C119&lt;&gt;"",COUNTIF(INDIRECT("$C$"&amp;ROW($C$9)&amp;":$C$"&amp;487-COUNTBLANK($C$9:$C$487)),"&lt;"&amp;C119)+COUNTIF(C$9:C119,C119),""),IF(C119&lt;&gt;"",COUNTIF(INDIRECT("$C$"&amp;ROW($C$9)&amp;":$C$"&amp;487-COUNTBLANK($C$9:$C$487)),"&gt;"&amp;C119)+COUNTIF(C$9:C119,C119),""))</f>
        <v>125</v>
      </c>
      <c r="E119">
        <f t="shared" ca="1" si="1"/>
        <v>73</v>
      </c>
      <c r="F119" cm="1">
        <f t="array" aca="1" ref="F119" ca="1">IF(A119&lt;&gt;"",INDEX(BDD_REVETEMENTS_EXTERIEURS!A:BF,E119,MATCH($F$8,REFERENCEMENT_FACADE[#Headers],0)),"")</f>
        <v>0</v>
      </c>
    </row>
    <row r="120" spans="1:6" x14ac:dyDescent="0.3">
      <c r="A120" s="3">
        <f>IF(AND(A119&lt;COUNTIF(REFERENCEMENT_FACADE[DATE REFERENCEMENT],"&lt;&gt;"&amp;""),A119&gt;0),'PR-tampon'!A119+1,"")</f>
        <v>112</v>
      </c>
      <c r="B120" s="3">
        <f>IFERROR(IF(A120="","",VLOOKUP($A120,REFERENCEMENT_FACADE[[Ordre]:[Eligibilité procédé]],2,FALSE)),"")</f>
        <v>117</v>
      </c>
      <c r="C120" t="str" cm="1">
        <f t="array" ref="C120">IF(B120&lt;&gt;"",INDEX(BDD_REVETEMENTS_EXTERIEURS!A:BY,B120,MATCH($C$8,REFERENCEMENT_FACADE[#Headers],0)),"")</f>
        <v>Verre</v>
      </c>
      <c r="D120">
        <f ca="1">IF($B$6=TRUE,IF(C120&lt;&gt;"",COUNTIF(INDIRECT("$C$"&amp;ROW($C$9)&amp;":$C$"&amp;487-COUNTBLANK($C$9:$C$487)),"&lt;"&amp;C120)+COUNTIF(C$9:C120,C120),""),IF(C120&lt;&gt;"",COUNTIF(INDIRECT("$C$"&amp;ROW($C$9)&amp;":$C$"&amp;487-COUNTBLANK($C$9:$C$487)),"&gt;"&amp;C120)+COUNTIF(C$9:C120,C120),""))</f>
        <v>126</v>
      </c>
      <c r="E120">
        <f t="shared" ca="1" si="1"/>
        <v>74</v>
      </c>
      <c r="F120" cm="1">
        <f t="array" aca="1" ref="F120" ca="1">IF(A120&lt;&gt;"",INDEX(BDD_REVETEMENTS_EXTERIEURS!A:BF,E120,MATCH($F$8,REFERENCEMENT_FACADE[#Headers],0)),"")</f>
        <v>0</v>
      </c>
    </row>
    <row r="121" spans="1:6" x14ac:dyDescent="0.3">
      <c r="A121" s="3">
        <f>IF(AND(A120&lt;COUNTIF(REFERENCEMENT_FACADE[DATE REFERENCEMENT],"&lt;&gt;"&amp;""),A120&gt;0),'PR-tampon'!A120+1,"")</f>
        <v>113</v>
      </c>
      <c r="B121" s="3">
        <f>IFERROR(IF(A121="","",VLOOKUP($A121,REFERENCEMENT_FACADE[[Ordre]:[Eligibilité procédé]],2,FALSE)),"")</f>
        <v>118</v>
      </c>
      <c r="C121" t="str" cm="1">
        <f t="array" ref="C121">IF(B121&lt;&gt;"",INDEX(BDD_REVETEMENTS_EXTERIEURS!A:BY,B121,MATCH($C$8,REFERENCEMENT_FACADE[#Headers],0)),"")</f>
        <v>Verre</v>
      </c>
      <c r="D121">
        <f ca="1">IF($B$6=TRUE,IF(C121&lt;&gt;"",COUNTIF(INDIRECT("$C$"&amp;ROW($C$9)&amp;":$C$"&amp;487-COUNTBLANK($C$9:$C$487)),"&lt;"&amp;C121)+COUNTIF(C$9:C121,C121),""),IF(C121&lt;&gt;"",COUNTIF(INDIRECT("$C$"&amp;ROW($C$9)&amp;":$C$"&amp;487-COUNTBLANK($C$9:$C$487)),"&gt;"&amp;C121)+COUNTIF(C$9:C121,C121),""))</f>
        <v>127</v>
      </c>
      <c r="E121">
        <f t="shared" ca="1" si="1"/>
        <v>9</v>
      </c>
      <c r="F121" cm="1">
        <f t="array" aca="1" ref="F121" ca="1">IF(A121&lt;&gt;"",INDEX(BDD_REVETEMENTS_EXTERIEURS!A:BF,E121,MATCH($F$8,REFERENCEMENT_FACADE[#Headers],0)),"")</f>
        <v>0</v>
      </c>
    </row>
    <row r="122" spans="1:6" x14ac:dyDescent="0.3">
      <c r="A122" s="3">
        <f>IF(AND(A121&lt;COUNTIF(REFERENCEMENT_FACADE[DATE REFERENCEMENT],"&lt;&gt;"&amp;""),A121&gt;0),'PR-tampon'!A121+1,"")</f>
        <v>114</v>
      </c>
      <c r="B122" s="3">
        <f>IFERROR(IF(A122="","",VLOOKUP($A122,REFERENCEMENT_FACADE[[Ordre]:[Eligibilité procédé]],2,FALSE)),"")</f>
        <v>119</v>
      </c>
      <c r="C122" t="str" cm="1">
        <f t="array" ref="C122">IF(B122&lt;&gt;"",INDEX(BDD_REVETEMENTS_EXTERIEURS!A:BY,B122,MATCH($C$8,REFERENCEMENT_FACADE[#Headers],0)),"")</f>
        <v>Verre</v>
      </c>
      <c r="D122">
        <f ca="1">IF($B$6=TRUE,IF(C122&lt;&gt;"",COUNTIF(INDIRECT("$C$"&amp;ROW($C$9)&amp;":$C$"&amp;487-COUNTBLANK($C$9:$C$487)),"&lt;"&amp;C122)+COUNTIF(C$9:C122,C122),""),IF(C122&lt;&gt;"",COUNTIF(INDIRECT("$C$"&amp;ROW($C$9)&amp;":$C$"&amp;487-COUNTBLANK($C$9:$C$487)),"&gt;"&amp;C122)+COUNTIF(C$9:C122,C122),""))</f>
        <v>128</v>
      </c>
      <c r="E122">
        <f t="shared" ca="1" si="1"/>
        <v>13</v>
      </c>
      <c r="F122" cm="1">
        <f t="array" aca="1" ref="F122" ca="1">IF(A122&lt;&gt;"",INDEX(BDD_REVETEMENTS_EXTERIEURS!A:BF,E122,MATCH($F$8,REFERENCEMENT_FACADE[#Headers],0)),"")</f>
        <v>0</v>
      </c>
    </row>
    <row r="123" spans="1:6" x14ac:dyDescent="0.3">
      <c r="A123" s="3">
        <f>IF(AND(A122&lt;COUNTIF(REFERENCEMENT_FACADE[DATE REFERENCEMENT],"&lt;&gt;"&amp;""),A122&gt;0),'PR-tampon'!A122+1,"")</f>
        <v>115</v>
      </c>
      <c r="B123" s="3">
        <f>IFERROR(IF(A123="","",VLOOKUP($A123,REFERENCEMENT_FACADE[[Ordre]:[Eligibilité procédé]],2,FALSE)),"")</f>
        <v>120</v>
      </c>
      <c r="C123" t="str" cm="1">
        <f t="array" ref="C123">IF(B123&lt;&gt;"",INDEX(BDD_REVETEMENTS_EXTERIEURS!A:BY,B123,MATCH($C$8,REFERENCEMENT_FACADE[#Headers],0)),"")</f>
        <v>Verre</v>
      </c>
      <c r="D123">
        <f ca="1">IF($B$6=TRUE,IF(C123&lt;&gt;"",COUNTIF(INDIRECT("$C$"&amp;ROW($C$9)&amp;":$C$"&amp;487-COUNTBLANK($C$9:$C$487)),"&lt;"&amp;C123)+COUNTIF(C$9:C123,C123),""),IF(C123&lt;&gt;"",COUNTIF(INDIRECT("$C$"&amp;ROW($C$9)&amp;":$C$"&amp;487-COUNTBLANK($C$9:$C$487)),"&gt;"&amp;C123)+COUNTIF(C$9:C123,C123),""))</f>
        <v>129</v>
      </c>
      <c r="E123">
        <f t="shared" ca="1" si="1"/>
        <v>46</v>
      </c>
      <c r="F123" cm="1">
        <f t="array" aca="1" ref="F123" ca="1">IF(A123&lt;&gt;"",INDEX(BDD_REVETEMENTS_EXTERIEURS!A:BF,E123,MATCH($F$8,REFERENCEMENT_FACADE[#Headers],0)),"")</f>
        <v>0</v>
      </c>
    </row>
    <row r="124" spans="1:6" x14ac:dyDescent="0.3">
      <c r="A124" s="3">
        <f>IF(AND(A123&lt;COUNTIF(REFERENCEMENT_FACADE[DATE REFERENCEMENT],"&lt;&gt;"&amp;""),A123&gt;0),'PR-tampon'!A123+1,"")</f>
        <v>116</v>
      </c>
      <c r="B124" s="3">
        <f>IFERROR(IF(A124="","",VLOOKUP($A124,REFERENCEMENT_FACADE[[Ordre]:[Eligibilité procédé]],2,FALSE)),"")</f>
        <v>121</v>
      </c>
      <c r="C124" t="str" cm="1">
        <f t="array" ref="C124">IF(B124&lt;&gt;"",INDEX(BDD_REVETEMENTS_EXTERIEURS!A:BY,B124,MATCH($C$8,REFERENCEMENT_FACADE[#Headers],0)),"")</f>
        <v>Verre</v>
      </c>
      <c r="D124">
        <f ca="1">IF($B$6=TRUE,IF(C124&lt;&gt;"",COUNTIF(INDIRECT("$C$"&amp;ROW($C$9)&amp;":$C$"&amp;487-COUNTBLANK($C$9:$C$487)),"&lt;"&amp;C124)+COUNTIF(C$9:C124,C124),""),IF(C124&lt;&gt;"",COUNTIF(INDIRECT("$C$"&amp;ROW($C$9)&amp;":$C$"&amp;487-COUNTBLANK($C$9:$C$487)),"&gt;"&amp;C124)+COUNTIF(C$9:C124,C124),""))</f>
        <v>130</v>
      </c>
      <c r="E124">
        <f t="shared" ca="1" si="1"/>
        <v>57</v>
      </c>
      <c r="F124" cm="1">
        <f t="array" aca="1" ref="F124" ca="1">IF(A124&lt;&gt;"",INDEX(BDD_REVETEMENTS_EXTERIEURS!A:BF,E124,MATCH($F$8,REFERENCEMENT_FACADE[#Headers],0)),"")</f>
        <v>0</v>
      </c>
    </row>
    <row r="125" spans="1:6" x14ac:dyDescent="0.3">
      <c r="A125" s="3">
        <f>IF(AND(A124&lt;COUNTIF(REFERENCEMENT_FACADE[DATE REFERENCEMENT],"&lt;&gt;"&amp;""),A124&gt;0),'PR-tampon'!A124+1,"")</f>
        <v>117</v>
      </c>
      <c r="B125" s="3">
        <f>IFERROR(IF(A125="","",VLOOKUP($A125,REFERENCEMENT_FACADE[[Ordre]:[Eligibilité procédé]],2,FALSE)),"")</f>
        <v>122</v>
      </c>
      <c r="C125" t="str" cm="1">
        <f t="array" ref="C125">IF(B125&lt;&gt;"",INDEX(BDD_REVETEMENTS_EXTERIEURS!A:BY,B125,MATCH($C$8,REFERENCEMENT_FACADE[#Headers],0)),"")</f>
        <v>Verre</v>
      </c>
      <c r="D125">
        <f ca="1">IF($B$6=TRUE,IF(C125&lt;&gt;"",COUNTIF(INDIRECT("$C$"&amp;ROW($C$9)&amp;":$C$"&amp;487-COUNTBLANK($C$9:$C$487)),"&lt;"&amp;C125)+COUNTIF(C$9:C125,C125),""),IF(C125&lt;&gt;"",COUNTIF(INDIRECT("$C$"&amp;ROW($C$9)&amp;":$C$"&amp;487-COUNTBLANK($C$9:$C$487)),"&gt;"&amp;C125)+COUNTIF(C$9:C125,C125),""))</f>
        <v>131</v>
      </c>
      <c r="E125">
        <f t="shared" ca="1" si="1"/>
        <v>111</v>
      </c>
      <c r="F125" cm="1">
        <f t="array" aca="1" ref="F125" ca="1">IF(A125&lt;&gt;"",INDEX(BDD_REVETEMENTS_EXTERIEURS!A:BF,E125,MATCH($F$8,REFERENCEMENT_FACADE[#Headers],0)),"")</f>
        <v>0</v>
      </c>
    </row>
    <row r="126" spans="1:6" x14ac:dyDescent="0.3">
      <c r="A126" s="3">
        <f>IF(AND(A125&lt;COUNTIF(REFERENCEMENT_FACADE[DATE REFERENCEMENT],"&lt;&gt;"&amp;""),A125&gt;0),'PR-tampon'!A125+1,"")</f>
        <v>118</v>
      </c>
      <c r="B126" s="3">
        <f>IFERROR(IF(A126="","",VLOOKUP($A126,REFERENCEMENT_FACADE[[Ordre]:[Eligibilité procédé]],2,FALSE)),"")</f>
        <v>123</v>
      </c>
      <c r="C126" t="str" cm="1">
        <f t="array" ref="C126">IF(B126&lt;&gt;"",INDEX(BDD_REVETEMENTS_EXTERIEURS!A:BY,B126,MATCH($C$8,REFERENCEMENT_FACADE[#Headers],0)),"")</f>
        <v>Verre</v>
      </c>
      <c r="D126">
        <f ca="1">IF($B$6=TRUE,IF(C126&lt;&gt;"",COUNTIF(INDIRECT("$C$"&amp;ROW($C$9)&amp;":$C$"&amp;487-COUNTBLANK($C$9:$C$487)),"&lt;"&amp;C126)+COUNTIF(C$9:C126,C126),""),IF(C126&lt;&gt;"",COUNTIF(INDIRECT("$C$"&amp;ROW($C$9)&amp;":$C$"&amp;487-COUNTBLANK($C$9:$C$487)),"&gt;"&amp;C126)+COUNTIF(C$9:C126,C126),""))</f>
        <v>132</v>
      </c>
      <c r="E126">
        <f t="shared" ca="1" si="1"/>
        <v>112</v>
      </c>
      <c r="F126" cm="1">
        <f t="array" aca="1" ref="F126" ca="1">IF(A126&lt;&gt;"",INDEX(BDD_REVETEMENTS_EXTERIEURS!A:BF,E126,MATCH($F$8,REFERENCEMENT_FACADE[#Headers],0)),"")</f>
        <v>0</v>
      </c>
    </row>
    <row r="127" spans="1:6" x14ac:dyDescent="0.3">
      <c r="A127" s="3">
        <f>IF(AND(A126&lt;COUNTIF(REFERENCEMENT_FACADE[DATE REFERENCEMENT],"&lt;&gt;"&amp;""),A126&gt;0),'PR-tampon'!A126+1,"")</f>
        <v>119</v>
      </c>
      <c r="B127" s="3">
        <f>IFERROR(IF(A127="","",VLOOKUP($A127,REFERENCEMENT_FACADE[[Ordre]:[Eligibilité procédé]],2,FALSE)),"")</f>
        <v>124</v>
      </c>
      <c r="C127" t="str" cm="1">
        <f t="array" ref="C127">IF(B127&lt;&gt;"",INDEX(BDD_REVETEMENTS_EXTERIEURS!A:BY,B127,MATCH($C$8,REFERENCEMENT_FACADE[#Headers],0)),"")</f>
        <v>Verre</v>
      </c>
      <c r="D127">
        <f ca="1">IF($B$6=TRUE,IF(C127&lt;&gt;"",COUNTIF(INDIRECT("$C$"&amp;ROW($C$9)&amp;":$C$"&amp;487-COUNTBLANK($C$9:$C$487)),"&lt;"&amp;C127)+COUNTIF(C$9:C127,C127),""),IF(C127&lt;&gt;"",COUNTIF(INDIRECT("$C$"&amp;ROW($C$9)&amp;":$C$"&amp;487-COUNTBLANK($C$9:$C$487)),"&gt;"&amp;C127)+COUNTIF(C$9:C127,C127),""))</f>
        <v>133</v>
      </c>
      <c r="E127">
        <f t="shared" ca="1" si="1"/>
        <v>131</v>
      </c>
      <c r="F127" cm="1">
        <f t="array" aca="1" ref="F127" ca="1">IF(A127&lt;&gt;"",INDEX(BDD_REVETEMENTS_EXTERIEURS!A:BF,E127,MATCH($F$8,REFERENCEMENT_FACADE[#Headers],0)),"")</f>
        <v>0</v>
      </c>
    </row>
    <row r="128" spans="1:6" x14ac:dyDescent="0.3">
      <c r="A128" s="3">
        <f>IF(AND(A127&lt;COUNTIF(REFERENCEMENT_FACADE[DATE REFERENCEMENT],"&lt;&gt;"&amp;""),A127&gt;0),'PR-tampon'!A127+1,"")</f>
        <v>120</v>
      </c>
      <c r="B128" s="3">
        <f>IFERROR(IF(A128="","",VLOOKUP($A128,REFERENCEMENT_FACADE[[Ordre]:[Eligibilité procédé]],2,FALSE)),"")</f>
        <v>125</v>
      </c>
      <c r="C128" t="str" cm="1">
        <f t="array" ref="C128">IF(B128&lt;&gt;"",INDEX(BDD_REVETEMENTS_EXTERIEURS!A:BY,B128,MATCH($C$8,REFERENCEMENT_FACADE[#Headers],0)),"")</f>
        <v>Verre</v>
      </c>
      <c r="D128">
        <f ca="1">IF($B$6=TRUE,IF(C128&lt;&gt;"",COUNTIF(INDIRECT("$C$"&amp;ROW($C$9)&amp;":$C$"&amp;487-COUNTBLANK($C$9:$C$487)),"&lt;"&amp;C128)+COUNTIF(C$9:C128,C128),""),IF(C128&lt;&gt;"",COUNTIF(INDIRECT("$C$"&amp;ROW($C$9)&amp;":$C$"&amp;487-COUNTBLANK($C$9:$C$487)),"&gt;"&amp;C128)+COUNTIF(C$9:C128,C128),""))</f>
        <v>134</v>
      </c>
      <c r="E128">
        <f t="shared" ca="1" si="1"/>
        <v>59</v>
      </c>
      <c r="F128" cm="1">
        <f t="array" aca="1" ref="F128" ca="1">IF(A128&lt;&gt;"",INDEX(BDD_REVETEMENTS_EXTERIEURS!A:BF,E128,MATCH($F$8,REFERENCEMENT_FACADE[#Headers],0)),"")</f>
        <v>0</v>
      </c>
    </row>
    <row r="129" spans="1:6" x14ac:dyDescent="0.3">
      <c r="A129" s="3">
        <f>IF(AND(A128&lt;COUNTIF(REFERENCEMENT_FACADE[DATE REFERENCEMENT],"&lt;&gt;"&amp;""),A128&gt;0),'PR-tampon'!A128+1,"")</f>
        <v>121</v>
      </c>
      <c r="B129" s="3">
        <f>IFERROR(IF(A129="","",VLOOKUP($A129,REFERENCEMENT_FACADE[[Ordre]:[Eligibilité procédé]],2,FALSE)),"")</f>
        <v>126</v>
      </c>
      <c r="C129" t="str" cm="1">
        <f t="array" ref="C129">IF(B129&lt;&gt;"",INDEX(BDD_REVETEMENTS_EXTERIEURS!A:BY,B129,MATCH($C$8,REFERENCEMENT_FACADE[#Headers],0)),"")</f>
        <v>Verre</v>
      </c>
      <c r="D129">
        <f ca="1">IF($B$6=TRUE,IF(C129&lt;&gt;"",COUNTIF(INDIRECT("$C$"&amp;ROW($C$9)&amp;":$C$"&amp;487-COUNTBLANK($C$9:$C$487)),"&lt;"&amp;C129)+COUNTIF(C$9:C129,C129),""),IF(C129&lt;&gt;"",COUNTIF(INDIRECT("$C$"&amp;ROW($C$9)&amp;":$C$"&amp;487-COUNTBLANK($C$9:$C$487)),"&gt;"&amp;C129)+COUNTIF(C$9:C129,C129),""))</f>
        <v>135</v>
      </c>
      <c r="E129">
        <f t="shared" ca="1" si="1"/>
        <v>86</v>
      </c>
      <c r="F129" cm="1">
        <f t="array" aca="1" ref="F129" ca="1">IF(A129&lt;&gt;"",INDEX(BDD_REVETEMENTS_EXTERIEURS!A:BF,E129,MATCH($F$8,REFERENCEMENT_FACADE[#Headers],0)),"")</f>
        <v>0</v>
      </c>
    </row>
    <row r="130" spans="1:6" x14ac:dyDescent="0.3">
      <c r="A130" s="3">
        <f>IF(AND(A129&lt;COUNTIF(REFERENCEMENT_FACADE[DATE REFERENCEMENT],"&lt;&gt;"&amp;""),A129&gt;0),'PR-tampon'!A129+1,"")</f>
        <v>122</v>
      </c>
      <c r="B130" s="3">
        <f>IFERROR(IF(A130="","",VLOOKUP($A130,REFERENCEMENT_FACADE[[Ordre]:[Eligibilité procédé]],2,FALSE)),"")</f>
        <v>127</v>
      </c>
      <c r="C130" t="str" cm="1">
        <f t="array" ref="C130">IF(B130&lt;&gt;"",INDEX(BDD_REVETEMENTS_EXTERIEURS!A:BY,B130,MATCH($C$8,REFERENCEMENT_FACADE[#Headers],0)),"")</f>
        <v>Verre</v>
      </c>
      <c r="D130">
        <f ca="1">IF($B$6=TRUE,IF(C130&lt;&gt;"",COUNTIF(INDIRECT("$C$"&amp;ROW($C$9)&amp;":$C$"&amp;487-COUNTBLANK($C$9:$C$487)),"&lt;"&amp;C130)+COUNTIF(C$9:C130,C130),""),IF(C130&lt;&gt;"",COUNTIF(INDIRECT("$C$"&amp;ROW($C$9)&amp;":$C$"&amp;487-COUNTBLANK($C$9:$C$487)),"&gt;"&amp;C130)+COUNTIF(C$9:C130,C130),""))</f>
        <v>136</v>
      </c>
      <c r="E130">
        <f t="shared" ca="1" si="1"/>
        <v>113</v>
      </c>
      <c r="F130" cm="1">
        <f t="array" aca="1" ref="F130" ca="1">IF(A130&lt;&gt;"",INDEX(BDD_REVETEMENTS_EXTERIEURS!A:BF,E130,MATCH($F$8,REFERENCEMENT_FACADE[#Headers],0)),"")</f>
        <v>0</v>
      </c>
    </row>
    <row r="131" spans="1:6" x14ac:dyDescent="0.3">
      <c r="A131" s="3">
        <f>IF(AND(A130&lt;COUNTIF(REFERENCEMENT_FACADE[DATE REFERENCEMENT],"&lt;&gt;"&amp;""),A130&gt;0),'PR-tampon'!A130+1,"")</f>
        <v>123</v>
      </c>
      <c r="B131" s="3">
        <f>IFERROR(IF(A131="","",VLOOKUP($A131,REFERENCEMENT_FACADE[[Ordre]:[Eligibilité procédé]],2,FALSE)),"")</f>
        <v>128</v>
      </c>
      <c r="C131" t="str" cm="1">
        <f t="array" ref="C131">IF(B131&lt;&gt;"",INDEX(BDD_REVETEMENTS_EXTERIEURS!A:BY,B131,MATCH($C$8,REFERENCEMENT_FACADE[#Headers],0)),"")</f>
        <v>Verre</v>
      </c>
      <c r="D131">
        <f ca="1">IF($B$6=TRUE,IF(C131&lt;&gt;"",COUNTIF(INDIRECT("$C$"&amp;ROW($C$9)&amp;":$C$"&amp;487-COUNTBLANK($C$9:$C$487)),"&lt;"&amp;C131)+COUNTIF(C$9:C131,C131),""),IF(C131&lt;&gt;"",COUNTIF(INDIRECT("$C$"&amp;ROW($C$9)&amp;":$C$"&amp;487-COUNTBLANK($C$9:$C$487)),"&gt;"&amp;C131)+COUNTIF(C$9:C131,C131),""))</f>
        <v>137</v>
      </c>
      <c r="E131">
        <f t="shared" ca="1" si="1"/>
        <v>114</v>
      </c>
      <c r="F131" cm="1">
        <f t="array" aca="1" ref="F131" ca="1">IF(A131&lt;&gt;"",INDEX(BDD_REVETEMENTS_EXTERIEURS!A:BF,E131,MATCH($F$8,REFERENCEMENT_FACADE[#Headers],0)),"")</f>
        <v>0</v>
      </c>
    </row>
    <row r="132" spans="1:6" x14ac:dyDescent="0.3">
      <c r="A132" s="3">
        <f>IF(AND(A131&lt;COUNTIF(REFERENCEMENT_FACADE[DATE REFERENCEMENT],"&lt;&gt;"&amp;""),A131&gt;0),'PR-tampon'!A131+1,"")</f>
        <v>124</v>
      </c>
      <c r="B132" s="3">
        <f>IFERROR(IF(A132="","",VLOOKUP($A132,REFERENCEMENT_FACADE[[Ordre]:[Eligibilité procédé]],2,FALSE)),"")</f>
        <v>129</v>
      </c>
      <c r="C132" t="str" cm="1">
        <f t="array" ref="C132">IF(B132&lt;&gt;"",INDEX(BDD_REVETEMENTS_EXTERIEURS!A:BY,B132,MATCH($C$8,REFERENCEMENT_FACADE[#Headers],0)),"")</f>
        <v>Verre</v>
      </c>
      <c r="D132">
        <f ca="1">IF($B$6=TRUE,IF(C132&lt;&gt;"",COUNTIF(INDIRECT("$C$"&amp;ROW($C$9)&amp;":$C$"&amp;487-COUNTBLANK($C$9:$C$487)),"&lt;"&amp;C132)+COUNTIF(C$9:C132,C132),""),IF(C132&lt;&gt;"",COUNTIF(INDIRECT("$C$"&amp;ROW($C$9)&amp;":$C$"&amp;487-COUNTBLANK($C$9:$C$487)),"&gt;"&amp;C132)+COUNTIF(C$9:C132,C132),""))</f>
        <v>138</v>
      </c>
      <c r="E132">
        <f t="shared" ca="1" si="1"/>
        <v>115</v>
      </c>
      <c r="F132" cm="1">
        <f t="array" aca="1" ref="F132" ca="1">IF(A132&lt;&gt;"",INDEX(BDD_REVETEMENTS_EXTERIEURS!A:BF,E132,MATCH($F$8,REFERENCEMENT_FACADE[#Headers],0)),"")</f>
        <v>0</v>
      </c>
    </row>
    <row r="133" spans="1:6" x14ac:dyDescent="0.3">
      <c r="A133" s="3">
        <f>IF(AND(A132&lt;COUNTIF(REFERENCEMENT_FACADE[DATE REFERENCEMENT],"&lt;&gt;"&amp;""),A132&gt;0),'PR-tampon'!A132+1,"")</f>
        <v>125</v>
      </c>
      <c r="B133" s="3">
        <f>IFERROR(IF(A133="","",VLOOKUP($A133,REFERENCEMENT_FACADE[[Ordre]:[Eligibilité procédé]],2,FALSE)),"")</f>
        <v>130</v>
      </c>
      <c r="C133" t="str" cm="1">
        <f t="array" ref="C133">IF(B133&lt;&gt;"",INDEX(BDD_REVETEMENTS_EXTERIEURS!A:BY,B133,MATCH($C$8,REFERENCEMENT_FACADE[#Headers],0)),"")</f>
        <v>Minéral - Brique</v>
      </c>
      <c r="D133">
        <f ca="1">IF($B$6=TRUE,IF(C133&lt;&gt;"",COUNTIF(INDIRECT("$C$"&amp;ROW($C$9)&amp;":$C$"&amp;487-COUNTBLANK($C$9:$C$487)),"&lt;"&amp;C133)+COUNTIF(C$9:C133,C133),""),IF(C133&lt;&gt;"",COUNTIF(INDIRECT("$C$"&amp;ROW($C$9)&amp;":$C$"&amp;487-COUNTBLANK($C$9:$C$487)),"&gt;"&amp;C133)+COUNTIF(C$9:C133,C133),""))</f>
        <v>66</v>
      </c>
      <c r="E133">
        <f t="shared" ca="1" si="1"/>
        <v>116</v>
      </c>
      <c r="F133" cm="1">
        <f t="array" aca="1" ref="F133" ca="1">IF(A133&lt;&gt;"",INDEX(BDD_REVETEMENTS_EXTERIEURS!A:BF,E133,MATCH($F$8,REFERENCEMENT_FACADE[#Headers],0)),"")</f>
        <v>0</v>
      </c>
    </row>
    <row r="134" spans="1:6" x14ac:dyDescent="0.3">
      <c r="A134" s="3">
        <f>IF(AND(A133&lt;COUNTIF(REFERENCEMENT_FACADE[DATE REFERENCEMENT],"&lt;&gt;"&amp;""),A133&gt;0),'PR-tampon'!A133+1,"")</f>
        <v>126</v>
      </c>
      <c r="B134" s="3">
        <f>IFERROR(IF(A134="","",VLOOKUP($A134,REFERENCEMENT_FACADE[[Ordre]:[Eligibilité procédé]],2,FALSE)),"")</f>
        <v>131</v>
      </c>
      <c r="C134" t="str" cm="1">
        <f t="array" ref="C134">IF(B134&lt;&gt;"",INDEX(BDD_REVETEMENTS_EXTERIEURS!A:BY,B134,MATCH($C$8,REFERENCEMENT_FACADE[#Headers],0)),"")</f>
        <v>Selon revêtement</v>
      </c>
      <c r="D134">
        <f ca="1">IF($B$6=TRUE,IF(C134&lt;&gt;"",COUNTIF(INDIRECT("$C$"&amp;ROW($C$9)&amp;":$C$"&amp;487-COUNTBLANK($C$9:$C$487)),"&lt;"&amp;C134)+COUNTIF(C$9:C134,C134),""),IF(C134&lt;&gt;"",COUNTIF(INDIRECT("$C$"&amp;ROW($C$9)&amp;":$C$"&amp;487-COUNTBLANK($C$9:$C$487)),"&gt;"&amp;C134)+COUNTIF(C$9:C134,C134),""))</f>
        <v>119</v>
      </c>
      <c r="E134">
        <f t="shared" ca="1" si="1"/>
        <v>117</v>
      </c>
      <c r="F134" cm="1">
        <f t="array" aca="1" ref="F134" ca="1">IF(A134&lt;&gt;"",INDEX(BDD_REVETEMENTS_EXTERIEURS!A:BF,E134,MATCH($F$8,REFERENCEMENT_FACADE[#Headers],0)),"")</f>
        <v>0</v>
      </c>
    </row>
    <row r="135" spans="1:6" x14ac:dyDescent="0.3">
      <c r="A135" s="3">
        <f>IF(AND(A134&lt;COUNTIF(REFERENCEMENT_FACADE[DATE REFERENCEMENT],"&lt;&gt;"&amp;""),A134&gt;0),'PR-tampon'!A134+1,"")</f>
        <v>127</v>
      </c>
      <c r="B135" s="3">
        <f>IFERROR(IF(A135="","",VLOOKUP($A135,REFERENCEMENT_FACADE[[Ordre]:[Eligibilité procédé]],2,FALSE)),"")</f>
        <v>132</v>
      </c>
      <c r="C135" t="str" cm="1">
        <f t="array" ref="C135">IF(B135&lt;&gt;"",INDEX(BDD_REVETEMENTS_EXTERIEURS!A:BY,B135,MATCH($C$8,REFERENCEMENT_FACADE[#Headers],0)),"")</f>
        <v>Métallique</v>
      </c>
      <c r="D135">
        <f ca="1">IF($B$6=TRUE,IF(C135&lt;&gt;"",COUNTIF(INDIRECT("$C$"&amp;ROW($C$9)&amp;":$C$"&amp;487-COUNTBLANK($C$9:$C$487)),"&lt;"&amp;C135)+COUNTIF(C$9:C135,C135),""),IF(C135&lt;&gt;"",COUNTIF(INDIRECT("$C$"&amp;ROW($C$9)&amp;":$C$"&amp;487-COUNTBLANK($C$9:$C$487)),"&gt;"&amp;C135)+COUNTIF(C$9:C135,C135),""))</f>
        <v>42</v>
      </c>
      <c r="E135">
        <f t="shared" ca="1" si="1"/>
        <v>118</v>
      </c>
      <c r="F135" cm="1">
        <f t="array" aca="1" ref="F135" ca="1">IF(A135&lt;&gt;"",INDEX(BDD_REVETEMENTS_EXTERIEURS!A:BF,E135,MATCH($F$8,REFERENCEMENT_FACADE[#Headers],0)),"")</f>
        <v>0</v>
      </c>
    </row>
    <row r="136" spans="1:6" x14ac:dyDescent="0.3">
      <c r="A136" s="3">
        <f>IF(AND(A135&lt;COUNTIF(REFERENCEMENT_FACADE[DATE REFERENCEMENT],"&lt;&gt;"&amp;""),A135&gt;0),'PR-tampon'!A135+1,"")</f>
        <v>128</v>
      </c>
      <c r="B136" s="3">
        <f>IFERROR(IF(A136="","",VLOOKUP($A136,REFERENCEMENT_FACADE[[Ordre]:[Eligibilité procédé]],2,FALSE)),"")</f>
        <v>133</v>
      </c>
      <c r="C136" t="str" cm="1">
        <f t="array" ref="C136">IF(B136&lt;&gt;"",INDEX(BDD_REVETEMENTS_EXTERIEURS!A:BY,B136,MATCH($C$8,REFERENCEMENT_FACADE[#Headers],0)),"")</f>
        <v>Métallique</v>
      </c>
      <c r="D136">
        <f ca="1">IF($B$6=TRUE,IF(C136&lt;&gt;"",COUNTIF(INDIRECT("$C$"&amp;ROW($C$9)&amp;":$C$"&amp;487-COUNTBLANK($C$9:$C$487)),"&lt;"&amp;C136)+COUNTIF(C$9:C136,C136),""),IF(C136&lt;&gt;"",COUNTIF(INDIRECT("$C$"&amp;ROW($C$9)&amp;":$C$"&amp;487-COUNTBLANK($C$9:$C$487)),"&gt;"&amp;C136)+COUNTIF(C$9:C136,C136),""))</f>
        <v>43</v>
      </c>
      <c r="E136">
        <f t="shared" ca="1" si="1"/>
        <v>119</v>
      </c>
      <c r="F136" cm="1">
        <f t="array" aca="1" ref="F136" ca="1">IF(A136&lt;&gt;"",INDEX(BDD_REVETEMENTS_EXTERIEURS!A:BF,E136,MATCH($F$8,REFERENCEMENT_FACADE[#Headers],0)),"")</f>
        <v>0</v>
      </c>
    </row>
    <row r="137" spans="1:6" x14ac:dyDescent="0.3">
      <c r="A137" s="3">
        <f>IF(AND(A136&lt;COUNTIF(REFERENCEMENT_FACADE[DATE REFERENCEMENT],"&lt;&gt;"&amp;""),A136&gt;0),'PR-tampon'!A136+1,"")</f>
        <v>129</v>
      </c>
      <c r="B137" s="3">
        <f>IFERROR(IF(A137="","",VLOOKUP($A137,REFERENCEMENT_FACADE[[Ordre]:[Eligibilité procédé]],2,FALSE)),"")</f>
        <v>134</v>
      </c>
      <c r="C137" t="str" cm="1">
        <f t="array" ref="C137">IF(B137&lt;&gt;"",INDEX(BDD_REVETEMENTS_EXTERIEURS!A:BY,B137,MATCH($C$8,REFERENCEMENT_FACADE[#Headers],0)),"")</f>
        <v>Métallique</v>
      </c>
      <c r="D137">
        <f ca="1">IF($B$6=TRUE,IF(C137&lt;&gt;"",COUNTIF(INDIRECT("$C$"&amp;ROW($C$9)&amp;":$C$"&amp;487-COUNTBLANK($C$9:$C$487)),"&lt;"&amp;C137)+COUNTIF(C$9:C137,C137),""),IF(C137&lt;&gt;"",COUNTIF(INDIRECT("$C$"&amp;ROW($C$9)&amp;":$C$"&amp;487-COUNTBLANK($C$9:$C$487)),"&gt;"&amp;C137)+COUNTIF(C$9:C137,C137),""))</f>
        <v>44</v>
      </c>
      <c r="E137">
        <f t="shared" ca="1" si="1"/>
        <v>120</v>
      </c>
      <c r="F137" cm="1">
        <f t="array" aca="1" ref="F137" ca="1">IF(A137&lt;&gt;"",INDEX(BDD_REVETEMENTS_EXTERIEURS!A:BF,E137,MATCH($F$8,REFERENCEMENT_FACADE[#Headers],0)),"")</f>
        <v>0</v>
      </c>
    </row>
    <row r="138" spans="1:6" x14ac:dyDescent="0.3">
      <c r="A138" s="3">
        <f>IF(AND(A137&lt;COUNTIF(REFERENCEMENT_FACADE[DATE REFERENCEMENT],"&lt;&gt;"&amp;""),A137&gt;0),'PR-tampon'!A137+1,"")</f>
        <v>130</v>
      </c>
      <c r="B138" s="3">
        <f>IFERROR(IF(A138="","",VLOOKUP($A138,REFERENCEMENT_FACADE[[Ordre]:[Eligibilité procédé]],2,FALSE)),"")</f>
        <v>135</v>
      </c>
      <c r="C138" t="str" cm="1">
        <f t="array" ref="C138">IF(B138&lt;&gt;"",INDEX(BDD_REVETEMENTS_EXTERIEURS!A:BY,B138,MATCH($C$8,REFERENCEMENT_FACADE[#Headers],0)),"")</f>
        <v>Minéral</v>
      </c>
      <c r="D138">
        <f ca="1">IF($B$6=TRUE,IF(C138&lt;&gt;"",COUNTIF(INDIRECT("$C$"&amp;ROW($C$9)&amp;":$C$"&amp;487-COUNTBLANK($C$9:$C$487)),"&lt;"&amp;C138)+COUNTIF(C$9:C138,C138),""),IF(C138&lt;&gt;"",COUNTIF(INDIRECT("$C$"&amp;ROW($C$9)&amp;":$C$"&amp;487-COUNTBLANK($C$9:$C$487)),"&gt;"&amp;C138)+COUNTIF(C$9:C138,C138),""))</f>
        <v>55</v>
      </c>
      <c r="E138">
        <f t="shared" ref="E138:E201" ca="1" si="2">IFERROR(INDEX($A$9:$D$486,MATCH(ROW(D138)-ROW($B$8),$D$9:$D$486,0),2),"")</f>
        <v>121</v>
      </c>
      <c r="F138" cm="1">
        <f t="array" aca="1" ref="F138" ca="1">IF(A138&lt;&gt;"",INDEX(BDD_REVETEMENTS_EXTERIEURS!A:BF,E138,MATCH($F$8,REFERENCEMENT_FACADE[#Headers],0)),"")</f>
        <v>0</v>
      </c>
    </row>
    <row r="139" spans="1:6" x14ac:dyDescent="0.3">
      <c r="A139" s="3">
        <f>IF(AND(A138&lt;COUNTIF(REFERENCEMENT_FACADE[DATE REFERENCEMENT],"&lt;&gt;"&amp;""),A138&gt;0),'PR-tampon'!A138+1,"")</f>
        <v>131</v>
      </c>
      <c r="B139" s="3">
        <f>IFERROR(IF(A139="","",VLOOKUP($A139,REFERENCEMENT_FACADE[[Ordre]:[Eligibilité procédé]],2,FALSE)),"")</f>
        <v>136</v>
      </c>
      <c r="C139" t="str" cm="1">
        <f t="array" ref="C139">IF(B139&lt;&gt;"",INDEX(BDD_REVETEMENTS_EXTERIEURS!A:BY,B139,MATCH($C$8,REFERENCEMENT_FACADE[#Headers],0)),"")</f>
        <v>Minéral - Brique</v>
      </c>
      <c r="D139">
        <f ca="1">IF($B$6=TRUE,IF(C139&lt;&gt;"",COUNTIF(INDIRECT("$C$"&amp;ROW($C$9)&amp;":$C$"&amp;487-COUNTBLANK($C$9:$C$487)),"&lt;"&amp;C139)+COUNTIF(C$9:C139,C139),""),IF(C139&lt;&gt;"",COUNTIF(INDIRECT("$C$"&amp;ROW($C$9)&amp;":$C$"&amp;487-COUNTBLANK($C$9:$C$487)),"&gt;"&amp;C139)+COUNTIF(C$9:C139,C139),""))</f>
        <v>67</v>
      </c>
      <c r="E139">
        <f t="shared" ca="1" si="2"/>
        <v>122</v>
      </c>
      <c r="F139" cm="1">
        <f t="array" aca="1" ref="F139" ca="1">IF(A139&lt;&gt;"",INDEX(BDD_REVETEMENTS_EXTERIEURS!A:BF,E139,MATCH($F$8,REFERENCEMENT_FACADE[#Headers],0)),"")</f>
        <v>0</v>
      </c>
    </row>
    <row r="140" spans="1:6" x14ac:dyDescent="0.3">
      <c r="A140" s="3">
        <f>IF(AND(A139&lt;COUNTIF(REFERENCEMENT_FACADE[DATE REFERENCEMENT],"&lt;&gt;"&amp;""),A139&gt;0),'PR-tampon'!A139+1,"")</f>
        <v>132</v>
      </c>
      <c r="B140" s="3">
        <f>IFERROR(IF(A140="","",VLOOKUP($A140,REFERENCEMENT_FACADE[[Ordre]:[Eligibilité procédé]],2,FALSE)),"")</f>
        <v>137</v>
      </c>
      <c r="C140" t="str" cm="1">
        <f t="array" ref="C140">IF(B140&lt;&gt;"",INDEX(BDD_REVETEMENTS_EXTERIEURS!A:BY,B140,MATCH($C$8,REFERENCEMENT_FACADE[#Headers],0)),"")</f>
        <v>Minéral - Brique</v>
      </c>
      <c r="D140">
        <f ca="1">IF($B$6=TRUE,IF(C140&lt;&gt;"",COUNTIF(INDIRECT("$C$"&amp;ROW($C$9)&amp;":$C$"&amp;487-COUNTBLANK($C$9:$C$487)),"&lt;"&amp;C140)+COUNTIF(C$9:C140,C140),""),IF(C140&lt;&gt;"",COUNTIF(INDIRECT("$C$"&amp;ROW($C$9)&amp;":$C$"&amp;487-COUNTBLANK($C$9:$C$487)),"&gt;"&amp;C140)+COUNTIF(C$9:C140,C140),""))</f>
        <v>68</v>
      </c>
      <c r="E140">
        <f t="shared" ca="1" si="2"/>
        <v>123</v>
      </c>
      <c r="F140" cm="1">
        <f t="array" aca="1" ref="F140" ca="1">IF(A140&lt;&gt;"",INDEX(BDD_REVETEMENTS_EXTERIEURS!A:BF,E140,MATCH($F$8,REFERENCEMENT_FACADE[#Headers],0)),"")</f>
        <v>0</v>
      </c>
    </row>
    <row r="141" spans="1:6" x14ac:dyDescent="0.3">
      <c r="A141" s="3">
        <f>IF(AND(A140&lt;COUNTIF(REFERENCEMENT_FACADE[DATE REFERENCEMENT],"&lt;&gt;"&amp;""),A140&gt;0),'PR-tampon'!A140+1,"")</f>
        <v>133</v>
      </c>
      <c r="B141" s="3">
        <f>IFERROR(IF(A141="","",VLOOKUP($A141,REFERENCEMENT_FACADE[[Ordre]:[Eligibilité procédé]],2,FALSE)),"")</f>
        <v>138</v>
      </c>
      <c r="C141" t="str" cm="1">
        <f t="array" ref="C141">IF(B141&lt;&gt;"",INDEX(BDD_REVETEMENTS_EXTERIEURS!A:BY,B141,MATCH($C$8,REFERENCEMENT_FACADE[#Headers],0)),"")</f>
        <v>Verre</v>
      </c>
      <c r="D141">
        <f ca="1">IF($B$6=TRUE,IF(C141&lt;&gt;"",COUNTIF(INDIRECT("$C$"&amp;ROW($C$9)&amp;":$C$"&amp;487-COUNTBLANK($C$9:$C$487)),"&lt;"&amp;C141)+COUNTIF(C$9:C141,C141),""),IF(C141&lt;&gt;"",COUNTIF(INDIRECT("$C$"&amp;ROW($C$9)&amp;":$C$"&amp;487-COUNTBLANK($C$9:$C$487)),"&gt;"&amp;C141)+COUNTIF(C$9:C141,C141),""))</f>
        <v>139</v>
      </c>
      <c r="E141">
        <f t="shared" ca="1" si="2"/>
        <v>124</v>
      </c>
      <c r="F141" cm="1">
        <f t="array" aca="1" ref="F141" ca="1">IF(A141&lt;&gt;"",INDEX(BDD_REVETEMENTS_EXTERIEURS!A:BF,E141,MATCH($F$8,REFERENCEMENT_FACADE[#Headers],0)),"")</f>
        <v>0</v>
      </c>
    </row>
    <row r="142" spans="1:6" x14ac:dyDescent="0.3">
      <c r="A142" s="3">
        <f>IF(AND(A141&lt;COUNTIF(REFERENCEMENT_FACADE[DATE REFERENCEMENT],"&lt;&gt;"&amp;""),A141&gt;0),'PR-tampon'!A141+1,"")</f>
        <v>134</v>
      </c>
      <c r="B142" s="3">
        <f>IFERROR(IF(A142="","",VLOOKUP($A142,REFERENCEMENT_FACADE[[Ordre]:[Eligibilité procédé]],2,FALSE)),"")</f>
        <v>139</v>
      </c>
      <c r="C142" t="str" cm="1">
        <f t="array" ref="C142">IF(B142&lt;&gt;"",INDEX(BDD_REVETEMENTS_EXTERIEURS!A:BY,B142,MATCH($C$8,REFERENCEMENT_FACADE[#Headers],0)),"")</f>
        <v>Verre</v>
      </c>
      <c r="D142">
        <f ca="1">IF($B$6=TRUE,IF(C142&lt;&gt;"",COUNTIF(INDIRECT("$C$"&amp;ROW($C$9)&amp;":$C$"&amp;487-COUNTBLANK($C$9:$C$487)),"&lt;"&amp;C142)+COUNTIF(C$9:C142,C142),""),IF(C142&lt;&gt;"",COUNTIF(INDIRECT("$C$"&amp;ROW($C$9)&amp;":$C$"&amp;487-COUNTBLANK($C$9:$C$487)),"&gt;"&amp;C142)+COUNTIF(C$9:C142,C142),""))</f>
        <v>140</v>
      </c>
      <c r="E142">
        <f t="shared" ca="1" si="2"/>
        <v>125</v>
      </c>
      <c r="F142" cm="1">
        <f t="array" aca="1" ref="F142" ca="1">IF(A142&lt;&gt;"",INDEX(BDD_REVETEMENTS_EXTERIEURS!A:BF,E142,MATCH($F$8,REFERENCEMENT_FACADE[#Headers],0)),"")</f>
        <v>0</v>
      </c>
    </row>
    <row r="143" spans="1:6" x14ac:dyDescent="0.3">
      <c r="A143" s="3">
        <f>IF(AND(A142&lt;COUNTIF(REFERENCEMENT_FACADE[DATE REFERENCEMENT],"&lt;&gt;"&amp;""),A142&gt;0),'PR-tampon'!A142+1,"")</f>
        <v>135</v>
      </c>
      <c r="B143" s="3">
        <f>IFERROR(IF(A143="","",VLOOKUP($A143,REFERENCEMENT_FACADE[[Ordre]:[Eligibilité procédé]],2,FALSE)),"")</f>
        <v>140</v>
      </c>
      <c r="C143" t="str" cm="1">
        <f t="array" ref="C143">IF(B143&lt;&gt;"",INDEX(BDD_REVETEMENTS_EXTERIEURS!A:BY,B143,MATCH($C$8,REFERENCEMENT_FACADE[#Headers],0)),"")</f>
        <v>Métallique - aluminium</v>
      </c>
      <c r="D143">
        <f ca="1">IF($B$6=TRUE,IF(C143&lt;&gt;"",COUNTIF(INDIRECT("$C$"&amp;ROW($C$9)&amp;":$C$"&amp;487-COUNTBLANK($C$9:$C$487)),"&lt;"&amp;C143)+COUNTIF(C$9:C143,C143),""),IF(C143&lt;&gt;"",COUNTIF(INDIRECT("$C$"&amp;ROW($C$9)&amp;":$C$"&amp;487-COUNTBLANK($C$9:$C$487)),"&gt;"&amp;C143)+COUNTIF(C$9:C143,C143),""))</f>
        <v>47</v>
      </c>
      <c r="E143">
        <f t="shared" ca="1" si="2"/>
        <v>126</v>
      </c>
      <c r="F143" cm="1">
        <f t="array" aca="1" ref="F143" ca="1">IF(A143&lt;&gt;"",INDEX(BDD_REVETEMENTS_EXTERIEURS!A:BF,E143,MATCH($F$8,REFERENCEMENT_FACADE[#Headers],0)),"")</f>
        <v>0</v>
      </c>
    </row>
    <row r="144" spans="1:6" x14ac:dyDescent="0.3">
      <c r="A144" s="3">
        <f>IF(AND(A143&lt;COUNTIF(REFERENCEMENT_FACADE[DATE REFERENCEMENT],"&lt;&gt;"&amp;""),A143&gt;0),'PR-tampon'!A143+1,"")</f>
        <v>136</v>
      </c>
      <c r="B144" s="3">
        <f>IFERROR(IF(A144="","",VLOOKUP($A144,REFERENCEMENT_FACADE[[Ordre]:[Eligibilité procédé]],2,FALSE)),"")</f>
        <v>141</v>
      </c>
      <c r="C144" t="str" cm="1">
        <f t="array" ref="C144">IF(B144&lt;&gt;"",INDEX(BDD_REVETEMENTS_EXTERIEURS!A:BY,B144,MATCH($C$8,REFERENCEMENT_FACADE[#Headers],0)),"")</f>
        <v>Minéral</v>
      </c>
      <c r="D144">
        <f ca="1">IF($B$6=TRUE,IF(C144&lt;&gt;"",COUNTIF(INDIRECT("$C$"&amp;ROW($C$9)&amp;":$C$"&amp;487-COUNTBLANK($C$9:$C$487)),"&lt;"&amp;C144)+COUNTIF(C$9:C144,C144),""),IF(C144&lt;&gt;"",COUNTIF(INDIRECT("$C$"&amp;ROW($C$9)&amp;":$C$"&amp;487-COUNTBLANK($C$9:$C$487)),"&gt;"&amp;C144)+COUNTIF(C$9:C144,C144),""))</f>
        <v>56</v>
      </c>
      <c r="E144">
        <f t="shared" ca="1" si="2"/>
        <v>127</v>
      </c>
      <c r="F144" cm="1">
        <f t="array" aca="1" ref="F144" ca="1">IF(A144&lt;&gt;"",INDEX(BDD_REVETEMENTS_EXTERIEURS!A:BF,E144,MATCH($F$8,REFERENCEMENT_FACADE[#Headers],0)),"")</f>
        <v>0</v>
      </c>
    </row>
    <row r="145" spans="1:6" x14ac:dyDescent="0.3">
      <c r="A145" s="3">
        <f>IF(AND(A144&lt;COUNTIF(REFERENCEMENT_FACADE[DATE REFERENCEMENT],"&lt;&gt;"&amp;""),A144&gt;0),'PR-tampon'!A144+1,"")</f>
        <v>137</v>
      </c>
      <c r="B145" s="3">
        <f>IFERROR(IF(A145="","",VLOOKUP($A145,REFERENCEMENT_FACADE[[Ordre]:[Eligibilité procédé]],2,FALSE)),"")</f>
        <v>142</v>
      </c>
      <c r="C145" t="str" cm="1">
        <f t="array" ref="C145">IF(B145&lt;&gt;"",INDEX(BDD_REVETEMENTS_EXTERIEURS!A:BY,B145,MATCH($C$8,REFERENCEMENT_FACADE[#Headers],0)),"")</f>
        <v>Minéral - Brique</v>
      </c>
      <c r="D145">
        <f ca="1">IF($B$6=TRUE,IF(C145&lt;&gt;"",COUNTIF(INDIRECT("$C$"&amp;ROW($C$9)&amp;":$C$"&amp;487-COUNTBLANK($C$9:$C$487)),"&lt;"&amp;C145)+COUNTIF(C$9:C145,C145),""),IF(C145&lt;&gt;"",COUNTIF(INDIRECT("$C$"&amp;ROW($C$9)&amp;":$C$"&amp;487-COUNTBLANK($C$9:$C$487)),"&gt;"&amp;C145)+COUNTIF(C$9:C145,C145),""))</f>
        <v>69</v>
      </c>
      <c r="E145">
        <f t="shared" ca="1" si="2"/>
        <v>128</v>
      </c>
      <c r="F145" cm="1">
        <f t="array" aca="1" ref="F145" ca="1">IF(A145&lt;&gt;"",INDEX(BDD_REVETEMENTS_EXTERIEURS!A:BF,E145,MATCH($F$8,REFERENCEMENT_FACADE[#Headers],0)),"")</f>
        <v>0</v>
      </c>
    </row>
    <row r="146" spans="1:6" x14ac:dyDescent="0.3">
      <c r="A146" s="3">
        <f>IF(AND(A145&lt;COUNTIF(REFERENCEMENT_FACADE[DATE REFERENCEMENT],"&lt;&gt;"&amp;""),A145&gt;0),'PR-tampon'!A145+1,"")</f>
        <v>138</v>
      </c>
      <c r="B146" s="3">
        <f>IFERROR(IF(A146="","",VLOOKUP($A146,REFERENCEMENT_FACADE[[Ordre]:[Eligibilité procédé]],2,FALSE)),"")</f>
        <v>143</v>
      </c>
      <c r="C146" t="str" cm="1">
        <f t="array" ref="C146">IF(B146&lt;&gt;"",INDEX(BDD_REVETEMENTS_EXTERIEURS!A:BY,B146,MATCH($C$8,REFERENCEMENT_FACADE[#Headers],0)),"")</f>
        <v>Minéral - Brique</v>
      </c>
      <c r="D146">
        <f ca="1">IF($B$6=TRUE,IF(C146&lt;&gt;"",COUNTIF(INDIRECT("$C$"&amp;ROW($C$9)&amp;":$C$"&amp;487-COUNTBLANK($C$9:$C$487)),"&lt;"&amp;C146)+COUNTIF(C$9:C146,C146),""),IF(C146&lt;&gt;"",COUNTIF(INDIRECT("$C$"&amp;ROW($C$9)&amp;":$C$"&amp;487-COUNTBLANK($C$9:$C$487)),"&gt;"&amp;C146)+COUNTIF(C$9:C146,C146),""))</f>
        <v>70</v>
      </c>
      <c r="E146">
        <f t="shared" ca="1" si="2"/>
        <v>129</v>
      </c>
      <c r="F146" cm="1">
        <f t="array" aca="1" ref="F146" ca="1">IF(A146&lt;&gt;"",INDEX(BDD_REVETEMENTS_EXTERIEURS!A:BF,E146,MATCH($F$8,REFERENCEMENT_FACADE[#Headers],0)),"")</f>
        <v>0</v>
      </c>
    </row>
    <row r="147" spans="1:6" x14ac:dyDescent="0.3">
      <c r="A147" s="3">
        <f>IF(AND(A146&lt;COUNTIF(REFERENCEMENT_FACADE[DATE REFERENCEMENT],"&lt;&gt;"&amp;""),A146&gt;0),'PR-tampon'!A146+1,"")</f>
        <v>139</v>
      </c>
      <c r="B147" s="3">
        <f>IFERROR(IF(A147="","",VLOOKUP($A147,REFERENCEMENT_FACADE[[Ordre]:[Eligibilité procédé]],2,FALSE)),"")</f>
        <v>144</v>
      </c>
      <c r="C147" t="str" cm="1">
        <f t="array" ref="C147">IF(B147&lt;&gt;"",INDEX(BDD_REVETEMENTS_EXTERIEURS!A:BY,B147,MATCH($C$8,REFERENCEMENT_FACADE[#Headers],0)),"")</f>
        <v>Minéral - Brique</v>
      </c>
      <c r="D147">
        <f ca="1">IF($B$6=TRUE,IF(C147&lt;&gt;"",COUNTIF(INDIRECT("$C$"&amp;ROW($C$9)&amp;":$C$"&amp;487-COUNTBLANK($C$9:$C$487)),"&lt;"&amp;C147)+COUNTIF(C$9:C147,C147),""),IF(C147&lt;&gt;"",COUNTIF(INDIRECT("$C$"&amp;ROW($C$9)&amp;":$C$"&amp;487-COUNTBLANK($C$9:$C$487)),"&gt;"&amp;C147)+COUNTIF(C$9:C147,C147),""))</f>
        <v>71</v>
      </c>
      <c r="E147">
        <f t="shared" ca="1" si="2"/>
        <v>138</v>
      </c>
      <c r="F147" cm="1">
        <f t="array" aca="1" ref="F147" ca="1">IF(A147&lt;&gt;"",INDEX(BDD_REVETEMENTS_EXTERIEURS!A:BF,E147,MATCH($F$8,REFERENCEMENT_FACADE[#Headers],0)),"")</f>
        <v>0</v>
      </c>
    </row>
    <row r="148" spans="1:6" x14ac:dyDescent="0.3">
      <c r="A148" s="3">
        <f>IF(AND(A147&lt;COUNTIF(REFERENCEMENT_FACADE[DATE REFERENCEMENT],"&lt;&gt;"&amp;""),A147&gt;0),'PR-tampon'!A147+1,"")</f>
        <v>140</v>
      </c>
      <c r="B148" s="3">
        <f>IFERROR(IF(A148="","",VLOOKUP($A148,REFERENCEMENT_FACADE[[Ordre]:[Eligibilité procédé]],2,FALSE)),"")</f>
        <v>145</v>
      </c>
      <c r="C148" t="str" cm="1">
        <f t="array" ref="C148">IF(B148&lt;&gt;"",INDEX(BDD_REVETEMENTS_EXTERIEURS!A:BY,B148,MATCH($C$8,REFERENCEMENT_FACADE[#Headers],0)),"")</f>
        <v>Minéral - Brique</v>
      </c>
      <c r="D148">
        <f ca="1">IF($B$6=TRUE,IF(C148&lt;&gt;"",COUNTIF(INDIRECT("$C$"&amp;ROW($C$9)&amp;":$C$"&amp;487-COUNTBLANK($C$9:$C$487)),"&lt;"&amp;C148)+COUNTIF(C$9:C148,C148),""),IF(C148&lt;&gt;"",COUNTIF(INDIRECT("$C$"&amp;ROW($C$9)&amp;":$C$"&amp;487-COUNTBLANK($C$9:$C$487)),"&gt;"&amp;C148)+COUNTIF(C$9:C148,C148),""))</f>
        <v>72</v>
      </c>
      <c r="E148">
        <f t="shared" ca="1" si="2"/>
        <v>139</v>
      </c>
      <c r="F148" cm="1">
        <f t="array" aca="1" ref="F148" ca="1">IF(A148&lt;&gt;"",INDEX(BDD_REVETEMENTS_EXTERIEURS!A:BF,E148,MATCH($F$8,REFERENCEMENT_FACADE[#Headers],0)),"")</f>
        <v>0</v>
      </c>
    </row>
    <row r="149" spans="1:6" x14ac:dyDescent="0.3">
      <c r="A149" s="3" t="str">
        <f>IF(AND(A148&lt;COUNTIF(REFERENCEMENT_FACADE[DATE REFERENCEMENT],"&lt;&gt;"&amp;""),A148&gt;0),'PR-tampon'!A148+1,"")</f>
        <v/>
      </c>
      <c r="B149" s="3" t="str">
        <f>IFERROR(IF(A149="","",VLOOKUP($A149,REFERENCEMENT_FACADE[[Ordre]:[Eligibilité procédé]],2,FALSE)),"")</f>
        <v/>
      </c>
      <c r="C149" t="str" cm="1">
        <f t="array" ref="C149">IF(B149&lt;&gt;"",INDEX(BDD_REVETEMENTS_EXTERIEURS!A:BY,B149,MATCH($C$8,REFERENCEMENT_FACADE[#Headers],0)),"")</f>
        <v/>
      </c>
      <c r="D149" t="str">
        <f ca="1">IF($B$6=TRUE,IF(C149&lt;&gt;"",COUNTIF(INDIRECT("$C$"&amp;ROW($C$9)&amp;":$C$"&amp;487-COUNTBLANK($C$9:$C$487)),"&lt;"&amp;C149)+COUNTIF(C$9:C149,C149),""),IF(C149&lt;&gt;"",COUNTIF(INDIRECT("$C$"&amp;ROW($C$9)&amp;":$C$"&amp;487-COUNTBLANK($C$9:$C$487)),"&gt;"&amp;C149)+COUNTIF(C$9:C149,C149),""))</f>
        <v/>
      </c>
      <c r="E149" t="str">
        <f t="shared" ca="1" si="2"/>
        <v/>
      </c>
      <c r="F149" t="str" cm="1">
        <f t="array" ref="F149">IF(A149&lt;&gt;"",INDEX(BDD_REVETEMENTS_EXTERIEURS!A:BF,E149,MATCH($F$8,REFERENCEMENT_FACADE[#Headers],0)),"")</f>
        <v/>
      </c>
    </row>
    <row r="150" spans="1:6" x14ac:dyDescent="0.3">
      <c r="A150" s="3" t="str">
        <f>IF(AND(A149&lt;COUNTIF(REFERENCEMENT_FACADE[DATE REFERENCEMENT],"&lt;&gt;"&amp;""),A149&gt;0),'PR-tampon'!A149+1,"")</f>
        <v/>
      </c>
      <c r="B150" s="3" t="str">
        <f>IFERROR(IF(A150="","",VLOOKUP($A150,REFERENCEMENT_FACADE[[Ordre]:[Eligibilité procédé]],2,FALSE)),"")</f>
        <v/>
      </c>
      <c r="C150" t="str" cm="1">
        <f t="array" ref="C150">IF(B150&lt;&gt;"",INDEX(BDD_REVETEMENTS_EXTERIEURS!A:BY,B150,MATCH($C$8,REFERENCEMENT_FACADE[#Headers],0)),"")</f>
        <v/>
      </c>
      <c r="D150" t="str">
        <f ca="1">IF($B$6=TRUE,IF(C150&lt;&gt;"",COUNTIF(INDIRECT("$C$"&amp;ROW($C$9)&amp;":$C$"&amp;487-COUNTBLANK($C$9:$C$487)),"&lt;"&amp;C150)+COUNTIF(C$9:C150,C150),""),IF(C150&lt;&gt;"",COUNTIF(INDIRECT("$C$"&amp;ROW($C$9)&amp;":$C$"&amp;487-COUNTBLANK($C$9:$C$487)),"&gt;"&amp;C150)+COUNTIF(C$9:C150,C150),""))</f>
        <v/>
      </c>
      <c r="E150" t="str">
        <f t="shared" ca="1" si="2"/>
        <v/>
      </c>
      <c r="F150" t="str" cm="1">
        <f t="array" ref="F150">IF(A150&lt;&gt;"",INDEX(BDD_REVETEMENTS_EXTERIEURS!A:BF,E150,MATCH($F$8,REFERENCEMENT_FACADE[#Headers],0)),"")</f>
        <v/>
      </c>
    </row>
    <row r="151" spans="1:6" x14ac:dyDescent="0.3">
      <c r="A151" s="3" t="str">
        <f>IF(AND(A150&lt;COUNTIF(REFERENCEMENT_FACADE[DATE REFERENCEMENT],"&lt;&gt;"&amp;""),A150&gt;0),'PR-tampon'!A150+1,"")</f>
        <v/>
      </c>
      <c r="B151" s="3" t="str">
        <f>IFERROR(IF(A151="","",VLOOKUP($A151,REFERENCEMENT_FACADE[[Ordre]:[Eligibilité procédé]],2,FALSE)),"")</f>
        <v/>
      </c>
      <c r="C151" t="str" cm="1">
        <f t="array" ref="C151">IF(B151&lt;&gt;"",INDEX(BDD_REVETEMENTS_EXTERIEURS!A:BY,B151,MATCH($C$8,REFERENCEMENT_FACADE[#Headers],0)),"")</f>
        <v/>
      </c>
      <c r="D151" t="str">
        <f ca="1">IF($B$6=TRUE,IF(C151&lt;&gt;"",COUNTIF(INDIRECT("$C$"&amp;ROW($C$9)&amp;":$C$"&amp;487-COUNTBLANK($C$9:$C$487)),"&lt;"&amp;C151)+COUNTIF(C$9:C151,C151),""),IF(C151&lt;&gt;"",COUNTIF(INDIRECT("$C$"&amp;ROW($C$9)&amp;":$C$"&amp;487-COUNTBLANK($C$9:$C$487)),"&gt;"&amp;C151)+COUNTIF(C$9:C151,C151),""))</f>
        <v/>
      </c>
      <c r="E151" t="str">
        <f t="shared" ca="1" si="2"/>
        <v/>
      </c>
      <c r="F151" t="str" cm="1">
        <f t="array" ref="F151">IF(A151&lt;&gt;"",INDEX(BDD_REVETEMENTS_EXTERIEURS!A:BF,E151,MATCH($F$8,REFERENCEMENT_FACADE[#Headers],0)),"")</f>
        <v/>
      </c>
    </row>
    <row r="152" spans="1:6" x14ac:dyDescent="0.3">
      <c r="A152" s="3" t="str">
        <f>IF(AND(A151&lt;COUNTIF(REFERENCEMENT_FACADE[DATE REFERENCEMENT],"&lt;&gt;"&amp;""),A151&gt;0),'PR-tampon'!A151+1,"")</f>
        <v/>
      </c>
      <c r="B152" s="3" t="str">
        <f>IFERROR(IF(A152="","",VLOOKUP($A152,REFERENCEMENT_FACADE[[Ordre]:[Eligibilité procédé]],2,FALSE)),"")</f>
        <v/>
      </c>
      <c r="C152" t="str" cm="1">
        <f t="array" ref="C152">IF(B152&lt;&gt;"",INDEX(BDD_REVETEMENTS_EXTERIEURS!A:BY,B152,MATCH($C$8,REFERENCEMENT_FACADE[#Headers],0)),"")</f>
        <v/>
      </c>
      <c r="D152" t="str">
        <f ca="1">IF($B$6=TRUE,IF(C152&lt;&gt;"",COUNTIF(INDIRECT("$C$"&amp;ROW($C$9)&amp;":$C$"&amp;487-COUNTBLANK($C$9:$C$487)),"&lt;"&amp;C152)+COUNTIF(C$9:C152,C152),""),IF(C152&lt;&gt;"",COUNTIF(INDIRECT("$C$"&amp;ROW($C$9)&amp;":$C$"&amp;487-COUNTBLANK($C$9:$C$487)),"&gt;"&amp;C152)+COUNTIF(C$9:C152,C152),""))</f>
        <v/>
      </c>
      <c r="E152" t="str">
        <f t="shared" ca="1" si="2"/>
        <v/>
      </c>
      <c r="F152" t="str" cm="1">
        <f t="array" ref="F152">IF(A152&lt;&gt;"",INDEX(BDD_REVETEMENTS_EXTERIEURS!A:BF,E152,MATCH($F$8,REFERENCEMENT_FACADE[#Headers],0)),"")</f>
        <v/>
      </c>
    </row>
    <row r="153" spans="1:6" x14ac:dyDescent="0.3">
      <c r="A153" s="3" t="str">
        <f>IF(AND(A152&lt;COUNTIF(REFERENCEMENT_FACADE[DATE REFERENCEMENT],"&lt;&gt;"&amp;""),A152&gt;0),'PR-tampon'!A152+1,"")</f>
        <v/>
      </c>
      <c r="B153" s="3" t="str">
        <f>IFERROR(IF(A153="","",VLOOKUP($A153,REFERENCEMENT_FACADE[[Ordre]:[Eligibilité procédé]],2,FALSE)),"")</f>
        <v/>
      </c>
      <c r="C153" t="str" cm="1">
        <f t="array" ref="C153">IF(B153&lt;&gt;"",INDEX(BDD_REVETEMENTS_EXTERIEURS!A:BY,B153,MATCH($C$8,REFERENCEMENT_FACADE[#Headers],0)),"")</f>
        <v/>
      </c>
      <c r="D153" t="str">
        <f ca="1">IF($B$6=TRUE,IF(C153&lt;&gt;"",COUNTIF(INDIRECT("$C$"&amp;ROW($C$9)&amp;":$C$"&amp;487-COUNTBLANK($C$9:$C$487)),"&lt;"&amp;C153)+COUNTIF(C$9:C153,C153),""),IF(C153&lt;&gt;"",COUNTIF(INDIRECT("$C$"&amp;ROW($C$9)&amp;":$C$"&amp;487-COUNTBLANK($C$9:$C$487)),"&gt;"&amp;C153)+COUNTIF(C$9:C153,C153),""))</f>
        <v/>
      </c>
      <c r="E153" t="str">
        <f t="shared" ca="1" si="2"/>
        <v/>
      </c>
      <c r="F153" t="str" cm="1">
        <f t="array" ref="F153">IF(A153&lt;&gt;"",INDEX(BDD_REVETEMENTS_EXTERIEURS!A:BF,E153,MATCH($F$8,REFERENCEMENT_FACADE[#Headers],0)),"")</f>
        <v/>
      </c>
    </row>
    <row r="154" spans="1:6" x14ac:dyDescent="0.3">
      <c r="A154" s="3" t="str">
        <f>IF(AND(A153&lt;COUNTIF(REFERENCEMENT_FACADE[DATE REFERENCEMENT],"&lt;&gt;"&amp;""),A153&gt;0),'PR-tampon'!A153+1,"")</f>
        <v/>
      </c>
      <c r="B154" s="3" t="str">
        <f>IFERROR(IF(A154="","",VLOOKUP($A154,REFERENCEMENT_FACADE[[Ordre]:[Eligibilité procédé]],2,FALSE)),"")</f>
        <v/>
      </c>
      <c r="C154" t="str" cm="1">
        <f t="array" ref="C154">IF(B154&lt;&gt;"",INDEX(BDD_REVETEMENTS_EXTERIEURS!A:BY,B154,MATCH($C$8,REFERENCEMENT_FACADE[#Headers],0)),"")</f>
        <v/>
      </c>
      <c r="D154" t="str">
        <f ca="1">IF($B$6=TRUE,IF(C154&lt;&gt;"",COUNTIF(INDIRECT("$C$"&amp;ROW($C$9)&amp;":$C$"&amp;487-COUNTBLANK($C$9:$C$487)),"&lt;"&amp;C154)+COUNTIF(C$9:C154,C154),""),IF(C154&lt;&gt;"",COUNTIF(INDIRECT("$C$"&amp;ROW($C$9)&amp;":$C$"&amp;487-COUNTBLANK($C$9:$C$487)),"&gt;"&amp;C154)+COUNTIF(C$9:C154,C154),""))</f>
        <v/>
      </c>
      <c r="E154" t="str">
        <f t="shared" ca="1" si="2"/>
        <v/>
      </c>
      <c r="F154" t="str" cm="1">
        <f t="array" ref="F154">IF(A154&lt;&gt;"",INDEX(BDD_REVETEMENTS_EXTERIEURS!A:BF,E154,MATCH($F$8,REFERENCEMENT_FACADE[#Headers],0)),"")</f>
        <v/>
      </c>
    </row>
    <row r="155" spans="1:6" x14ac:dyDescent="0.3">
      <c r="A155" s="3" t="str">
        <f>IF(AND(A154&lt;COUNTIF(REFERENCEMENT_FACADE[DATE REFERENCEMENT],"&lt;&gt;"&amp;""),A154&gt;0),'PR-tampon'!A154+1,"")</f>
        <v/>
      </c>
      <c r="B155" s="3" t="str">
        <f>IFERROR(IF(A155="","",VLOOKUP($A155,REFERENCEMENT_FACADE[[Ordre]:[Eligibilité procédé]],2,FALSE)),"")</f>
        <v/>
      </c>
      <c r="C155" t="str" cm="1">
        <f t="array" ref="C155">IF(B155&lt;&gt;"",INDEX(BDD_REVETEMENTS_EXTERIEURS!A:BY,B155,MATCH($C$8,REFERENCEMENT_FACADE[#Headers],0)),"")</f>
        <v/>
      </c>
      <c r="D155" t="str">
        <f ca="1">IF($B$6=TRUE,IF(C155&lt;&gt;"",COUNTIF(INDIRECT("$C$"&amp;ROW($C$9)&amp;":$C$"&amp;487-COUNTBLANK($C$9:$C$487)),"&lt;"&amp;C155)+COUNTIF(C$9:C155,C155),""),IF(C155&lt;&gt;"",COUNTIF(INDIRECT("$C$"&amp;ROW($C$9)&amp;":$C$"&amp;487-COUNTBLANK($C$9:$C$487)),"&gt;"&amp;C155)+COUNTIF(C$9:C155,C155),""))</f>
        <v/>
      </c>
      <c r="E155" t="str">
        <f t="shared" ca="1" si="2"/>
        <v/>
      </c>
      <c r="F155" t="str" cm="1">
        <f t="array" ref="F155">IF(A155&lt;&gt;"",INDEX(BDD_REVETEMENTS_EXTERIEURS!A:BF,E155,MATCH($F$8,REFERENCEMENT_FACADE[#Headers],0)),"")</f>
        <v/>
      </c>
    </row>
    <row r="156" spans="1:6" x14ac:dyDescent="0.3">
      <c r="A156" s="3" t="str">
        <f>IF(AND(A155&lt;COUNTIF(REFERENCEMENT_FACADE[DATE REFERENCEMENT],"&lt;&gt;"&amp;""),A155&gt;0),'PR-tampon'!A155+1,"")</f>
        <v/>
      </c>
      <c r="B156" s="3" t="str">
        <f>IFERROR(IF(A156="","",VLOOKUP($A156,REFERENCEMENT_FACADE[[Ordre]:[Eligibilité procédé]],2,FALSE)),"")</f>
        <v/>
      </c>
      <c r="C156" t="str" cm="1">
        <f t="array" ref="C156">IF(B156&lt;&gt;"",INDEX(BDD_REVETEMENTS_EXTERIEURS!A:BY,B156,MATCH($C$8,REFERENCEMENT_FACADE[#Headers],0)),"")</f>
        <v/>
      </c>
      <c r="D156" t="str">
        <f ca="1">IF($B$6=TRUE,IF(C156&lt;&gt;"",COUNTIF(INDIRECT("$C$"&amp;ROW($C$9)&amp;":$C$"&amp;487-COUNTBLANK($C$9:$C$487)),"&lt;"&amp;C156)+COUNTIF(C$9:C156,C156),""),IF(C156&lt;&gt;"",COUNTIF(INDIRECT("$C$"&amp;ROW($C$9)&amp;":$C$"&amp;487-COUNTBLANK($C$9:$C$487)),"&gt;"&amp;C156)+COUNTIF(C$9:C156,C156),""))</f>
        <v/>
      </c>
      <c r="E156" t="str">
        <f t="shared" ca="1" si="2"/>
        <v/>
      </c>
      <c r="F156" t="str" cm="1">
        <f t="array" ref="F156">IF(A156&lt;&gt;"",INDEX(BDD_REVETEMENTS_EXTERIEURS!A:BF,E156,MATCH($F$8,REFERENCEMENT_FACADE[#Headers],0)),"")</f>
        <v/>
      </c>
    </row>
    <row r="157" spans="1:6" x14ac:dyDescent="0.3">
      <c r="A157" s="3" t="str">
        <f>IF(AND(A156&lt;COUNTIF(REFERENCEMENT_FACADE[DATE REFERENCEMENT],"&lt;&gt;"&amp;""),A156&gt;0),'PR-tampon'!A156+1,"")</f>
        <v/>
      </c>
      <c r="B157" s="3" t="str">
        <f>IFERROR(IF(A157="","",VLOOKUP($A157,REFERENCEMENT_FACADE[[Ordre]:[Eligibilité procédé]],2,FALSE)),"")</f>
        <v/>
      </c>
      <c r="C157" t="str" cm="1">
        <f t="array" ref="C157">IF(B157&lt;&gt;"",INDEX(BDD_REVETEMENTS_EXTERIEURS!A:BY,B157,MATCH($C$8,REFERENCEMENT_FACADE[#Headers],0)),"")</f>
        <v/>
      </c>
      <c r="D157" t="str">
        <f ca="1">IF($B$6=TRUE,IF(C157&lt;&gt;"",COUNTIF(INDIRECT("$C$"&amp;ROW($C$9)&amp;":$C$"&amp;487-COUNTBLANK($C$9:$C$487)),"&lt;"&amp;C157)+COUNTIF(C$9:C157,C157),""),IF(C157&lt;&gt;"",COUNTIF(INDIRECT("$C$"&amp;ROW($C$9)&amp;":$C$"&amp;487-COUNTBLANK($C$9:$C$487)),"&gt;"&amp;C157)+COUNTIF(C$9:C157,C157),""))</f>
        <v/>
      </c>
      <c r="E157" t="str">
        <f t="shared" ca="1" si="2"/>
        <v/>
      </c>
      <c r="F157" t="str" cm="1">
        <f t="array" ref="F157">IF(A157&lt;&gt;"",INDEX(BDD_REVETEMENTS_EXTERIEURS!A:BF,E157,MATCH($F$8,REFERENCEMENT_FACADE[#Headers],0)),"")</f>
        <v/>
      </c>
    </row>
    <row r="158" spans="1:6" x14ac:dyDescent="0.3">
      <c r="A158" s="3" t="str">
        <f>IF(AND(A157&lt;COUNTIF(REFERENCEMENT_FACADE[DATE REFERENCEMENT],"&lt;&gt;"&amp;""),A157&gt;0),'PR-tampon'!A157+1,"")</f>
        <v/>
      </c>
      <c r="B158" s="3" t="str">
        <f>IFERROR(IF(A158="","",VLOOKUP($A158,REFERENCEMENT_FACADE[[Ordre]:[Eligibilité procédé]],2,FALSE)),"")</f>
        <v/>
      </c>
      <c r="C158" t="str" cm="1">
        <f t="array" ref="C158">IF(B158&lt;&gt;"",INDEX(BDD_REVETEMENTS_EXTERIEURS!A:BY,B158,MATCH($C$8,REFERENCEMENT_FACADE[#Headers],0)),"")</f>
        <v/>
      </c>
      <c r="D158" t="str">
        <f ca="1">IF($B$6=TRUE,IF(C158&lt;&gt;"",COUNTIF(INDIRECT("$C$"&amp;ROW($C$9)&amp;":$C$"&amp;487-COUNTBLANK($C$9:$C$487)),"&lt;"&amp;C158)+COUNTIF(C$9:C158,C158),""),IF(C158&lt;&gt;"",COUNTIF(INDIRECT("$C$"&amp;ROW($C$9)&amp;":$C$"&amp;487-COUNTBLANK($C$9:$C$487)),"&gt;"&amp;C158)+COUNTIF(C$9:C158,C158),""))</f>
        <v/>
      </c>
      <c r="E158" t="str">
        <f t="shared" ca="1" si="2"/>
        <v/>
      </c>
      <c r="F158" t="str" cm="1">
        <f t="array" ref="F158">IF(A158&lt;&gt;"",INDEX(BDD_REVETEMENTS_EXTERIEURS!A:BF,E158,MATCH($F$8,REFERENCEMENT_FACADE[#Headers],0)),"")</f>
        <v/>
      </c>
    </row>
    <row r="159" spans="1:6" x14ac:dyDescent="0.3">
      <c r="A159" s="3" t="str">
        <f>IF(AND(A158&lt;COUNTIF(REFERENCEMENT_FACADE[DATE REFERENCEMENT],"&lt;&gt;"&amp;""),A158&gt;0),'PR-tampon'!A158+1,"")</f>
        <v/>
      </c>
      <c r="B159" s="3" t="str">
        <f>IFERROR(IF(A159="","",VLOOKUP($A159,REFERENCEMENT_FACADE[[Ordre]:[Eligibilité procédé]],2,FALSE)),"")</f>
        <v/>
      </c>
      <c r="C159" t="str" cm="1">
        <f t="array" ref="C159">IF(B159&lt;&gt;"",INDEX(BDD_REVETEMENTS_EXTERIEURS!A:BY,B159,MATCH($C$8,REFERENCEMENT_FACADE[#Headers],0)),"")</f>
        <v/>
      </c>
      <c r="D159" t="str">
        <f ca="1">IF($B$6=TRUE,IF(C159&lt;&gt;"",COUNTIF(INDIRECT("$C$"&amp;ROW($C$9)&amp;":$C$"&amp;487-COUNTBLANK($C$9:$C$487)),"&lt;"&amp;C159)+COUNTIF(C$9:C159,C159),""),IF(C159&lt;&gt;"",COUNTIF(INDIRECT("$C$"&amp;ROW($C$9)&amp;":$C$"&amp;487-COUNTBLANK($C$9:$C$487)),"&gt;"&amp;C159)+COUNTIF(C$9:C159,C159),""))</f>
        <v/>
      </c>
      <c r="E159" t="str">
        <f t="shared" ca="1" si="2"/>
        <v/>
      </c>
      <c r="F159" t="str" cm="1">
        <f t="array" ref="F159">IF(A159&lt;&gt;"",INDEX(BDD_REVETEMENTS_EXTERIEURS!A:BF,E159,MATCH($F$8,REFERENCEMENT_FACADE[#Headers],0)),"")</f>
        <v/>
      </c>
    </row>
    <row r="160" spans="1:6" x14ac:dyDescent="0.3">
      <c r="A160" s="3" t="str">
        <f>IF(AND(A159&lt;COUNTIF(REFERENCEMENT_FACADE[DATE REFERENCEMENT],"&lt;&gt;"&amp;""),A159&gt;0),'PR-tampon'!A159+1,"")</f>
        <v/>
      </c>
      <c r="B160" s="3" t="str">
        <f>IFERROR(IF(A160="","",VLOOKUP($A160,REFERENCEMENT_FACADE[[Ordre]:[Eligibilité procédé]],2,FALSE)),"")</f>
        <v/>
      </c>
      <c r="C160" t="str" cm="1">
        <f t="array" ref="C160">IF(B160&lt;&gt;"",INDEX(BDD_REVETEMENTS_EXTERIEURS!A:BY,B160,MATCH($C$8,REFERENCEMENT_FACADE[#Headers],0)),"")</f>
        <v/>
      </c>
      <c r="D160" t="str">
        <f ca="1">IF($B$6=TRUE,IF(C160&lt;&gt;"",COUNTIF(INDIRECT("$C$"&amp;ROW($C$9)&amp;":$C$"&amp;487-COUNTBLANK($C$9:$C$487)),"&lt;"&amp;C160)+COUNTIF(C$9:C160,C160),""),IF(C160&lt;&gt;"",COUNTIF(INDIRECT("$C$"&amp;ROW($C$9)&amp;":$C$"&amp;487-COUNTBLANK($C$9:$C$487)),"&gt;"&amp;C160)+COUNTIF(C$9:C160,C160),""))</f>
        <v/>
      </c>
      <c r="E160" t="str">
        <f t="shared" ca="1" si="2"/>
        <v/>
      </c>
      <c r="F160" t="str" cm="1">
        <f t="array" ref="F160">IF(A160&lt;&gt;"",INDEX(BDD_REVETEMENTS_EXTERIEURS!A:BF,E160,MATCH($F$8,REFERENCEMENT_FACADE[#Headers],0)),"")</f>
        <v/>
      </c>
    </row>
    <row r="161" spans="1:6" x14ac:dyDescent="0.3">
      <c r="A161" s="3" t="str">
        <f>IF(AND(A160&lt;COUNTIF(REFERENCEMENT_FACADE[DATE REFERENCEMENT],"&lt;&gt;"&amp;""),A160&gt;0),'PR-tampon'!A160+1,"")</f>
        <v/>
      </c>
      <c r="B161" s="3" t="str">
        <f>IFERROR(IF(A161="","",VLOOKUP($A161,REFERENCEMENT_FACADE[[Ordre]:[Eligibilité procédé]],2,FALSE)),"")</f>
        <v/>
      </c>
      <c r="C161" t="str" cm="1">
        <f t="array" ref="C161">IF(B161&lt;&gt;"",INDEX(BDD_REVETEMENTS_EXTERIEURS!A:BY,B161,MATCH($C$8,REFERENCEMENT_FACADE[#Headers],0)),"")</f>
        <v/>
      </c>
      <c r="D161" t="str">
        <f ca="1">IF($B$6=TRUE,IF(C161&lt;&gt;"",COUNTIF(INDIRECT("$C$"&amp;ROW($C$9)&amp;":$C$"&amp;487-COUNTBLANK($C$9:$C$487)),"&lt;"&amp;C161)+COUNTIF(C$9:C161,C161),""),IF(C161&lt;&gt;"",COUNTIF(INDIRECT("$C$"&amp;ROW($C$9)&amp;":$C$"&amp;487-COUNTBLANK($C$9:$C$487)),"&gt;"&amp;C161)+COUNTIF(C$9:C161,C161),""))</f>
        <v/>
      </c>
      <c r="E161" t="str">
        <f t="shared" ca="1" si="2"/>
        <v/>
      </c>
      <c r="F161" t="str" cm="1">
        <f t="array" ref="F161">IF(A161&lt;&gt;"",INDEX(BDD_REVETEMENTS_EXTERIEURS!A:BF,E161,MATCH($F$8,REFERENCEMENT_FACADE[#Headers],0)),"")</f>
        <v/>
      </c>
    </row>
    <row r="162" spans="1:6" x14ac:dyDescent="0.3">
      <c r="A162" s="3" t="str">
        <f>IF(AND(A161&lt;COUNTIF(REFERENCEMENT_FACADE[DATE REFERENCEMENT],"&lt;&gt;"&amp;""),A161&gt;0),'PR-tampon'!A161+1,"")</f>
        <v/>
      </c>
      <c r="B162" s="3" t="str">
        <f>IFERROR(IF(A162="","",VLOOKUP($A162,REFERENCEMENT_FACADE[[Ordre]:[Eligibilité procédé]],2,FALSE)),"")</f>
        <v/>
      </c>
      <c r="C162" t="str" cm="1">
        <f t="array" ref="C162">IF(B162&lt;&gt;"",INDEX(BDD_REVETEMENTS_EXTERIEURS!A:BY,B162,MATCH($C$8,REFERENCEMENT_FACADE[#Headers],0)),"")</f>
        <v/>
      </c>
      <c r="D162" t="str">
        <f ca="1">IF($B$6=TRUE,IF(C162&lt;&gt;"",COUNTIF(INDIRECT("$C$"&amp;ROW($C$9)&amp;":$C$"&amp;487-COUNTBLANK($C$9:$C$487)),"&lt;"&amp;C162)+COUNTIF(C$9:C162,C162),""),IF(C162&lt;&gt;"",COUNTIF(INDIRECT("$C$"&amp;ROW($C$9)&amp;":$C$"&amp;487-COUNTBLANK($C$9:$C$487)),"&gt;"&amp;C162)+COUNTIF(C$9:C162,C162),""))</f>
        <v/>
      </c>
      <c r="E162" t="str">
        <f t="shared" ca="1" si="2"/>
        <v/>
      </c>
      <c r="F162" t="str" cm="1">
        <f t="array" ref="F162">IF(A162&lt;&gt;"",INDEX(BDD_REVETEMENTS_EXTERIEURS!A:BF,E162,MATCH($F$8,REFERENCEMENT_FACADE[#Headers],0)),"")</f>
        <v/>
      </c>
    </row>
    <row r="163" spans="1:6" x14ac:dyDescent="0.3">
      <c r="A163" s="3" t="str">
        <f>IF(AND(A162&lt;COUNTIF(REFERENCEMENT_FACADE[DATE REFERENCEMENT],"&lt;&gt;"&amp;""),A162&gt;0),'PR-tampon'!A162+1,"")</f>
        <v/>
      </c>
      <c r="B163" s="3" t="str">
        <f>IFERROR(IF(A163="","",VLOOKUP($A163,REFERENCEMENT_FACADE[[Ordre]:[Eligibilité procédé]],2,FALSE)),"")</f>
        <v/>
      </c>
      <c r="C163" t="str" cm="1">
        <f t="array" ref="C163">IF(B163&lt;&gt;"",INDEX(BDD_REVETEMENTS_EXTERIEURS!A:BY,B163,MATCH($C$8,REFERENCEMENT_FACADE[#Headers],0)),"")</f>
        <v/>
      </c>
      <c r="D163" t="str">
        <f ca="1">IF($B$6=TRUE,IF(C163&lt;&gt;"",COUNTIF(INDIRECT("$C$"&amp;ROW($C$9)&amp;":$C$"&amp;487-COUNTBLANK($C$9:$C$487)),"&lt;"&amp;C163)+COUNTIF(C$9:C163,C163),""),IF(C163&lt;&gt;"",COUNTIF(INDIRECT("$C$"&amp;ROW($C$9)&amp;":$C$"&amp;487-COUNTBLANK($C$9:$C$487)),"&gt;"&amp;C163)+COUNTIF(C$9:C163,C163),""))</f>
        <v/>
      </c>
      <c r="E163" t="str">
        <f t="shared" ca="1" si="2"/>
        <v/>
      </c>
      <c r="F163" t="str" cm="1">
        <f t="array" ref="F163">IF(A163&lt;&gt;"",INDEX(BDD_REVETEMENTS_EXTERIEURS!A:BF,E163,MATCH($F$8,REFERENCEMENT_FACADE[#Headers],0)),"")</f>
        <v/>
      </c>
    </row>
    <row r="164" spans="1:6" x14ac:dyDescent="0.3">
      <c r="A164" s="3" t="str">
        <f>IF(AND(A163&lt;COUNTIF(REFERENCEMENT_FACADE[DATE REFERENCEMENT],"&lt;&gt;"&amp;""),A163&gt;0),'PR-tampon'!A163+1,"")</f>
        <v/>
      </c>
      <c r="B164" s="3" t="str">
        <f>IFERROR(IF(A164="","",VLOOKUP($A164,REFERENCEMENT_FACADE[[Ordre]:[Eligibilité procédé]],2,FALSE)),"")</f>
        <v/>
      </c>
      <c r="C164" t="str" cm="1">
        <f t="array" ref="C164">IF(B164&lt;&gt;"",INDEX(BDD_REVETEMENTS_EXTERIEURS!A:BY,B164,MATCH($C$8,REFERENCEMENT_FACADE[#Headers],0)),"")</f>
        <v/>
      </c>
      <c r="D164" t="str">
        <f ca="1">IF($B$6=TRUE,IF(C164&lt;&gt;"",COUNTIF(INDIRECT("$C$"&amp;ROW($C$9)&amp;":$C$"&amp;487-COUNTBLANK($C$9:$C$487)),"&lt;"&amp;C164)+COUNTIF(C$9:C164,C164),""),IF(C164&lt;&gt;"",COUNTIF(INDIRECT("$C$"&amp;ROW($C$9)&amp;":$C$"&amp;487-COUNTBLANK($C$9:$C$487)),"&gt;"&amp;C164)+COUNTIF(C$9:C164,C164),""))</f>
        <v/>
      </c>
      <c r="E164" t="str">
        <f t="shared" ca="1" si="2"/>
        <v/>
      </c>
      <c r="F164" t="str" cm="1">
        <f t="array" ref="F164">IF(A164&lt;&gt;"",INDEX(BDD_REVETEMENTS_EXTERIEURS!A:BF,E164,MATCH($F$8,REFERENCEMENT_FACADE[#Headers],0)),"")</f>
        <v/>
      </c>
    </row>
    <row r="165" spans="1:6" x14ac:dyDescent="0.3">
      <c r="A165" s="3" t="str">
        <f>IF(AND(A164&lt;COUNTIF(REFERENCEMENT_FACADE[DATE REFERENCEMENT],"&lt;&gt;"&amp;""),A164&gt;0),'PR-tampon'!A164+1,"")</f>
        <v/>
      </c>
      <c r="B165" s="3" t="str">
        <f>IFERROR(IF(A165="","",VLOOKUP($A165,REFERENCEMENT_FACADE[[Ordre]:[Eligibilité procédé]],2,FALSE)),"")</f>
        <v/>
      </c>
      <c r="C165" t="str" cm="1">
        <f t="array" ref="C165">IF(B165&lt;&gt;"",INDEX(BDD_REVETEMENTS_EXTERIEURS!A:BY,B165,MATCH($C$8,REFERENCEMENT_FACADE[#Headers],0)),"")</f>
        <v/>
      </c>
      <c r="D165" t="str">
        <f ca="1">IF($B$6=TRUE,IF(C165&lt;&gt;"",COUNTIF(INDIRECT("$C$"&amp;ROW($C$9)&amp;":$C$"&amp;487-COUNTBLANK($C$9:$C$487)),"&lt;"&amp;C165)+COUNTIF(C$9:C165,C165),""),IF(C165&lt;&gt;"",COUNTIF(INDIRECT("$C$"&amp;ROW($C$9)&amp;":$C$"&amp;487-COUNTBLANK($C$9:$C$487)),"&gt;"&amp;C165)+COUNTIF(C$9:C165,C165),""))</f>
        <v/>
      </c>
      <c r="E165" t="str">
        <f t="shared" ca="1" si="2"/>
        <v/>
      </c>
      <c r="F165" t="str" cm="1">
        <f t="array" ref="F165">IF(A165&lt;&gt;"",INDEX(BDD_REVETEMENTS_EXTERIEURS!A:BF,E165,MATCH($F$8,REFERENCEMENT_FACADE[#Headers],0)),"")</f>
        <v/>
      </c>
    </row>
    <row r="166" spans="1:6" x14ac:dyDescent="0.3">
      <c r="A166" s="3" t="str">
        <f>IF(AND(A165&lt;COUNTIF(REFERENCEMENT_FACADE[DATE REFERENCEMENT],"&lt;&gt;"&amp;""),A165&gt;0),'PR-tampon'!A165+1,"")</f>
        <v/>
      </c>
      <c r="B166" s="3" t="str">
        <f>IFERROR(IF(A166="","",VLOOKUP($A166,REFERENCEMENT_FACADE[[Ordre]:[Eligibilité procédé]],2,FALSE)),"")</f>
        <v/>
      </c>
      <c r="C166" t="str" cm="1">
        <f t="array" ref="C166">IF(B166&lt;&gt;"",INDEX(BDD_REVETEMENTS_EXTERIEURS!A:BY,B166,MATCH($C$8,REFERENCEMENT_FACADE[#Headers],0)),"")</f>
        <v/>
      </c>
      <c r="D166" t="str">
        <f ca="1">IF($B$6=TRUE,IF(C166&lt;&gt;"",COUNTIF(INDIRECT("$C$"&amp;ROW($C$9)&amp;":$C$"&amp;487-COUNTBLANK($C$9:$C$487)),"&lt;"&amp;C166)+COUNTIF(C$9:C166,C166),""),IF(C166&lt;&gt;"",COUNTIF(INDIRECT("$C$"&amp;ROW($C$9)&amp;":$C$"&amp;487-COUNTBLANK($C$9:$C$487)),"&gt;"&amp;C166)+COUNTIF(C$9:C166,C166),""))</f>
        <v/>
      </c>
      <c r="E166" t="str">
        <f t="shared" ca="1" si="2"/>
        <v/>
      </c>
      <c r="F166" t="str" cm="1">
        <f t="array" ref="F166">IF(A166&lt;&gt;"",INDEX(BDD_REVETEMENTS_EXTERIEURS!A:BF,E166,MATCH($F$8,REFERENCEMENT_FACADE[#Headers],0)),"")</f>
        <v/>
      </c>
    </row>
    <row r="167" spans="1:6" x14ac:dyDescent="0.3">
      <c r="A167" s="3" t="str">
        <f>IF(AND(A166&lt;COUNTIF(REFERENCEMENT_FACADE[DATE REFERENCEMENT],"&lt;&gt;"&amp;""),A166&gt;0),'PR-tampon'!A166+1,"")</f>
        <v/>
      </c>
      <c r="B167" s="3" t="str">
        <f>IFERROR(IF(A167="","",VLOOKUP($A167,REFERENCEMENT_FACADE[[Ordre]:[Eligibilité procédé]],2,FALSE)),"")</f>
        <v/>
      </c>
      <c r="C167" t="str" cm="1">
        <f t="array" ref="C167">IF(B167&lt;&gt;"",INDEX(BDD_REVETEMENTS_EXTERIEURS!A:BY,B167,MATCH($C$8,REFERENCEMENT_FACADE[#Headers],0)),"")</f>
        <v/>
      </c>
      <c r="D167" t="str">
        <f ca="1">IF($B$6=TRUE,IF(C167&lt;&gt;"",COUNTIF(INDIRECT("$C$"&amp;ROW($C$9)&amp;":$C$"&amp;487-COUNTBLANK($C$9:$C$487)),"&lt;"&amp;C167)+COUNTIF(C$9:C167,C167),""),IF(C167&lt;&gt;"",COUNTIF(INDIRECT("$C$"&amp;ROW($C$9)&amp;":$C$"&amp;487-COUNTBLANK($C$9:$C$487)),"&gt;"&amp;C167)+COUNTIF(C$9:C167,C167),""))</f>
        <v/>
      </c>
      <c r="E167" t="str">
        <f t="shared" ca="1" si="2"/>
        <v/>
      </c>
      <c r="F167" t="str" cm="1">
        <f t="array" ref="F167">IF(A167&lt;&gt;"",INDEX(BDD_REVETEMENTS_EXTERIEURS!A:BF,E167,MATCH($F$8,REFERENCEMENT_FACADE[#Headers],0)),"")</f>
        <v/>
      </c>
    </row>
    <row r="168" spans="1:6" x14ac:dyDescent="0.3">
      <c r="A168" s="3" t="str">
        <f>IF(AND(A167&lt;COUNTIF(REFERENCEMENT_FACADE[DATE REFERENCEMENT],"&lt;&gt;"&amp;""),A167&gt;0),'PR-tampon'!A167+1,"")</f>
        <v/>
      </c>
      <c r="B168" s="3" t="str">
        <f>IFERROR(IF(A168="","",VLOOKUP($A168,REFERENCEMENT_FACADE[[Ordre]:[Eligibilité procédé]],2,FALSE)),"")</f>
        <v/>
      </c>
      <c r="C168" t="str" cm="1">
        <f t="array" ref="C168">IF(B168&lt;&gt;"",INDEX(BDD_REVETEMENTS_EXTERIEURS!A:BY,B168,MATCH($C$8,REFERENCEMENT_FACADE[#Headers],0)),"")</f>
        <v/>
      </c>
      <c r="D168" t="str">
        <f ca="1">IF($B$6=TRUE,IF(C168&lt;&gt;"",COUNTIF(INDIRECT("$C$"&amp;ROW($C$9)&amp;":$C$"&amp;487-COUNTBLANK($C$9:$C$487)),"&lt;"&amp;C168)+COUNTIF(C$9:C168,C168),""),IF(C168&lt;&gt;"",COUNTIF(INDIRECT("$C$"&amp;ROW($C$9)&amp;":$C$"&amp;487-COUNTBLANK($C$9:$C$487)),"&gt;"&amp;C168)+COUNTIF(C$9:C168,C168),""))</f>
        <v/>
      </c>
      <c r="E168" t="str">
        <f t="shared" ca="1" si="2"/>
        <v/>
      </c>
      <c r="F168" t="str" cm="1">
        <f t="array" ref="F168">IF(A168&lt;&gt;"",INDEX(BDD_REVETEMENTS_EXTERIEURS!A:BF,E168,MATCH($F$8,REFERENCEMENT_FACADE[#Headers],0)),"")</f>
        <v/>
      </c>
    </row>
    <row r="169" spans="1:6" x14ac:dyDescent="0.3">
      <c r="A169" s="3" t="str">
        <f>IF(AND(A168&lt;COUNTIF(REFERENCEMENT_FACADE[DATE REFERENCEMENT],"&lt;&gt;"&amp;""),A168&gt;0),'PR-tampon'!A168+1,"")</f>
        <v/>
      </c>
      <c r="B169" s="3" t="str">
        <f>IFERROR(IF(A169="","",VLOOKUP($A169,REFERENCEMENT_FACADE[[Ordre]:[Eligibilité procédé]],2,FALSE)),"")</f>
        <v/>
      </c>
      <c r="C169" t="str" cm="1">
        <f t="array" ref="C169">IF(B169&lt;&gt;"",INDEX(BDD_REVETEMENTS_EXTERIEURS!A:BY,B169,MATCH($C$8,REFERENCEMENT_FACADE[#Headers],0)),"")</f>
        <v/>
      </c>
      <c r="D169" t="str">
        <f ca="1">IF($B$6=TRUE,IF(C169&lt;&gt;"",COUNTIF(INDIRECT("$C$"&amp;ROW($C$9)&amp;":$C$"&amp;487-COUNTBLANK($C$9:$C$487)),"&lt;"&amp;C169)+COUNTIF(C$9:C169,C169),""),IF(C169&lt;&gt;"",COUNTIF(INDIRECT("$C$"&amp;ROW($C$9)&amp;":$C$"&amp;487-COUNTBLANK($C$9:$C$487)),"&gt;"&amp;C169)+COUNTIF(C$9:C169,C169),""))</f>
        <v/>
      </c>
      <c r="E169" t="str">
        <f t="shared" ca="1" si="2"/>
        <v/>
      </c>
      <c r="F169" t="str" cm="1">
        <f t="array" ref="F169">IF(A169&lt;&gt;"",INDEX(BDD_REVETEMENTS_EXTERIEURS!A:BF,E169,MATCH($F$8,REFERENCEMENT_FACADE[#Headers],0)),"")</f>
        <v/>
      </c>
    </row>
    <row r="170" spans="1:6" x14ac:dyDescent="0.3">
      <c r="A170" s="3" t="str">
        <f>IF(AND(A169&lt;COUNTIF(REFERENCEMENT_FACADE[DATE REFERENCEMENT],"&lt;&gt;"&amp;""),A169&gt;0),'PR-tampon'!A169+1,"")</f>
        <v/>
      </c>
      <c r="B170" s="3" t="str">
        <f>IFERROR(IF(A170="","",VLOOKUP($A170,REFERENCEMENT_FACADE[[Ordre]:[Eligibilité procédé]],2,FALSE)),"")</f>
        <v/>
      </c>
      <c r="C170" t="str" cm="1">
        <f t="array" ref="C170">IF(B170&lt;&gt;"",INDEX(BDD_REVETEMENTS_EXTERIEURS!A:BY,B170,MATCH($C$8,REFERENCEMENT_FACADE[#Headers],0)),"")</f>
        <v/>
      </c>
      <c r="D170" t="str">
        <f ca="1">IF($B$6=TRUE,IF(C170&lt;&gt;"",COUNTIF(INDIRECT("$C$"&amp;ROW($C$9)&amp;":$C$"&amp;487-COUNTBLANK($C$9:$C$487)),"&lt;"&amp;C170)+COUNTIF(C$9:C170,C170),""),IF(C170&lt;&gt;"",COUNTIF(INDIRECT("$C$"&amp;ROW($C$9)&amp;":$C$"&amp;487-COUNTBLANK($C$9:$C$487)),"&gt;"&amp;C170)+COUNTIF(C$9:C170,C170),""))</f>
        <v/>
      </c>
      <c r="E170" t="str">
        <f t="shared" ca="1" si="2"/>
        <v/>
      </c>
      <c r="F170" t="str" cm="1">
        <f t="array" ref="F170">IF(A170&lt;&gt;"",INDEX(BDD_REVETEMENTS_EXTERIEURS!A:BF,E170,MATCH($F$8,REFERENCEMENT_FACADE[#Headers],0)),"")</f>
        <v/>
      </c>
    </row>
    <row r="171" spans="1:6" x14ac:dyDescent="0.3">
      <c r="A171" s="3" t="str">
        <f>IF(AND(A170&lt;COUNTIF(REFERENCEMENT_FACADE[DATE REFERENCEMENT],"&lt;&gt;"&amp;""),A170&gt;0),'PR-tampon'!A170+1,"")</f>
        <v/>
      </c>
      <c r="B171" s="3" t="str">
        <f>IFERROR(IF(A171="","",VLOOKUP($A171,REFERENCEMENT_FACADE[[Ordre]:[Eligibilité procédé]],2,FALSE)),"")</f>
        <v/>
      </c>
      <c r="C171" t="str" cm="1">
        <f t="array" ref="C171">IF(B171&lt;&gt;"",INDEX(BDD_REVETEMENTS_EXTERIEURS!A:BY,B171,MATCH($C$8,REFERENCEMENT_FACADE[#Headers],0)),"")</f>
        <v/>
      </c>
      <c r="D171" t="str">
        <f ca="1">IF($B$6=TRUE,IF(C171&lt;&gt;"",COUNTIF(INDIRECT("$C$"&amp;ROW($C$9)&amp;":$C$"&amp;487-COUNTBLANK($C$9:$C$487)),"&lt;"&amp;C171)+COUNTIF(C$9:C171,C171),""),IF(C171&lt;&gt;"",COUNTIF(INDIRECT("$C$"&amp;ROW($C$9)&amp;":$C$"&amp;487-COUNTBLANK($C$9:$C$487)),"&gt;"&amp;C171)+COUNTIF(C$9:C171,C171),""))</f>
        <v/>
      </c>
      <c r="E171" t="str">
        <f t="shared" ca="1" si="2"/>
        <v/>
      </c>
      <c r="F171" t="str" cm="1">
        <f t="array" ref="F171">IF(A171&lt;&gt;"",INDEX(BDD_REVETEMENTS_EXTERIEURS!A:BF,E171,MATCH($F$8,REFERENCEMENT_FACADE[#Headers],0)),"")</f>
        <v/>
      </c>
    </row>
    <row r="172" spans="1:6" x14ac:dyDescent="0.3">
      <c r="A172" s="3" t="str">
        <f>IF(AND(A171&lt;COUNTIF(REFERENCEMENT_FACADE[DATE REFERENCEMENT],"&lt;&gt;"&amp;""),A171&gt;0),'PR-tampon'!A171+1,"")</f>
        <v/>
      </c>
      <c r="B172" s="3" t="str">
        <f>IFERROR(IF(A172="","",VLOOKUP($A172,REFERENCEMENT_FACADE[[Ordre]:[Eligibilité procédé]],2,FALSE)),"")</f>
        <v/>
      </c>
      <c r="C172" t="str" cm="1">
        <f t="array" ref="C172">IF(B172&lt;&gt;"",INDEX(BDD_REVETEMENTS_EXTERIEURS!A:BY,B172,MATCH($C$8,REFERENCEMENT_FACADE[#Headers],0)),"")</f>
        <v/>
      </c>
      <c r="D172" t="str">
        <f ca="1">IF($B$6=TRUE,IF(C172&lt;&gt;"",COUNTIF(INDIRECT("$C$"&amp;ROW($C$9)&amp;":$C$"&amp;487-COUNTBLANK($C$9:$C$487)),"&lt;"&amp;C172)+COUNTIF(C$9:C172,C172),""),IF(C172&lt;&gt;"",COUNTIF(INDIRECT("$C$"&amp;ROW($C$9)&amp;":$C$"&amp;487-COUNTBLANK($C$9:$C$487)),"&gt;"&amp;C172)+COUNTIF(C$9:C172,C172),""))</f>
        <v/>
      </c>
      <c r="E172" t="str">
        <f t="shared" ca="1" si="2"/>
        <v/>
      </c>
      <c r="F172" t="str" cm="1">
        <f t="array" ref="F172">IF(A172&lt;&gt;"",INDEX(BDD_REVETEMENTS_EXTERIEURS!A:BF,E172,MATCH($F$8,REFERENCEMENT_FACADE[#Headers],0)),"")</f>
        <v/>
      </c>
    </row>
    <row r="173" spans="1:6" x14ac:dyDescent="0.3">
      <c r="A173" s="3" t="str">
        <f>IF(AND(A172&lt;COUNTIF(REFERENCEMENT_FACADE[DATE REFERENCEMENT],"&lt;&gt;"&amp;""),A172&gt;0),'PR-tampon'!A172+1,"")</f>
        <v/>
      </c>
      <c r="B173" s="3" t="str">
        <f>IFERROR(IF(A173="","",VLOOKUP($A173,REFERENCEMENT_FACADE[[Ordre]:[Eligibilité procédé]],2,FALSE)),"")</f>
        <v/>
      </c>
      <c r="C173" t="str" cm="1">
        <f t="array" ref="C173">IF(B173&lt;&gt;"",INDEX(BDD_REVETEMENTS_EXTERIEURS!A:BY,B173,MATCH($C$8,REFERENCEMENT_FACADE[#Headers],0)),"")</f>
        <v/>
      </c>
      <c r="D173" t="str">
        <f ca="1">IF($B$6=TRUE,IF(C173&lt;&gt;"",COUNTIF(INDIRECT("$C$"&amp;ROW($C$9)&amp;":$C$"&amp;487-COUNTBLANK($C$9:$C$487)),"&lt;"&amp;C173)+COUNTIF(C$9:C173,C173),""),IF(C173&lt;&gt;"",COUNTIF(INDIRECT("$C$"&amp;ROW($C$9)&amp;":$C$"&amp;487-COUNTBLANK($C$9:$C$487)),"&gt;"&amp;C173)+COUNTIF(C$9:C173,C173),""))</f>
        <v/>
      </c>
      <c r="E173" t="str">
        <f t="shared" ca="1" si="2"/>
        <v/>
      </c>
      <c r="F173" t="str" cm="1">
        <f t="array" ref="F173">IF(A173&lt;&gt;"",INDEX(BDD_REVETEMENTS_EXTERIEURS!A:BF,E173,MATCH($F$8,REFERENCEMENT_FACADE[#Headers],0)),"")</f>
        <v/>
      </c>
    </row>
    <row r="174" spans="1:6" x14ac:dyDescent="0.3">
      <c r="A174" s="3" t="str">
        <f>IF(AND(A173&lt;COUNTIF(REFERENCEMENT_FACADE[DATE REFERENCEMENT],"&lt;&gt;"&amp;""),A173&gt;0),'PR-tampon'!A173+1,"")</f>
        <v/>
      </c>
      <c r="B174" s="3" t="str">
        <f>IFERROR(IF(A174="","",VLOOKUP($A174,REFERENCEMENT_FACADE[[Ordre]:[Eligibilité procédé]],2,FALSE)),"")</f>
        <v/>
      </c>
      <c r="C174" t="str" cm="1">
        <f t="array" ref="C174">IF(B174&lt;&gt;"",INDEX(BDD_REVETEMENTS_EXTERIEURS!A:BY,B174,MATCH($C$8,REFERENCEMENT_FACADE[#Headers],0)),"")</f>
        <v/>
      </c>
      <c r="D174" t="str">
        <f ca="1">IF($B$6=TRUE,IF(C174&lt;&gt;"",COUNTIF(INDIRECT("$C$"&amp;ROW($C$9)&amp;":$C$"&amp;487-COUNTBLANK($C$9:$C$487)),"&lt;"&amp;C174)+COUNTIF(C$9:C174,C174),""),IF(C174&lt;&gt;"",COUNTIF(INDIRECT("$C$"&amp;ROW($C$9)&amp;":$C$"&amp;487-COUNTBLANK($C$9:$C$487)),"&gt;"&amp;C174)+COUNTIF(C$9:C174,C174),""))</f>
        <v/>
      </c>
      <c r="E174" t="str">
        <f t="shared" ca="1" si="2"/>
        <v/>
      </c>
      <c r="F174" t="str" cm="1">
        <f t="array" ref="F174">IF(A174&lt;&gt;"",INDEX(BDD_REVETEMENTS_EXTERIEURS!A:BF,E174,MATCH($F$8,REFERENCEMENT_FACADE[#Headers],0)),"")</f>
        <v/>
      </c>
    </row>
    <row r="175" spans="1:6" x14ac:dyDescent="0.3">
      <c r="A175" s="3" t="str">
        <f>IF(AND(A174&lt;COUNTIF(REFERENCEMENT_FACADE[DATE REFERENCEMENT],"&lt;&gt;"&amp;""),A174&gt;0),'PR-tampon'!A174+1,"")</f>
        <v/>
      </c>
      <c r="B175" s="3" t="str">
        <f>IFERROR(IF(A175="","",VLOOKUP($A175,REFERENCEMENT_FACADE[[Ordre]:[Eligibilité procédé]],2,FALSE)),"")</f>
        <v/>
      </c>
      <c r="C175" t="str" cm="1">
        <f t="array" ref="C175">IF(B175&lt;&gt;"",INDEX(BDD_REVETEMENTS_EXTERIEURS!A:BY,B175,MATCH($C$8,REFERENCEMENT_FACADE[#Headers],0)),"")</f>
        <v/>
      </c>
      <c r="D175" t="str">
        <f ca="1">IF($B$6=TRUE,IF(C175&lt;&gt;"",COUNTIF(INDIRECT("$C$"&amp;ROW($C$9)&amp;":$C$"&amp;487-COUNTBLANK($C$9:$C$487)),"&lt;"&amp;C175)+COUNTIF(C$9:C175,C175),""),IF(C175&lt;&gt;"",COUNTIF(INDIRECT("$C$"&amp;ROW($C$9)&amp;":$C$"&amp;487-COUNTBLANK($C$9:$C$487)),"&gt;"&amp;C175)+COUNTIF(C$9:C175,C175),""))</f>
        <v/>
      </c>
      <c r="E175" t="str">
        <f t="shared" ca="1" si="2"/>
        <v/>
      </c>
      <c r="F175" t="str" cm="1">
        <f t="array" ref="F175">IF(A175&lt;&gt;"",INDEX(BDD_REVETEMENTS_EXTERIEURS!A:BF,E175,MATCH($F$8,REFERENCEMENT_FACADE[#Headers],0)),"")</f>
        <v/>
      </c>
    </row>
    <row r="176" spans="1:6" x14ac:dyDescent="0.3">
      <c r="A176" s="3" t="str">
        <f>IF(AND(A175&lt;COUNTIF(REFERENCEMENT_FACADE[DATE REFERENCEMENT],"&lt;&gt;"&amp;""),A175&gt;0),'PR-tampon'!A175+1,"")</f>
        <v/>
      </c>
      <c r="B176" s="3" t="str">
        <f>IFERROR(IF(A176="","",VLOOKUP($A176,REFERENCEMENT_FACADE[[Ordre]:[Eligibilité procédé]],2,FALSE)),"")</f>
        <v/>
      </c>
      <c r="C176" t="str" cm="1">
        <f t="array" ref="C176">IF(B176&lt;&gt;"",INDEX(BDD_REVETEMENTS_EXTERIEURS!A:BY,B176,MATCH($C$8,REFERENCEMENT_FACADE[#Headers],0)),"")</f>
        <v/>
      </c>
      <c r="D176" t="str">
        <f ca="1">IF($B$6=TRUE,IF(C176&lt;&gt;"",COUNTIF(INDIRECT("$C$"&amp;ROW($C$9)&amp;":$C$"&amp;487-COUNTBLANK($C$9:$C$487)),"&lt;"&amp;C176)+COUNTIF(C$9:C176,C176),""),IF(C176&lt;&gt;"",COUNTIF(INDIRECT("$C$"&amp;ROW($C$9)&amp;":$C$"&amp;487-COUNTBLANK($C$9:$C$487)),"&gt;"&amp;C176)+COUNTIF(C$9:C176,C176),""))</f>
        <v/>
      </c>
      <c r="E176" t="str">
        <f t="shared" ca="1" si="2"/>
        <v/>
      </c>
      <c r="F176" t="str" cm="1">
        <f t="array" ref="F176">IF(A176&lt;&gt;"",INDEX(BDD_REVETEMENTS_EXTERIEURS!A:BF,E176,MATCH($F$8,REFERENCEMENT_FACADE[#Headers],0)),"")</f>
        <v/>
      </c>
    </row>
    <row r="177" spans="1:6" x14ac:dyDescent="0.3">
      <c r="A177" s="3" t="str">
        <f>IF(AND(A176&lt;COUNTIF(REFERENCEMENT_FACADE[DATE REFERENCEMENT],"&lt;&gt;"&amp;""),A176&gt;0),'PR-tampon'!A176+1,"")</f>
        <v/>
      </c>
      <c r="B177" s="3" t="str">
        <f>IFERROR(IF(A177="","",VLOOKUP($A177,REFERENCEMENT_FACADE[[Ordre]:[Eligibilité procédé]],2,FALSE)),"")</f>
        <v/>
      </c>
      <c r="C177" t="str" cm="1">
        <f t="array" ref="C177">IF(B177&lt;&gt;"",INDEX(BDD_REVETEMENTS_EXTERIEURS!A:BY,B177,MATCH($C$8,REFERENCEMENT_FACADE[#Headers],0)),"")</f>
        <v/>
      </c>
      <c r="D177" t="str">
        <f ca="1">IF($B$6=TRUE,IF(C177&lt;&gt;"",COUNTIF(INDIRECT("$C$"&amp;ROW($C$9)&amp;":$C$"&amp;487-COUNTBLANK($C$9:$C$487)),"&lt;"&amp;C177)+COUNTIF(C$9:C177,C177),""),IF(C177&lt;&gt;"",COUNTIF(INDIRECT("$C$"&amp;ROW($C$9)&amp;":$C$"&amp;487-COUNTBLANK($C$9:$C$487)),"&gt;"&amp;C177)+COUNTIF(C$9:C177,C177),""))</f>
        <v/>
      </c>
      <c r="E177" t="str">
        <f t="shared" ca="1" si="2"/>
        <v/>
      </c>
      <c r="F177" t="str" cm="1">
        <f t="array" ref="F177">IF(A177&lt;&gt;"",INDEX(BDD_REVETEMENTS_EXTERIEURS!A:BF,E177,MATCH($F$8,REFERENCEMENT_FACADE[#Headers],0)),"")</f>
        <v/>
      </c>
    </row>
    <row r="178" spans="1:6" x14ac:dyDescent="0.3">
      <c r="A178" s="3" t="str">
        <f>IF(AND(A177&lt;COUNTIF(REFERENCEMENT_FACADE[DATE REFERENCEMENT],"&lt;&gt;"&amp;""),A177&gt;0),'PR-tampon'!A177+1,"")</f>
        <v/>
      </c>
      <c r="B178" s="3" t="str">
        <f>IFERROR(IF(A178="","",VLOOKUP($A178,REFERENCEMENT_FACADE[[Ordre]:[Eligibilité procédé]],2,FALSE)),"")</f>
        <v/>
      </c>
      <c r="C178" t="str" cm="1">
        <f t="array" ref="C178">IF(B178&lt;&gt;"",INDEX(BDD_REVETEMENTS_EXTERIEURS!A:BY,B178,MATCH($C$8,REFERENCEMENT_FACADE[#Headers],0)),"")</f>
        <v/>
      </c>
      <c r="D178" t="str">
        <f ca="1">IF($B$6=TRUE,IF(C178&lt;&gt;"",COUNTIF(INDIRECT("$C$"&amp;ROW($C$9)&amp;":$C$"&amp;487-COUNTBLANK($C$9:$C$487)),"&lt;"&amp;C178)+COUNTIF(C$9:C178,C178),""),IF(C178&lt;&gt;"",COUNTIF(INDIRECT("$C$"&amp;ROW($C$9)&amp;":$C$"&amp;487-COUNTBLANK($C$9:$C$487)),"&gt;"&amp;C178)+COUNTIF(C$9:C178,C178),""))</f>
        <v/>
      </c>
      <c r="E178" t="str">
        <f t="shared" ca="1" si="2"/>
        <v/>
      </c>
      <c r="F178" t="str" cm="1">
        <f t="array" ref="F178">IF(A178&lt;&gt;"",INDEX(BDD_REVETEMENTS_EXTERIEURS!A:BF,E178,MATCH($F$8,REFERENCEMENT_FACADE[#Headers],0)),"")</f>
        <v/>
      </c>
    </row>
    <row r="179" spans="1:6" x14ac:dyDescent="0.3">
      <c r="A179" s="3" t="str">
        <f>IF(AND(A178&lt;COUNTIF(REFERENCEMENT_FACADE[DATE REFERENCEMENT],"&lt;&gt;"&amp;""),A178&gt;0),'PR-tampon'!A178+1,"")</f>
        <v/>
      </c>
      <c r="B179" s="3" t="str">
        <f>IFERROR(IF(A179="","",VLOOKUP($A179,REFERENCEMENT_FACADE[[Ordre]:[Eligibilité procédé]],2,FALSE)),"")</f>
        <v/>
      </c>
      <c r="C179" t="str" cm="1">
        <f t="array" ref="C179">IF(B179&lt;&gt;"",INDEX(BDD_REVETEMENTS_EXTERIEURS!A:BY,B179,MATCH($C$8,REFERENCEMENT_FACADE[#Headers],0)),"")</f>
        <v/>
      </c>
      <c r="D179" t="str">
        <f ca="1">IF($B$6=TRUE,IF(C179&lt;&gt;"",COUNTIF(INDIRECT("$C$"&amp;ROW($C$9)&amp;":$C$"&amp;487-COUNTBLANK($C$9:$C$487)),"&lt;"&amp;C179)+COUNTIF(C$9:C179,C179),""),IF(C179&lt;&gt;"",COUNTIF(INDIRECT("$C$"&amp;ROW($C$9)&amp;":$C$"&amp;487-COUNTBLANK($C$9:$C$487)),"&gt;"&amp;C179)+COUNTIF(C$9:C179,C179),""))</f>
        <v/>
      </c>
      <c r="E179" t="str">
        <f t="shared" ca="1" si="2"/>
        <v/>
      </c>
      <c r="F179" t="str" cm="1">
        <f t="array" ref="F179">IF(A179&lt;&gt;"",INDEX(BDD_REVETEMENTS_EXTERIEURS!A:BF,E179,MATCH($F$8,REFERENCEMENT_FACADE[#Headers],0)),"")</f>
        <v/>
      </c>
    </row>
    <row r="180" spans="1:6" x14ac:dyDescent="0.3">
      <c r="A180" s="3" t="str">
        <f>IF(AND(A179&lt;COUNTIF(REFERENCEMENT_FACADE[DATE REFERENCEMENT],"&lt;&gt;"&amp;""),A179&gt;0),'PR-tampon'!A179+1,"")</f>
        <v/>
      </c>
      <c r="B180" s="3" t="str">
        <f>IFERROR(IF(A180="","",VLOOKUP($A180,REFERENCEMENT_FACADE[[Ordre]:[Eligibilité procédé]],2,FALSE)),"")</f>
        <v/>
      </c>
      <c r="C180" t="str" cm="1">
        <f t="array" ref="C180">IF(B180&lt;&gt;"",INDEX(BDD_REVETEMENTS_EXTERIEURS!A:BY,B180,MATCH($C$8,REFERENCEMENT_FACADE[#Headers],0)),"")</f>
        <v/>
      </c>
      <c r="D180" t="str">
        <f ca="1">IF($B$6=TRUE,IF(C180&lt;&gt;"",COUNTIF(INDIRECT("$C$"&amp;ROW($C$9)&amp;":$C$"&amp;487-COUNTBLANK($C$9:$C$487)),"&lt;"&amp;C180)+COUNTIF(C$9:C180,C180),""),IF(C180&lt;&gt;"",COUNTIF(INDIRECT("$C$"&amp;ROW($C$9)&amp;":$C$"&amp;487-COUNTBLANK($C$9:$C$487)),"&gt;"&amp;C180)+COUNTIF(C$9:C180,C180),""))</f>
        <v/>
      </c>
      <c r="E180" t="str">
        <f t="shared" ca="1" si="2"/>
        <v/>
      </c>
      <c r="F180" t="str" cm="1">
        <f t="array" ref="F180">IF(A180&lt;&gt;"",INDEX(BDD_REVETEMENTS_EXTERIEURS!A:BF,E180,MATCH($F$8,REFERENCEMENT_FACADE[#Headers],0)),"")</f>
        <v/>
      </c>
    </row>
    <row r="181" spans="1:6" x14ac:dyDescent="0.3">
      <c r="A181" s="3" t="str">
        <f>IF(AND(A180&lt;COUNTIF(REFERENCEMENT_FACADE[DATE REFERENCEMENT],"&lt;&gt;"&amp;""),A180&gt;0),'PR-tampon'!A180+1,"")</f>
        <v/>
      </c>
      <c r="B181" s="3" t="str">
        <f>IFERROR(IF(A181="","",VLOOKUP($A181,REFERENCEMENT_FACADE[[Ordre]:[Eligibilité procédé]],2,FALSE)),"")</f>
        <v/>
      </c>
      <c r="C181" t="str" cm="1">
        <f t="array" ref="C181">IF(B181&lt;&gt;"",INDEX(BDD_REVETEMENTS_EXTERIEURS!A:BY,B181,MATCH($C$8,REFERENCEMENT_FACADE[#Headers],0)),"")</f>
        <v/>
      </c>
      <c r="D181" t="str">
        <f ca="1">IF($B$6=TRUE,IF(C181&lt;&gt;"",COUNTIF(INDIRECT("$C$"&amp;ROW($C$9)&amp;":$C$"&amp;487-COUNTBLANK($C$9:$C$487)),"&lt;"&amp;C181)+COUNTIF(C$9:C181,C181),""),IF(C181&lt;&gt;"",COUNTIF(INDIRECT("$C$"&amp;ROW($C$9)&amp;":$C$"&amp;487-COUNTBLANK($C$9:$C$487)),"&gt;"&amp;C181)+COUNTIF(C$9:C181,C181),""))</f>
        <v/>
      </c>
      <c r="E181" t="str">
        <f t="shared" ca="1" si="2"/>
        <v/>
      </c>
      <c r="F181" t="str" cm="1">
        <f t="array" ref="F181">IF(A181&lt;&gt;"",INDEX(BDD_REVETEMENTS_EXTERIEURS!A:BF,E181,MATCH($F$8,REFERENCEMENT_FACADE[#Headers],0)),"")</f>
        <v/>
      </c>
    </row>
    <row r="182" spans="1:6" x14ac:dyDescent="0.3">
      <c r="A182" s="3" t="str">
        <f>IF(AND(A181&lt;COUNTIF(REFERENCEMENT_FACADE[DATE REFERENCEMENT],"&lt;&gt;"&amp;""),A181&gt;0),'PR-tampon'!A181+1,"")</f>
        <v/>
      </c>
      <c r="B182" s="3" t="str">
        <f>IFERROR(IF(A182="","",VLOOKUP($A182,REFERENCEMENT_FACADE[[Ordre]:[Eligibilité procédé]],2,FALSE)),"")</f>
        <v/>
      </c>
      <c r="C182" t="str" cm="1">
        <f t="array" ref="C182">IF(B182&lt;&gt;"",INDEX(BDD_REVETEMENTS_EXTERIEURS!A:BY,B182,MATCH($C$8,REFERENCEMENT_FACADE[#Headers],0)),"")</f>
        <v/>
      </c>
      <c r="D182" t="str">
        <f ca="1">IF($B$6=TRUE,IF(C182&lt;&gt;"",COUNTIF(INDIRECT("$C$"&amp;ROW($C$9)&amp;":$C$"&amp;487-COUNTBLANK($C$9:$C$487)),"&lt;"&amp;C182)+COUNTIF(C$9:C182,C182),""),IF(C182&lt;&gt;"",COUNTIF(INDIRECT("$C$"&amp;ROW($C$9)&amp;":$C$"&amp;487-COUNTBLANK($C$9:$C$487)),"&gt;"&amp;C182)+COUNTIF(C$9:C182,C182),""))</f>
        <v/>
      </c>
      <c r="E182" t="str">
        <f t="shared" ca="1" si="2"/>
        <v/>
      </c>
      <c r="F182" t="str" cm="1">
        <f t="array" ref="F182">IF(A182&lt;&gt;"",INDEX(BDD_REVETEMENTS_EXTERIEURS!A:BF,E182,MATCH($F$8,REFERENCEMENT_FACADE[#Headers],0)),"")</f>
        <v/>
      </c>
    </row>
    <row r="183" spans="1:6" x14ac:dyDescent="0.3">
      <c r="A183" s="3" t="str">
        <f>IF(AND(A182&lt;COUNTIF(REFERENCEMENT_FACADE[DATE REFERENCEMENT],"&lt;&gt;"&amp;""),A182&gt;0),'PR-tampon'!A182+1,"")</f>
        <v/>
      </c>
      <c r="B183" s="3" t="str">
        <f>IFERROR(IF(A183="","",VLOOKUP($A183,REFERENCEMENT_FACADE[[Ordre]:[Eligibilité procédé]],2,FALSE)),"")</f>
        <v/>
      </c>
      <c r="C183" t="str" cm="1">
        <f t="array" ref="C183">IF(B183&lt;&gt;"",INDEX(BDD_REVETEMENTS_EXTERIEURS!A:BY,B183,MATCH($C$8,REFERENCEMENT_FACADE[#Headers],0)),"")</f>
        <v/>
      </c>
      <c r="D183" t="str">
        <f ca="1">IF($B$6=TRUE,IF(C183&lt;&gt;"",COUNTIF(INDIRECT("$C$"&amp;ROW($C$9)&amp;":$C$"&amp;487-COUNTBLANK($C$9:$C$487)),"&lt;"&amp;C183)+COUNTIF(C$9:C183,C183),""),IF(C183&lt;&gt;"",COUNTIF(INDIRECT("$C$"&amp;ROW($C$9)&amp;":$C$"&amp;487-COUNTBLANK($C$9:$C$487)),"&gt;"&amp;C183)+COUNTIF(C$9:C183,C183),""))</f>
        <v/>
      </c>
      <c r="E183" t="str">
        <f t="shared" ca="1" si="2"/>
        <v/>
      </c>
      <c r="F183" t="str" cm="1">
        <f t="array" ref="F183">IF(A183&lt;&gt;"",INDEX(BDD_REVETEMENTS_EXTERIEURS!A:BF,E183,MATCH($F$8,REFERENCEMENT_FACADE[#Headers],0)),"")</f>
        <v/>
      </c>
    </row>
    <row r="184" spans="1:6" x14ac:dyDescent="0.3">
      <c r="A184" s="3" t="str">
        <f>IF(AND(A183&lt;COUNTIF(REFERENCEMENT_FACADE[DATE REFERENCEMENT],"&lt;&gt;"&amp;""),A183&gt;0),'PR-tampon'!A183+1,"")</f>
        <v/>
      </c>
      <c r="B184" s="3" t="str">
        <f>IFERROR(IF(A184="","",VLOOKUP($A184,REFERENCEMENT_FACADE[[Ordre]:[Eligibilité procédé]],2,FALSE)),"")</f>
        <v/>
      </c>
      <c r="C184" t="str" cm="1">
        <f t="array" ref="C184">IF(B184&lt;&gt;"",INDEX(BDD_REVETEMENTS_EXTERIEURS!A:BY,B184,MATCH($C$8,REFERENCEMENT_FACADE[#Headers],0)),"")</f>
        <v/>
      </c>
      <c r="D184" t="str">
        <f ca="1">IF($B$6=TRUE,IF(C184&lt;&gt;"",COUNTIF(INDIRECT("$C$"&amp;ROW($C$9)&amp;":$C$"&amp;487-COUNTBLANK($C$9:$C$487)),"&lt;"&amp;C184)+COUNTIF(C$9:C184,C184),""),IF(C184&lt;&gt;"",COUNTIF(INDIRECT("$C$"&amp;ROW($C$9)&amp;":$C$"&amp;487-COUNTBLANK($C$9:$C$487)),"&gt;"&amp;C184)+COUNTIF(C$9:C184,C184),""))</f>
        <v/>
      </c>
      <c r="E184" t="str">
        <f t="shared" ca="1" si="2"/>
        <v/>
      </c>
      <c r="F184" t="str" cm="1">
        <f t="array" ref="F184">IF(A184&lt;&gt;"",INDEX(BDD_REVETEMENTS_EXTERIEURS!A:BF,E184,MATCH($F$8,REFERENCEMENT_FACADE[#Headers],0)),"")</f>
        <v/>
      </c>
    </row>
    <row r="185" spans="1:6" x14ac:dyDescent="0.3">
      <c r="A185" s="3" t="str">
        <f>IF(AND(A184&lt;COUNTIF(REFERENCEMENT_FACADE[DATE REFERENCEMENT],"&lt;&gt;"&amp;""),A184&gt;0),'PR-tampon'!A184+1,"")</f>
        <v/>
      </c>
      <c r="B185" s="3" t="str">
        <f>IFERROR(IF(A185="","",VLOOKUP($A185,REFERENCEMENT_FACADE[[Ordre]:[Eligibilité procédé]],2,FALSE)),"")</f>
        <v/>
      </c>
      <c r="C185" t="str" cm="1">
        <f t="array" ref="C185">IF(B185&lt;&gt;"",INDEX(BDD_REVETEMENTS_EXTERIEURS!A:BY,B185,MATCH($C$8,REFERENCEMENT_FACADE[#Headers],0)),"")</f>
        <v/>
      </c>
      <c r="D185" t="str">
        <f ca="1">IF($B$6=TRUE,IF(C185&lt;&gt;"",COUNTIF(INDIRECT("$C$"&amp;ROW($C$9)&amp;":$C$"&amp;487-COUNTBLANK($C$9:$C$487)),"&lt;"&amp;C185)+COUNTIF(C$9:C185,C185),""),IF(C185&lt;&gt;"",COUNTIF(INDIRECT("$C$"&amp;ROW($C$9)&amp;":$C$"&amp;487-COUNTBLANK($C$9:$C$487)),"&gt;"&amp;C185)+COUNTIF(C$9:C185,C185),""))</f>
        <v/>
      </c>
      <c r="E185" t="str">
        <f t="shared" ca="1" si="2"/>
        <v/>
      </c>
      <c r="F185" t="str" cm="1">
        <f t="array" ref="F185">IF(A185&lt;&gt;"",INDEX(BDD_REVETEMENTS_EXTERIEURS!A:BF,E185,MATCH($F$8,REFERENCEMENT_FACADE[#Headers],0)),"")</f>
        <v/>
      </c>
    </row>
    <row r="186" spans="1:6" x14ac:dyDescent="0.3">
      <c r="A186" s="3" t="str">
        <f>IF(AND(A185&lt;COUNTIF(REFERENCEMENT_FACADE[DATE REFERENCEMENT],"&lt;&gt;"&amp;""),A185&gt;0),'PR-tampon'!A185+1,"")</f>
        <v/>
      </c>
      <c r="B186" s="3" t="str">
        <f>IFERROR(IF(A186="","",VLOOKUP($A186,REFERENCEMENT_FACADE[[Ordre]:[Eligibilité procédé]],2,FALSE)),"")</f>
        <v/>
      </c>
      <c r="C186" t="str" cm="1">
        <f t="array" ref="C186">IF(B186&lt;&gt;"",INDEX(BDD_REVETEMENTS_EXTERIEURS!A:BY,B186,MATCH($C$8,REFERENCEMENT_FACADE[#Headers],0)),"")</f>
        <v/>
      </c>
      <c r="D186" t="str">
        <f ca="1">IF($B$6=TRUE,IF(C186&lt;&gt;"",COUNTIF(INDIRECT("$C$"&amp;ROW($C$9)&amp;":$C$"&amp;487-COUNTBLANK($C$9:$C$487)),"&lt;"&amp;C186)+COUNTIF(C$9:C186,C186),""),IF(C186&lt;&gt;"",COUNTIF(INDIRECT("$C$"&amp;ROW($C$9)&amp;":$C$"&amp;487-COUNTBLANK($C$9:$C$487)),"&gt;"&amp;C186)+COUNTIF(C$9:C186,C186),""))</f>
        <v/>
      </c>
      <c r="E186" t="str">
        <f t="shared" ca="1" si="2"/>
        <v/>
      </c>
      <c r="F186" t="str" cm="1">
        <f t="array" ref="F186">IF(A186&lt;&gt;"",INDEX(BDD_REVETEMENTS_EXTERIEURS!A:BF,E186,MATCH($F$8,REFERENCEMENT_FACADE[#Headers],0)),"")</f>
        <v/>
      </c>
    </row>
    <row r="187" spans="1:6" x14ac:dyDescent="0.3">
      <c r="A187" s="3" t="str">
        <f>IF(AND(A186&lt;COUNTIF(REFERENCEMENT_FACADE[DATE REFERENCEMENT],"&lt;&gt;"&amp;""),A186&gt;0),'PR-tampon'!A186+1,"")</f>
        <v/>
      </c>
      <c r="B187" s="3" t="str">
        <f>IFERROR(IF(A187="","",VLOOKUP($A187,REFERENCEMENT_FACADE[[Ordre]:[Eligibilité procédé]],2,FALSE)),"")</f>
        <v/>
      </c>
      <c r="C187" t="str" cm="1">
        <f t="array" ref="C187">IF(B187&lt;&gt;"",INDEX(BDD_REVETEMENTS_EXTERIEURS!A:BY,B187,MATCH($C$8,REFERENCEMENT_FACADE[#Headers],0)),"")</f>
        <v/>
      </c>
      <c r="D187" t="str">
        <f ca="1">IF($B$6=TRUE,IF(C187&lt;&gt;"",COUNTIF(INDIRECT("$C$"&amp;ROW($C$9)&amp;":$C$"&amp;487-COUNTBLANK($C$9:$C$487)),"&lt;"&amp;C187)+COUNTIF(C$9:C187,C187),""),IF(C187&lt;&gt;"",COUNTIF(INDIRECT("$C$"&amp;ROW($C$9)&amp;":$C$"&amp;487-COUNTBLANK($C$9:$C$487)),"&gt;"&amp;C187)+COUNTIF(C$9:C187,C187),""))</f>
        <v/>
      </c>
      <c r="E187" t="str">
        <f t="shared" ca="1" si="2"/>
        <v/>
      </c>
      <c r="F187" t="str" cm="1">
        <f t="array" ref="F187">IF(A187&lt;&gt;"",INDEX(BDD_REVETEMENTS_EXTERIEURS!A:BF,E187,MATCH($F$8,REFERENCEMENT_FACADE[#Headers],0)),"")</f>
        <v/>
      </c>
    </row>
    <row r="188" spans="1:6" x14ac:dyDescent="0.3">
      <c r="A188" s="3" t="str">
        <f>IF(AND(A187&lt;COUNTIF(REFERENCEMENT_FACADE[DATE REFERENCEMENT],"&lt;&gt;"&amp;""),A187&gt;0),'PR-tampon'!A187+1,"")</f>
        <v/>
      </c>
      <c r="B188" s="3" t="str">
        <f>IFERROR(IF(A188="","",VLOOKUP($A188,REFERENCEMENT_FACADE[[Ordre]:[Eligibilité procédé]],2,FALSE)),"")</f>
        <v/>
      </c>
      <c r="C188" t="str" cm="1">
        <f t="array" ref="C188">IF(B188&lt;&gt;"",INDEX(BDD_REVETEMENTS_EXTERIEURS!A:BY,B188,MATCH($C$8,REFERENCEMENT_FACADE[#Headers],0)),"")</f>
        <v/>
      </c>
      <c r="D188" t="str">
        <f ca="1">IF($B$6=TRUE,IF(C188&lt;&gt;"",COUNTIF(INDIRECT("$C$"&amp;ROW($C$9)&amp;":$C$"&amp;487-COUNTBLANK($C$9:$C$487)),"&lt;"&amp;C188)+COUNTIF(C$9:C188,C188),""),IF(C188&lt;&gt;"",COUNTIF(INDIRECT("$C$"&amp;ROW($C$9)&amp;":$C$"&amp;487-COUNTBLANK($C$9:$C$487)),"&gt;"&amp;C188)+COUNTIF(C$9:C188,C188),""))</f>
        <v/>
      </c>
      <c r="E188" t="str">
        <f t="shared" ca="1" si="2"/>
        <v/>
      </c>
      <c r="F188" t="str" cm="1">
        <f t="array" ref="F188">IF(A188&lt;&gt;"",INDEX(BDD_REVETEMENTS_EXTERIEURS!A:BF,E188,MATCH($F$8,REFERENCEMENT_FACADE[#Headers],0)),"")</f>
        <v/>
      </c>
    </row>
    <row r="189" spans="1:6" x14ac:dyDescent="0.3">
      <c r="A189" s="3" t="str">
        <f>IF(AND(A188&lt;COUNTIF(REFERENCEMENT_FACADE[DATE REFERENCEMENT],"&lt;&gt;"&amp;""),A188&gt;0),'PR-tampon'!A188+1,"")</f>
        <v/>
      </c>
      <c r="B189" s="3" t="str">
        <f>IFERROR(IF(A189="","",VLOOKUP($A189,REFERENCEMENT_FACADE[[Ordre]:[Eligibilité procédé]],2,FALSE)),"")</f>
        <v/>
      </c>
      <c r="C189" t="str" cm="1">
        <f t="array" ref="C189">IF(B189&lt;&gt;"",INDEX(BDD_REVETEMENTS_EXTERIEURS!A:BY,B189,MATCH($C$8,REFERENCEMENT_FACADE[#Headers],0)),"")</f>
        <v/>
      </c>
      <c r="D189" t="str">
        <f ca="1">IF($B$6=TRUE,IF(C189&lt;&gt;"",COUNTIF(INDIRECT("$C$"&amp;ROW($C$9)&amp;":$C$"&amp;487-COUNTBLANK($C$9:$C$487)),"&lt;"&amp;C189)+COUNTIF(C$9:C189,C189),""),IF(C189&lt;&gt;"",COUNTIF(INDIRECT("$C$"&amp;ROW($C$9)&amp;":$C$"&amp;487-COUNTBLANK($C$9:$C$487)),"&gt;"&amp;C189)+COUNTIF(C$9:C189,C189),""))</f>
        <v/>
      </c>
      <c r="E189" t="str">
        <f t="shared" ca="1" si="2"/>
        <v/>
      </c>
      <c r="F189" t="str" cm="1">
        <f t="array" ref="F189">IF(A189&lt;&gt;"",INDEX(BDD_REVETEMENTS_EXTERIEURS!A:BF,E189,MATCH($F$8,REFERENCEMENT_FACADE[#Headers],0)),"")</f>
        <v/>
      </c>
    </row>
    <row r="190" spans="1:6" x14ac:dyDescent="0.3">
      <c r="A190" s="3" t="str">
        <f>IF(AND(A189&lt;COUNTIF(REFERENCEMENT_FACADE[DATE REFERENCEMENT],"&lt;&gt;"&amp;""),A189&gt;0),'PR-tampon'!A189+1,"")</f>
        <v/>
      </c>
      <c r="B190" s="3" t="str">
        <f>IFERROR(IF(A190="","",VLOOKUP($A190,REFERENCEMENT_FACADE[[Ordre]:[Eligibilité procédé]],2,FALSE)),"")</f>
        <v/>
      </c>
      <c r="C190" t="str" cm="1">
        <f t="array" ref="C190">IF(B190&lt;&gt;"",INDEX(BDD_REVETEMENTS_EXTERIEURS!A:BY,B190,MATCH($C$8,REFERENCEMENT_FACADE[#Headers],0)),"")</f>
        <v/>
      </c>
      <c r="D190" t="str">
        <f ca="1">IF($B$6=TRUE,IF(C190&lt;&gt;"",COUNTIF(INDIRECT("$C$"&amp;ROW($C$9)&amp;":$C$"&amp;487-COUNTBLANK($C$9:$C$487)),"&lt;"&amp;C190)+COUNTIF(C$9:C190,C190),""),IF(C190&lt;&gt;"",COUNTIF(INDIRECT("$C$"&amp;ROW($C$9)&amp;":$C$"&amp;487-COUNTBLANK($C$9:$C$487)),"&gt;"&amp;C190)+COUNTIF(C$9:C190,C190),""))</f>
        <v/>
      </c>
      <c r="E190" t="str">
        <f t="shared" ca="1" si="2"/>
        <v/>
      </c>
      <c r="F190" t="str" cm="1">
        <f t="array" ref="F190">IF(A190&lt;&gt;"",INDEX(BDD_REVETEMENTS_EXTERIEURS!A:BF,E190,MATCH($F$8,REFERENCEMENT_FACADE[#Headers],0)),"")</f>
        <v/>
      </c>
    </row>
    <row r="191" spans="1:6" x14ac:dyDescent="0.3">
      <c r="A191" s="3" t="str">
        <f>IF(AND(A190&lt;COUNTIF(REFERENCEMENT_FACADE[DATE REFERENCEMENT],"&lt;&gt;"&amp;""),A190&gt;0),'PR-tampon'!A190+1,"")</f>
        <v/>
      </c>
      <c r="B191" s="3" t="str">
        <f>IFERROR(IF(A191="","",VLOOKUP($A191,REFERENCEMENT_FACADE[[Ordre]:[Eligibilité procédé]],2,FALSE)),"")</f>
        <v/>
      </c>
      <c r="C191" t="str" cm="1">
        <f t="array" ref="C191">IF(B191&lt;&gt;"",INDEX(BDD_REVETEMENTS_EXTERIEURS!A:BY,B191,MATCH($C$8,REFERENCEMENT_FACADE[#Headers],0)),"")</f>
        <v/>
      </c>
      <c r="D191" t="str">
        <f ca="1">IF($B$6=TRUE,IF(C191&lt;&gt;"",COUNTIF(INDIRECT("$C$"&amp;ROW($C$9)&amp;":$C$"&amp;487-COUNTBLANK($C$9:$C$487)),"&lt;"&amp;C191)+COUNTIF(C$9:C191,C191),""),IF(C191&lt;&gt;"",COUNTIF(INDIRECT("$C$"&amp;ROW($C$9)&amp;":$C$"&amp;487-COUNTBLANK($C$9:$C$487)),"&gt;"&amp;C191)+COUNTIF(C$9:C191,C191),""))</f>
        <v/>
      </c>
      <c r="E191" t="str">
        <f t="shared" ca="1" si="2"/>
        <v/>
      </c>
      <c r="F191" t="str" cm="1">
        <f t="array" ref="F191">IF(A191&lt;&gt;"",INDEX(BDD_REVETEMENTS_EXTERIEURS!A:BF,E191,MATCH($F$8,REFERENCEMENT_FACADE[#Headers],0)),"")</f>
        <v/>
      </c>
    </row>
    <row r="192" spans="1:6" x14ac:dyDescent="0.3">
      <c r="A192" s="3" t="str">
        <f>IF(AND(A191&lt;COUNTIF(REFERENCEMENT_FACADE[DATE REFERENCEMENT],"&lt;&gt;"&amp;""),A191&gt;0),'PR-tampon'!A191+1,"")</f>
        <v/>
      </c>
      <c r="B192" s="3" t="str">
        <f>IFERROR(IF(A192="","",VLOOKUP($A192,REFERENCEMENT_FACADE[[Ordre]:[Eligibilité procédé]],2,FALSE)),"")</f>
        <v/>
      </c>
      <c r="C192" t="str" cm="1">
        <f t="array" ref="C192">IF(B192&lt;&gt;"",INDEX(BDD_REVETEMENTS_EXTERIEURS!A:BY,B192,MATCH($C$8,REFERENCEMENT_FACADE[#Headers],0)),"")</f>
        <v/>
      </c>
      <c r="D192" t="str">
        <f ca="1">IF($B$6=TRUE,IF(C192&lt;&gt;"",COUNTIF(INDIRECT("$C$"&amp;ROW($C$9)&amp;":$C$"&amp;487-COUNTBLANK($C$9:$C$487)),"&lt;"&amp;C192)+COUNTIF(C$9:C192,C192),""),IF(C192&lt;&gt;"",COUNTIF(INDIRECT("$C$"&amp;ROW($C$9)&amp;":$C$"&amp;487-COUNTBLANK($C$9:$C$487)),"&gt;"&amp;C192)+COUNTIF(C$9:C192,C192),""))</f>
        <v/>
      </c>
      <c r="E192" t="str">
        <f t="shared" ca="1" si="2"/>
        <v/>
      </c>
      <c r="F192" t="str" cm="1">
        <f t="array" ref="F192">IF(A192&lt;&gt;"",INDEX(BDD_REVETEMENTS_EXTERIEURS!A:BF,E192,MATCH($F$8,REFERENCEMENT_FACADE[#Headers],0)),"")</f>
        <v/>
      </c>
    </row>
    <row r="193" spans="1:6" x14ac:dyDescent="0.3">
      <c r="A193" s="3" t="str">
        <f>IF(AND(A192&lt;COUNTIF(REFERENCEMENT_FACADE[DATE REFERENCEMENT],"&lt;&gt;"&amp;""),A192&gt;0),'PR-tampon'!A192+1,"")</f>
        <v/>
      </c>
      <c r="B193" s="3" t="str">
        <f>IFERROR(IF(A193="","",VLOOKUP($A193,REFERENCEMENT_FACADE[[Ordre]:[Eligibilité procédé]],2,FALSE)),"")</f>
        <v/>
      </c>
      <c r="C193" t="str" cm="1">
        <f t="array" ref="C193">IF(B193&lt;&gt;"",INDEX(BDD_REVETEMENTS_EXTERIEURS!A:BY,B193,MATCH($C$8,REFERENCEMENT_FACADE[#Headers],0)),"")</f>
        <v/>
      </c>
      <c r="D193" t="str">
        <f ca="1">IF($B$6=TRUE,IF(C193&lt;&gt;"",COUNTIF(INDIRECT("$C$"&amp;ROW($C$9)&amp;":$C$"&amp;487-COUNTBLANK($C$9:$C$487)),"&lt;"&amp;C193)+COUNTIF(C$9:C193,C193),""),IF(C193&lt;&gt;"",COUNTIF(INDIRECT("$C$"&amp;ROW($C$9)&amp;":$C$"&amp;487-COUNTBLANK($C$9:$C$487)),"&gt;"&amp;C193)+COUNTIF(C$9:C193,C193),""))</f>
        <v/>
      </c>
      <c r="E193" t="str">
        <f t="shared" ca="1" si="2"/>
        <v/>
      </c>
      <c r="F193" t="str" cm="1">
        <f t="array" ref="F193">IF(A193&lt;&gt;"",INDEX(BDD_REVETEMENTS_EXTERIEURS!A:BF,E193,MATCH($F$8,REFERENCEMENT_FACADE[#Headers],0)),"")</f>
        <v/>
      </c>
    </row>
    <row r="194" spans="1:6" x14ac:dyDescent="0.3">
      <c r="A194" s="3" t="str">
        <f>IF(AND(A193&lt;COUNTIF(REFERENCEMENT_FACADE[DATE REFERENCEMENT],"&lt;&gt;"&amp;""),A193&gt;0),'PR-tampon'!A193+1,"")</f>
        <v/>
      </c>
      <c r="B194" s="3" t="str">
        <f>IFERROR(IF(A194="","",VLOOKUP($A194,REFERENCEMENT_FACADE[[Ordre]:[Eligibilité procédé]],2,FALSE)),"")</f>
        <v/>
      </c>
      <c r="C194" t="str" cm="1">
        <f t="array" ref="C194">IF(B194&lt;&gt;"",INDEX(BDD_REVETEMENTS_EXTERIEURS!A:BY,B194,MATCH($C$8,REFERENCEMENT_FACADE[#Headers],0)),"")</f>
        <v/>
      </c>
      <c r="D194" t="str">
        <f ca="1">IF($B$6=TRUE,IF(C194&lt;&gt;"",COUNTIF(INDIRECT("$C$"&amp;ROW($C$9)&amp;":$C$"&amp;487-COUNTBLANK($C$9:$C$487)),"&lt;"&amp;C194)+COUNTIF(C$9:C194,C194),""),IF(C194&lt;&gt;"",COUNTIF(INDIRECT("$C$"&amp;ROW($C$9)&amp;":$C$"&amp;487-COUNTBLANK($C$9:$C$487)),"&gt;"&amp;C194)+COUNTIF(C$9:C194,C194),""))</f>
        <v/>
      </c>
      <c r="E194" t="str">
        <f t="shared" ca="1" si="2"/>
        <v/>
      </c>
      <c r="F194" t="str" cm="1">
        <f t="array" ref="F194">IF(A194&lt;&gt;"",INDEX(BDD_REVETEMENTS_EXTERIEURS!A:BF,E194,MATCH($F$8,REFERENCEMENT_FACADE[#Headers],0)),"")</f>
        <v/>
      </c>
    </row>
    <row r="195" spans="1:6" x14ac:dyDescent="0.3">
      <c r="A195" s="3" t="str">
        <f>IF(AND(A194&lt;COUNTIF(REFERENCEMENT_FACADE[DATE REFERENCEMENT],"&lt;&gt;"&amp;""),A194&gt;0),'PR-tampon'!A194+1,"")</f>
        <v/>
      </c>
      <c r="B195" s="3" t="str">
        <f>IFERROR(IF(A195="","",VLOOKUP($A195,REFERENCEMENT_FACADE[[Ordre]:[Eligibilité procédé]],2,FALSE)),"")</f>
        <v/>
      </c>
      <c r="C195" t="str" cm="1">
        <f t="array" ref="C195">IF(B195&lt;&gt;"",INDEX(BDD_REVETEMENTS_EXTERIEURS!A:BY,B195,MATCH($C$8,REFERENCEMENT_FACADE[#Headers],0)),"")</f>
        <v/>
      </c>
      <c r="D195" t="str">
        <f ca="1">IF($B$6=TRUE,IF(C195&lt;&gt;"",COUNTIF(INDIRECT("$C$"&amp;ROW($C$9)&amp;":$C$"&amp;487-COUNTBLANK($C$9:$C$487)),"&lt;"&amp;C195)+COUNTIF(C$9:C195,C195),""),IF(C195&lt;&gt;"",COUNTIF(INDIRECT("$C$"&amp;ROW($C$9)&amp;":$C$"&amp;487-COUNTBLANK($C$9:$C$487)),"&gt;"&amp;C195)+COUNTIF(C$9:C195,C195),""))</f>
        <v/>
      </c>
      <c r="E195" t="str">
        <f t="shared" ca="1" si="2"/>
        <v/>
      </c>
      <c r="F195" t="str" cm="1">
        <f t="array" ref="F195">IF(A195&lt;&gt;"",INDEX(BDD_REVETEMENTS_EXTERIEURS!A:BF,E195,MATCH($F$8,REFERENCEMENT_FACADE[#Headers],0)),"")</f>
        <v/>
      </c>
    </row>
    <row r="196" spans="1:6" x14ac:dyDescent="0.3">
      <c r="A196" s="3" t="str">
        <f>IF(AND(A195&lt;COUNTIF(REFERENCEMENT_FACADE[DATE REFERENCEMENT],"&lt;&gt;"&amp;""),A195&gt;0),'PR-tampon'!A195+1,"")</f>
        <v/>
      </c>
      <c r="B196" s="3" t="str">
        <f>IFERROR(IF(A196="","",VLOOKUP($A196,REFERENCEMENT_FACADE[[Ordre]:[Eligibilité procédé]],2,FALSE)),"")</f>
        <v/>
      </c>
      <c r="C196" t="str" cm="1">
        <f t="array" ref="C196">IF(B196&lt;&gt;"",INDEX(BDD_REVETEMENTS_EXTERIEURS!A:BY,B196,MATCH($C$8,REFERENCEMENT_FACADE[#Headers],0)),"")</f>
        <v/>
      </c>
      <c r="D196" t="str">
        <f ca="1">IF($B$6=TRUE,IF(C196&lt;&gt;"",COUNTIF(INDIRECT("$C$"&amp;ROW($C$9)&amp;":$C$"&amp;487-COUNTBLANK($C$9:$C$487)),"&lt;"&amp;C196)+COUNTIF(C$9:C196,C196),""),IF(C196&lt;&gt;"",COUNTIF(INDIRECT("$C$"&amp;ROW($C$9)&amp;":$C$"&amp;487-COUNTBLANK($C$9:$C$487)),"&gt;"&amp;C196)+COUNTIF(C$9:C196,C196),""))</f>
        <v/>
      </c>
      <c r="E196" t="str">
        <f t="shared" ca="1" si="2"/>
        <v/>
      </c>
      <c r="F196" t="str" cm="1">
        <f t="array" ref="F196">IF(A196&lt;&gt;"",INDEX(BDD_REVETEMENTS_EXTERIEURS!A:BF,E196,MATCH($F$8,REFERENCEMENT_FACADE[#Headers],0)),"")</f>
        <v/>
      </c>
    </row>
    <row r="197" spans="1:6" x14ac:dyDescent="0.3">
      <c r="A197" s="3" t="str">
        <f>IF(AND(A196&lt;COUNTIF(REFERENCEMENT_FACADE[DATE REFERENCEMENT],"&lt;&gt;"&amp;""),A196&gt;0),'PR-tampon'!A196+1,"")</f>
        <v/>
      </c>
      <c r="B197" s="3" t="str">
        <f>IFERROR(IF(A197="","",VLOOKUP($A197,REFERENCEMENT_FACADE[[Ordre]:[Eligibilité procédé]],2,FALSE)),"")</f>
        <v/>
      </c>
      <c r="C197" t="str" cm="1">
        <f t="array" ref="C197">IF(B197&lt;&gt;"",INDEX(BDD_REVETEMENTS_EXTERIEURS!A:BY,B197,MATCH($C$8,REFERENCEMENT_FACADE[#Headers],0)),"")</f>
        <v/>
      </c>
      <c r="D197" t="str">
        <f ca="1">IF($B$6=TRUE,IF(C197&lt;&gt;"",COUNTIF(INDIRECT("$C$"&amp;ROW($C$9)&amp;":$C$"&amp;487-COUNTBLANK($C$9:$C$487)),"&lt;"&amp;C197)+COUNTIF(C$9:C197,C197),""),IF(C197&lt;&gt;"",COUNTIF(INDIRECT("$C$"&amp;ROW($C$9)&amp;":$C$"&amp;487-COUNTBLANK($C$9:$C$487)),"&gt;"&amp;C197)+COUNTIF(C$9:C197,C197),""))</f>
        <v/>
      </c>
      <c r="E197" t="str">
        <f t="shared" ca="1" si="2"/>
        <v/>
      </c>
      <c r="F197" t="str" cm="1">
        <f t="array" ref="F197">IF(A197&lt;&gt;"",INDEX(BDD_REVETEMENTS_EXTERIEURS!A:BF,E197,MATCH($F$8,REFERENCEMENT_FACADE[#Headers],0)),"")</f>
        <v/>
      </c>
    </row>
    <row r="198" spans="1:6" x14ac:dyDescent="0.3">
      <c r="A198" s="3" t="str">
        <f>IF(AND(A197&lt;COUNTIF(REFERENCEMENT_FACADE[DATE REFERENCEMENT],"&lt;&gt;"&amp;""),A197&gt;0),'PR-tampon'!A197+1,"")</f>
        <v/>
      </c>
      <c r="B198" s="3" t="str">
        <f>IFERROR(IF(A198="","",VLOOKUP($A198,REFERENCEMENT_FACADE[[Ordre]:[Eligibilité procédé]],2,FALSE)),"")</f>
        <v/>
      </c>
      <c r="C198" t="str" cm="1">
        <f t="array" ref="C198">IF(B198&lt;&gt;"",INDEX(BDD_REVETEMENTS_EXTERIEURS!A:BY,B198,MATCH($C$8,REFERENCEMENT_FACADE[#Headers],0)),"")</f>
        <v/>
      </c>
      <c r="D198" t="str">
        <f ca="1">IF($B$6=TRUE,IF(C198&lt;&gt;"",COUNTIF(INDIRECT("$C$"&amp;ROW($C$9)&amp;":$C$"&amp;487-COUNTBLANK($C$9:$C$487)),"&lt;"&amp;C198)+COUNTIF(C$9:C198,C198),""),IF(C198&lt;&gt;"",COUNTIF(INDIRECT("$C$"&amp;ROW($C$9)&amp;":$C$"&amp;487-COUNTBLANK($C$9:$C$487)),"&gt;"&amp;C198)+COUNTIF(C$9:C198,C198),""))</f>
        <v/>
      </c>
      <c r="E198" t="str">
        <f t="shared" ca="1" si="2"/>
        <v/>
      </c>
      <c r="F198" t="str" cm="1">
        <f t="array" ref="F198">IF(A198&lt;&gt;"",INDEX(BDD_REVETEMENTS_EXTERIEURS!A:BF,E198,MATCH($F$8,REFERENCEMENT_FACADE[#Headers],0)),"")</f>
        <v/>
      </c>
    </row>
    <row r="199" spans="1:6" x14ac:dyDescent="0.3">
      <c r="A199" s="3" t="str">
        <f>IF(AND(A198&lt;COUNTIF(REFERENCEMENT_FACADE[DATE REFERENCEMENT],"&lt;&gt;"&amp;""),A198&gt;0),'PR-tampon'!A198+1,"")</f>
        <v/>
      </c>
      <c r="B199" s="3" t="str">
        <f>IFERROR(IF(A199="","",VLOOKUP($A199,REFERENCEMENT_FACADE[[Ordre]:[Eligibilité procédé]],2,FALSE)),"")</f>
        <v/>
      </c>
      <c r="C199" t="str" cm="1">
        <f t="array" ref="C199">IF(B199&lt;&gt;"",INDEX(BDD_REVETEMENTS_EXTERIEURS!A:BY,B199,MATCH($C$8,REFERENCEMENT_FACADE[#Headers],0)),"")</f>
        <v/>
      </c>
      <c r="D199" t="str">
        <f ca="1">IF($B$6=TRUE,IF(C199&lt;&gt;"",COUNTIF(INDIRECT("$C$"&amp;ROW($C$9)&amp;":$C$"&amp;487-COUNTBLANK($C$9:$C$487)),"&lt;"&amp;C199)+COUNTIF(C$9:C199,C199),""),IF(C199&lt;&gt;"",COUNTIF(INDIRECT("$C$"&amp;ROW($C$9)&amp;":$C$"&amp;487-COUNTBLANK($C$9:$C$487)),"&gt;"&amp;C199)+COUNTIF(C$9:C199,C199),""))</f>
        <v/>
      </c>
      <c r="E199" t="str">
        <f t="shared" ca="1" si="2"/>
        <v/>
      </c>
      <c r="F199" t="str" cm="1">
        <f t="array" ref="F199">IF(A199&lt;&gt;"",INDEX(BDD_REVETEMENTS_EXTERIEURS!A:BF,E199,MATCH($F$8,REFERENCEMENT_FACADE[#Headers],0)),"")</f>
        <v/>
      </c>
    </row>
    <row r="200" spans="1:6" x14ac:dyDescent="0.3">
      <c r="A200" s="3" t="str">
        <f>IF(AND(A199&lt;COUNTIF(REFERENCEMENT_FACADE[DATE REFERENCEMENT],"&lt;&gt;"&amp;""),A199&gt;0),'PR-tampon'!A199+1,"")</f>
        <v/>
      </c>
      <c r="B200" s="3" t="str">
        <f>IFERROR(IF(A200="","",VLOOKUP($A200,REFERENCEMENT_FACADE[[Ordre]:[Eligibilité procédé]],2,FALSE)),"")</f>
        <v/>
      </c>
      <c r="C200" t="str" cm="1">
        <f t="array" ref="C200">IF(B200&lt;&gt;"",INDEX(BDD_REVETEMENTS_EXTERIEURS!A:BY,B200,MATCH($C$8,REFERENCEMENT_FACADE[#Headers],0)),"")</f>
        <v/>
      </c>
      <c r="D200" t="str">
        <f ca="1">IF($B$6=TRUE,IF(C200&lt;&gt;"",COUNTIF(INDIRECT("$C$"&amp;ROW($C$9)&amp;":$C$"&amp;487-COUNTBLANK($C$9:$C$487)),"&lt;"&amp;C200)+COUNTIF(C$9:C200,C200),""),IF(C200&lt;&gt;"",COUNTIF(INDIRECT("$C$"&amp;ROW($C$9)&amp;":$C$"&amp;487-COUNTBLANK($C$9:$C$487)),"&gt;"&amp;C200)+COUNTIF(C$9:C200,C200),""))</f>
        <v/>
      </c>
      <c r="E200" t="str">
        <f t="shared" ca="1" si="2"/>
        <v/>
      </c>
      <c r="F200" t="str" cm="1">
        <f t="array" ref="F200">IF(A200&lt;&gt;"",INDEX(BDD_REVETEMENTS_EXTERIEURS!A:BF,E200,MATCH($F$8,REFERENCEMENT_FACADE[#Headers],0)),"")</f>
        <v/>
      </c>
    </row>
    <row r="201" spans="1:6" x14ac:dyDescent="0.3">
      <c r="A201" s="3" t="str">
        <f>IF(AND(A200&lt;COUNTIF(REFERENCEMENT_FACADE[DATE REFERENCEMENT],"&lt;&gt;"&amp;""),A200&gt;0),'PR-tampon'!A200+1,"")</f>
        <v/>
      </c>
      <c r="B201" s="3" t="str">
        <f>IFERROR(IF(A201="","",VLOOKUP($A201,REFERENCEMENT_FACADE[[Ordre]:[Eligibilité procédé]],2,FALSE)),"")</f>
        <v/>
      </c>
      <c r="C201" t="str" cm="1">
        <f t="array" ref="C201">IF(B201&lt;&gt;"",INDEX(BDD_REVETEMENTS_EXTERIEURS!A:BY,B201,MATCH($C$8,REFERENCEMENT_FACADE[#Headers],0)),"")</f>
        <v/>
      </c>
      <c r="D201" t="str">
        <f ca="1">IF($B$6=TRUE,IF(C201&lt;&gt;"",COUNTIF(INDIRECT("$C$"&amp;ROW($C$9)&amp;":$C$"&amp;487-COUNTBLANK($C$9:$C$487)),"&lt;"&amp;C201)+COUNTIF(C$9:C201,C201),""),IF(C201&lt;&gt;"",COUNTIF(INDIRECT("$C$"&amp;ROW($C$9)&amp;":$C$"&amp;487-COUNTBLANK($C$9:$C$487)),"&gt;"&amp;C201)+COUNTIF(C$9:C201,C201),""))</f>
        <v/>
      </c>
      <c r="E201" t="str">
        <f t="shared" ca="1" si="2"/>
        <v/>
      </c>
      <c r="F201" t="str" cm="1">
        <f t="array" ref="F201">IF(A201&lt;&gt;"",INDEX(BDD_REVETEMENTS_EXTERIEURS!A:BF,E201,MATCH($F$8,REFERENCEMENT_FACADE[#Headers],0)),"")</f>
        <v/>
      </c>
    </row>
    <row r="202" spans="1:6" x14ac:dyDescent="0.3">
      <c r="A202" s="3" t="str">
        <f>IF(AND(A201&lt;COUNTIF(REFERENCEMENT_FACADE[DATE REFERENCEMENT],"&lt;&gt;"&amp;""),A201&gt;0),'PR-tampon'!A201+1,"")</f>
        <v/>
      </c>
      <c r="B202" s="3" t="str">
        <f>IFERROR(IF(A202="","",VLOOKUP($A202,REFERENCEMENT_FACADE[[Ordre]:[Eligibilité procédé]],2,FALSE)),"")</f>
        <v/>
      </c>
      <c r="C202" t="str" cm="1">
        <f t="array" ref="C202">IF(B202&lt;&gt;"",INDEX(BDD_REVETEMENTS_EXTERIEURS!A:BY,B202,MATCH($C$8,REFERENCEMENT_FACADE[#Headers],0)),"")</f>
        <v/>
      </c>
      <c r="D202" t="str">
        <f ca="1">IF($B$6=TRUE,IF(C202&lt;&gt;"",COUNTIF(INDIRECT("$C$"&amp;ROW($C$9)&amp;":$C$"&amp;487-COUNTBLANK($C$9:$C$487)),"&lt;"&amp;C202)+COUNTIF(C$9:C202,C202),""),IF(C202&lt;&gt;"",COUNTIF(INDIRECT("$C$"&amp;ROW($C$9)&amp;":$C$"&amp;487-COUNTBLANK($C$9:$C$487)),"&gt;"&amp;C202)+COUNTIF(C$9:C202,C202),""))</f>
        <v/>
      </c>
      <c r="E202" t="str">
        <f t="shared" ref="E202:E265" ca="1" si="3">IFERROR(INDEX($A$9:$D$486,MATCH(ROW(D202)-ROW($B$8),$D$9:$D$486,0),2),"")</f>
        <v/>
      </c>
      <c r="F202" t="str" cm="1">
        <f t="array" ref="F202">IF(A202&lt;&gt;"",INDEX(BDD_REVETEMENTS_EXTERIEURS!A:BF,E202,MATCH($F$8,REFERENCEMENT_FACADE[#Headers],0)),"")</f>
        <v/>
      </c>
    </row>
    <row r="203" spans="1:6" x14ac:dyDescent="0.3">
      <c r="A203" s="3" t="str">
        <f>IF(AND(A202&lt;COUNTIF(REFERENCEMENT_FACADE[DATE REFERENCEMENT],"&lt;&gt;"&amp;""),A202&gt;0),'PR-tampon'!A202+1,"")</f>
        <v/>
      </c>
      <c r="B203" s="3" t="str">
        <f>IFERROR(IF(A203="","",VLOOKUP($A203,REFERENCEMENT_FACADE[[Ordre]:[Eligibilité procédé]],2,FALSE)),"")</f>
        <v/>
      </c>
      <c r="C203" t="str" cm="1">
        <f t="array" ref="C203">IF(B203&lt;&gt;"",INDEX(BDD_REVETEMENTS_EXTERIEURS!A:BY,B203,MATCH($C$8,REFERENCEMENT_FACADE[#Headers],0)),"")</f>
        <v/>
      </c>
      <c r="D203" t="str">
        <f ca="1">IF($B$6=TRUE,IF(C203&lt;&gt;"",COUNTIF(INDIRECT("$C$"&amp;ROW($C$9)&amp;":$C$"&amp;487-COUNTBLANK($C$9:$C$487)),"&lt;"&amp;C203)+COUNTIF(C$9:C203,C203),""),IF(C203&lt;&gt;"",COUNTIF(INDIRECT("$C$"&amp;ROW($C$9)&amp;":$C$"&amp;487-COUNTBLANK($C$9:$C$487)),"&gt;"&amp;C203)+COUNTIF(C$9:C203,C203),""))</f>
        <v/>
      </c>
      <c r="E203" t="str">
        <f t="shared" ca="1" si="3"/>
        <v/>
      </c>
      <c r="F203" t="str" cm="1">
        <f t="array" ref="F203">IF(A203&lt;&gt;"",INDEX(BDD_REVETEMENTS_EXTERIEURS!A:BF,E203,MATCH($F$8,REFERENCEMENT_FACADE[#Headers],0)),"")</f>
        <v/>
      </c>
    </row>
    <row r="204" spans="1:6" x14ac:dyDescent="0.3">
      <c r="A204" s="3" t="str">
        <f>IF(AND(A203&lt;COUNTIF(REFERENCEMENT_FACADE[DATE REFERENCEMENT],"&lt;&gt;"&amp;""),A203&gt;0),'PR-tampon'!A203+1,"")</f>
        <v/>
      </c>
      <c r="B204" s="3" t="str">
        <f>IFERROR(IF(A204="","",VLOOKUP($A204,REFERENCEMENT_FACADE[[Ordre]:[Eligibilité procédé]],2,FALSE)),"")</f>
        <v/>
      </c>
      <c r="C204" t="str" cm="1">
        <f t="array" ref="C204">IF(B204&lt;&gt;"",INDEX(BDD_REVETEMENTS_EXTERIEURS!A:BY,B204,MATCH($C$8,REFERENCEMENT_FACADE[#Headers],0)),"")</f>
        <v/>
      </c>
      <c r="D204" t="str">
        <f ca="1">IF($B$6=TRUE,IF(C204&lt;&gt;"",COUNTIF(INDIRECT("$C$"&amp;ROW($C$9)&amp;":$C$"&amp;487-COUNTBLANK($C$9:$C$487)),"&lt;"&amp;C204)+COUNTIF(C$9:C204,C204),""),IF(C204&lt;&gt;"",COUNTIF(INDIRECT("$C$"&amp;ROW($C$9)&amp;":$C$"&amp;487-COUNTBLANK($C$9:$C$487)),"&gt;"&amp;C204)+COUNTIF(C$9:C204,C204),""))</f>
        <v/>
      </c>
      <c r="E204" t="str">
        <f t="shared" ca="1" si="3"/>
        <v/>
      </c>
      <c r="F204" t="str" cm="1">
        <f t="array" ref="F204">IF(A204&lt;&gt;"",INDEX(BDD_REVETEMENTS_EXTERIEURS!A:BF,E204,MATCH($F$8,REFERENCEMENT_FACADE[#Headers],0)),"")</f>
        <v/>
      </c>
    </row>
    <row r="205" spans="1:6" x14ac:dyDescent="0.3">
      <c r="A205" s="3" t="str">
        <f>IF(AND(A204&lt;COUNTIF(REFERENCEMENT_FACADE[DATE REFERENCEMENT],"&lt;&gt;"&amp;""),A204&gt;0),'PR-tampon'!A204+1,"")</f>
        <v/>
      </c>
      <c r="B205" s="3" t="str">
        <f>IFERROR(IF(A205="","",VLOOKUP($A205,REFERENCEMENT_FACADE[[Ordre]:[Eligibilité procédé]],2,FALSE)),"")</f>
        <v/>
      </c>
      <c r="C205" t="str" cm="1">
        <f t="array" ref="C205">IF(B205&lt;&gt;"",INDEX(BDD_REVETEMENTS_EXTERIEURS!A:BY,B205,MATCH($C$8,REFERENCEMENT_FACADE[#Headers],0)),"")</f>
        <v/>
      </c>
      <c r="D205" t="str">
        <f ca="1">IF($B$6=TRUE,IF(C205&lt;&gt;"",COUNTIF(INDIRECT("$C$"&amp;ROW($C$9)&amp;":$C$"&amp;487-COUNTBLANK($C$9:$C$487)),"&lt;"&amp;C205)+COUNTIF(C$9:C205,C205),""),IF(C205&lt;&gt;"",COUNTIF(INDIRECT("$C$"&amp;ROW($C$9)&amp;":$C$"&amp;487-COUNTBLANK($C$9:$C$487)),"&gt;"&amp;C205)+COUNTIF(C$9:C205,C205),""))</f>
        <v/>
      </c>
      <c r="E205" t="str">
        <f t="shared" ca="1" si="3"/>
        <v/>
      </c>
      <c r="F205" t="str" cm="1">
        <f t="array" ref="F205">IF(A205&lt;&gt;"",INDEX(BDD_REVETEMENTS_EXTERIEURS!A:BF,E205,MATCH($F$8,REFERENCEMENT_FACADE[#Headers],0)),"")</f>
        <v/>
      </c>
    </row>
    <row r="206" spans="1:6" x14ac:dyDescent="0.3">
      <c r="A206" s="3" t="str">
        <f>IF(AND(A205&lt;COUNTIF(REFERENCEMENT_FACADE[DATE REFERENCEMENT],"&lt;&gt;"&amp;""),A205&gt;0),'PR-tampon'!A205+1,"")</f>
        <v/>
      </c>
      <c r="B206" s="3" t="str">
        <f>IFERROR(IF(A206="","",VLOOKUP($A206,REFERENCEMENT_FACADE[[Ordre]:[Eligibilité procédé]],2,FALSE)),"")</f>
        <v/>
      </c>
      <c r="C206" t="str" cm="1">
        <f t="array" ref="C206">IF(B206&lt;&gt;"",INDEX(BDD_REVETEMENTS_EXTERIEURS!A:BY,B206,MATCH($C$8,REFERENCEMENT_FACADE[#Headers],0)),"")</f>
        <v/>
      </c>
      <c r="D206" t="str">
        <f ca="1">IF($B$6=TRUE,IF(C206&lt;&gt;"",COUNTIF(INDIRECT("$C$"&amp;ROW($C$9)&amp;":$C$"&amp;487-COUNTBLANK($C$9:$C$487)),"&lt;"&amp;C206)+COUNTIF(C$9:C206,C206),""),IF(C206&lt;&gt;"",COUNTIF(INDIRECT("$C$"&amp;ROW($C$9)&amp;":$C$"&amp;487-COUNTBLANK($C$9:$C$487)),"&gt;"&amp;C206)+COUNTIF(C$9:C206,C206),""))</f>
        <v/>
      </c>
      <c r="E206" t="str">
        <f t="shared" ca="1" si="3"/>
        <v/>
      </c>
      <c r="F206" t="str" cm="1">
        <f t="array" ref="F206">IF(A206&lt;&gt;"",INDEX(BDD_REVETEMENTS_EXTERIEURS!A:BF,E206,MATCH($F$8,REFERENCEMENT_FACADE[#Headers],0)),"")</f>
        <v/>
      </c>
    </row>
    <row r="207" spans="1:6" x14ac:dyDescent="0.3">
      <c r="A207" s="3" t="str">
        <f>IF(AND(A206&lt;COUNTIF(REFERENCEMENT_FACADE[DATE REFERENCEMENT],"&lt;&gt;"&amp;""),A206&gt;0),'PR-tampon'!A206+1,"")</f>
        <v/>
      </c>
      <c r="B207" s="3" t="str">
        <f>IFERROR(IF(A207="","",VLOOKUP($A207,REFERENCEMENT_FACADE[[Ordre]:[Eligibilité procédé]],2,FALSE)),"")</f>
        <v/>
      </c>
      <c r="C207" t="str" cm="1">
        <f t="array" ref="C207">IF(B207&lt;&gt;"",INDEX(BDD_REVETEMENTS_EXTERIEURS!A:BY,B207,MATCH($C$8,REFERENCEMENT_FACADE[#Headers],0)),"")</f>
        <v/>
      </c>
      <c r="D207" t="str">
        <f ca="1">IF($B$6=TRUE,IF(C207&lt;&gt;"",COUNTIF(INDIRECT("$C$"&amp;ROW($C$9)&amp;":$C$"&amp;487-COUNTBLANK($C$9:$C$487)),"&lt;"&amp;C207)+COUNTIF(C$9:C207,C207),""),IF(C207&lt;&gt;"",COUNTIF(INDIRECT("$C$"&amp;ROW($C$9)&amp;":$C$"&amp;487-COUNTBLANK($C$9:$C$487)),"&gt;"&amp;C207)+COUNTIF(C$9:C207,C207),""))</f>
        <v/>
      </c>
      <c r="E207" t="str">
        <f t="shared" ca="1" si="3"/>
        <v/>
      </c>
      <c r="F207" t="str" cm="1">
        <f t="array" ref="F207">IF(A207&lt;&gt;"",INDEX(BDD_REVETEMENTS_EXTERIEURS!A:BF,E207,MATCH($F$8,REFERENCEMENT_FACADE[#Headers],0)),"")</f>
        <v/>
      </c>
    </row>
    <row r="208" spans="1:6" x14ac:dyDescent="0.3">
      <c r="A208" s="3" t="str">
        <f>IF(AND(A207&lt;COUNTIF(REFERENCEMENT_FACADE[DATE REFERENCEMENT],"&lt;&gt;"&amp;""),A207&gt;0),'PR-tampon'!A207+1,"")</f>
        <v/>
      </c>
      <c r="B208" s="3" t="str">
        <f>IFERROR(IF(A208="","",VLOOKUP($A208,REFERENCEMENT_FACADE[[Ordre]:[Eligibilité procédé]],2,FALSE)),"")</f>
        <v/>
      </c>
      <c r="C208" t="str" cm="1">
        <f t="array" ref="C208">IF(B208&lt;&gt;"",INDEX(BDD_REVETEMENTS_EXTERIEURS!A:BY,B208,MATCH($C$8,REFERENCEMENT_FACADE[#Headers],0)),"")</f>
        <v/>
      </c>
      <c r="D208" t="str">
        <f ca="1">IF($B$6=TRUE,IF(C208&lt;&gt;"",COUNTIF(INDIRECT("$C$"&amp;ROW($C$9)&amp;":$C$"&amp;487-COUNTBLANK($C$9:$C$487)),"&lt;"&amp;C208)+COUNTIF(C$9:C208,C208),""),IF(C208&lt;&gt;"",COUNTIF(INDIRECT("$C$"&amp;ROW($C$9)&amp;":$C$"&amp;487-COUNTBLANK($C$9:$C$487)),"&gt;"&amp;C208)+COUNTIF(C$9:C208,C208),""))</f>
        <v/>
      </c>
      <c r="E208" t="str">
        <f t="shared" ca="1" si="3"/>
        <v/>
      </c>
      <c r="F208" t="str" cm="1">
        <f t="array" ref="F208">IF(A208&lt;&gt;"",INDEX(BDD_REVETEMENTS_EXTERIEURS!A:BF,E208,MATCH($F$8,REFERENCEMENT_FACADE[#Headers],0)),"")</f>
        <v/>
      </c>
    </row>
    <row r="209" spans="1:6" x14ac:dyDescent="0.3">
      <c r="A209" s="3" t="str">
        <f>IF(AND(A208&lt;COUNTIF(REFERENCEMENT_FACADE[DATE REFERENCEMENT],"&lt;&gt;"&amp;""),A208&gt;0),'PR-tampon'!A208+1,"")</f>
        <v/>
      </c>
      <c r="B209" s="3" t="str">
        <f>IFERROR(IF(A209="","",VLOOKUP($A209,REFERENCEMENT_FACADE[[Ordre]:[Eligibilité procédé]],2,FALSE)),"")</f>
        <v/>
      </c>
      <c r="C209" t="str" cm="1">
        <f t="array" ref="C209">IF(B209&lt;&gt;"",INDEX(BDD_REVETEMENTS_EXTERIEURS!A:BY,B209,MATCH($C$8,REFERENCEMENT_FACADE[#Headers],0)),"")</f>
        <v/>
      </c>
      <c r="D209" t="str">
        <f ca="1">IF($B$6=TRUE,IF(C209&lt;&gt;"",COUNTIF(INDIRECT("$C$"&amp;ROW($C$9)&amp;":$C$"&amp;487-COUNTBLANK($C$9:$C$487)),"&lt;"&amp;C209)+COUNTIF(C$9:C209,C209),""),IF(C209&lt;&gt;"",COUNTIF(INDIRECT("$C$"&amp;ROW($C$9)&amp;":$C$"&amp;487-COUNTBLANK($C$9:$C$487)),"&gt;"&amp;C209)+COUNTIF(C$9:C209,C209),""))</f>
        <v/>
      </c>
      <c r="E209" t="str">
        <f t="shared" ca="1" si="3"/>
        <v/>
      </c>
      <c r="F209" t="str" cm="1">
        <f t="array" ref="F209">IF(A209&lt;&gt;"",INDEX(BDD_REVETEMENTS_EXTERIEURS!A:BF,E209,MATCH($F$8,REFERENCEMENT_FACADE[#Headers],0)),"")</f>
        <v/>
      </c>
    </row>
    <row r="210" spans="1:6" x14ac:dyDescent="0.3">
      <c r="A210" s="3" t="str">
        <f>IF(AND(A209&lt;COUNTIF(REFERENCEMENT_FACADE[DATE REFERENCEMENT],"&lt;&gt;"&amp;""),A209&gt;0),'PR-tampon'!A209+1,"")</f>
        <v/>
      </c>
      <c r="B210" s="3" t="str">
        <f>IFERROR(IF(A210="","",VLOOKUP($A210,REFERENCEMENT_FACADE[[Ordre]:[Eligibilité procédé]],2,FALSE)),"")</f>
        <v/>
      </c>
      <c r="C210" t="str" cm="1">
        <f t="array" ref="C210">IF(B210&lt;&gt;"",INDEX(BDD_REVETEMENTS_EXTERIEURS!A:BY,B210,MATCH($C$8,REFERENCEMENT_FACADE[#Headers],0)),"")</f>
        <v/>
      </c>
      <c r="D210" t="str">
        <f ca="1">IF($B$6=TRUE,IF(C210&lt;&gt;"",COUNTIF(INDIRECT("$C$"&amp;ROW($C$9)&amp;":$C$"&amp;487-COUNTBLANK($C$9:$C$487)),"&lt;"&amp;C210)+COUNTIF(C$9:C210,C210),""),IF(C210&lt;&gt;"",COUNTIF(INDIRECT("$C$"&amp;ROW($C$9)&amp;":$C$"&amp;487-COUNTBLANK($C$9:$C$487)),"&gt;"&amp;C210)+COUNTIF(C$9:C210,C210),""))</f>
        <v/>
      </c>
      <c r="E210" t="str">
        <f t="shared" ca="1" si="3"/>
        <v/>
      </c>
      <c r="F210" t="str" cm="1">
        <f t="array" ref="F210">IF(A210&lt;&gt;"",INDEX(BDD_REVETEMENTS_EXTERIEURS!A:BF,E210,MATCH($F$8,REFERENCEMENT_FACADE[#Headers],0)),"")</f>
        <v/>
      </c>
    </row>
    <row r="211" spans="1:6" x14ac:dyDescent="0.3">
      <c r="A211" s="3" t="str">
        <f>IF(AND(A210&lt;COUNTIF(REFERENCEMENT_FACADE[DATE REFERENCEMENT],"&lt;&gt;"&amp;""),A210&gt;0),'PR-tampon'!A210+1,"")</f>
        <v/>
      </c>
      <c r="B211" s="3" t="str">
        <f>IFERROR(IF(A211="","",VLOOKUP($A211,REFERENCEMENT_FACADE[[Ordre]:[Eligibilité procédé]],2,FALSE)),"")</f>
        <v/>
      </c>
      <c r="C211" t="str" cm="1">
        <f t="array" ref="C211">IF(B211&lt;&gt;"",INDEX(BDD_REVETEMENTS_EXTERIEURS!A:BY,B211,MATCH($C$8,REFERENCEMENT_FACADE[#Headers],0)),"")</f>
        <v/>
      </c>
      <c r="D211" t="str">
        <f ca="1">IF($B$6=TRUE,IF(C211&lt;&gt;"",COUNTIF(INDIRECT("$C$"&amp;ROW($C$9)&amp;":$C$"&amp;487-COUNTBLANK($C$9:$C$487)),"&lt;"&amp;C211)+COUNTIF(C$9:C211,C211),""),IF(C211&lt;&gt;"",COUNTIF(INDIRECT("$C$"&amp;ROW($C$9)&amp;":$C$"&amp;487-COUNTBLANK($C$9:$C$487)),"&gt;"&amp;C211)+COUNTIF(C$9:C211,C211),""))</f>
        <v/>
      </c>
      <c r="E211" t="str">
        <f t="shared" ca="1" si="3"/>
        <v/>
      </c>
      <c r="F211" t="str" cm="1">
        <f t="array" ref="F211">IF(A211&lt;&gt;"",INDEX(BDD_REVETEMENTS_EXTERIEURS!A:BF,E211,MATCH($F$8,REFERENCEMENT_FACADE[#Headers],0)),"")</f>
        <v/>
      </c>
    </row>
    <row r="212" spans="1:6" x14ac:dyDescent="0.3">
      <c r="A212" s="3" t="str">
        <f>IF(AND(A211&lt;COUNTIF(REFERENCEMENT_FACADE[DATE REFERENCEMENT],"&lt;&gt;"&amp;""),A211&gt;0),'PR-tampon'!A211+1,"")</f>
        <v/>
      </c>
      <c r="B212" s="3" t="str">
        <f>IFERROR(IF(A212="","",VLOOKUP($A212,REFERENCEMENT_FACADE[[Ordre]:[Eligibilité procédé]],2,FALSE)),"")</f>
        <v/>
      </c>
      <c r="C212" t="str" cm="1">
        <f t="array" ref="C212">IF(B212&lt;&gt;"",INDEX(BDD_REVETEMENTS_EXTERIEURS!A:BY,B212,MATCH($C$8,REFERENCEMENT_FACADE[#Headers],0)),"")</f>
        <v/>
      </c>
      <c r="D212" t="str">
        <f ca="1">IF($B$6=TRUE,IF(C212&lt;&gt;"",COUNTIF(INDIRECT("$C$"&amp;ROW($C$9)&amp;":$C$"&amp;487-COUNTBLANK($C$9:$C$487)),"&lt;"&amp;C212)+COUNTIF(C$9:C212,C212),""),IF(C212&lt;&gt;"",COUNTIF(INDIRECT("$C$"&amp;ROW($C$9)&amp;":$C$"&amp;487-COUNTBLANK($C$9:$C$487)),"&gt;"&amp;C212)+COUNTIF(C$9:C212,C212),""))</f>
        <v/>
      </c>
      <c r="E212" t="str">
        <f t="shared" ca="1" si="3"/>
        <v/>
      </c>
      <c r="F212" t="str" cm="1">
        <f t="array" ref="F212">IF(A212&lt;&gt;"",INDEX(BDD_REVETEMENTS_EXTERIEURS!A:BF,E212,MATCH($F$8,REFERENCEMENT_FACADE[#Headers],0)),"")</f>
        <v/>
      </c>
    </row>
    <row r="213" spans="1:6" x14ac:dyDescent="0.3">
      <c r="A213" s="3" t="str">
        <f>IF(AND(A212&lt;COUNTIF(REFERENCEMENT_FACADE[DATE REFERENCEMENT],"&lt;&gt;"&amp;""),A212&gt;0),'PR-tampon'!A212+1,"")</f>
        <v/>
      </c>
      <c r="B213" s="3" t="str">
        <f>IFERROR(IF(A213="","",VLOOKUP($A213,REFERENCEMENT_FACADE[[Ordre]:[Eligibilité procédé]],2,FALSE)),"")</f>
        <v/>
      </c>
      <c r="C213" t="str" cm="1">
        <f t="array" ref="C213">IF(B213&lt;&gt;"",INDEX(BDD_REVETEMENTS_EXTERIEURS!A:BY,B213,MATCH($C$8,REFERENCEMENT_FACADE[#Headers],0)),"")</f>
        <v/>
      </c>
      <c r="D213" t="str">
        <f ca="1">IF($B$6=TRUE,IF(C213&lt;&gt;"",COUNTIF(INDIRECT("$C$"&amp;ROW($C$9)&amp;":$C$"&amp;487-COUNTBLANK($C$9:$C$487)),"&lt;"&amp;C213)+COUNTIF(C$9:C213,C213),""),IF(C213&lt;&gt;"",COUNTIF(INDIRECT("$C$"&amp;ROW($C$9)&amp;":$C$"&amp;487-COUNTBLANK($C$9:$C$487)),"&gt;"&amp;C213)+COUNTIF(C$9:C213,C213),""))</f>
        <v/>
      </c>
      <c r="E213" t="str">
        <f t="shared" ca="1" si="3"/>
        <v/>
      </c>
      <c r="F213" t="str" cm="1">
        <f t="array" ref="F213">IF(A213&lt;&gt;"",INDEX(BDD_REVETEMENTS_EXTERIEURS!A:BF,E213,MATCH($F$8,REFERENCEMENT_FACADE[#Headers],0)),"")</f>
        <v/>
      </c>
    </row>
    <row r="214" spans="1:6" x14ac:dyDescent="0.3">
      <c r="A214" s="3" t="str">
        <f>IF(AND(A213&lt;COUNTIF(REFERENCEMENT_FACADE[DATE REFERENCEMENT],"&lt;&gt;"&amp;""),A213&gt;0),'PR-tampon'!A213+1,"")</f>
        <v/>
      </c>
      <c r="B214" s="3" t="str">
        <f>IFERROR(IF(A214="","",VLOOKUP($A214,REFERENCEMENT_FACADE[[Ordre]:[Eligibilité procédé]],2,FALSE)),"")</f>
        <v/>
      </c>
      <c r="C214" t="str" cm="1">
        <f t="array" ref="C214">IF(B214&lt;&gt;"",INDEX(BDD_REVETEMENTS_EXTERIEURS!A:BY,B214,MATCH($C$8,REFERENCEMENT_FACADE[#Headers],0)),"")</f>
        <v/>
      </c>
      <c r="D214" t="str">
        <f ca="1">IF($B$6=TRUE,IF(C214&lt;&gt;"",COUNTIF(INDIRECT("$C$"&amp;ROW($C$9)&amp;":$C$"&amp;487-COUNTBLANK($C$9:$C$487)),"&lt;"&amp;C214)+COUNTIF(C$9:C214,C214),""),IF(C214&lt;&gt;"",COUNTIF(INDIRECT("$C$"&amp;ROW($C$9)&amp;":$C$"&amp;487-COUNTBLANK($C$9:$C$487)),"&gt;"&amp;C214)+COUNTIF(C$9:C214,C214),""))</f>
        <v/>
      </c>
      <c r="E214" t="str">
        <f t="shared" ca="1" si="3"/>
        <v/>
      </c>
      <c r="F214" t="str" cm="1">
        <f t="array" ref="F214">IF(A214&lt;&gt;"",INDEX(BDD_REVETEMENTS_EXTERIEURS!A:BF,E214,MATCH($F$8,REFERENCEMENT_FACADE[#Headers],0)),"")</f>
        <v/>
      </c>
    </row>
    <row r="215" spans="1:6" x14ac:dyDescent="0.3">
      <c r="A215" s="3" t="str">
        <f>IF(AND(A214&lt;COUNTIF(REFERENCEMENT_FACADE[DATE REFERENCEMENT],"&lt;&gt;"&amp;""),A214&gt;0),'PR-tampon'!A214+1,"")</f>
        <v/>
      </c>
      <c r="B215" s="3" t="str">
        <f>IFERROR(IF(A215="","",VLOOKUP($A215,REFERENCEMENT_FACADE[[Ordre]:[Eligibilité procédé]],2,FALSE)),"")</f>
        <v/>
      </c>
      <c r="C215" t="str" cm="1">
        <f t="array" ref="C215">IF(B215&lt;&gt;"",INDEX(BDD_REVETEMENTS_EXTERIEURS!A:BY,B215,MATCH($C$8,REFERENCEMENT_FACADE[#Headers],0)),"")</f>
        <v/>
      </c>
      <c r="D215" t="str">
        <f ca="1">IF($B$6=TRUE,IF(C215&lt;&gt;"",COUNTIF(INDIRECT("$C$"&amp;ROW($C$9)&amp;":$C$"&amp;487-COUNTBLANK($C$9:$C$487)),"&lt;"&amp;C215)+COUNTIF(C$9:C215,C215),""),IF(C215&lt;&gt;"",COUNTIF(INDIRECT("$C$"&amp;ROW($C$9)&amp;":$C$"&amp;487-COUNTBLANK($C$9:$C$487)),"&gt;"&amp;C215)+COUNTIF(C$9:C215,C215),""))</f>
        <v/>
      </c>
      <c r="E215" t="str">
        <f t="shared" ca="1" si="3"/>
        <v/>
      </c>
      <c r="F215" t="str" cm="1">
        <f t="array" ref="F215">IF(A215&lt;&gt;"",INDEX(BDD_REVETEMENTS_EXTERIEURS!A:BF,E215,MATCH($F$8,REFERENCEMENT_FACADE[#Headers],0)),"")</f>
        <v/>
      </c>
    </row>
    <row r="216" spans="1:6" x14ac:dyDescent="0.3">
      <c r="A216" s="3" t="str">
        <f>IF(AND(A215&lt;COUNTIF(REFERENCEMENT_FACADE[DATE REFERENCEMENT],"&lt;&gt;"&amp;""),A215&gt;0),'PR-tampon'!A215+1,"")</f>
        <v/>
      </c>
      <c r="B216" s="3" t="str">
        <f>IFERROR(IF(A216="","",VLOOKUP($A216,REFERENCEMENT_FACADE[[Ordre]:[Eligibilité procédé]],2,FALSE)),"")</f>
        <v/>
      </c>
      <c r="C216" t="str" cm="1">
        <f t="array" ref="C216">IF(B216&lt;&gt;"",INDEX(BDD_REVETEMENTS_EXTERIEURS!A:BY,B216,MATCH($C$8,REFERENCEMENT_FACADE[#Headers],0)),"")</f>
        <v/>
      </c>
      <c r="D216" t="str">
        <f ca="1">IF($B$6=TRUE,IF(C216&lt;&gt;"",COUNTIF(INDIRECT("$C$"&amp;ROW($C$9)&amp;":$C$"&amp;487-COUNTBLANK($C$9:$C$487)),"&lt;"&amp;C216)+COUNTIF(C$9:C216,C216),""),IF(C216&lt;&gt;"",COUNTIF(INDIRECT("$C$"&amp;ROW($C$9)&amp;":$C$"&amp;487-COUNTBLANK($C$9:$C$487)),"&gt;"&amp;C216)+COUNTIF(C$9:C216,C216),""))</f>
        <v/>
      </c>
      <c r="E216" t="str">
        <f t="shared" ca="1" si="3"/>
        <v/>
      </c>
      <c r="F216" t="str" cm="1">
        <f t="array" ref="F216">IF(A216&lt;&gt;"",INDEX(BDD_REVETEMENTS_EXTERIEURS!A:BF,E216,MATCH($F$8,REFERENCEMENT_FACADE[#Headers],0)),"")</f>
        <v/>
      </c>
    </row>
    <row r="217" spans="1:6" x14ac:dyDescent="0.3">
      <c r="A217" s="3" t="str">
        <f>IF(AND(A216&lt;COUNTIF(REFERENCEMENT_FACADE[DATE REFERENCEMENT],"&lt;&gt;"&amp;""),A216&gt;0),'PR-tampon'!A216+1,"")</f>
        <v/>
      </c>
      <c r="B217" s="3" t="str">
        <f>IFERROR(IF(A217="","",VLOOKUP($A217,REFERENCEMENT_FACADE[[Ordre]:[Eligibilité procédé]],2,FALSE)),"")</f>
        <v/>
      </c>
      <c r="C217" t="str" cm="1">
        <f t="array" ref="C217">IF(B217&lt;&gt;"",INDEX(BDD_REVETEMENTS_EXTERIEURS!A:BY,B217,MATCH($C$8,REFERENCEMENT_FACADE[#Headers],0)),"")</f>
        <v/>
      </c>
      <c r="D217" t="str">
        <f ca="1">IF($B$6=TRUE,IF(C217&lt;&gt;"",COUNTIF(INDIRECT("$C$"&amp;ROW($C$9)&amp;":$C$"&amp;487-COUNTBLANK($C$9:$C$487)),"&lt;"&amp;C217)+COUNTIF(C$9:C217,C217),""),IF(C217&lt;&gt;"",COUNTIF(INDIRECT("$C$"&amp;ROW($C$9)&amp;":$C$"&amp;487-COUNTBLANK($C$9:$C$487)),"&gt;"&amp;C217)+COUNTIF(C$9:C217,C217),""))</f>
        <v/>
      </c>
      <c r="E217" t="str">
        <f t="shared" ca="1" si="3"/>
        <v/>
      </c>
      <c r="F217" t="str" cm="1">
        <f t="array" ref="F217">IF(A217&lt;&gt;"",INDEX(BDD_REVETEMENTS_EXTERIEURS!A:BF,E217,MATCH($F$8,REFERENCEMENT_FACADE[#Headers],0)),"")</f>
        <v/>
      </c>
    </row>
    <row r="218" spans="1:6" x14ac:dyDescent="0.3">
      <c r="A218" s="3" t="str">
        <f>IF(AND(A217&lt;COUNTIF(REFERENCEMENT_FACADE[DATE REFERENCEMENT],"&lt;&gt;"&amp;""),A217&gt;0),'PR-tampon'!A217+1,"")</f>
        <v/>
      </c>
      <c r="B218" s="3" t="str">
        <f>IFERROR(IF(A218="","",VLOOKUP($A218,REFERENCEMENT_FACADE[[Ordre]:[Eligibilité procédé]],2,FALSE)),"")</f>
        <v/>
      </c>
      <c r="C218" t="str" cm="1">
        <f t="array" ref="C218">IF(B218&lt;&gt;"",INDEX(BDD_REVETEMENTS_EXTERIEURS!A:BY,B218,MATCH($C$8,REFERENCEMENT_FACADE[#Headers],0)),"")</f>
        <v/>
      </c>
      <c r="D218" t="str">
        <f ca="1">IF($B$6=TRUE,IF(C218&lt;&gt;"",COUNTIF(INDIRECT("$C$"&amp;ROW($C$9)&amp;":$C$"&amp;487-COUNTBLANK($C$9:$C$487)),"&lt;"&amp;C218)+COUNTIF(C$9:C218,C218),""),IF(C218&lt;&gt;"",COUNTIF(INDIRECT("$C$"&amp;ROW($C$9)&amp;":$C$"&amp;487-COUNTBLANK($C$9:$C$487)),"&gt;"&amp;C218)+COUNTIF(C$9:C218,C218),""))</f>
        <v/>
      </c>
      <c r="E218" t="str">
        <f t="shared" ca="1" si="3"/>
        <v/>
      </c>
      <c r="F218" t="str" cm="1">
        <f t="array" ref="F218">IF(A218&lt;&gt;"",INDEX(BDD_REVETEMENTS_EXTERIEURS!A:BF,E218,MATCH($F$8,REFERENCEMENT_FACADE[#Headers],0)),"")</f>
        <v/>
      </c>
    </row>
    <row r="219" spans="1:6" x14ac:dyDescent="0.3">
      <c r="A219" s="3" t="str">
        <f>IF(AND(A218&lt;COUNTIF(REFERENCEMENT_FACADE[DATE REFERENCEMENT],"&lt;&gt;"&amp;""),A218&gt;0),'PR-tampon'!A218+1,"")</f>
        <v/>
      </c>
      <c r="B219" s="3" t="str">
        <f>IFERROR(IF(A219="","",VLOOKUP($A219,REFERENCEMENT_FACADE[[Ordre]:[Eligibilité procédé]],2,FALSE)),"")</f>
        <v/>
      </c>
      <c r="C219" t="str" cm="1">
        <f t="array" ref="C219">IF(B219&lt;&gt;"",INDEX(BDD_REVETEMENTS_EXTERIEURS!A:BY,B219,MATCH($C$8,REFERENCEMENT_FACADE[#Headers],0)),"")</f>
        <v/>
      </c>
      <c r="D219" t="str">
        <f ca="1">IF($B$6=TRUE,IF(C219&lt;&gt;"",COUNTIF(INDIRECT("$C$"&amp;ROW($C$9)&amp;":$C$"&amp;487-COUNTBLANK($C$9:$C$487)),"&lt;"&amp;C219)+COUNTIF(C$9:C219,C219),""),IF(C219&lt;&gt;"",COUNTIF(INDIRECT("$C$"&amp;ROW($C$9)&amp;":$C$"&amp;487-COUNTBLANK($C$9:$C$487)),"&gt;"&amp;C219)+COUNTIF(C$9:C219,C219),""))</f>
        <v/>
      </c>
      <c r="E219" t="str">
        <f t="shared" ca="1" si="3"/>
        <v/>
      </c>
      <c r="F219" t="str" cm="1">
        <f t="array" ref="F219">IF(A219&lt;&gt;"",INDEX(BDD_REVETEMENTS_EXTERIEURS!A:BF,E219,MATCH($F$8,REFERENCEMENT_FACADE[#Headers],0)),"")</f>
        <v/>
      </c>
    </row>
    <row r="220" spans="1:6" x14ac:dyDescent="0.3">
      <c r="A220" s="3" t="str">
        <f>IF(AND(A219&lt;COUNTIF(REFERENCEMENT_FACADE[DATE REFERENCEMENT],"&lt;&gt;"&amp;""),A219&gt;0),'PR-tampon'!A219+1,"")</f>
        <v/>
      </c>
      <c r="B220" s="3" t="str">
        <f>IFERROR(IF(A220="","",VLOOKUP($A220,REFERENCEMENT_FACADE[[Ordre]:[Eligibilité procédé]],2,FALSE)),"")</f>
        <v/>
      </c>
      <c r="C220" t="str" cm="1">
        <f t="array" ref="C220">IF(B220&lt;&gt;"",INDEX(BDD_REVETEMENTS_EXTERIEURS!A:BY,B220,MATCH($C$8,REFERENCEMENT_FACADE[#Headers],0)),"")</f>
        <v/>
      </c>
      <c r="D220" t="str">
        <f ca="1">IF($B$6=TRUE,IF(C220&lt;&gt;"",COUNTIF(INDIRECT("$C$"&amp;ROW($C$9)&amp;":$C$"&amp;487-COUNTBLANK($C$9:$C$487)),"&lt;"&amp;C220)+COUNTIF(C$9:C220,C220),""),IF(C220&lt;&gt;"",COUNTIF(INDIRECT("$C$"&amp;ROW($C$9)&amp;":$C$"&amp;487-COUNTBLANK($C$9:$C$487)),"&gt;"&amp;C220)+COUNTIF(C$9:C220,C220),""))</f>
        <v/>
      </c>
      <c r="E220" t="str">
        <f t="shared" ca="1" si="3"/>
        <v/>
      </c>
      <c r="F220" t="str" cm="1">
        <f t="array" ref="F220">IF(A220&lt;&gt;"",INDEX(BDD_REVETEMENTS_EXTERIEURS!A:BF,E220,MATCH($F$8,REFERENCEMENT_FACADE[#Headers],0)),"")</f>
        <v/>
      </c>
    </row>
    <row r="221" spans="1:6" x14ac:dyDescent="0.3">
      <c r="A221" s="3" t="str">
        <f>IF(AND(A220&lt;COUNTIF(REFERENCEMENT_FACADE[DATE REFERENCEMENT],"&lt;&gt;"&amp;""),A220&gt;0),'PR-tampon'!A220+1,"")</f>
        <v/>
      </c>
      <c r="B221" s="3" t="str">
        <f>IFERROR(IF(A221="","",VLOOKUP($A221,REFERENCEMENT_FACADE[[Ordre]:[Eligibilité procédé]],2,FALSE)),"")</f>
        <v/>
      </c>
      <c r="C221" t="str" cm="1">
        <f t="array" ref="C221">IF(B221&lt;&gt;"",INDEX(BDD_REVETEMENTS_EXTERIEURS!A:BY,B221,MATCH($C$8,REFERENCEMENT_FACADE[#Headers],0)),"")</f>
        <v/>
      </c>
      <c r="D221" t="str">
        <f ca="1">IF($B$6=TRUE,IF(C221&lt;&gt;"",COUNTIF(INDIRECT("$C$"&amp;ROW($C$9)&amp;":$C$"&amp;487-COUNTBLANK($C$9:$C$487)),"&lt;"&amp;C221)+COUNTIF(C$9:C221,C221),""),IF(C221&lt;&gt;"",COUNTIF(INDIRECT("$C$"&amp;ROW($C$9)&amp;":$C$"&amp;487-COUNTBLANK($C$9:$C$487)),"&gt;"&amp;C221)+COUNTIF(C$9:C221,C221),""))</f>
        <v/>
      </c>
      <c r="E221" t="str">
        <f t="shared" ca="1" si="3"/>
        <v/>
      </c>
      <c r="F221" t="str" cm="1">
        <f t="array" ref="F221">IF(A221&lt;&gt;"",INDEX(BDD_REVETEMENTS_EXTERIEURS!A:BF,E221,MATCH($F$8,REFERENCEMENT_FACADE[#Headers],0)),"")</f>
        <v/>
      </c>
    </row>
    <row r="222" spans="1:6" x14ac:dyDescent="0.3">
      <c r="A222" s="3" t="str">
        <f>IF(AND(A221&lt;COUNTIF(REFERENCEMENT_FACADE[DATE REFERENCEMENT],"&lt;&gt;"&amp;""),A221&gt;0),'PR-tampon'!A221+1,"")</f>
        <v/>
      </c>
      <c r="B222" s="3" t="str">
        <f>IFERROR(IF(A222="","",VLOOKUP($A222,REFERENCEMENT_FACADE[[Ordre]:[Eligibilité procédé]],2,FALSE)),"")</f>
        <v/>
      </c>
      <c r="C222" t="str" cm="1">
        <f t="array" ref="C222">IF(B222&lt;&gt;"",INDEX(BDD_REVETEMENTS_EXTERIEURS!A:BY,B222,MATCH($C$8,REFERENCEMENT_FACADE[#Headers],0)),"")</f>
        <v/>
      </c>
      <c r="D222" t="str">
        <f ca="1">IF($B$6=TRUE,IF(C222&lt;&gt;"",COUNTIF(INDIRECT("$C$"&amp;ROW($C$9)&amp;":$C$"&amp;487-COUNTBLANK($C$9:$C$487)),"&lt;"&amp;C222)+COUNTIF(C$9:C222,C222),""),IF(C222&lt;&gt;"",COUNTIF(INDIRECT("$C$"&amp;ROW($C$9)&amp;":$C$"&amp;487-COUNTBLANK($C$9:$C$487)),"&gt;"&amp;C222)+COUNTIF(C$9:C222,C222),""))</f>
        <v/>
      </c>
      <c r="E222" t="str">
        <f t="shared" ca="1" si="3"/>
        <v/>
      </c>
      <c r="F222" t="str" cm="1">
        <f t="array" ref="F222">IF(A222&lt;&gt;"",INDEX(BDD_REVETEMENTS_EXTERIEURS!A:BF,E222,MATCH($F$8,REFERENCEMENT_FACADE[#Headers],0)),"")</f>
        <v/>
      </c>
    </row>
    <row r="223" spans="1:6" x14ac:dyDescent="0.3">
      <c r="A223" s="3" t="str">
        <f>IF(AND(A222&lt;COUNTIF(REFERENCEMENT_FACADE[DATE REFERENCEMENT],"&lt;&gt;"&amp;""),A222&gt;0),'PR-tampon'!A222+1,"")</f>
        <v/>
      </c>
      <c r="B223" s="3" t="str">
        <f>IFERROR(IF(A223="","",VLOOKUP($A223,REFERENCEMENT_FACADE[[Ordre]:[Eligibilité procédé]],2,FALSE)),"")</f>
        <v/>
      </c>
      <c r="C223" t="str" cm="1">
        <f t="array" ref="C223">IF(B223&lt;&gt;"",INDEX(BDD_REVETEMENTS_EXTERIEURS!A:BY,B223,MATCH($C$8,REFERENCEMENT_FACADE[#Headers],0)),"")</f>
        <v/>
      </c>
      <c r="D223" t="str">
        <f ca="1">IF($B$6=TRUE,IF(C223&lt;&gt;"",COUNTIF(INDIRECT("$C$"&amp;ROW($C$9)&amp;":$C$"&amp;487-COUNTBLANK($C$9:$C$487)),"&lt;"&amp;C223)+COUNTIF(C$9:C223,C223),""),IF(C223&lt;&gt;"",COUNTIF(INDIRECT("$C$"&amp;ROW($C$9)&amp;":$C$"&amp;487-COUNTBLANK($C$9:$C$487)),"&gt;"&amp;C223)+COUNTIF(C$9:C223,C223),""))</f>
        <v/>
      </c>
      <c r="E223" t="str">
        <f t="shared" ca="1" si="3"/>
        <v/>
      </c>
      <c r="F223" t="str" cm="1">
        <f t="array" ref="F223">IF(A223&lt;&gt;"",INDEX(BDD_REVETEMENTS_EXTERIEURS!A:BF,E223,MATCH($F$8,REFERENCEMENT_FACADE[#Headers],0)),"")</f>
        <v/>
      </c>
    </row>
    <row r="224" spans="1:6" x14ac:dyDescent="0.3">
      <c r="A224" s="3" t="str">
        <f>IF(AND(A223&lt;COUNTIF(REFERENCEMENT_FACADE[DATE REFERENCEMENT],"&lt;&gt;"&amp;""),A223&gt;0),'PR-tampon'!A223+1,"")</f>
        <v/>
      </c>
      <c r="B224" s="3" t="str">
        <f>IFERROR(IF(A224="","",VLOOKUP($A224,REFERENCEMENT_FACADE[[Ordre]:[Eligibilité procédé]],2,FALSE)),"")</f>
        <v/>
      </c>
      <c r="C224" t="str" cm="1">
        <f t="array" ref="C224">IF(B224&lt;&gt;"",INDEX(BDD_REVETEMENTS_EXTERIEURS!A:BY,B224,MATCH($C$8,REFERENCEMENT_FACADE[#Headers],0)),"")</f>
        <v/>
      </c>
      <c r="D224" t="str">
        <f ca="1">IF($B$6=TRUE,IF(C224&lt;&gt;"",COUNTIF(INDIRECT("$C$"&amp;ROW($C$9)&amp;":$C$"&amp;487-COUNTBLANK($C$9:$C$487)),"&lt;"&amp;C224)+COUNTIF(C$9:C224,C224),""),IF(C224&lt;&gt;"",COUNTIF(INDIRECT("$C$"&amp;ROW($C$9)&amp;":$C$"&amp;487-COUNTBLANK($C$9:$C$487)),"&gt;"&amp;C224)+COUNTIF(C$9:C224,C224),""))</f>
        <v/>
      </c>
      <c r="E224" t="str">
        <f t="shared" ca="1" si="3"/>
        <v/>
      </c>
      <c r="F224" t="str" cm="1">
        <f t="array" ref="F224">IF(A224&lt;&gt;"",INDEX(BDD_REVETEMENTS_EXTERIEURS!A:BF,E224,MATCH($F$8,REFERENCEMENT_FACADE[#Headers],0)),"")</f>
        <v/>
      </c>
    </row>
    <row r="225" spans="1:6" x14ac:dyDescent="0.3">
      <c r="A225" s="3" t="str">
        <f>IF(AND(A224&lt;COUNTIF(REFERENCEMENT_FACADE[DATE REFERENCEMENT],"&lt;&gt;"&amp;""),A224&gt;0),'PR-tampon'!A224+1,"")</f>
        <v/>
      </c>
      <c r="B225" s="3" t="str">
        <f>IFERROR(IF(A225="","",VLOOKUP($A225,REFERENCEMENT_FACADE[[Ordre]:[Eligibilité procédé]],2,FALSE)),"")</f>
        <v/>
      </c>
      <c r="C225" t="str" cm="1">
        <f t="array" ref="C225">IF(B225&lt;&gt;"",INDEX(BDD_REVETEMENTS_EXTERIEURS!A:BY,B225,MATCH($C$8,REFERENCEMENT_FACADE[#Headers],0)),"")</f>
        <v/>
      </c>
      <c r="D225" t="str">
        <f ca="1">IF($B$6=TRUE,IF(C225&lt;&gt;"",COUNTIF(INDIRECT("$C$"&amp;ROW($C$9)&amp;":$C$"&amp;487-COUNTBLANK($C$9:$C$487)),"&lt;"&amp;C225)+COUNTIF(C$9:C225,C225),""),IF(C225&lt;&gt;"",COUNTIF(INDIRECT("$C$"&amp;ROW($C$9)&amp;":$C$"&amp;487-COUNTBLANK($C$9:$C$487)),"&gt;"&amp;C225)+COUNTIF(C$9:C225,C225),""))</f>
        <v/>
      </c>
      <c r="E225" t="str">
        <f t="shared" ca="1" si="3"/>
        <v/>
      </c>
      <c r="F225" t="str" cm="1">
        <f t="array" ref="F225">IF(A225&lt;&gt;"",INDEX(BDD_REVETEMENTS_EXTERIEURS!A:BF,E225,MATCH($F$8,REFERENCEMENT_FACADE[#Headers],0)),"")</f>
        <v/>
      </c>
    </row>
    <row r="226" spans="1:6" x14ac:dyDescent="0.3">
      <c r="A226" s="3" t="str">
        <f>IF(AND(A225&lt;COUNTIF(REFERENCEMENT_FACADE[DATE REFERENCEMENT],"&lt;&gt;"&amp;""),A225&gt;0),'PR-tampon'!A225+1,"")</f>
        <v/>
      </c>
      <c r="B226" s="3" t="str">
        <f>IFERROR(IF(A226="","",VLOOKUP($A226,REFERENCEMENT_FACADE[[Ordre]:[Eligibilité procédé]],2,FALSE)),"")</f>
        <v/>
      </c>
      <c r="C226" t="str" cm="1">
        <f t="array" ref="C226">IF(B226&lt;&gt;"",INDEX(BDD_REVETEMENTS_EXTERIEURS!A:BY,B226,MATCH($C$8,REFERENCEMENT_FACADE[#Headers],0)),"")</f>
        <v/>
      </c>
      <c r="D226" t="str">
        <f ca="1">IF($B$6=TRUE,IF(C226&lt;&gt;"",COUNTIF(INDIRECT("$C$"&amp;ROW($C$9)&amp;":$C$"&amp;487-COUNTBLANK($C$9:$C$487)),"&lt;"&amp;C226)+COUNTIF(C$9:C226,C226),""),IF(C226&lt;&gt;"",COUNTIF(INDIRECT("$C$"&amp;ROW($C$9)&amp;":$C$"&amp;487-COUNTBLANK($C$9:$C$487)),"&gt;"&amp;C226)+COUNTIF(C$9:C226,C226),""))</f>
        <v/>
      </c>
      <c r="E226" t="str">
        <f t="shared" ca="1" si="3"/>
        <v/>
      </c>
      <c r="F226" t="str" cm="1">
        <f t="array" ref="F226">IF(A226&lt;&gt;"",INDEX(BDD_REVETEMENTS_EXTERIEURS!A:BF,E226,MATCH($F$8,REFERENCEMENT_FACADE[#Headers],0)),"")</f>
        <v/>
      </c>
    </row>
    <row r="227" spans="1:6" x14ac:dyDescent="0.3">
      <c r="A227" s="3" t="str">
        <f>IF(AND(A226&lt;COUNTIF(REFERENCEMENT_FACADE[DATE REFERENCEMENT],"&lt;&gt;"&amp;""),A226&gt;0),'PR-tampon'!A226+1,"")</f>
        <v/>
      </c>
      <c r="B227" s="3" t="str">
        <f>IFERROR(IF(A227="","",VLOOKUP($A227,REFERENCEMENT_FACADE[[Ordre]:[Eligibilité procédé]],2,FALSE)),"")</f>
        <v/>
      </c>
      <c r="C227" t="str" cm="1">
        <f t="array" ref="C227">IF(B227&lt;&gt;"",INDEX(BDD_REVETEMENTS_EXTERIEURS!A:BY,B227,MATCH($C$8,REFERENCEMENT_FACADE[#Headers],0)),"")</f>
        <v/>
      </c>
      <c r="D227" t="str">
        <f ca="1">IF($B$6=TRUE,IF(C227&lt;&gt;"",COUNTIF(INDIRECT("$C$"&amp;ROW($C$9)&amp;":$C$"&amp;487-COUNTBLANK($C$9:$C$487)),"&lt;"&amp;C227)+COUNTIF(C$9:C227,C227),""),IF(C227&lt;&gt;"",COUNTIF(INDIRECT("$C$"&amp;ROW($C$9)&amp;":$C$"&amp;487-COUNTBLANK($C$9:$C$487)),"&gt;"&amp;C227)+COUNTIF(C$9:C227,C227),""))</f>
        <v/>
      </c>
      <c r="E227" t="str">
        <f t="shared" ca="1" si="3"/>
        <v/>
      </c>
      <c r="F227" t="str" cm="1">
        <f t="array" ref="F227">IF(A227&lt;&gt;"",INDEX(BDD_REVETEMENTS_EXTERIEURS!A:BF,E227,MATCH($F$8,REFERENCEMENT_FACADE[#Headers],0)),"")</f>
        <v/>
      </c>
    </row>
    <row r="228" spans="1:6" x14ac:dyDescent="0.3">
      <c r="A228" s="3" t="str">
        <f>IF(AND(A227&lt;COUNTIF(REFERENCEMENT_FACADE[DATE REFERENCEMENT],"&lt;&gt;"&amp;""),A227&gt;0),'PR-tampon'!A227+1,"")</f>
        <v/>
      </c>
      <c r="B228" s="3" t="str">
        <f>IFERROR(IF(A228="","",VLOOKUP($A228,REFERENCEMENT_FACADE[[Ordre]:[Eligibilité procédé]],2,FALSE)),"")</f>
        <v/>
      </c>
      <c r="C228" t="str" cm="1">
        <f t="array" ref="C228">IF(B228&lt;&gt;"",INDEX(BDD_REVETEMENTS_EXTERIEURS!A:BY,B228,MATCH($C$8,REFERENCEMENT_FACADE[#Headers],0)),"")</f>
        <v/>
      </c>
      <c r="D228" t="str">
        <f ca="1">IF($B$6=TRUE,IF(C228&lt;&gt;"",COUNTIF(INDIRECT("$C$"&amp;ROW($C$9)&amp;":$C$"&amp;487-COUNTBLANK($C$9:$C$487)),"&lt;"&amp;C228)+COUNTIF(C$9:C228,C228),""),IF(C228&lt;&gt;"",COUNTIF(INDIRECT("$C$"&amp;ROW($C$9)&amp;":$C$"&amp;487-COUNTBLANK($C$9:$C$487)),"&gt;"&amp;C228)+COUNTIF(C$9:C228,C228),""))</f>
        <v/>
      </c>
      <c r="E228" t="str">
        <f t="shared" ca="1" si="3"/>
        <v/>
      </c>
      <c r="F228" t="str" cm="1">
        <f t="array" ref="F228">IF(A228&lt;&gt;"",INDEX(BDD_REVETEMENTS_EXTERIEURS!A:BF,E228,MATCH($F$8,REFERENCEMENT_FACADE[#Headers],0)),"")</f>
        <v/>
      </c>
    </row>
    <row r="229" spans="1:6" x14ac:dyDescent="0.3">
      <c r="A229" s="3" t="str">
        <f>IF(AND(A228&lt;COUNTIF(REFERENCEMENT_FACADE[DATE REFERENCEMENT],"&lt;&gt;"&amp;""),A228&gt;0),'PR-tampon'!A228+1,"")</f>
        <v/>
      </c>
      <c r="B229" s="3" t="str">
        <f>IFERROR(IF(A229="","",VLOOKUP($A229,REFERENCEMENT_FACADE[[Ordre]:[Eligibilité procédé]],2,FALSE)),"")</f>
        <v/>
      </c>
      <c r="C229" t="str" cm="1">
        <f t="array" ref="C229">IF(B229&lt;&gt;"",INDEX(BDD_REVETEMENTS_EXTERIEURS!A:BY,B229,MATCH($C$8,REFERENCEMENT_FACADE[#Headers],0)),"")</f>
        <v/>
      </c>
      <c r="D229" t="str">
        <f ca="1">IF($B$6=TRUE,IF(C229&lt;&gt;"",COUNTIF(INDIRECT("$C$"&amp;ROW($C$9)&amp;":$C$"&amp;487-COUNTBLANK($C$9:$C$487)),"&lt;"&amp;C229)+COUNTIF(C$9:C229,C229),""),IF(C229&lt;&gt;"",COUNTIF(INDIRECT("$C$"&amp;ROW($C$9)&amp;":$C$"&amp;487-COUNTBLANK($C$9:$C$487)),"&gt;"&amp;C229)+COUNTIF(C$9:C229,C229),""))</f>
        <v/>
      </c>
      <c r="E229" t="str">
        <f t="shared" ca="1" si="3"/>
        <v/>
      </c>
      <c r="F229" t="str" cm="1">
        <f t="array" ref="F229">IF(A229&lt;&gt;"",INDEX(BDD_REVETEMENTS_EXTERIEURS!A:BF,E229,MATCH($F$8,REFERENCEMENT_FACADE[#Headers],0)),"")</f>
        <v/>
      </c>
    </row>
    <row r="230" spans="1:6" x14ac:dyDescent="0.3">
      <c r="A230" s="3" t="str">
        <f>IF(AND(A229&lt;COUNTIF(REFERENCEMENT_FACADE[DATE REFERENCEMENT],"&lt;&gt;"&amp;""),A229&gt;0),'PR-tampon'!A229+1,"")</f>
        <v/>
      </c>
      <c r="B230" s="3" t="str">
        <f>IFERROR(IF(A230="","",VLOOKUP($A230,REFERENCEMENT_FACADE[[Ordre]:[Eligibilité procédé]],2,FALSE)),"")</f>
        <v/>
      </c>
      <c r="C230" t="str" cm="1">
        <f t="array" ref="C230">IF(B230&lt;&gt;"",INDEX(BDD_REVETEMENTS_EXTERIEURS!A:BY,B230,MATCH($C$8,REFERENCEMENT_FACADE[#Headers],0)),"")</f>
        <v/>
      </c>
      <c r="D230" t="str">
        <f ca="1">IF($B$6=TRUE,IF(C230&lt;&gt;"",COUNTIF(INDIRECT("$C$"&amp;ROW($C$9)&amp;":$C$"&amp;487-COUNTBLANK($C$9:$C$487)),"&lt;"&amp;C230)+COUNTIF(C$9:C230,C230),""),IF(C230&lt;&gt;"",COUNTIF(INDIRECT("$C$"&amp;ROW($C$9)&amp;":$C$"&amp;487-COUNTBLANK($C$9:$C$487)),"&gt;"&amp;C230)+COUNTIF(C$9:C230,C230),""))</f>
        <v/>
      </c>
      <c r="E230" t="str">
        <f t="shared" ca="1" si="3"/>
        <v/>
      </c>
      <c r="F230" t="str" cm="1">
        <f t="array" ref="F230">IF(A230&lt;&gt;"",INDEX(BDD_REVETEMENTS_EXTERIEURS!A:BF,E230,MATCH($F$8,REFERENCEMENT_FACADE[#Headers],0)),"")</f>
        <v/>
      </c>
    </row>
    <row r="231" spans="1:6" x14ac:dyDescent="0.3">
      <c r="A231" s="3" t="str">
        <f>IF(AND(A230&lt;COUNTIF(REFERENCEMENT_FACADE[DATE REFERENCEMENT],"&lt;&gt;"&amp;""),A230&gt;0),'PR-tampon'!A230+1,"")</f>
        <v/>
      </c>
      <c r="B231" s="3" t="str">
        <f>IFERROR(IF(A231="","",VLOOKUP($A231,REFERENCEMENT_FACADE[[Ordre]:[Eligibilité procédé]],2,FALSE)),"")</f>
        <v/>
      </c>
      <c r="C231" t="str" cm="1">
        <f t="array" ref="C231">IF(B231&lt;&gt;"",INDEX(BDD_REVETEMENTS_EXTERIEURS!A:BY,B231,MATCH($C$8,REFERENCEMENT_FACADE[#Headers],0)),"")</f>
        <v/>
      </c>
      <c r="D231" t="str">
        <f ca="1">IF($B$6=TRUE,IF(C231&lt;&gt;"",COUNTIF(INDIRECT("$C$"&amp;ROW($C$9)&amp;":$C$"&amp;487-COUNTBLANK($C$9:$C$487)),"&lt;"&amp;C231)+COUNTIF(C$9:C231,C231),""),IF(C231&lt;&gt;"",COUNTIF(INDIRECT("$C$"&amp;ROW($C$9)&amp;":$C$"&amp;487-COUNTBLANK($C$9:$C$487)),"&gt;"&amp;C231)+COUNTIF(C$9:C231,C231),""))</f>
        <v/>
      </c>
      <c r="E231" t="str">
        <f t="shared" ca="1" si="3"/>
        <v/>
      </c>
      <c r="F231" t="str" cm="1">
        <f t="array" ref="F231">IF(A231&lt;&gt;"",INDEX(BDD_REVETEMENTS_EXTERIEURS!A:BF,E231,MATCH($F$8,REFERENCEMENT_FACADE[#Headers],0)),"")</f>
        <v/>
      </c>
    </row>
    <row r="232" spans="1:6" x14ac:dyDescent="0.3">
      <c r="A232" s="3" t="str">
        <f>IF(AND(A231&lt;COUNTIF(REFERENCEMENT_FACADE[DATE REFERENCEMENT],"&lt;&gt;"&amp;""),A231&gt;0),'PR-tampon'!A231+1,"")</f>
        <v/>
      </c>
      <c r="B232" s="3" t="str">
        <f>IFERROR(IF(A232="","",VLOOKUP($A232,REFERENCEMENT_FACADE[[Ordre]:[Eligibilité procédé]],2,FALSE)),"")</f>
        <v/>
      </c>
      <c r="C232" t="str" cm="1">
        <f t="array" ref="C232">IF(B232&lt;&gt;"",INDEX(BDD_REVETEMENTS_EXTERIEURS!A:BY,B232,MATCH($C$8,REFERENCEMENT_FACADE[#Headers],0)),"")</f>
        <v/>
      </c>
      <c r="D232" t="str">
        <f ca="1">IF($B$6=TRUE,IF(C232&lt;&gt;"",COUNTIF(INDIRECT("$C$"&amp;ROW($C$9)&amp;":$C$"&amp;487-COUNTBLANK($C$9:$C$487)),"&lt;"&amp;C232)+COUNTIF(C$9:C232,C232),""),IF(C232&lt;&gt;"",COUNTIF(INDIRECT("$C$"&amp;ROW($C$9)&amp;":$C$"&amp;487-COUNTBLANK($C$9:$C$487)),"&gt;"&amp;C232)+COUNTIF(C$9:C232,C232),""))</f>
        <v/>
      </c>
      <c r="E232" t="str">
        <f t="shared" ca="1" si="3"/>
        <v/>
      </c>
      <c r="F232" t="str" cm="1">
        <f t="array" ref="F232">IF(A232&lt;&gt;"",INDEX(BDD_REVETEMENTS_EXTERIEURS!A:BF,E232,MATCH($F$8,REFERENCEMENT_FACADE[#Headers],0)),"")</f>
        <v/>
      </c>
    </row>
    <row r="233" spans="1:6" x14ac:dyDescent="0.3">
      <c r="A233" s="3" t="str">
        <f>IF(AND(A232&lt;COUNTIF(REFERENCEMENT_FACADE[DATE REFERENCEMENT],"&lt;&gt;"&amp;""),A232&gt;0),'PR-tampon'!A232+1,"")</f>
        <v/>
      </c>
      <c r="B233" s="3" t="str">
        <f>IFERROR(IF(A233="","",VLOOKUP($A233,REFERENCEMENT_FACADE[[Ordre]:[Eligibilité procédé]],2,FALSE)),"")</f>
        <v/>
      </c>
      <c r="C233" t="str" cm="1">
        <f t="array" ref="C233">IF(B233&lt;&gt;"",INDEX(BDD_REVETEMENTS_EXTERIEURS!A:BY,B233,MATCH($C$8,REFERENCEMENT_FACADE[#Headers],0)),"")</f>
        <v/>
      </c>
      <c r="D233" t="str">
        <f ca="1">IF($B$6=TRUE,IF(C233&lt;&gt;"",COUNTIF(INDIRECT("$C$"&amp;ROW($C$9)&amp;":$C$"&amp;487-COUNTBLANK($C$9:$C$487)),"&lt;"&amp;C233)+COUNTIF(C$9:C233,C233),""),IF(C233&lt;&gt;"",COUNTIF(INDIRECT("$C$"&amp;ROW($C$9)&amp;":$C$"&amp;487-COUNTBLANK($C$9:$C$487)),"&gt;"&amp;C233)+COUNTIF(C$9:C233,C233),""))</f>
        <v/>
      </c>
      <c r="E233" t="str">
        <f t="shared" ca="1" si="3"/>
        <v/>
      </c>
      <c r="F233" t="str" cm="1">
        <f t="array" ref="F233">IF(A233&lt;&gt;"",INDEX(BDD_REVETEMENTS_EXTERIEURS!A:BF,E233,MATCH($F$8,REFERENCEMENT_FACADE[#Headers],0)),"")</f>
        <v/>
      </c>
    </row>
    <row r="234" spans="1:6" x14ac:dyDescent="0.3">
      <c r="A234" s="3" t="str">
        <f>IF(AND(A233&lt;COUNTIF(REFERENCEMENT_FACADE[DATE REFERENCEMENT],"&lt;&gt;"&amp;""),A233&gt;0),'PR-tampon'!A233+1,"")</f>
        <v/>
      </c>
      <c r="B234" s="3" t="str">
        <f>IFERROR(IF(A234="","",VLOOKUP($A234,REFERENCEMENT_FACADE[[Ordre]:[Eligibilité procédé]],2,FALSE)),"")</f>
        <v/>
      </c>
      <c r="C234" t="str" cm="1">
        <f t="array" ref="C234">IF(B234&lt;&gt;"",INDEX(BDD_REVETEMENTS_EXTERIEURS!A:BY,B234,MATCH($C$8,REFERENCEMENT_FACADE[#Headers],0)),"")</f>
        <v/>
      </c>
      <c r="D234" t="str">
        <f ca="1">IF($B$6=TRUE,IF(C234&lt;&gt;"",COUNTIF(INDIRECT("$C$"&amp;ROW($C$9)&amp;":$C$"&amp;487-COUNTBLANK($C$9:$C$487)),"&lt;"&amp;C234)+COUNTIF(C$9:C234,C234),""),IF(C234&lt;&gt;"",COUNTIF(INDIRECT("$C$"&amp;ROW($C$9)&amp;":$C$"&amp;487-COUNTBLANK($C$9:$C$487)),"&gt;"&amp;C234)+COUNTIF(C$9:C234,C234),""))</f>
        <v/>
      </c>
      <c r="E234" t="str">
        <f t="shared" ca="1" si="3"/>
        <v/>
      </c>
      <c r="F234" t="str" cm="1">
        <f t="array" ref="F234">IF(A234&lt;&gt;"",INDEX(BDD_REVETEMENTS_EXTERIEURS!A:BF,E234,MATCH($F$8,REFERENCEMENT_FACADE[#Headers],0)),"")</f>
        <v/>
      </c>
    </row>
    <row r="235" spans="1:6" x14ac:dyDescent="0.3">
      <c r="A235" s="3" t="str">
        <f>IF(AND(A234&lt;COUNTIF(REFERENCEMENT_FACADE[DATE REFERENCEMENT],"&lt;&gt;"&amp;""),A234&gt;0),'PR-tampon'!A234+1,"")</f>
        <v/>
      </c>
      <c r="B235" s="3" t="str">
        <f>IFERROR(IF(A235="","",VLOOKUP($A235,REFERENCEMENT_FACADE[[Ordre]:[Eligibilité procédé]],2,FALSE)),"")</f>
        <v/>
      </c>
      <c r="C235" t="str" cm="1">
        <f t="array" ref="C235">IF(B235&lt;&gt;"",INDEX(BDD_REVETEMENTS_EXTERIEURS!A:BY,B235,MATCH($C$8,REFERENCEMENT_FACADE[#Headers],0)),"")</f>
        <v/>
      </c>
      <c r="D235" t="str">
        <f ca="1">IF($B$6=TRUE,IF(C235&lt;&gt;"",COUNTIF(INDIRECT("$C$"&amp;ROW($C$9)&amp;":$C$"&amp;487-COUNTBLANK($C$9:$C$487)),"&lt;"&amp;C235)+COUNTIF(C$9:C235,C235),""),IF(C235&lt;&gt;"",COUNTIF(INDIRECT("$C$"&amp;ROW($C$9)&amp;":$C$"&amp;487-COUNTBLANK($C$9:$C$487)),"&gt;"&amp;C235)+COUNTIF(C$9:C235,C235),""))</f>
        <v/>
      </c>
      <c r="E235" t="str">
        <f t="shared" ca="1" si="3"/>
        <v/>
      </c>
      <c r="F235" t="str" cm="1">
        <f t="array" ref="F235">IF(A235&lt;&gt;"",INDEX(BDD_REVETEMENTS_EXTERIEURS!A:BF,E235,MATCH($F$8,REFERENCEMENT_FACADE[#Headers],0)),"")</f>
        <v/>
      </c>
    </row>
    <row r="236" spans="1:6" x14ac:dyDescent="0.3">
      <c r="A236" s="3" t="str">
        <f>IF(AND(A235&lt;COUNTIF(REFERENCEMENT_FACADE[DATE REFERENCEMENT],"&lt;&gt;"&amp;""),A235&gt;0),'PR-tampon'!A235+1,"")</f>
        <v/>
      </c>
      <c r="B236" s="3" t="str">
        <f>IFERROR(IF(A236="","",VLOOKUP($A236,REFERENCEMENT_FACADE[[Ordre]:[Eligibilité procédé]],2,FALSE)),"")</f>
        <v/>
      </c>
      <c r="C236" t="str" cm="1">
        <f t="array" ref="C236">IF(B236&lt;&gt;"",INDEX(BDD_REVETEMENTS_EXTERIEURS!A:BY,B236,MATCH($C$8,REFERENCEMENT_FACADE[#Headers],0)),"")</f>
        <v/>
      </c>
      <c r="D236" t="str">
        <f ca="1">IF($B$6=TRUE,IF(C236&lt;&gt;"",COUNTIF(INDIRECT("$C$"&amp;ROW($C$9)&amp;":$C$"&amp;487-COUNTBLANK($C$9:$C$487)),"&lt;"&amp;C236)+COUNTIF(C$9:C236,C236),""),IF(C236&lt;&gt;"",COUNTIF(INDIRECT("$C$"&amp;ROW($C$9)&amp;":$C$"&amp;487-COUNTBLANK($C$9:$C$487)),"&gt;"&amp;C236)+COUNTIF(C$9:C236,C236),""))</f>
        <v/>
      </c>
      <c r="E236" t="str">
        <f t="shared" ca="1" si="3"/>
        <v/>
      </c>
      <c r="F236" t="str" cm="1">
        <f t="array" ref="F236">IF(A236&lt;&gt;"",INDEX(BDD_REVETEMENTS_EXTERIEURS!A:BF,E236,MATCH($F$8,REFERENCEMENT_FACADE[#Headers],0)),"")</f>
        <v/>
      </c>
    </row>
    <row r="237" spans="1:6" x14ac:dyDescent="0.3">
      <c r="A237" s="3" t="str">
        <f>IF(AND(A236&lt;COUNTIF(REFERENCEMENT_FACADE[DATE REFERENCEMENT],"&lt;&gt;"&amp;""),A236&gt;0),'PR-tampon'!A236+1,"")</f>
        <v/>
      </c>
      <c r="B237" s="3" t="str">
        <f>IFERROR(IF(A237="","",VLOOKUP($A237,REFERENCEMENT_FACADE[[Ordre]:[Eligibilité procédé]],2,FALSE)),"")</f>
        <v/>
      </c>
      <c r="C237" t="str" cm="1">
        <f t="array" ref="C237">IF(B237&lt;&gt;"",INDEX(BDD_REVETEMENTS_EXTERIEURS!A:BY,B237,MATCH($C$8,REFERENCEMENT_FACADE[#Headers],0)),"")</f>
        <v/>
      </c>
      <c r="D237" t="str">
        <f ca="1">IF($B$6=TRUE,IF(C237&lt;&gt;"",COUNTIF(INDIRECT("$C$"&amp;ROW($C$9)&amp;":$C$"&amp;487-COUNTBLANK($C$9:$C$487)),"&lt;"&amp;C237)+COUNTIF(C$9:C237,C237),""),IF(C237&lt;&gt;"",COUNTIF(INDIRECT("$C$"&amp;ROW($C$9)&amp;":$C$"&amp;487-COUNTBLANK($C$9:$C$487)),"&gt;"&amp;C237)+COUNTIF(C$9:C237,C237),""))</f>
        <v/>
      </c>
      <c r="E237" t="str">
        <f t="shared" ca="1" si="3"/>
        <v/>
      </c>
      <c r="F237" t="str" cm="1">
        <f t="array" ref="F237">IF(A237&lt;&gt;"",INDEX(BDD_REVETEMENTS_EXTERIEURS!A:BF,E237,MATCH($F$8,REFERENCEMENT_FACADE[#Headers],0)),"")</f>
        <v/>
      </c>
    </row>
    <row r="238" spans="1:6" x14ac:dyDescent="0.3">
      <c r="A238" s="3" t="str">
        <f>IF(AND(A237&lt;COUNTIF(REFERENCEMENT_FACADE[DATE REFERENCEMENT],"&lt;&gt;"&amp;""),A237&gt;0),'PR-tampon'!A237+1,"")</f>
        <v/>
      </c>
      <c r="B238" s="3" t="str">
        <f>IFERROR(IF(A238="","",VLOOKUP($A238,REFERENCEMENT_FACADE[[Ordre]:[Eligibilité procédé]],2,FALSE)),"")</f>
        <v/>
      </c>
      <c r="C238" t="str" cm="1">
        <f t="array" ref="C238">IF(B238&lt;&gt;"",INDEX(BDD_REVETEMENTS_EXTERIEURS!A:BY,B238,MATCH($C$8,REFERENCEMENT_FACADE[#Headers],0)),"")</f>
        <v/>
      </c>
      <c r="D238" t="str">
        <f ca="1">IF($B$6=TRUE,IF(C238&lt;&gt;"",COUNTIF(INDIRECT("$C$"&amp;ROW($C$9)&amp;":$C$"&amp;487-COUNTBLANK($C$9:$C$487)),"&lt;"&amp;C238)+COUNTIF(C$9:C238,C238),""),IF(C238&lt;&gt;"",COUNTIF(INDIRECT("$C$"&amp;ROW($C$9)&amp;":$C$"&amp;487-COUNTBLANK($C$9:$C$487)),"&gt;"&amp;C238)+COUNTIF(C$9:C238,C238),""))</f>
        <v/>
      </c>
      <c r="E238" t="str">
        <f t="shared" ca="1" si="3"/>
        <v/>
      </c>
      <c r="F238" t="str" cm="1">
        <f t="array" ref="F238">IF(A238&lt;&gt;"",INDEX(BDD_REVETEMENTS_EXTERIEURS!A:BF,E238,MATCH($F$8,REFERENCEMENT_FACADE[#Headers],0)),"")</f>
        <v/>
      </c>
    </row>
    <row r="239" spans="1:6" x14ac:dyDescent="0.3">
      <c r="A239" s="3" t="str">
        <f>IF(AND(A238&lt;COUNTIF(REFERENCEMENT_FACADE[DATE REFERENCEMENT],"&lt;&gt;"&amp;""),A238&gt;0),'PR-tampon'!A238+1,"")</f>
        <v/>
      </c>
      <c r="B239" s="3" t="str">
        <f>IFERROR(IF(A239="","",VLOOKUP($A239,REFERENCEMENT_FACADE[[Ordre]:[Eligibilité procédé]],2,FALSE)),"")</f>
        <v/>
      </c>
      <c r="C239" t="str" cm="1">
        <f t="array" ref="C239">IF(B239&lt;&gt;"",INDEX(BDD_REVETEMENTS_EXTERIEURS!A:BY,B239,MATCH($C$8,REFERENCEMENT_FACADE[#Headers],0)),"")</f>
        <v/>
      </c>
      <c r="D239" t="str">
        <f ca="1">IF($B$6=TRUE,IF(C239&lt;&gt;"",COUNTIF(INDIRECT("$C$"&amp;ROW($C$9)&amp;":$C$"&amp;487-COUNTBLANK($C$9:$C$487)),"&lt;"&amp;C239)+COUNTIF(C$9:C239,C239),""),IF(C239&lt;&gt;"",COUNTIF(INDIRECT("$C$"&amp;ROW($C$9)&amp;":$C$"&amp;487-COUNTBLANK($C$9:$C$487)),"&gt;"&amp;C239)+COUNTIF(C$9:C239,C239),""))</f>
        <v/>
      </c>
      <c r="E239" t="str">
        <f t="shared" ca="1" si="3"/>
        <v/>
      </c>
      <c r="F239" t="str" cm="1">
        <f t="array" ref="F239">IF(A239&lt;&gt;"",INDEX(BDD_REVETEMENTS_EXTERIEURS!A:BF,E239,MATCH($F$8,REFERENCEMENT_FACADE[#Headers],0)),"")</f>
        <v/>
      </c>
    </row>
    <row r="240" spans="1:6" x14ac:dyDescent="0.3">
      <c r="A240" s="3" t="str">
        <f>IF(AND(A239&lt;COUNTIF(REFERENCEMENT_FACADE[DATE REFERENCEMENT],"&lt;&gt;"&amp;""),A239&gt;0),'PR-tampon'!A239+1,"")</f>
        <v/>
      </c>
      <c r="B240" s="3" t="str">
        <f>IFERROR(IF(A240="","",VLOOKUP($A240,REFERENCEMENT_FACADE[[Ordre]:[Eligibilité procédé]],2,FALSE)),"")</f>
        <v/>
      </c>
      <c r="C240" t="str" cm="1">
        <f t="array" ref="C240">IF(B240&lt;&gt;"",INDEX(BDD_REVETEMENTS_EXTERIEURS!A:BY,B240,MATCH($C$8,REFERENCEMENT_FACADE[#Headers],0)),"")</f>
        <v/>
      </c>
      <c r="D240" t="str">
        <f ca="1">IF($B$6=TRUE,IF(C240&lt;&gt;"",COUNTIF(INDIRECT("$C$"&amp;ROW($C$9)&amp;":$C$"&amp;487-COUNTBLANK($C$9:$C$487)),"&lt;"&amp;C240)+COUNTIF(C$9:C240,C240),""),IF(C240&lt;&gt;"",COUNTIF(INDIRECT("$C$"&amp;ROW($C$9)&amp;":$C$"&amp;487-COUNTBLANK($C$9:$C$487)),"&gt;"&amp;C240)+COUNTIF(C$9:C240,C240),""))</f>
        <v/>
      </c>
      <c r="E240" t="str">
        <f t="shared" ca="1" si="3"/>
        <v/>
      </c>
      <c r="F240" t="str" cm="1">
        <f t="array" ref="F240">IF(A240&lt;&gt;"",INDEX(BDD_REVETEMENTS_EXTERIEURS!A:BF,E240,MATCH($F$8,REFERENCEMENT_FACADE[#Headers],0)),"")</f>
        <v/>
      </c>
    </row>
    <row r="241" spans="1:6" x14ac:dyDescent="0.3">
      <c r="A241" s="3" t="str">
        <f>IF(AND(A240&lt;COUNTIF(REFERENCEMENT_FACADE[DATE REFERENCEMENT],"&lt;&gt;"&amp;""),A240&gt;0),'PR-tampon'!A240+1,"")</f>
        <v/>
      </c>
      <c r="B241" s="3" t="str">
        <f>IFERROR(IF(A241="","",VLOOKUP($A241,REFERENCEMENT_FACADE[[Ordre]:[Eligibilité procédé]],2,FALSE)),"")</f>
        <v/>
      </c>
      <c r="C241" t="str" cm="1">
        <f t="array" ref="C241">IF(B241&lt;&gt;"",INDEX(BDD_REVETEMENTS_EXTERIEURS!A:BY,B241,MATCH($C$8,REFERENCEMENT_FACADE[#Headers],0)),"")</f>
        <v/>
      </c>
      <c r="D241" t="str">
        <f ca="1">IF($B$6=TRUE,IF(C241&lt;&gt;"",COUNTIF(INDIRECT("$C$"&amp;ROW($C$9)&amp;":$C$"&amp;487-COUNTBLANK($C$9:$C$487)),"&lt;"&amp;C241)+COUNTIF(C$9:C241,C241),""),IF(C241&lt;&gt;"",COUNTIF(INDIRECT("$C$"&amp;ROW($C$9)&amp;":$C$"&amp;487-COUNTBLANK($C$9:$C$487)),"&gt;"&amp;C241)+COUNTIF(C$9:C241,C241),""))</f>
        <v/>
      </c>
      <c r="E241" t="str">
        <f t="shared" ca="1" si="3"/>
        <v/>
      </c>
      <c r="F241" t="str" cm="1">
        <f t="array" ref="F241">IF(A241&lt;&gt;"",INDEX(BDD_REVETEMENTS_EXTERIEURS!A:BF,E241,MATCH($F$8,REFERENCEMENT_FACADE[#Headers],0)),"")</f>
        <v/>
      </c>
    </row>
    <row r="242" spans="1:6" x14ac:dyDescent="0.3">
      <c r="A242" s="3" t="str">
        <f>IF(AND(A241&lt;COUNTIF(REFERENCEMENT_FACADE[DATE REFERENCEMENT],"&lt;&gt;"&amp;""),A241&gt;0),'PR-tampon'!A241+1,"")</f>
        <v/>
      </c>
      <c r="B242" s="3" t="str">
        <f>IFERROR(IF(A242="","",VLOOKUP($A242,REFERENCEMENT_FACADE[[Ordre]:[Eligibilité procédé]],2,FALSE)),"")</f>
        <v/>
      </c>
      <c r="C242" t="str" cm="1">
        <f t="array" ref="C242">IF(B242&lt;&gt;"",INDEX(BDD_REVETEMENTS_EXTERIEURS!A:BY,B242,MATCH($C$8,REFERENCEMENT_FACADE[#Headers],0)),"")</f>
        <v/>
      </c>
      <c r="D242" t="str">
        <f ca="1">IF($B$6=TRUE,IF(C242&lt;&gt;"",COUNTIF(INDIRECT("$C$"&amp;ROW($C$9)&amp;":$C$"&amp;487-COUNTBLANK($C$9:$C$487)),"&lt;"&amp;C242)+COUNTIF(C$9:C242,C242),""),IF(C242&lt;&gt;"",COUNTIF(INDIRECT("$C$"&amp;ROW($C$9)&amp;":$C$"&amp;487-COUNTBLANK($C$9:$C$487)),"&gt;"&amp;C242)+COUNTIF(C$9:C242,C242),""))</f>
        <v/>
      </c>
      <c r="E242" t="str">
        <f t="shared" ca="1" si="3"/>
        <v/>
      </c>
      <c r="F242" t="str" cm="1">
        <f t="array" ref="F242">IF(A242&lt;&gt;"",INDEX(BDD_REVETEMENTS_EXTERIEURS!A:BF,E242,MATCH($F$8,REFERENCEMENT_FACADE[#Headers],0)),"")</f>
        <v/>
      </c>
    </row>
    <row r="243" spans="1:6" x14ac:dyDescent="0.3">
      <c r="A243" s="3" t="str">
        <f>IF(AND(A242&lt;COUNTIF(REFERENCEMENT_FACADE[DATE REFERENCEMENT],"&lt;&gt;"&amp;""),A242&gt;0),'PR-tampon'!A242+1,"")</f>
        <v/>
      </c>
      <c r="B243" s="3" t="str">
        <f>IFERROR(IF(A243="","",VLOOKUP($A243,REFERENCEMENT_FACADE[[Ordre]:[Eligibilité procédé]],2,FALSE)),"")</f>
        <v/>
      </c>
      <c r="C243" t="str" cm="1">
        <f t="array" ref="C243">IF(B243&lt;&gt;"",INDEX(BDD_REVETEMENTS_EXTERIEURS!A:BY,B243,MATCH($C$8,REFERENCEMENT_FACADE[#Headers],0)),"")</f>
        <v/>
      </c>
      <c r="D243" t="str">
        <f ca="1">IF($B$6=TRUE,IF(C243&lt;&gt;"",COUNTIF(INDIRECT("$C$"&amp;ROW($C$9)&amp;":$C$"&amp;487-COUNTBLANK($C$9:$C$487)),"&lt;"&amp;C243)+COUNTIF(C$9:C243,C243),""),IF(C243&lt;&gt;"",COUNTIF(INDIRECT("$C$"&amp;ROW($C$9)&amp;":$C$"&amp;487-COUNTBLANK($C$9:$C$487)),"&gt;"&amp;C243)+COUNTIF(C$9:C243,C243),""))</f>
        <v/>
      </c>
      <c r="E243" t="str">
        <f t="shared" ca="1" si="3"/>
        <v/>
      </c>
      <c r="F243" t="str" cm="1">
        <f t="array" ref="F243">IF(A243&lt;&gt;"",INDEX(BDD_REVETEMENTS_EXTERIEURS!A:BF,E243,MATCH($F$8,REFERENCEMENT_FACADE[#Headers],0)),"")</f>
        <v/>
      </c>
    </row>
    <row r="244" spans="1:6" x14ac:dyDescent="0.3">
      <c r="A244" s="3" t="str">
        <f>IF(AND(A243&lt;COUNTIF(REFERENCEMENT_FACADE[DATE REFERENCEMENT],"&lt;&gt;"&amp;""),A243&gt;0),'PR-tampon'!A243+1,"")</f>
        <v/>
      </c>
      <c r="B244" s="3" t="str">
        <f>IFERROR(IF(A244="","",VLOOKUP($A244,REFERENCEMENT_FACADE[[Ordre]:[Eligibilité procédé]],2,FALSE)),"")</f>
        <v/>
      </c>
      <c r="C244" t="str" cm="1">
        <f t="array" ref="C244">IF(B244&lt;&gt;"",INDEX(BDD_REVETEMENTS_EXTERIEURS!A:BY,B244,MATCH($C$8,REFERENCEMENT_FACADE[#Headers],0)),"")</f>
        <v/>
      </c>
      <c r="D244" t="str">
        <f ca="1">IF($B$6=TRUE,IF(C244&lt;&gt;"",COUNTIF(INDIRECT("$C$"&amp;ROW($C$9)&amp;":$C$"&amp;487-COUNTBLANK($C$9:$C$487)),"&lt;"&amp;C244)+COUNTIF(C$9:C244,C244),""),IF(C244&lt;&gt;"",COUNTIF(INDIRECT("$C$"&amp;ROW($C$9)&amp;":$C$"&amp;487-COUNTBLANK($C$9:$C$487)),"&gt;"&amp;C244)+COUNTIF(C$9:C244,C244),""))</f>
        <v/>
      </c>
      <c r="E244" t="str">
        <f t="shared" ca="1" si="3"/>
        <v/>
      </c>
      <c r="F244" t="str" cm="1">
        <f t="array" ref="F244">IF(A244&lt;&gt;"",INDEX(BDD_REVETEMENTS_EXTERIEURS!A:BF,E244,MATCH($F$8,REFERENCEMENT_FACADE[#Headers],0)),"")</f>
        <v/>
      </c>
    </row>
    <row r="245" spans="1:6" x14ac:dyDescent="0.3">
      <c r="A245" s="3" t="str">
        <f>IF(AND(A244&lt;COUNTIF(REFERENCEMENT_FACADE[DATE REFERENCEMENT],"&lt;&gt;"&amp;""),A244&gt;0),'PR-tampon'!A244+1,"")</f>
        <v/>
      </c>
      <c r="B245" s="3" t="str">
        <f>IFERROR(IF(A245="","",VLOOKUP($A245,REFERENCEMENT_FACADE[[Ordre]:[Eligibilité procédé]],2,FALSE)),"")</f>
        <v/>
      </c>
      <c r="C245" t="str" cm="1">
        <f t="array" ref="C245">IF(B245&lt;&gt;"",INDEX(BDD_REVETEMENTS_EXTERIEURS!A:BY,B245,MATCH($C$8,REFERENCEMENT_FACADE[#Headers],0)),"")</f>
        <v/>
      </c>
      <c r="D245" t="str">
        <f ca="1">IF($B$6=TRUE,IF(C245&lt;&gt;"",COUNTIF(INDIRECT("$C$"&amp;ROW($C$9)&amp;":$C$"&amp;487-COUNTBLANK($C$9:$C$487)),"&lt;"&amp;C245)+COUNTIF(C$9:C245,C245),""),IF(C245&lt;&gt;"",COUNTIF(INDIRECT("$C$"&amp;ROW($C$9)&amp;":$C$"&amp;487-COUNTBLANK($C$9:$C$487)),"&gt;"&amp;C245)+COUNTIF(C$9:C245,C245),""))</f>
        <v/>
      </c>
      <c r="E245" t="str">
        <f t="shared" ca="1" si="3"/>
        <v/>
      </c>
      <c r="F245" t="str" cm="1">
        <f t="array" ref="F245">IF(A245&lt;&gt;"",INDEX(BDD_REVETEMENTS_EXTERIEURS!A:BF,E245,MATCH($F$8,REFERENCEMENT_FACADE[#Headers],0)),"")</f>
        <v/>
      </c>
    </row>
    <row r="246" spans="1:6" x14ac:dyDescent="0.3">
      <c r="A246" s="3" t="str">
        <f>IF(AND(A245&lt;COUNTIF(REFERENCEMENT_FACADE[DATE REFERENCEMENT],"&lt;&gt;"&amp;""),A245&gt;0),'PR-tampon'!A245+1,"")</f>
        <v/>
      </c>
      <c r="B246" s="3" t="str">
        <f>IFERROR(IF(A246="","",VLOOKUP($A246,REFERENCEMENT_FACADE[[Ordre]:[Eligibilité procédé]],2,FALSE)),"")</f>
        <v/>
      </c>
      <c r="C246" t="str" cm="1">
        <f t="array" ref="C246">IF(B246&lt;&gt;"",INDEX(BDD_REVETEMENTS_EXTERIEURS!A:BY,B246,MATCH($C$8,REFERENCEMENT_FACADE[#Headers],0)),"")</f>
        <v/>
      </c>
      <c r="D246" t="str">
        <f ca="1">IF($B$6=TRUE,IF(C246&lt;&gt;"",COUNTIF(INDIRECT("$C$"&amp;ROW($C$9)&amp;":$C$"&amp;487-COUNTBLANK($C$9:$C$487)),"&lt;"&amp;C246)+COUNTIF(C$9:C246,C246),""),IF(C246&lt;&gt;"",COUNTIF(INDIRECT("$C$"&amp;ROW($C$9)&amp;":$C$"&amp;487-COUNTBLANK($C$9:$C$487)),"&gt;"&amp;C246)+COUNTIF(C$9:C246,C246),""))</f>
        <v/>
      </c>
      <c r="E246" t="str">
        <f t="shared" ca="1" si="3"/>
        <v/>
      </c>
      <c r="F246" t="str" cm="1">
        <f t="array" ref="F246">IF(A246&lt;&gt;"",INDEX(BDD_REVETEMENTS_EXTERIEURS!A:BF,E246,MATCH($F$8,REFERENCEMENT_FACADE[#Headers],0)),"")</f>
        <v/>
      </c>
    </row>
    <row r="247" spans="1:6" x14ac:dyDescent="0.3">
      <c r="A247" s="3" t="str">
        <f>IF(AND(A246&lt;COUNTIF(REFERENCEMENT_FACADE[DATE REFERENCEMENT],"&lt;&gt;"&amp;""),A246&gt;0),'PR-tampon'!A246+1,"")</f>
        <v/>
      </c>
      <c r="B247" s="3" t="str">
        <f>IFERROR(IF(A247="","",VLOOKUP($A247,REFERENCEMENT_FACADE[[Ordre]:[Eligibilité procédé]],2,FALSE)),"")</f>
        <v/>
      </c>
      <c r="C247" t="str" cm="1">
        <f t="array" ref="C247">IF(B247&lt;&gt;"",INDEX(BDD_REVETEMENTS_EXTERIEURS!A:BY,B247,MATCH($C$8,REFERENCEMENT_FACADE[#Headers],0)),"")</f>
        <v/>
      </c>
      <c r="D247" t="str">
        <f ca="1">IF($B$6=TRUE,IF(C247&lt;&gt;"",COUNTIF(INDIRECT("$C$"&amp;ROW($C$9)&amp;":$C$"&amp;487-COUNTBLANK($C$9:$C$487)),"&lt;"&amp;C247)+COUNTIF(C$9:C247,C247),""),IF(C247&lt;&gt;"",COUNTIF(INDIRECT("$C$"&amp;ROW($C$9)&amp;":$C$"&amp;487-COUNTBLANK($C$9:$C$487)),"&gt;"&amp;C247)+COUNTIF(C$9:C247,C247),""))</f>
        <v/>
      </c>
      <c r="E247" t="str">
        <f t="shared" ca="1" si="3"/>
        <v/>
      </c>
      <c r="F247" t="str" cm="1">
        <f t="array" ref="F247">IF(A247&lt;&gt;"",INDEX(BDD_REVETEMENTS_EXTERIEURS!A:BF,E247,MATCH($F$8,REFERENCEMENT_FACADE[#Headers],0)),"")</f>
        <v/>
      </c>
    </row>
    <row r="248" spans="1:6" x14ac:dyDescent="0.3">
      <c r="A248" s="3" t="str">
        <f>IF(AND(A247&lt;COUNTIF(REFERENCEMENT_FACADE[DATE REFERENCEMENT],"&lt;&gt;"&amp;""),A247&gt;0),'PR-tampon'!A247+1,"")</f>
        <v/>
      </c>
      <c r="B248" s="3" t="str">
        <f>IFERROR(IF(A248="","",VLOOKUP($A248,REFERENCEMENT_FACADE[[Ordre]:[Eligibilité procédé]],2,FALSE)),"")</f>
        <v/>
      </c>
      <c r="C248" t="str" cm="1">
        <f t="array" ref="C248">IF(B248&lt;&gt;"",INDEX(BDD_REVETEMENTS_EXTERIEURS!A:BY,B248,MATCH($C$8,REFERENCEMENT_FACADE[#Headers],0)),"")</f>
        <v/>
      </c>
      <c r="D248" t="str">
        <f ca="1">IF($B$6=TRUE,IF(C248&lt;&gt;"",COUNTIF(INDIRECT("$C$"&amp;ROW($C$9)&amp;":$C$"&amp;487-COUNTBLANK($C$9:$C$487)),"&lt;"&amp;C248)+COUNTIF(C$9:C248,C248),""),IF(C248&lt;&gt;"",COUNTIF(INDIRECT("$C$"&amp;ROW($C$9)&amp;":$C$"&amp;487-COUNTBLANK($C$9:$C$487)),"&gt;"&amp;C248)+COUNTIF(C$9:C248,C248),""))</f>
        <v/>
      </c>
      <c r="E248" t="str">
        <f t="shared" ca="1" si="3"/>
        <v/>
      </c>
      <c r="F248" t="str" cm="1">
        <f t="array" ref="F248">IF(A248&lt;&gt;"",INDEX(BDD_REVETEMENTS_EXTERIEURS!A:BF,E248,MATCH($F$8,REFERENCEMENT_FACADE[#Headers],0)),"")</f>
        <v/>
      </c>
    </row>
    <row r="249" spans="1:6" x14ac:dyDescent="0.3">
      <c r="A249" s="3" t="str">
        <f>IF(AND(A248&lt;COUNTIF(REFERENCEMENT_FACADE[DATE REFERENCEMENT],"&lt;&gt;"&amp;""),A248&gt;0),'PR-tampon'!A248+1,"")</f>
        <v/>
      </c>
      <c r="B249" s="3" t="str">
        <f>IFERROR(IF(A249="","",VLOOKUP($A249,REFERENCEMENT_FACADE[[Ordre]:[Eligibilité procédé]],2,FALSE)),"")</f>
        <v/>
      </c>
      <c r="C249" t="str" cm="1">
        <f t="array" ref="C249">IF(B249&lt;&gt;"",INDEX(BDD_REVETEMENTS_EXTERIEURS!A:BY,B249,MATCH($C$8,REFERENCEMENT_FACADE[#Headers],0)),"")</f>
        <v/>
      </c>
      <c r="D249" t="str">
        <f ca="1">IF($B$6=TRUE,IF(C249&lt;&gt;"",COUNTIF(INDIRECT("$C$"&amp;ROW($C$9)&amp;":$C$"&amp;487-COUNTBLANK($C$9:$C$487)),"&lt;"&amp;C249)+COUNTIF(C$9:C249,C249),""),IF(C249&lt;&gt;"",COUNTIF(INDIRECT("$C$"&amp;ROW($C$9)&amp;":$C$"&amp;487-COUNTBLANK($C$9:$C$487)),"&gt;"&amp;C249)+COUNTIF(C$9:C249,C249),""))</f>
        <v/>
      </c>
      <c r="E249" t="str">
        <f t="shared" ca="1" si="3"/>
        <v/>
      </c>
      <c r="F249" t="str" cm="1">
        <f t="array" ref="F249">IF(A249&lt;&gt;"",INDEX(BDD_REVETEMENTS_EXTERIEURS!A:BF,E249,MATCH($F$8,REFERENCEMENT_FACADE[#Headers],0)),"")</f>
        <v/>
      </c>
    </row>
    <row r="250" spans="1:6" x14ac:dyDescent="0.3">
      <c r="A250" s="3" t="str">
        <f>IF(AND(A249&lt;COUNTIF(REFERENCEMENT_FACADE[DATE REFERENCEMENT],"&lt;&gt;"&amp;""),A249&gt;0),'PR-tampon'!A249+1,"")</f>
        <v/>
      </c>
      <c r="B250" s="3" t="str">
        <f>IFERROR(IF(A250="","",VLOOKUP($A250,REFERENCEMENT_FACADE[[Ordre]:[Eligibilité procédé]],2,FALSE)),"")</f>
        <v/>
      </c>
      <c r="C250" t="str" cm="1">
        <f t="array" ref="C250">IF(B250&lt;&gt;"",INDEX(BDD_REVETEMENTS_EXTERIEURS!A:BY,B250,MATCH($C$8,REFERENCEMENT_FACADE[#Headers],0)),"")</f>
        <v/>
      </c>
      <c r="D250" t="str">
        <f ca="1">IF($B$6=TRUE,IF(C250&lt;&gt;"",COUNTIF(INDIRECT("$C$"&amp;ROW($C$9)&amp;":$C$"&amp;487-COUNTBLANK($C$9:$C$487)),"&lt;"&amp;C250)+COUNTIF(C$9:C250,C250),""),IF(C250&lt;&gt;"",COUNTIF(INDIRECT("$C$"&amp;ROW($C$9)&amp;":$C$"&amp;487-COUNTBLANK($C$9:$C$487)),"&gt;"&amp;C250)+COUNTIF(C$9:C250,C250),""))</f>
        <v/>
      </c>
      <c r="E250" t="str">
        <f t="shared" ca="1" si="3"/>
        <v/>
      </c>
      <c r="F250" t="str" cm="1">
        <f t="array" ref="F250">IF(A250&lt;&gt;"",INDEX(BDD_REVETEMENTS_EXTERIEURS!A:BF,E250,MATCH($F$8,REFERENCEMENT_FACADE[#Headers],0)),"")</f>
        <v/>
      </c>
    </row>
    <row r="251" spans="1:6" x14ac:dyDescent="0.3">
      <c r="A251" s="3" t="str">
        <f>IF(AND(A250&lt;COUNTIF(REFERENCEMENT_FACADE[DATE REFERENCEMENT],"&lt;&gt;"&amp;""),A250&gt;0),'PR-tampon'!A250+1,"")</f>
        <v/>
      </c>
      <c r="B251" s="3" t="str">
        <f>IFERROR(IF(A251="","",VLOOKUP($A251,REFERENCEMENT_FACADE[[Ordre]:[Eligibilité procédé]],2,FALSE)),"")</f>
        <v/>
      </c>
      <c r="C251" t="str" cm="1">
        <f t="array" ref="C251">IF(B251&lt;&gt;"",INDEX(BDD_REVETEMENTS_EXTERIEURS!A:BY,B251,MATCH($C$8,REFERENCEMENT_FACADE[#Headers],0)),"")</f>
        <v/>
      </c>
      <c r="D251" t="str">
        <f ca="1">IF($B$6=TRUE,IF(C251&lt;&gt;"",COUNTIF(INDIRECT("$C$"&amp;ROW($C$9)&amp;":$C$"&amp;487-COUNTBLANK($C$9:$C$487)),"&lt;"&amp;C251)+COUNTIF(C$9:C251,C251),""),IF(C251&lt;&gt;"",COUNTIF(INDIRECT("$C$"&amp;ROW($C$9)&amp;":$C$"&amp;487-COUNTBLANK($C$9:$C$487)),"&gt;"&amp;C251)+COUNTIF(C$9:C251,C251),""))</f>
        <v/>
      </c>
      <c r="E251" t="str">
        <f t="shared" ca="1" si="3"/>
        <v/>
      </c>
      <c r="F251" t="str" cm="1">
        <f t="array" ref="F251">IF(A251&lt;&gt;"",INDEX(BDD_REVETEMENTS_EXTERIEURS!A:BF,E251,MATCH($F$8,REFERENCEMENT_FACADE[#Headers],0)),"")</f>
        <v/>
      </c>
    </row>
    <row r="252" spans="1:6" x14ac:dyDescent="0.3">
      <c r="A252" s="3" t="str">
        <f>IF(AND(A251&lt;COUNTIF(REFERENCEMENT_FACADE[DATE REFERENCEMENT],"&lt;&gt;"&amp;""),A251&gt;0),'PR-tampon'!A251+1,"")</f>
        <v/>
      </c>
      <c r="B252" s="3" t="str">
        <f>IFERROR(IF(A252="","",VLOOKUP($A252,REFERENCEMENT_FACADE[[Ordre]:[Eligibilité procédé]],2,FALSE)),"")</f>
        <v/>
      </c>
      <c r="C252" t="str" cm="1">
        <f t="array" ref="C252">IF(B252&lt;&gt;"",INDEX(BDD_REVETEMENTS_EXTERIEURS!A:BY,B252,MATCH($C$8,REFERENCEMENT_FACADE[#Headers],0)),"")</f>
        <v/>
      </c>
      <c r="D252" t="str">
        <f ca="1">IF($B$6=TRUE,IF(C252&lt;&gt;"",COUNTIF(INDIRECT("$C$"&amp;ROW($C$9)&amp;":$C$"&amp;487-COUNTBLANK($C$9:$C$487)),"&lt;"&amp;C252)+COUNTIF(C$9:C252,C252),""),IF(C252&lt;&gt;"",COUNTIF(INDIRECT("$C$"&amp;ROW($C$9)&amp;":$C$"&amp;487-COUNTBLANK($C$9:$C$487)),"&gt;"&amp;C252)+COUNTIF(C$9:C252,C252),""))</f>
        <v/>
      </c>
      <c r="E252" t="str">
        <f t="shared" ca="1" si="3"/>
        <v/>
      </c>
      <c r="F252" t="str" cm="1">
        <f t="array" ref="F252">IF(A252&lt;&gt;"",INDEX(BDD_REVETEMENTS_EXTERIEURS!A:BF,E252,MATCH($F$8,REFERENCEMENT_FACADE[#Headers],0)),"")</f>
        <v/>
      </c>
    </row>
    <row r="253" spans="1:6" x14ac:dyDescent="0.3">
      <c r="A253" s="3" t="str">
        <f>IF(AND(A252&lt;COUNTIF(REFERENCEMENT_FACADE[DATE REFERENCEMENT],"&lt;&gt;"&amp;""),A252&gt;0),'PR-tampon'!A252+1,"")</f>
        <v/>
      </c>
      <c r="B253" s="3" t="str">
        <f>IFERROR(IF(A253="","",VLOOKUP($A253,REFERENCEMENT_FACADE[[Ordre]:[Eligibilité procédé]],2,FALSE)),"")</f>
        <v/>
      </c>
      <c r="C253" t="str" cm="1">
        <f t="array" ref="C253">IF(B253&lt;&gt;"",INDEX(BDD_REVETEMENTS_EXTERIEURS!A:BY,B253,MATCH($C$8,REFERENCEMENT_FACADE[#Headers],0)),"")</f>
        <v/>
      </c>
      <c r="D253" t="str">
        <f ca="1">IF($B$6=TRUE,IF(C253&lt;&gt;"",COUNTIF(INDIRECT("$C$"&amp;ROW($C$9)&amp;":$C$"&amp;487-COUNTBLANK($C$9:$C$487)),"&lt;"&amp;C253)+COUNTIF(C$9:C253,C253),""),IF(C253&lt;&gt;"",COUNTIF(INDIRECT("$C$"&amp;ROW($C$9)&amp;":$C$"&amp;487-COUNTBLANK($C$9:$C$487)),"&gt;"&amp;C253)+COUNTIF(C$9:C253,C253),""))</f>
        <v/>
      </c>
      <c r="E253" t="str">
        <f t="shared" ca="1" si="3"/>
        <v/>
      </c>
      <c r="F253" t="str" cm="1">
        <f t="array" ref="F253">IF(A253&lt;&gt;"",INDEX(BDD_REVETEMENTS_EXTERIEURS!A:BF,E253,MATCH($F$8,REFERENCEMENT_FACADE[#Headers],0)),"")</f>
        <v/>
      </c>
    </row>
    <row r="254" spans="1:6" x14ac:dyDescent="0.3">
      <c r="A254" s="3" t="str">
        <f>IF(AND(A253&lt;COUNTIF(REFERENCEMENT_FACADE[DATE REFERENCEMENT],"&lt;&gt;"&amp;""),A253&gt;0),'PR-tampon'!A253+1,"")</f>
        <v/>
      </c>
      <c r="B254" s="3" t="str">
        <f>IFERROR(IF(A254="","",VLOOKUP($A254,REFERENCEMENT_FACADE[[Ordre]:[Eligibilité procédé]],2,FALSE)),"")</f>
        <v/>
      </c>
      <c r="C254" t="str" cm="1">
        <f t="array" ref="C254">IF(B254&lt;&gt;"",INDEX(BDD_REVETEMENTS_EXTERIEURS!A:BY,B254,MATCH($C$8,REFERENCEMENT_FACADE[#Headers],0)),"")</f>
        <v/>
      </c>
      <c r="D254" t="str">
        <f ca="1">IF($B$6=TRUE,IF(C254&lt;&gt;"",COUNTIF(INDIRECT("$C$"&amp;ROW($C$9)&amp;":$C$"&amp;487-COUNTBLANK($C$9:$C$487)),"&lt;"&amp;C254)+COUNTIF(C$9:C254,C254),""),IF(C254&lt;&gt;"",COUNTIF(INDIRECT("$C$"&amp;ROW($C$9)&amp;":$C$"&amp;487-COUNTBLANK($C$9:$C$487)),"&gt;"&amp;C254)+COUNTIF(C$9:C254,C254),""))</f>
        <v/>
      </c>
      <c r="E254" t="str">
        <f t="shared" ca="1" si="3"/>
        <v/>
      </c>
      <c r="F254" t="str" cm="1">
        <f t="array" ref="F254">IF(A254&lt;&gt;"",INDEX(BDD_REVETEMENTS_EXTERIEURS!A:BF,E254,MATCH($F$8,REFERENCEMENT_FACADE[#Headers],0)),"")</f>
        <v/>
      </c>
    </row>
    <row r="255" spans="1:6" x14ac:dyDescent="0.3">
      <c r="A255" s="3" t="str">
        <f>IF(AND(A254&lt;COUNTIF(REFERENCEMENT_FACADE[DATE REFERENCEMENT],"&lt;&gt;"&amp;""),A254&gt;0),'PR-tampon'!A254+1,"")</f>
        <v/>
      </c>
      <c r="B255" s="3" t="str">
        <f>IFERROR(IF(A255="","",VLOOKUP($A255,REFERENCEMENT_FACADE[[Ordre]:[Eligibilité procédé]],2,FALSE)),"")</f>
        <v/>
      </c>
      <c r="C255" t="str" cm="1">
        <f t="array" ref="C255">IF(B255&lt;&gt;"",INDEX(BDD_REVETEMENTS_EXTERIEURS!A:BY,B255,MATCH($C$8,REFERENCEMENT_FACADE[#Headers],0)),"")</f>
        <v/>
      </c>
      <c r="D255" t="str">
        <f ca="1">IF($B$6=TRUE,IF(C255&lt;&gt;"",COUNTIF(INDIRECT("$C$"&amp;ROW($C$9)&amp;":$C$"&amp;487-COUNTBLANK($C$9:$C$487)),"&lt;"&amp;C255)+COUNTIF(C$9:C255,C255),""),IF(C255&lt;&gt;"",COUNTIF(INDIRECT("$C$"&amp;ROW($C$9)&amp;":$C$"&amp;487-COUNTBLANK($C$9:$C$487)),"&gt;"&amp;C255)+COUNTIF(C$9:C255,C255),""))</f>
        <v/>
      </c>
      <c r="E255" t="str">
        <f t="shared" ca="1" si="3"/>
        <v/>
      </c>
      <c r="F255" t="str" cm="1">
        <f t="array" ref="F255">IF(A255&lt;&gt;"",INDEX(BDD_REVETEMENTS_EXTERIEURS!A:BF,E255,MATCH($F$8,REFERENCEMENT_FACADE[#Headers],0)),"")</f>
        <v/>
      </c>
    </row>
    <row r="256" spans="1:6" x14ac:dyDescent="0.3">
      <c r="A256" s="3" t="str">
        <f>IF(AND(A255&lt;COUNTIF(REFERENCEMENT_FACADE[DATE REFERENCEMENT],"&lt;&gt;"&amp;""),A255&gt;0),'PR-tampon'!A255+1,"")</f>
        <v/>
      </c>
      <c r="B256" s="3" t="str">
        <f>IFERROR(IF(A256="","",VLOOKUP($A256,REFERENCEMENT_FACADE[[Ordre]:[Eligibilité procédé]],2,FALSE)),"")</f>
        <v/>
      </c>
      <c r="C256" t="str" cm="1">
        <f t="array" ref="C256">IF(B256&lt;&gt;"",INDEX(BDD_REVETEMENTS_EXTERIEURS!A:BY,B256,MATCH($C$8,REFERENCEMENT_FACADE[#Headers],0)),"")</f>
        <v/>
      </c>
      <c r="D256" t="str">
        <f ca="1">IF($B$6=TRUE,IF(C256&lt;&gt;"",COUNTIF(INDIRECT("$C$"&amp;ROW($C$9)&amp;":$C$"&amp;487-COUNTBLANK($C$9:$C$487)),"&lt;"&amp;C256)+COUNTIF(C$9:C256,C256),""),IF(C256&lt;&gt;"",COUNTIF(INDIRECT("$C$"&amp;ROW($C$9)&amp;":$C$"&amp;487-COUNTBLANK($C$9:$C$487)),"&gt;"&amp;C256)+COUNTIF(C$9:C256,C256),""))</f>
        <v/>
      </c>
      <c r="E256" t="str">
        <f t="shared" ca="1" si="3"/>
        <v/>
      </c>
      <c r="F256" t="str" cm="1">
        <f t="array" ref="F256">IF(A256&lt;&gt;"",INDEX(BDD_REVETEMENTS_EXTERIEURS!A:BF,E256,MATCH($F$8,REFERENCEMENT_FACADE[#Headers],0)),"")</f>
        <v/>
      </c>
    </row>
    <row r="257" spans="1:6" x14ac:dyDescent="0.3">
      <c r="A257" s="3" t="str">
        <f>IF(AND(A256&lt;COUNTIF(REFERENCEMENT_FACADE[DATE REFERENCEMENT],"&lt;&gt;"&amp;""),A256&gt;0),'PR-tampon'!A256+1,"")</f>
        <v/>
      </c>
      <c r="B257" s="3" t="str">
        <f>IFERROR(IF(A257="","",VLOOKUP($A257,REFERENCEMENT_FACADE[[Ordre]:[Eligibilité procédé]],2,FALSE)),"")</f>
        <v/>
      </c>
      <c r="C257" t="str" cm="1">
        <f t="array" ref="C257">IF(B257&lt;&gt;"",INDEX(BDD_REVETEMENTS_EXTERIEURS!A:BY,B257,MATCH($C$8,REFERENCEMENT_FACADE[#Headers],0)),"")</f>
        <v/>
      </c>
      <c r="D257" t="str">
        <f ca="1">IF($B$6=TRUE,IF(C257&lt;&gt;"",COUNTIF(INDIRECT("$C$"&amp;ROW($C$9)&amp;":$C$"&amp;487-COUNTBLANK($C$9:$C$487)),"&lt;"&amp;C257)+COUNTIF(C$9:C257,C257),""),IF(C257&lt;&gt;"",COUNTIF(INDIRECT("$C$"&amp;ROW($C$9)&amp;":$C$"&amp;487-COUNTBLANK($C$9:$C$487)),"&gt;"&amp;C257)+COUNTIF(C$9:C257,C257),""))</f>
        <v/>
      </c>
      <c r="E257" t="str">
        <f t="shared" ca="1" si="3"/>
        <v/>
      </c>
      <c r="F257" t="str" cm="1">
        <f t="array" ref="F257">IF(A257&lt;&gt;"",INDEX(BDD_REVETEMENTS_EXTERIEURS!A:BF,E257,MATCH($F$8,REFERENCEMENT_FACADE[#Headers],0)),"")</f>
        <v/>
      </c>
    </row>
    <row r="258" spans="1:6" x14ac:dyDescent="0.3">
      <c r="A258" s="3" t="str">
        <f>IF(AND(A257&lt;COUNTIF(REFERENCEMENT_FACADE[DATE REFERENCEMENT],"&lt;&gt;"&amp;""),A257&gt;0),'PR-tampon'!A257+1,"")</f>
        <v/>
      </c>
      <c r="B258" s="3" t="str">
        <f>IFERROR(IF(A258="","",VLOOKUP($A258,REFERENCEMENT_FACADE[[Ordre]:[Eligibilité procédé]],2,FALSE)),"")</f>
        <v/>
      </c>
      <c r="C258" t="str" cm="1">
        <f t="array" ref="C258">IF(B258&lt;&gt;"",INDEX(BDD_REVETEMENTS_EXTERIEURS!A:BY,B258,MATCH($C$8,REFERENCEMENT_FACADE[#Headers],0)),"")</f>
        <v/>
      </c>
      <c r="D258" t="str">
        <f ca="1">IF($B$6=TRUE,IF(C258&lt;&gt;"",COUNTIF(INDIRECT("$C$"&amp;ROW($C$9)&amp;":$C$"&amp;487-COUNTBLANK($C$9:$C$487)),"&lt;"&amp;C258)+COUNTIF(C$9:C258,C258),""),IF(C258&lt;&gt;"",COUNTIF(INDIRECT("$C$"&amp;ROW($C$9)&amp;":$C$"&amp;487-COUNTBLANK($C$9:$C$487)),"&gt;"&amp;C258)+COUNTIF(C$9:C258,C258),""))</f>
        <v/>
      </c>
      <c r="E258" t="str">
        <f t="shared" ca="1" si="3"/>
        <v/>
      </c>
      <c r="F258" t="str" cm="1">
        <f t="array" ref="F258">IF(A258&lt;&gt;"",INDEX(BDD_REVETEMENTS_EXTERIEURS!A:BF,E258,MATCH($F$8,REFERENCEMENT_FACADE[#Headers],0)),"")</f>
        <v/>
      </c>
    </row>
    <row r="259" spans="1:6" x14ac:dyDescent="0.3">
      <c r="A259" s="3" t="str">
        <f>IF(AND(A258&lt;COUNTIF(REFERENCEMENT_FACADE[DATE REFERENCEMENT],"&lt;&gt;"&amp;""),A258&gt;0),'PR-tampon'!A258+1,"")</f>
        <v/>
      </c>
      <c r="B259" s="3" t="str">
        <f>IFERROR(IF(A259="","",VLOOKUP($A259,REFERENCEMENT_FACADE[[Ordre]:[Eligibilité procédé]],2,FALSE)),"")</f>
        <v/>
      </c>
      <c r="C259" t="str" cm="1">
        <f t="array" ref="C259">IF(B259&lt;&gt;"",INDEX(BDD_REVETEMENTS_EXTERIEURS!A:BY,B259,MATCH($C$8,REFERENCEMENT_FACADE[#Headers],0)),"")</f>
        <v/>
      </c>
      <c r="D259" t="str">
        <f ca="1">IF($B$6=TRUE,IF(C259&lt;&gt;"",COUNTIF(INDIRECT("$C$"&amp;ROW($C$9)&amp;":$C$"&amp;487-COUNTBLANK($C$9:$C$487)),"&lt;"&amp;C259)+COUNTIF(C$9:C259,C259),""),IF(C259&lt;&gt;"",COUNTIF(INDIRECT("$C$"&amp;ROW($C$9)&amp;":$C$"&amp;487-COUNTBLANK($C$9:$C$487)),"&gt;"&amp;C259)+COUNTIF(C$9:C259,C259),""))</f>
        <v/>
      </c>
      <c r="E259" t="str">
        <f t="shared" ca="1" si="3"/>
        <v/>
      </c>
      <c r="F259" t="str" cm="1">
        <f t="array" ref="F259">IF(A259&lt;&gt;"",INDEX(BDD_REVETEMENTS_EXTERIEURS!A:BF,E259,MATCH($F$8,REFERENCEMENT_FACADE[#Headers],0)),"")</f>
        <v/>
      </c>
    </row>
    <row r="260" spans="1:6" x14ac:dyDescent="0.3">
      <c r="A260" s="3" t="str">
        <f>IF(AND(A259&lt;COUNTIF(REFERENCEMENT_FACADE[DATE REFERENCEMENT],"&lt;&gt;"&amp;""),A259&gt;0),'PR-tampon'!A259+1,"")</f>
        <v/>
      </c>
      <c r="B260" s="3" t="str">
        <f>IFERROR(IF(A260="","",VLOOKUP($A260,REFERENCEMENT_FACADE[[Ordre]:[Eligibilité procédé]],2,FALSE)),"")</f>
        <v/>
      </c>
      <c r="C260" t="str" cm="1">
        <f t="array" ref="C260">IF(B260&lt;&gt;"",INDEX(BDD_REVETEMENTS_EXTERIEURS!A:BY,B260,MATCH($C$8,REFERENCEMENT_FACADE[#Headers],0)),"")</f>
        <v/>
      </c>
      <c r="D260" t="str">
        <f ca="1">IF($B$6=TRUE,IF(C260&lt;&gt;"",COUNTIF(INDIRECT("$C$"&amp;ROW($C$9)&amp;":$C$"&amp;487-COUNTBLANK($C$9:$C$487)),"&lt;"&amp;C260)+COUNTIF(C$9:C260,C260),""),IF(C260&lt;&gt;"",COUNTIF(INDIRECT("$C$"&amp;ROW($C$9)&amp;":$C$"&amp;487-COUNTBLANK($C$9:$C$487)),"&gt;"&amp;C260)+COUNTIF(C$9:C260,C260),""))</f>
        <v/>
      </c>
      <c r="E260" t="str">
        <f t="shared" ca="1" si="3"/>
        <v/>
      </c>
      <c r="F260" t="str" cm="1">
        <f t="array" ref="F260">IF(A260&lt;&gt;"",INDEX(BDD_REVETEMENTS_EXTERIEURS!A:BF,E260,MATCH($F$8,REFERENCEMENT_FACADE[#Headers],0)),"")</f>
        <v/>
      </c>
    </row>
    <row r="261" spans="1:6" x14ac:dyDescent="0.3">
      <c r="A261" s="3" t="str">
        <f>IF(AND(A260&lt;COUNTIF(REFERENCEMENT_FACADE[DATE REFERENCEMENT],"&lt;&gt;"&amp;""),A260&gt;0),'PR-tampon'!A260+1,"")</f>
        <v/>
      </c>
      <c r="B261" s="3" t="str">
        <f>IFERROR(IF(A261="","",VLOOKUP($A261,REFERENCEMENT_FACADE[[Ordre]:[Eligibilité procédé]],2,FALSE)),"")</f>
        <v/>
      </c>
      <c r="C261" t="str" cm="1">
        <f t="array" ref="C261">IF(B261&lt;&gt;"",INDEX(BDD_REVETEMENTS_EXTERIEURS!A:BY,B261,MATCH($C$8,REFERENCEMENT_FACADE[#Headers],0)),"")</f>
        <v/>
      </c>
      <c r="D261" t="str">
        <f ca="1">IF($B$6=TRUE,IF(C261&lt;&gt;"",COUNTIF(INDIRECT("$C$"&amp;ROW($C$9)&amp;":$C$"&amp;487-COUNTBLANK($C$9:$C$487)),"&lt;"&amp;C261)+COUNTIF(C$9:C261,C261),""),IF(C261&lt;&gt;"",COUNTIF(INDIRECT("$C$"&amp;ROW($C$9)&amp;":$C$"&amp;487-COUNTBLANK($C$9:$C$487)),"&gt;"&amp;C261)+COUNTIF(C$9:C261,C261),""))</f>
        <v/>
      </c>
      <c r="E261" t="str">
        <f t="shared" ca="1" si="3"/>
        <v/>
      </c>
      <c r="F261" t="str" cm="1">
        <f t="array" ref="F261">IF(A261&lt;&gt;"",INDEX(BDD_REVETEMENTS_EXTERIEURS!A:BF,E261,MATCH($F$8,REFERENCEMENT_FACADE[#Headers],0)),"")</f>
        <v/>
      </c>
    </row>
    <row r="262" spans="1:6" x14ac:dyDescent="0.3">
      <c r="A262" s="3" t="str">
        <f>IF(AND(A261&lt;COUNTIF(REFERENCEMENT_FACADE[DATE REFERENCEMENT],"&lt;&gt;"&amp;""),A261&gt;0),'PR-tampon'!A261+1,"")</f>
        <v/>
      </c>
      <c r="B262" s="3" t="str">
        <f>IFERROR(IF(A262="","",VLOOKUP($A262,REFERENCEMENT_FACADE[[Ordre]:[Eligibilité procédé]],2,FALSE)),"")</f>
        <v/>
      </c>
      <c r="C262" t="str" cm="1">
        <f t="array" ref="C262">IF(B262&lt;&gt;"",INDEX(BDD_REVETEMENTS_EXTERIEURS!A:BY,B262,MATCH($C$8,REFERENCEMENT_FACADE[#Headers],0)),"")</f>
        <v/>
      </c>
      <c r="D262" t="str">
        <f ca="1">IF($B$6=TRUE,IF(C262&lt;&gt;"",COUNTIF(INDIRECT("$C$"&amp;ROW($C$9)&amp;":$C$"&amp;487-COUNTBLANK($C$9:$C$487)),"&lt;"&amp;C262)+COUNTIF(C$9:C262,C262),""),IF(C262&lt;&gt;"",COUNTIF(INDIRECT("$C$"&amp;ROW($C$9)&amp;":$C$"&amp;487-COUNTBLANK($C$9:$C$487)),"&gt;"&amp;C262)+COUNTIF(C$9:C262,C262),""))</f>
        <v/>
      </c>
      <c r="E262" t="str">
        <f t="shared" ca="1" si="3"/>
        <v/>
      </c>
      <c r="F262" t="str" cm="1">
        <f t="array" ref="F262">IF(A262&lt;&gt;"",INDEX(BDD_REVETEMENTS_EXTERIEURS!A:BF,E262,MATCH($F$8,REFERENCEMENT_FACADE[#Headers],0)),"")</f>
        <v/>
      </c>
    </row>
    <row r="263" spans="1:6" x14ac:dyDescent="0.3">
      <c r="A263" s="3" t="str">
        <f>IF(AND(A262&lt;COUNTIF(REFERENCEMENT_FACADE[DATE REFERENCEMENT],"&lt;&gt;"&amp;""),A262&gt;0),'PR-tampon'!A262+1,"")</f>
        <v/>
      </c>
      <c r="B263" s="3" t="str">
        <f>IFERROR(IF(A263="","",VLOOKUP($A263,REFERENCEMENT_FACADE[[Ordre]:[Eligibilité procédé]],2,FALSE)),"")</f>
        <v/>
      </c>
      <c r="C263" t="str" cm="1">
        <f t="array" ref="C263">IF(B263&lt;&gt;"",INDEX(BDD_REVETEMENTS_EXTERIEURS!A:BY,B263,MATCH($C$8,REFERENCEMENT_FACADE[#Headers],0)),"")</f>
        <v/>
      </c>
      <c r="D263" t="str">
        <f ca="1">IF($B$6=TRUE,IF(C263&lt;&gt;"",COUNTIF(INDIRECT("$C$"&amp;ROW($C$9)&amp;":$C$"&amp;487-COUNTBLANK($C$9:$C$487)),"&lt;"&amp;C263)+COUNTIF(C$9:C263,C263),""),IF(C263&lt;&gt;"",COUNTIF(INDIRECT("$C$"&amp;ROW($C$9)&amp;":$C$"&amp;487-COUNTBLANK($C$9:$C$487)),"&gt;"&amp;C263)+COUNTIF(C$9:C263,C263),""))</f>
        <v/>
      </c>
      <c r="E263" t="str">
        <f t="shared" ca="1" si="3"/>
        <v/>
      </c>
      <c r="F263" t="str" cm="1">
        <f t="array" ref="F263">IF(A263&lt;&gt;"",INDEX(BDD_REVETEMENTS_EXTERIEURS!A:BF,E263,MATCH($F$8,REFERENCEMENT_FACADE[#Headers],0)),"")</f>
        <v/>
      </c>
    </row>
    <row r="264" spans="1:6" x14ac:dyDescent="0.3">
      <c r="A264" s="3" t="str">
        <f>IF(AND(A263&lt;COUNTIF(REFERENCEMENT_FACADE[DATE REFERENCEMENT],"&lt;&gt;"&amp;""),A263&gt;0),'PR-tampon'!A263+1,"")</f>
        <v/>
      </c>
      <c r="B264" s="3" t="str">
        <f>IFERROR(IF(A264="","",VLOOKUP($A264,REFERENCEMENT_FACADE[[Ordre]:[Eligibilité procédé]],2,FALSE)),"")</f>
        <v/>
      </c>
      <c r="C264" t="str" cm="1">
        <f t="array" ref="C264">IF(B264&lt;&gt;"",INDEX(BDD_REVETEMENTS_EXTERIEURS!A:BY,B264,MATCH($C$8,REFERENCEMENT_FACADE[#Headers],0)),"")</f>
        <v/>
      </c>
      <c r="D264" t="str">
        <f ca="1">IF($B$6=TRUE,IF(C264&lt;&gt;"",COUNTIF(INDIRECT("$C$"&amp;ROW($C$9)&amp;":$C$"&amp;487-COUNTBLANK($C$9:$C$487)),"&lt;"&amp;C264)+COUNTIF(C$9:C264,C264),""),IF(C264&lt;&gt;"",COUNTIF(INDIRECT("$C$"&amp;ROW($C$9)&amp;":$C$"&amp;487-COUNTBLANK($C$9:$C$487)),"&gt;"&amp;C264)+COUNTIF(C$9:C264,C264),""))</f>
        <v/>
      </c>
      <c r="E264" t="str">
        <f t="shared" ca="1" si="3"/>
        <v/>
      </c>
      <c r="F264" t="str" cm="1">
        <f t="array" ref="F264">IF(A264&lt;&gt;"",INDEX(BDD_REVETEMENTS_EXTERIEURS!A:BF,E264,MATCH($F$8,REFERENCEMENT_FACADE[#Headers],0)),"")</f>
        <v/>
      </c>
    </row>
    <row r="265" spans="1:6" x14ac:dyDescent="0.3">
      <c r="A265" s="3" t="str">
        <f>IF(AND(A264&lt;COUNTIF(REFERENCEMENT_FACADE[DATE REFERENCEMENT],"&lt;&gt;"&amp;""),A264&gt;0),'PR-tampon'!A264+1,"")</f>
        <v/>
      </c>
      <c r="B265" s="3" t="str">
        <f>IFERROR(IF(A265="","",VLOOKUP($A265,REFERENCEMENT_FACADE[[Ordre]:[Eligibilité procédé]],2,FALSE)),"")</f>
        <v/>
      </c>
      <c r="C265" t="str" cm="1">
        <f t="array" ref="C265">IF(B265&lt;&gt;"",INDEX(BDD_REVETEMENTS_EXTERIEURS!A:BY,B265,MATCH($C$8,REFERENCEMENT_FACADE[#Headers],0)),"")</f>
        <v/>
      </c>
      <c r="D265" t="str">
        <f ca="1">IF($B$6=TRUE,IF(C265&lt;&gt;"",COUNTIF(INDIRECT("$C$"&amp;ROW($C$9)&amp;":$C$"&amp;487-COUNTBLANK($C$9:$C$487)),"&lt;"&amp;C265)+COUNTIF(C$9:C265,C265),""),IF(C265&lt;&gt;"",COUNTIF(INDIRECT("$C$"&amp;ROW($C$9)&amp;":$C$"&amp;487-COUNTBLANK($C$9:$C$487)),"&gt;"&amp;C265)+COUNTIF(C$9:C265,C265),""))</f>
        <v/>
      </c>
      <c r="E265" t="str">
        <f t="shared" ca="1" si="3"/>
        <v/>
      </c>
      <c r="F265" t="str" cm="1">
        <f t="array" ref="F265">IF(A265&lt;&gt;"",INDEX(BDD_REVETEMENTS_EXTERIEURS!A:BF,E265,MATCH($F$8,REFERENCEMENT_FACADE[#Headers],0)),"")</f>
        <v/>
      </c>
    </row>
    <row r="266" spans="1:6" x14ac:dyDescent="0.3">
      <c r="A266" s="3" t="str">
        <f>IF(AND(A265&lt;COUNTIF(REFERENCEMENT_FACADE[DATE REFERENCEMENT],"&lt;&gt;"&amp;""),A265&gt;0),'PR-tampon'!A265+1,"")</f>
        <v/>
      </c>
      <c r="B266" s="3" t="str">
        <f>IFERROR(IF(A266="","",VLOOKUP($A266,REFERENCEMENT_FACADE[[Ordre]:[Eligibilité procédé]],2,FALSE)),"")</f>
        <v/>
      </c>
      <c r="C266" t="str" cm="1">
        <f t="array" ref="C266">IF(B266&lt;&gt;"",INDEX(BDD_REVETEMENTS_EXTERIEURS!A:BY,B266,MATCH($C$8,REFERENCEMENT_FACADE[#Headers],0)),"")</f>
        <v/>
      </c>
      <c r="D266" t="str">
        <f ca="1">IF($B$6=TRUE,IF(C266&lt;&gt;"",COUNTIF(INDIRECT("$C$"&amp;ROW($C$9)&amp;":$C$"&amp;487-COUNTBLANK($C$9:$C$487)),"&lt;"&amp;C266)+COUNTIF(C$9:C266,C266),""),IF(C266&lt;&gt;"",COUNTIF(INDIRECT("$C$"&amp;ROW($C$9)&amp;":$C$"&amp;487-COUNTBLANK($C$9:$C$487)),"&gt;"&amp;C266)+COUNTIF(C$9:C266,C266),""))</f>
        <v/>
      </c>
      <c r="E266" t="str">
        <f t="shared" ref="E266:E329" ca="1" si="4">IFERROR(INDEX($A$9:$D$486,MATCH(ROW(D266)-ROW($B$8),$D$9:$D$486,0),2),"")</f>
        <v/>
      </c>
      <c r="F266" t="str" cm="1">
        <f t="array" ref="F266">IF(A266&lt;&gt;"",INDEX(BDD_REVETEMENTS_EXTERIEURS!A:BF,E266,MATCH($F$8,REFERENCEMENT_FACADE[#Headers],0)),"")</f>
        <v/>
      </c>
    </row>
    <row r="267" spans="1:6" x14ac:dyDescent="0.3">
      <c r="A267" s="3" t="str">
        <f>IF(AND(A266&lt;COUNTIF(REFERENCEMENT_FACADE[DATE REFERENCEMENT],"&lt;&gt;"&amp;""),A266&gt;0),'PR-tampon'!A266+1,"")</f>
        <v/>
      </c>
      <c r="B267" s="3" t="str">
        <f>IFERROR(IF(A267="","",VLOOKUP($A267,REFERENCEMENT_FACADE[[Ordre]:[Eligibilité procédé]],2,FALSE)),"")</f>
        <v/>
      </c>
      <c r="C267" t="str" cm="1">
        <f t="array" ref="C267">IF(B267&lt;&gt;"",INDEX(BDD_REVETEMENTS_EXTERIEURS!A:BY,B267,MATCH($C$8,REFERENCEMENT_FACADE[#Headers],0)),"")</f>
        <v/>
      </c>
      <c r="D267" t="str">
        <f ca="1">IF($B$6=TRUE,IF(C267&lt;&gt;"",COUNTIF(INDIRECT("$C$"&amp;ROW($C$9)&amp;":$C$"&amp;487-COUNTBLANK($C$9:$C$487)),"&lt;"&amp;C267)+COUNTIF(C$9:C267,C267),""),IF(C267&lt;&gt;"",COUNTIF(INDIRECT("$C$"&amp;ROW($C$9)&amp;":$C$"&amp;487-COUNTBLANK($C$9:$C$487)),"&gt;"&amp;C267)+COUNTIF(C$9:C267,C267),""))</f>
        <v/>
      </c>
      <c r="E267" t="str">
        <f t="shared" ca="1" si="4"/>
        <v/>
      </c>
      <c r="F267" t="str" cm="1">
        <f t="array" ref="F267">IF(A267&lt;&gt;"",INDEX(BDD_REVETEMENTS_EXTERIEURS!A:BF,E267,MATCH($F$8,REFERENCEMENT_FACADE[#Headers],0)),"")</f>
        <v/>
      </c>
    </row>
    <row r="268" spans="1:6" x14ac:dyDescent="0.3">
      <c r="A268" s="3" t="str">
        <f>IF(AND(A267&lt;COUNTIF(REFERENCEMENT_FACADE[DATE REFERENCEMENT],"&lt;&gt;"&amp;""),A267&gt;0),'PR-tampon'!A267+1,"")</f>
        <v/>
      </c>
      <c r="B268" s="3" t="str">
        <f>IFERROR(IF(A268="","",VLOOKUP($A268,REFERENCEMENT_FACADE[[Ordre]:[Eligibilité procédé]],2,FALSE)),"")</f>
        <v/>
      </c>
      <c r="C268" t="str" cm="1">
        <f t="array" ref="C268">IF(B268&lt;&gt;"",INDEX(BDD_REVETEMENTS_EXTERIEURS!A:BY,B268,MATCH($C$8,REFERENCEMENT_FACADE[#Headers],0)),"")</f>
        <v/>
      </c>
      <c r="D268" t="str">
        <f ca="1">IF($B$6=TRUE,IF(C268&lt;&gt;"",COUNTIF(INDIRECT("$C$"&amp;ROW($C$9)&amp;":$C$"&amp;487-COUNTBLANK($C$9:$C$487)),"&lt;"&amp;C268)+COUNTIF(C$9:C268,C268),""),IF(C268&lt;&gt;"",COUNTIF(INDIRECT("$C$"&amp;ROW($C$9)&amp;":$C$"&amp;487-COUNTBLANK($C$9:$C$487)),"&gt;"&amp;C268)+COUNTIF(C$9:C268,C268),""))</f>
        <v/>
      </c>
      <c r="E268" t="str">
        <f t="shared" ca="1" si="4"/>
        <v/>
      </c>
      <c r="F268" t="str" cm="1">
        <f t="array" ref="F268">IF(A268&lt;&gt;"",INDEX(BDD_REVETEMENTS_EXTERIEURS!A:BF,E268,MATCH($F$8,REFERENCEMENT_FACADE[#Headers],0)),"")</f>
        <v/>
      </c>
    </row>
    <row r="269" spans="1:6" x14ac:dyDescent="0.3">
      <c r="A269" s="3" t="str">
        <f>IF(AND(A268&lt;COUNTIF(REFERENCEMENT_FACADE[DATE REFERENCEMENT],"&lt;&gt;"&amp;""),A268&gt;0),'PR-tampon'!A268+1,"")</f>
        <v/>
      </c>
      <c r="B269" s="3" t="str">
        <f>IFERROR(IF(A269="","",VLOOKUP($A269,REFERENCEMENT_FACADE[[Ordre]:[Eligibilité procédé]],2,FALSE)),"")</f>
        <v/>
      </c>
      <c r="C269" t="str" cm="1">
        <f t="array" ref="C269">IF(B269&lt;&gt;"",INDEX(BDD_REVETEMENTS_EXTERIEURS!A:BY,B269,MATCH($C$8,REFERENCEMENT_FACADE[#Headers],0)),"")</f>
        <v/>
      </c>
      <c r="D269" t="str">
        <f ca="1">IF($B$6=TRUE,IF(C269&lt;&gt;"",COUNTIF(INDIRECT("$C$"&amp;ROW($C$9)&amp;":$C$"&amp;487-COUNTBLANK($C$9:$C$487)),"&lt;"&amp;C269)+COUNTIF(C$9:C269,C269),""),IF(C269&lt;&gt;"",COUNTIF(INDIRECT("$C$"&amp;ROW($C$9)&amp;":$C$"&amp;487-COUNTBLANK($C$9:$C$487)),"&gt;"&amp;C269)+COUNTIF(C$9:C269,C269),""))</f>
        <v/>
      </c>
      <c r="E269" t="str">
        <f t="shared" ca="1" si="4"/>
        <v/>
      </c>
      <c r="F269" t="str" cm="1">
        <f t="array" ref="F269">IF(A269&lt;&gt;"",INDEX(BDD_REVETEMENTS_EXTERIEURS!A:BF,E269,MATCH($F$8,REFERENCEMENT_FACADE[#Headers],0)),"")</f>
        <v/>
      </c>
    </row>
    <row r="270" spans="1:6" x14ac:dyDescent="0.3">
      <c r="A270" s="3" t="str">
        <f>IF(AND(A269&lt;COUNTIF(REFERENCEMENT_FACADE[DATE REFERENCEMENT],"&lt;&gt;"&amp;""),A269&gt;0),'PR-tampon'!A269+1,"")</f>
        <v/>
      </c>
      <c r="B270" s="3" t="str">
        <f>IFERROR(IF(A270="","",VLOOKUP($A270,REFERENCEMENT_FACADE[[Ordre]:[Eligibilité procédé]],2,FALSE)),"")</f>
        <v/>
      </c>
      <c r="C270" t="str" cm="1">
        <f t="array" ref="C270">IF(B270&lt;&gt;"",INDEX(BDD_REVETEMENTS_EXTERIEURS!A:BY,B270,MATCH($C$8,REFERENCEMENT_FACADE[#Headers],0)),"")</f>
        <v/>
      </c>
      <c r="D270" t="str">
        <f ca="1">IF($B$6=TRUE,IF(C270&lt;&gt;"",COUNTIF(INDIRECT("$C$"&amp;ROW($C$9)&amp;":$C$"&amp;487-COUNTBLANK($C$9:$C$487)),"&lt;"&amp;C270)+COUNTIF(C$9:C270,C270),""),IF(C270&lt;&gt;"",COUNTIF(INDIRECT("$C$"&amp;ROW($C$9)&amp;":$C$"&amp;487-COUNTBLANK($C$9:$C$487)),"&gt;"&amp;C270)+COUNTIF(C$9:C270,C270),""))</f>
        <v/>
      </c>
      <c r="E270" t="str">
        <f t="shared" ca="1" si="4"/>
        <v/>
      </c>
      <c r="F270" t="str" cm="1">
        <f t="array" ref="F270">IF(A270&lt;&gt;"",INDEX(BDD_REVETEMENTS_EXTERIEURS!A:BF,E270,MATCH($F$8,REFERENCEMENT_FACADE[#Headers],0)),"")</f>
        <v/>
      </c>
    </row>
    <row r="271" spans="1:6" x14ac:dyDescent="0.3">
      <c r="A271" s="3" t="str">
        <f>IF(AND(A270&lt;COUNTIF(REFERENCEMENT_FACADE[DATE REFERENCEMENT],"&lt;&gt;"&amp;""),A270&gt;0),'PR-tampon'!A270+1,"")</f>
        <v/>
      </c>
      <c r="B271" s="3" t="str">
        <f>IFERROR(IF(A271="","",VLOOKUP($A271,REFERENCEMENT_FACADE[[Ordre]:[Eligibilité procédé]],2,FALSE)),"")</f>
        <v/>
      </c>
      <c r="C271" t="str" cm="1">
        <f t="array" ref="C271">IF(B271&lt;&gt;"",INDEX(BDD_REVETEMENTS_EXTERIEURS!A:BY,B271,MATCH($C$8,REFERENCEMENT_FACADE[#Headers],0)),"")</f>
        <v/>
      </c>
      <c r="D271" t="str">
        <f ca="1">IF($B$6=TRUE,IF(C271&lt;&gt;"",COUNTIF(INDIRECT("$C$"&amp;ROW($C$9)&amp;":$C$"&amp;487-COUNTBLANK($C$9:$C$487)),"&lt;"&amp;C271)+COUNTIF(C$9:C271,C271),""),IF(C271&lt;&gt;"",COUNTIF(INDIRECT("$C$"&amp;ROW($C$9)&amp;":$C$"&amp;487-COUNTBLANK($C$9:$C$487)),"&gt;"&amp;C271)+COUNTIF(C$9:C271,C271),""))</f>
        <v/>
      </c>
      <c r="E271" t="str">
        <f t="shared" ca="1" si="4"/>
        <v/>
      </c>
      <c r="F271" t="str" cm="1">
        <f t="array" ref="F271">IF(A271&lt;&gt;"",INDEX(BDD_REVETEMENTS_EXTERIEURS!A:BF,E271,MATCH($F$8,REFERENCEMENT_FACADE[#Headers],0)),"")</f>
        <v/>
      </c>
    </row>
    <row r="272" spans="1:6" x14ac:dyDescent="0.3">
      <c r="A272" s="3" t="str">
        <f>IF(AND(A271&lt;COUNTIF(REFERENCEMENT_FACADE[DATE REFERENCEMENT],"&lt;&gt;"&amp;""),A271&gt;0),'PR-tampon'!A271+1,"")</f>
        <v/>
      </c>
      <c r="B272" s="3" t="str">
        <f>IFERROR(IF(A272="","",VLOOKUP($A272,REFERENCEMENT_FACADE[[Ordre]:[Eligibilité procédé]],2,FALSE)),"")</f>
        <v/>
      </c>
      <c r="C272" t="str" cm="1">
        <f t="array" ref="C272">IF(B272&lt;&gt;"",INDEX(BDD_REVETEMENTS_EXTERIEURS!A:BY,B272,MATCH($C$8,REFERENCEMENT_FACADE[#Headers],0)),"")</f>
        <v/>
      </c>
      <c r="D272" t="str">
        <f ca="1">IF($B$6=TRUE,IF(C272&lt;&gt;"",COUNTIF(INDIRECT("$C$"&amp;ROW($C$9)&amp;":$C$"&amp;487-COUNTBLANK($C$9:$C$487)),"&lt;"&amp;C272)+COUNTIF(C$9:C272,C272),""),IF(C272&lt;&gt;"",COUNTIF(INDIRECT("$C$"&amp;ROW($C$9)&amp;":$C$"&amp;487-COUNTBLANK($C$9:$C$487)),"&gt;"&amp;C272)+COUNTIF(C$9:C272,C272),""))</f>
        <v/>
      </c>
      <c r="E272" t="str">
        <f t="shared" ca="1" si="4"/>
        <v/>
      </c>
      <c r="F272" t="str" cm="1">
        <f t="array" ref="F272">IF(A272&lt;&gt;"",INDEX(BDD_REVETEMENTS_EXTERIEURS!A:BF,E272,MATCH($F$8,REFERENCEMENT_FACADE[#Headers],0)),"")</f>
        <v/>
      </c>
    </row>
    <row r="273" spans="1:6" x14ac:dyDescent="0.3">
      <c r="A273" s="3" t="str">
        <f>IF(AND(A272&lt;COUNTIF(REFERENCEMENT_FACADE[DATE REFERENCEMENT],"&lt;&gt;"&amp;""),A272&gt;0),'PR-tampon'!A272+1,"")</f>
        <v/>
      </c>
      <c r="B273" s="3" t="str">
        <f>IFERROR(IF(A273="","",VLOOKUP($A273,REFERENCEMENT_FACADE[[Ordre]:[Eligibilité procédé]],2,FALSE)),"")</f>
        <v/>
      </c>
      <c r="C273" t="str" cm="1">
        <f t="array" ref="C273">IF(B273&lt;&gt;"",INDEX(BDD_REVETEMENTS_EXTERIEURS!A:BY,B273,MATCH($C$8,REFERENCEMENT_FACADE[#Headers],0)),"")</f>
        <v/>
      </c>
      <c r="D273" t="str">
        <f ca="1">IF($B$6=TRUE,IF(C273&lt;&gt;"",COUNTIF(INDIRECT("$C$"&amp;ROW($C$9)&amp;":$C$"&amp;487-COUNTBLANK($C$9:$C$487)),"&lt;"&amp;C273)+COUNTIF(C$9:C273,C273),""),IF(C273&lt;&gt;"",COUNTIF(INDIRECT("$C$"&amp;ROW($C$9)&amp;":$C$"&amp;487-COUNTBLANK($C$9:$C$487)),"&gt;"&amp;C273)+COUNTIF(C$9:C273,C273),""))</f>
        <v/>
      </c>
      <c r="E273" t="str">
        <f t="shared" ca="1" si="4"/>
        <v/>
      </c>
      <c r="F273" t="str" cm="1">
        <f t="array" ref="F273">IF(A273&lt;&gt;"",INDEX(BDD_REVETEMENTS_EXTERIEURS!A:BF,E273,MATCH($F$8,REFERENCEMENT_FACADE[#Headers],0)),"")</f>
        <v/>
      </c>
    </row>
    <row r="274" spans="1:6" x14ac:dyDescent="0.3">
      <c r="A274" s="3" t="str">
        <f>IF(AND(A273&lt;COUNTIF(REFERENCEMENT_FACADE[DATE REFERENCEMENT],"&lt;&gt;"&amp;""),A273&gt;0),'PR-tampon'!A273+1,"")</f>
        <v/>
      </c>
      <c r="B274" s="3" t="str">
        <f>IFERROR(IF(A274="","",VLOOKUP($A274,REFERENCEMENT_FACADE[[Ordre]:[Eligibilité procédé]],2,FALSE)),"")</f>
        <v/>
      </c>
      <c r="C274" t="str" cm="1">
        <f t="array" ref="C274">IF(B274&lt;&gt;"",INDEX(BDD_REVETEMENTS_EXTERIEURS!A:BY,B274,MATCH($C$8,REFERENCEMENT_FACADE[#Headers],0)),"")</f>
        <v/>
      </c>
      <c r="D274" t="str">
        <f ca="1">IF($B$6=TRUE,IF(C274&lt;&gt;"",COUNTIF(INDIRECT("$C$"&amp;ROW($C$9)&amp;":$C$"&amp;487-COUNTBLANK($C$9:$C$487)),"&lt;"&amp;C274)+COUNTIF(C$9:C274,C274),""),IF(C274&lt;&gt;"",COUNTIF(INDIRECT("$C$"&amp;ROW($C$9)&amp;":$C$"&amp;487-COUNTBLANK($C$9:$C$487)),"&gt;"&amp;C274)+COUNTIF(C$9:C274,C274),""))</f>
        <v/>
      </c>
      <c r="E274" t="str">
        <f t="shared" ca="1" si="4"/>
        <v/>
      </c>
      <c r="F274" t="str" cm="1">
        <f t="array" ref="F274">IF(A274&lt;&gt;"",INDEX(BDD_REVETEMENTS_EXTERIEURS!A:BF,E274,MATCH($F$8,REFERENCEMENT_FACADE[#Headers],0)),"")</f>
        <v/>
      </c>
    </row>
    <row r="275" spans="1:6" x14ac:dyDescent="0.3">
      <c r="A275" s="3" t="str">
        <f>IF(AND(A274&lt;COUNTIF(REFERENCEMENT_FACADE[DATE REFERENCEMENT],"&lt;&gt;"&amp;""),A274&gt;0),'PR-tampon'!A274+1,"")</f>
        <v/>
      </c>
      <c r="B275" s="3" t="str">
        <f>IFERROR(IF(A275="","",VLOOKUP($A275,REFERENCEMENT_FACADE[[Ordre]:[Eligibilité procédé]],2,FALSE)),"")</f>
        <v/>
      </c>
      <c r="C275" t="str" cm="1">
        <f t="array" ref="C275">IF(B275&lt;&gt;"",INDEX(BDD_REVETEMENTS_EXTERIEURS!A:BY,B275,MATCH($C$8,REFERENCEMENT_FACADE[#Headers],0)),"")</f>
        <v/>
      </c>
      <c r="D275" t="str">
        <f ca="1">IF($B$6=TRUE,IF(C275&lt;&gt;"",COUNTIF(INDIRECT("$C$"&amp;ROW($C$9)&amp;":$C$"&amp;487-COUNTBLANK($C$9:$C$487)),"&lt;"&amp;C275)+COUNTIF(C$9:C275,C275),""),IF(C275&lt;&gt;"",COUNTIF(INDIRECT("$C$"&amp;ROW($C$9)&amp;":$C$"&amp;487-COUNTBLANK($C$9:$C$487)),"&gt;"&amp;C275)+COUNTIF(C$9:C275,C275),""))</f>
        <v/>
      </c>
      <c r="E275" t="str">
        <f t="shared" ca="1" si="4"/>
        <v/>
      </c>
      <c r="F275" t="str" cm="1">
        <f t="array" ref="F275">IF(A275&lt;&gt;"",INDEX(BDD_REVETEMENTS_EXTERIEURS!A:BF,E275,MATCH($F$8,REFERENCEMENT_FACADE[#Headers],0)),"")</f>
        <v/>
      </c>
    </row>
    <row r="276" spans="1:6" x14ac:dyDescent="0.3">
      <c r="A276" s="3" t="str">
        <f>IF(AND(A275&lt;COUNTIF(REFERENCEMENT_FACADE[DATE REFERENCEMENT],"&lt;&gt;"&amp;""),A275&gt;0),'PR-tampon'!A275+1,"")</f>
        <v/>
      </c>
      <c r="B276" s="3" t="str">
        <f>IFERROR(IF(A276="","",VLOOKUP($A276,REFERENCEMENT_FACADE[[Ordre]:[Eligibilité procédé]],2,FALSE)),"")</f>
        <v/>
      </c>
      <c r="C276" t="str" cm="1">
        <f t="array" ref="C276">IF(B276&lt;&gt;"",INDEX(BDD_REVETEMENTS_EXTERIEURS!A:BY,B276,MATCH($C$8,REFERENCEMENT_FACADE[#Headers],0)),"")</f>
        <v/>
      </c>
      <c r="D276" t="str">
        <f ca="1">IF($B$6=TRUE,IF(C276&lt;&gt;"",COUNTIF(INDIRECT("$C$"&amp;ROW($C$9)&amp;":$C$"&amp;487-COUNTBLANK($C$9:$C$487)),"&lt;"&amp;C276)+COUNTIF(C$9:C276,C276),""),IF(C276&lt;&gt;"",COUNTIF(INDIRECT("$C$"&amp;ROW($C$9)&amp;":$C$"&amp;487-COUNTBLANK($C$9:$C$487)),"&gt;"&amp;C276)+COUNTIF(C$9:C276,C276),""))</f>
        <v/>
      </c>
      <c r="E276" t="str">
        <f t="shared" ca="1" si="4"/>
        <v/>
      </c>
      <c r="F276" t="str" cm="1">
        <f t="array" ref="F276">IF(A276&lt;&gt;"",INDEX(BDD_REVETEMENTS_EXTERIEURS!A:BF,E276,MATCH($F$8,REFERENCEMENT_FACADE[#Headers],0)),"")</f>
        <v/>
      </c>
    </row>
    <row r="277" spans="1:6" x14ac:dyDescent="0.3">
      <c r="A277" s="3" t="str">
        <f>IF(AND(A276&lt;COUNTIF(REFERENCEMENT_FACADE[DATE REFERENCEMENT],"&lt;&gt;"&amp;""),A276&gt;0),'PR-tampon'!A276+1,"")</f>
        <v/>
      </c>
      <c r="B277" s="3" t="str">
        <f>IFERROR(IF(A277="","",VLOOKUP($A277,REFERENCEMENT_FACADE[[Ordre]:[Eligibilité procédé]],2,FALSE)),"")</f>
        <v/>
      </c>
      <c r="C277" t="str" cm="1">
        <f t="array" ref="C277">IF(B277&lt;&gt;"",INDEX(BDD_REVETEMENTS_EXTERIEURS!A:BY,B277,MATCH($C$8,REFERENCEMENT_FACADE[#Headers],0)),"")</f>
        <v/>
      </c>
      <c r="D277" t="str">
        <f ca="1">IF($B$6=TRUE,IF(C277&lt;&gt;"",COUNTIF(INDIRECT("$C$"&amp;ROW($C$9)&amp;":$C$"&amp;487-COUNTBLANK($C$9:$C$487)),"&lt;"&amp;C277)+COUNTIF(C$9:C277,C277),""),IF(C277&lt;&gt;"",COUNTIF(INDIRECT("$C$"&amp;ROW($C$9)&amp;":$C$"&amp;487-COUNTBLANK($C$9:$C$487)),"&gt;"&amp;C277)+COUNTIF(C$9:C277,C277),""))</f>
        <v/>
      </c>
      <c r="E277" t="str">
        <f t="shared" ca="1" si="4"/>
        <v/>
      </c>
      <c r="F277" t="str" cm="1">
        <f t="array" ref="F277">IF(A277&lt;&gt;"",INDEX(BDD_REVETEMENTS_EXTERIEURS!A:BF,E277,MATCH($F$8,REFERENCEMENT_FACADE[#Headers],0)),"")</f>
        <v/>
      </c>
    </row>
    <row r="278" spans="1:6" x14ac:dyDescent="0.3">
      <c r="A278" s="3" t="str">
        <f>IF(AND(A277&lt;COUNTIF(REFERENCEMENT_FACADE[DATE REFERENCEMENT],"&lt;&gt;"&amp;""),A277&gt;0),'PR-tampon'!A277+1,"")</f>
        <v/>
      </c>
      <c r="B278" s="3" t="str">
        <f>IFERROR(IF(A278="","",VLOOKUP($A278,REFERENCEMENT_FACADE[[Ordre]:[Eligibilité procédé]],2,FALSE)),"")</f>
        <v/>
      </c>
      <c r="C278" t="str" cm="1">
        <f t="array" ref="C278">IF(B278&lt;&gt;"",INDEX(BDD_REVETEMENTS_EXTERIEURS!A:BY,B278,MATCH($C$8,REFERENCEMENT_FACADE[#Headers],0)),"")</f>
        <v/>
      </c>
      <c r="D278" t="str">
        <f ca="1">IF($B$6=TRUE,IF(C278&lt;&gt;"",COUNTIF(INDIRECT("$C$"&amp;ROW($C$9)&amp;":$C$"&amp;487-COUNTBLANK($C$9:$C$487)),"&lt;"&amp;C278)+COUNTIF(C$9:C278,C278),""),IF(C278&lt;&gt;"",COUNTIF(INDIRECT("$C$"&amp;ROW($C$9)&amp;":$C$"&amp;487-COUNTBLANK($C$9:$C$487)),"&gt;"&amp;C278)+COUNTIF(C$9:C278,C278),""))</f>
        <v/>
      </c>
      <c r="E278" t="str">
        <f t="shared" ca="1" si="4"/>
        <v/>
      </c>
      <c r="F278" t="str" cm="1">
        <f t="array" ref="F278">IF(A278&lt;&gt;"",INDEX(BDD_REVETEMENTS_EXTERIEURS!A:BF,E278,MATCH($F$8,REFERENCEMENT_FACADE[#Headers],0)),"")</f>
        <v/>
      </c>
    </row>
    <row r="279" spans="1:6" x14ac:dyDescent="0.3">
      <c r="A279" s="3" t="str">
        <f>IF(AND(A278&lt;COUNTIF(REFERENCEMENT_FACADE[DATE REFERENCEMENT],"&lt;&gt;"&amp;""),A278&gt;0),'PR-tampon'!A278+1,"")</f>
        <v/>
      </c>
      <c r="B279" s="3" t="str">
        <f>IFERROR(IF(A279="","",VLOOKUP($A279,REFERENCEMENT_FACADE[[Ordre]:[Eligibilité procédé]],2,FALSE)),"")</f>
        <v/>
      </c>
      <c r="C279" t="str" cm="1">
        <f t="array" ref="C279">IF(B279&lt;&gt;"",INDEX(BDD_REVETEMENTS_EXTERIEURS!A:BY,B279,MATCH($C$8,REFERENCEMENT_FACADE[#Headers],0)),"")</f>
        <v/>
      </c>
      <c r="D279" t="str">
        <f ca="1">IF($B$6=TRUE,IF(C279&lt;&gt;"",COUNTIF(INDIRECT("$C$"&amp;ROW($C$9)&amp;":$C$"&amp;487-COUNTBLANK($C$9:$C$487)),"&lt;"&amp;C279)+COUNTIF(C$9:C279,C279),""),IF(C279&lt;&gt;"",COUNTIF(INDIRECT("$C$"&amp;ROW($C$9)&amp;":$C$"&amp;487-COUNTBLANK($C$9:$C$487)),"&gt;"&amp;C279)+COUNTIF(C$9:C279,C279),""))</f>
        <v/>
      </c>
      <c r="E279" t="str">
        <f t="shared" ca="1" si="4"/>
        <v/>
      </c>
      <c r="F279" t="str" cm="1">
        <f t="array" ref="F279">IF(A279&lt;&gt;"",INDEX(BDD_REVETEMENTS_EXTERIEURS!A:BF,E279,MATCH($F$8,REFERENCEMENT_FACADE[#Headers],0)),"")</f>
        <v/>
      </c>
    </row>
    <row r="280" spans="1:6" x14ac:dyDescent="0.3">
      <c r="A280" s="3" t="str">
        <f>IF(AND(A279&lt;COUNTIF(REFERENCEMENT_FACADE[DATE REFERENCEMENT],"&lt;&gt;"&amp;""),A279&gt;0),'PR-tampon'!A279+1,"")</f>
        <v/>
      </c>
      <c r="B280" s="3" t="str">
        <f>IFERROR(IF(A280="","",VLOOKUP($A280,REFERENCEMENT_FACADE[[Ordre]:[Eligibilité procédé]],2,FALSE)),"")</f>
        <v/>
      </c>
      <c r="C280" t="str" cm="1">
        <f t="array" ref="C280">IF(B280&lt;&gt;"",INDEX(BDD_REVETEMENTS_EXTERIEURS!A:BY,B280,MATCH($C$8,REFERENCEMENT_FACADE[#Headers],0)),"")</f>
        <v/>
      </c>
      <c r="D280" t="str">
        <f ca="1">IF($B$6=TRUE,IF(C280&lt;&gt;"",COUNTIF(INDIRECT("$C$"&amp;ROW($C$9)&amp;":$C$"&amp;487-COUNTBLANK($C$9:$C$487)),"&lt;"&amp;C280)+COUNTIF(C$9:C280,C280),""),IF(C280&lt;&gt;"",COUNTIF(INDIRECT("$C$"&amp;ROW($C$9)&amp;":$C$"&amp;487-COUNTBLANK($C$9:$C$487)),"&gt;"&amp;C280)+COUNTIF(C$9:C280,C280),""))</f>
        <v/>
      </c>
      <c r="E280" t="str">
        <f t="shared" ca="1" si="4"/>
        <v/>
      </c>
      <c r="F280" t="str" cm="1">
        <f t="array" ref="F280">IF(A280&lt;&gt;"",INDEX(BDD_REVETEMENTS_EXTERIEURS!A:BF,E280,MATCH($F$8,REFERENCEMENT_FACADE[#Headers],0)),"")</f>
        <v/>
      </c>
    </row>
    <row r="281" spans="1:6" x14ac:dyDescent="0.3">
      <c r="A281" s="3" t="str">
        <f>IF(AND(A280&lt;COUNTIF(REFERENCEMENT_FACADE[DATE REFERENCEMENT],"&lt;&gt;"&amp;""),A280&gt;0),'PR-tampon'!A280+1,"")</f>
        <v/>
      </c>
      <c r="B281" s="3" t="str">
        <f>IFERROR(IF(A281="","",VLOOKUP($A281,REFERENCEMENT_FACADE[[Ordre]:[Eligibilité procédé]],2,FALSE)),"")</f>
        <v/>
      </c>
      <c r="C281" t="str" cm="1">
        <f t="array" ref="C281">IF(B281&lt;&gt;"",INDEX(BDD_REVETEMENTS_EXTERIEURS!A:BY,B281,MATCH($C$8,REFERENCEMENT_FACADE[#Headers],0)),"")</f>
        <v/>
      </c>
      <c r="D281" t="str">
        <f ca="1">IF($B$6=TRUE,IF(C281&lt;&gt;"",COUNTIF(INDIRECT("$C$"&amp;ROW($C$9)&amp;":$C$"&amp;487-COUNTBLANK($C$9:$C$487)),"&lt;"&amp;C281)+COUNTIF(C$9:C281,C281),""),IF(C281&lt;&gt;"",COUNTIF(INDIRECT("$C$"&amp;ROW($C$9)&amp;":$C$"&amp;487-COUNTBLANK($C$9:$C$487)),"&gt;"&amp;C281)+COUNTIF(C$9:C281,C281),""))</f>
        <v/>
      </c>
      <c r="E281" t="str">
        <f t="shared" ca="1" si="4"/>
        <v/>
      </c>
      <c r="F281" t="str" cm="1">
        <f t="array" ref="F281">IF(A281&lt;&gt;"",INDEX(BDD_REVETEMENTS_EXTERIEURS!A:BF,E281,MATCH($F$8,REFERENCEMENT_FACADE[#Headers],0)),"")</f>
        <v/>
      </c>
    </row>
    <row r="282" spans="1:6" x14ac:dyDescent="0.3">
      <c r="A282" s="3" t="str">
        <f>IF(AND(A281&lt;COUNTIF(REFERENCEMENT_FACADE[DATE REFERENCEMENT],"&lt;&gt;"&amp;""),A281&gt;0),'PR-tampon'!A281+1,"")</f>
        <v/>
      </c>
      <c r="B282" s="3" t="str">
        <f>IFERROR(IF(A282="","",VLOOKUP($A282,REFERENCEMENT_FACADE[[Ordre]:[Eligibilité procédé]],2,FALSE)),"")</f>
        <v/>
      </c>
      <c r="C282" t="str" cm="1">
        <f t="array" ref="C282">IF(B282&lt;&gt;"",INDEX(BDD_REVETEMENTS_EXTERIEURS!A:BY,B282,MATCH($C$8,REFERENCEMENT_FACADE[#Headers],0)),"")</f>
        <v/>
      </c>
      <c r="D282" t="str">
        <f ca="1">IF($B$6=TRUE,IF(C282&lt;&gt;"",COUNTIF(INDIRECT("$C$"&amp;ROW($C$9)&amp;":$C$"&amp;487-COUNTBLANK($C$9:$C$487)),"&lt;"&amp;C282)+COUNTIF(C$9:C282,C282),""),IF(C282&lt;&gt;"",COUNTIF(INDIRECT("$C$"&amp;ROW($C$9)&amp;":$C$"&amp;487-COUNTBLANK($C$9:$C$487)),"&gt;"&amp;C282)+COUNTIF(C$9:C282,C282),""))</f>
        <v/>
      </c>
      <c r="E282" t="str">
        <f t="shared" ca="1" si="4"/>
        <v/>
      </c>
      <c r="F282" t="str" cm="1">
        <f t="array" ref="F282">IF(A282&lt;&gt;"",INDEX(BDD_REVETEMENTS_EXTERIEURS!A:BF,E282,MATCH($F$8,REFERENCEMENT_FACADE[#Headers],0)),"")</f>
        <v/>
      </c>
    </row>
    <row r="283" spans="1:6" x14ac:dyDescent="0.3">
      <c r="A283" s="3" t="str">
        <f>IF(AND(A282&lt;COUNTIF(REFERENCEMENT_FACADE[DATE REFERENCEMENT],"&lt;&gt;"&amp;""),A282&gt;0),'PR-tampon'!A282+1,"")</f>
        <v/>
      </c>
      <c r="B283" s="3" t="str">
        <f>IFERROR(IF(A283="","",VLOOKUP($A283,REFERENCEMENT_FACADE[[Ordre]:[Eligibilité procédé]],2,FALSE)),"")</f>
        <v/>
      </c>
      <c r="C283" t="str" cm="1">
        <f t="array" ref="C283">IF(B283&lt;&gt;"",INDEX(BDD_REVETEMENTS_EXTERIEURS!A:BY,B283,MATCH($C$8,REFERENCEMENT_FACADE[#Headers],0)),"")</f>
        <v/>
      </c>
      <c r="D283" t="str">
        <f ca="1">IF($B$6=TRUE,IF(C283&lt;&gt;"",COUNTIF(INDIRECT("$C$"&amp;ROW($C$9)&amp;":$C$"&amp;487-COUNTBLANK($C$9:$C$487)),"&lt;"&amp;C283)+COUNTIF(C$9:C283,C283),""),IF(C283&lt;&gt;"",COUNTIF(INDIRECT("$C$"&amp;ROW($C$9)&amp;":$C$"&amp;487-COUNTBLANK($C$9:$C$487)),"&gt;"&amp;C283)+COUNTIF(C$9:C283,C283),""))</f>
        <v/>
      </c>
      <c r="E283" t="str">
        <f t="shared" ca="1" si="4"/>
        <v/>
      </c>
      <c r="F283" t="str" cm="1">
        <f t="array" ref="F283">IF(A283&lt;&gt;"",INDEX(BDD_REVETEMENTS_EXTERIEURS!A:BF,E283,MATCH($F$8,REFERENCEMENT_FACADE[#Headers],0)),"")</f>
        <v/>
      </c>
    </row>
    <row r="284" spans="1:6" x14ac:dyDescent="0.3">
      <c r="A284" s="3" t="str">
        <f>IF(AND(A283&lt;COUNTIF(REFERENCEMENT_FACADE[DATE REFERENCEMENT],"&lt;&gt;"&amp;""),A283&gt;0),'PR-tampon'!A283+1,"")</f>
        <v/>
      </c>
      <c r="B284" s="3" t="str">
        <f>IFERROR(IF(A284="","",VLOOKUP($A284,REFERENCEMENT_FACADE[[Ordre]:[Eligibilité procédé]],2,FALSE)),"")</f>
        <v/>
      </c>
      <c r="C284" t="str" cm="1">
        <f t="array" ref="C284">IF(B284&lt;&gt;"",INDEX(BDD_REVETEMENTS_EXTERIEURS!A:BY,B284,MATCH($C$8,REFERENCEMENT_FACADE[#Headers],0)),"")</f>
        <v/>
      </c>
      <c r="D284" t="str">
        <f ca="1">IF($B$6=TRUE,IF(C284&lt;&gt;"",COUNTIF(INDIRECT("$C$"&amp;ROW($C$9)&amp;":$C$"&amp;487-COUNTBLANK($C$9:$C$487)),"&lt;"&amp;C284)+COUNTIF(C$9:C284,C284),""),IF(C284&lt;&gt;"",COUNTIF(INDIRECT("$C$"&amp;ROW($C$9)&amp;":$C$"&amp;487-COUNTBLANK($C$9:$C$487)),"&gt;"&amp;C284)+COUNTIF(C$9:C284,C284),""))</f>
        <v/>
      </c>
      <c r="E284" t="str">
        <f t="shared" ca="1" si="4"/>
        <v/>
      </c>
      <c r="F284" t="str" cm="1">
        <f t="array" ref="F284">IF(A284&lt;&gt;"",INDEX(BDD_REVETEMENTS_EXTERIEURS!A:BF,E284,MATCH($F$8,REFERENCEMENT_FACADE[#Headers],0)),"")</f>
        <v/>
      </c>
    </row>
    <row r="285" spans="1:6" x14ac:dyDescent="0.3">
      <c r="A285" s="3" t="str">
        <f>IF(AND(A284&lt;COUNTIF(REFERENCEMENT_FACADE[DATE REFERENCEMENT],"&lt;&gt;"&amp;""),A284&gt;0),'PR-tampon'!A284+1,"")</f>
        <v/>
      </c>
      <c r="B285" s="3" t="str">
        <f>IFERROR(IF(A285="","",VLOOKUP($A285,REFERENCEMENT_FACADE[[Ordre]:[Eligibilité procédé]],2,FALSE)),"")</f>
        <v/>
      </c>
      <c r="C285" t="str" cm="1">
        <f t="array" ref="C285">IF(B285&lt;&gt;"",INDEX(BDD_REVETEMENTS_EXTERIEURS!A:BY,B285,MATCH($C$8,REFERENCEMENT_FACADE[#Headers],0)),"")</f>
        <v/>
      </c>
      <c r="D285" t="str">
        <f ca="1">IF($B$6=TRUE,IF(C285&lt;&gt;"",COUNTIF(INDIRECT("$C$"&amp;ROW($C$9)&amp;":$C$"&amp;487-COUNTBLANK($C$9:$C$487)),"&lt;"&amp;C285)+COUNTIF(C$9:C285,C285),""),IF(C285&lt;&gt;"",COUNTIF(INDIRECT("$C$"&amp;ROW($C$9)&amp;":$C$"&amp;487-COUNTBLANK($C$9:$C$487)),"&gt;"&amp;C285)+COUNTIF(C$9:C285,C285),""))</f>
        <v/>
      </c>
      <c r="E285" t="str">
        <f t="shared" ca="1" si="4"/>
        <v/>
      </c>
      <c r="F285" t="str" cm="1">
        <f t="array" ref="F285">IF(A285&lt;&gt;"",INDEX(BDD_REVETEMENTS_EXTERIEURS!A:BF,E285,MATCH($F$8,REFERENCEMENT_FACADE[#Headers],0)),"")</f>
        <v/>
      </c>
    </row>
    <row r="286" spans="1:6" x14ac:dyDescent="0.3">
      <c r="A286" s="3" t="str">
        <f>IF(AND(A285&lt;COUNTIF(REFERENCEMENT_FACADE[DATE REFERENCEMENT],"&lt;&gt;"&amp;""),A285&gt;0),'PR-tampon'!A285+1,"")</f>
        <v/>
      </c>
      <c r="B286" s="3" t="str">
        <f>IFERROR(IF(A286="","",VLOOKUP($A286,REFERENCEMENT_FACADE[[Ordre]:[Eligibilité procédé]],2,FALSE)),"")</f>
        <v/>
      </c>
      <c r="C286" t="str" cm="1">
        <f t="array" ref="C286">IF(B286&lt;&gt;"",INDEX(BDD_REVETEMENTS_EXTERIEURS!A:BY,B286,MATCH($C$8,REFERENCEMENT_FACADE[#Headers],0)),"")</f>
        <v/>
      </c>
      <c r="D286" t="str">
        <f ca="1">IF($B$6=TRUE,IF(C286&lt;&gt;"",COUNTIF(INDIRECT("$C$"&amp;ROW($C$9)&amp;":$C$"&amp;487-COUNTBLANK($C$9:$C$487)),"&lt;"&amp;C286)+COUNTIF(C$9:C286,C286),""),IF(C286&lt;&gt;"",COUNTIF(INDIRECT("$C$"&amp;ROW($C$9)&amp;":$C$"&amp;487-COUNTBLANK($C$9:$C$487)),"&gt;"&amp;C286)+COUNTIF(C$9:C286,C286),""))</f>
        <v/>
      </c>
      <c r="E286" t="str">
        <f t="shared" ca="1" si="4"/>
        <v/>
      </c>
      <c r="F286" t="str" cm="1">
        <f t="array" ref="F286">IF(A286&lt;&gt;"",INDEX(BDD_REVETEMENTS_EXTERIEURS!A:BF,E286,MATCH($F$8,REFERENCEMENT_FACADE[#Headers],0)),"")</f>
        <v/>
      </c>
    </row>
    <row r="287" spans="1:6" x14ac:dyDescent="0.3">
      <c r="A287" s="3" t="str">
        <f>IF(AND(A286&lt;COUNTIF(REFERENCEMENT_FACADE[DATE REFERENCEMENT],"&lt;&gt;"&amp;""),A286&gt;0),'PR-tampon'!A286+1,"")</f>
        <v/>
      </c>
      <c r="B287" s="3" t="str">
        <f>IFERROR(IF(A287="","",VLOOKUP($A287,REFERENCEMENT_FACADE[[Ordre]:[Eligibilité procédé]],2,FALSE)),"")</f>
        <v/>
      </c>
      <c r="C287" t="str" cm="1">
        <f t="array" ref="C287">IF(B287&lt;&gt;"",INDEX(BDD_REVETEMENTS_EXTERIEURS!A:BY,B287,MATCH($C$8,REFERENCEMENT_FACADE[#Headers],0)),"")</f>
        <v/>
      </c>
      <c r="D287" t="str">
        <f ca="1">IF($B$6=TRUE,IF(C287&lt;&gt;"",COUNTIF(INDIRECT("$C$"&amp;ROW($C$9)&amp;":$C$"&amp;487-COUNTBLANK($C$9:$C$487)),"&lt;"&amp;C287)+COUNTIF(C$9:C287,C287),""),IF(C287&lt;&gt;"",COUNTIF(INDIRECT("$C$"&amp;ROW($C$9)&amp;":$C$"&amp;487-COUNTBLANK($C$9:$C$487)),"&gt;"&amp;C287)+COUNTIF(C$9:C287,C287),""))</f>
        <v/>
      </c>
      <c r="E287" t="str">
        <f t="shared" ca="1" si="4"/>
        <v/>
      </c>
      <c r="F287" t="str" cm="1">
        <f t="array" ref="F287">IF(A287&lt;&gt;"",INDEX(BDD_REVETEMENTS_EXTERIEURS!A:BF,E287,MATCH($F$8,REFERENCEMENT_FACADE[#Headers],0)),"")</f>
        <v/>
      </c>
    </row>
    <row r="288" spans="1:6" x14ac:dyDescent="0.3">
      <c r="A288" s="3" t="str">
        <f>IF(AND(A287&lt;COUNTIF(REFERENCEMENT_FACADE[DATE REFERENCEMENT],"&lt;&gt;"&amp;""),A287&gt;0),'PR-tampon'!A287+1,"")</f>
        <v/>
      </c>
      <c r="B288" s="3" t="str">
        <f>IFERROR(IF(A288="","",VLOOKUP($A288,REFERENCEMENT_FACADE[[Ordre]:[Eligibilité procédé]],2,FALSE)),"")</f>
        <v/>
      </c>
      <c r="C288" t="str" cm="1">
        <f t="array" ref="C288">IF(B288&lt;&gt;"",INDEX(BDD_REVETEMENTS_EXTERIEURS!A:BY,B288,MATCH($C$8,REFERENCEMENT_FACADE[#Headers],0)),"")</f>
        <v/>
      </c>
      <c r="D288" t="str">
        <f ca="1">IF($B$6=TRUE,IF(C288&lt;&gt;"",COUNTIF(INDIRECT("$C$"&amp;ROW($C$9)&amp;":$C$"&amp;487-COUNTBLANK($C$9:$C$487)),"&lt;"&amp;C288)+COUNTIF(C$9:C288,C288),""),IF(C288&lt;&gt;"",COUNTIF(INDIRECT("$C$"&amp;ROW($C$9)&amp;":$C$"&amp;487-COUNTBLANK($C$9:$C$487)),"&gt;"&amp;C288)+COUNTIF(C$9:C288,C288),""))</f>
        <v/>
      </c>
      <c r="E288" t="str">
        <f t="shared" ca="1" si="4"/>
        <v/>
      </c>
      <c r="F288" t="str" cm="1">
        <f t="array" ref="F288">IF(A288&lt;&gt;"",INDEX(BDD_REVETEMENTS_EXTERIEURS!A:BF,E288,MATCH($F$8,REFERENCEMENT_FACADE[#Headers],0)),"")</f>
        <v/>
      </c>
    </row>
    <row r="289" spans="1:6" x14ac:dyDescent="0.3">
      <c r="A289" s="3" t="str">
        <f>IF(AND(A288&lt;COUNTIF(REFERENCEMENT_FACADE[DATE REFERENCEMENT],"&lt;&gt;"&amp;""),A288&gt;0),'PR-tampon'!A288+1,"")</f>
        <v/>
      </c>
      <c r="B289" s="3" t="str">
        <f>IFERROR(IF(A289="","",VLOOKUP($A289,REFERENCEMENT_FACADE[[Ordre]:[Eligibilité procédé]],2,FALSE)),"")</f>
        <v/>
      </c>
      <c r="C289" t="str" cm="1">
        <f t="array" ref="C289">IF(B289&lt;&gt;"",INDEX(BDD_REVETEMENTS_EXTERIEURS!A:BY,B289,MATCH($C$8,REFERENCEMENT_FACADE[#Headers],0)),"")</f>
        <v/>
      </c>
      <c r="D289" t="str">
        <f ca="1">IF($B$6=TRUE,IF(C289&lt;&gt;"",COUNTIF(INDIRECT("$C$"&amp;ROW($C$9)&amp;":$C$"&amp;487-COUNTBLANK($C$9:$C$487)),"&lt;"&amp;C289)+COUNTIF(C$9:C289,C289),""),IF(C289&lt;&gt;"",COUNTIF(INDIRECT("$C$"&amp;ROW($C$9)&amp;":$C$"&amp;487-COUNTBLANK($C$9:$C$487)),"&gt;"&amp;C289)+COUNTIF(C$9:C289,C289),""))</f>
        <v/>
      </c>
      <c r="E289" t="str">
        <f t="shared" ca="1" si="4"/>
        <v/>
      </c>
      <c r="F289" t="str" cm="1">
        <f t="array" ref="F289">IF(A289&lt;&gt;"",INDEX(BDD_REVETEMENTS_EXTERIEURS!A:BF,E289,MATCH($F$8,REFERENCEMENT_FACADE[#Headers],0)),"")</f>
        <v/>
      </c>
    </row>
    <row r="290" spans="1:6" x14ac:dyDescent="0.3">
      <c r="A290" s="3" t="str">
        <f>IF(AND(A289&lt;COUNTIF(REFERENCEMENT_FACADE[DATE REFERENCEMENT],"&lt;&gt;"&amp;""),A289&gt;0),'PR-tampon'!A289+1,"")</f>
        <v/>
      </c>
      <c r="B290" s="3" t="str">
        <f>IFERROR(IF(A290="","",VLOOKUP($A290,REFERENCEMENT_FACADE[[Ordre]:[Eligibilité procédé]],2,FALSE)),"")</f>
        <v/>
      </c>
      <c r="C290" t="str" cm="1">
        <f t="array" ref="C290">IF(B290&lt;&gt;"",INDEX(BDD_REVETEMENTS_EXTERIEURS!A:BY,B290,MATCH($C$8,REFERENCEMENT_FACADE[#Headers],0)),"")</f>
        <v/>
      </c>
      <c r="D290" t="str">
        <f ca="1">IF($B$6=TRUE,IF(C290&lt;&gt;"",COUNTIF(INDIRECT("$C$"&amp;ROW($C$9)&amp;":$C$"&amp;487-COUNTBLANK($C$9:$C$487)),"&lt;"&amp;C290)+COUNTIF(C$9:C290,C290),""),IF(C290&lt;&gt;"",COUNTIF(INDIRECT("$C$"&amp;ROW($C$9)&amp;":$C$"&amp;487-COUNTBLANK($C$9:$C$487)),"&gt;"&amp;C290)+COUNTIF(C$9:C290,C290),""))</f>
        <v/>
      </c>
      <c r="E290" t="str">
        <f t="shared" ca="1" si="4"/>
        <v/>
      </c>
      <c r="F290" t="str" cm="1">
        <f t="array" ref="F290">IF(A290&lt;&gt;"",INDEX(BDD_REVETEMENTS_EXTERIEURS!A:BF,E290,MATCH($F$8,REFERENCEMENT_FACADE[#Headers],0)),"")</f>
        <v/>
      </c>
    </row>
    <row r="291" spans="1:6" x14ac:dyDescent="0.3">
      <c r="A291" s="3" t="str">
        <f>IF(AND(A290&lt;COUNTIF(REFERENCEMENT_FACADE[DATE REFERENCEMENT],"&lt;&gt;"&amp;""),A290&gt;0),'PR-tampon'!A290+1,"")</f>
        <v/>
      </c>
      <c r="B291" s="3" t="str">
        <f>IFERROR(IF(A291="","",VLOOKUP($A291,REFERENCEMENT_FACADE[[Ordre]:[Eligibilité procédé]],2,FALSE)),"")</f>
        <v/>
      </c>
      <c r="C291" t="str" cm="1">
        <f t="array" ref="C291">IF(B291&lt;&gt;"",INDEX(BDD_REVETEMENTS_EXTERIEURS!A:BY,B291,MATCH($C$8,REFERENCEMENT_FACADE[#Headers],0)),"")</f>
        <v/>
      </c>
      <c r="D291" t="str">
        <f ca="1">IF($B$6=TRUE,IF(C291&lt;&gt;"",COUNTIF(INDIRECT("$C$"&amp;ROW($C$9)&amp;":$C$"&amp;487-COUNTBLANK($C$9:$C$487)),"&lt;"&amp;C291)+COUNTIF(C$9:C291,C291),""),IF(C291&lt;&gt;"",COUNTIF(INDIRECT("$C$"&amp;ROW($C$9)&amp;":$C$"&amp;487-COUNTBLANK($C$9:$C$487)),"&gt;"&amp;C291)+COUNTIF(C$9:C291,C291),""))</f>
        <v/>
      </c>
      <c r="E291" t="str">
        <f t="shared" ca="1" si="4"/>
        <v/>
      </c>
      <c r="F291" t="str" cm="1">
        <f t="array" ref="F291">IF(A291&lt;&gt;"",INDEX(BDD_REVETEMENTS_EXTERIEURS!A:BF,E291,MATCH($F$8,REFERENCEMENT_FACADE[#Headers],0)),"")</f>
        <v/>
      </c>
    </row>
    <row r="292" spans="1:6" x14ac:dyDescent="0.3">
      <c r="A292" s="3" t="str">
        <f>IF(AND(A291&lt;COUNTIF(REFERENCEMENT_FACADE[DATE REFERENCEMENT],"&lt;&gt;"&amp;""),A291&gt;0),'PR-tampon'!A291+1,"")</f>
        <v/>
      </c>
      <c r="B292" s="3" t="str">
        <f>IFERROR(IF(A292="","",VLOOKUP($A292,REFERENCEMENT_FACADE[[Ordre]:[Eligibilité procédé]],2,FALSE)),"")</f>
        <v/>
      </c>
      <c r="C292" t="str" cm="1">
        <f t="array" ref="C292">IF(B292&lt;&gt;"",INDEX(BDD_REVETEMENTS_EXTERIEURS!A:BY,B292,MATCH($C$8,REFERENCEMENT_FACADE[#Headers],0)),"")</f>
        <v/>
      </c>
      <c r="D292" t="str">
        <f ca="1">IF($B$6=TRUE,IF(C292&lt;&gt;"",COUNTIF(INDIRECT("$C$"&amp;ROW($C$9)&amp;":$C$"&amp;487-COUNTBLANK($C$9:$C$487)),"&lt;"&amp;C292)+COUNTIF(C$9:C292,C292),""),IF(C292&lt;&gt;"",COUNTIF(INDIRECT("$C$"&amp;ROW($C$9)&amp;":$C$"&amp;487-COUNTBLANK($C$9:$C$487)),"&gt;"&amp;C292)+COUNTIF(C$9:C292,C292),""))</f>
        <v/>
      </c>
      <c r="E292" t="str">
        <f t="shared" ca="1" si="4"/>
        <v/>
      </c>
      <c r="F292" t="str" cm="1">
        <f t="array" ref="F292">IF(A292&lt;&gt;"",INDEX(BDD_REVETEMENTS_EXTERIEURS!A:BF,E292,MATCH($F$8,REFERENCEMENT_FACADE[#Headers],0)),"")</f>
        <v/>
      </c>
    </row>
    <row r="293" spans="1:6" x14ac:dyDescent="0.3">
      <c r="A293" s="3" t="str">
        <f>IF(AND(A292&lt;COUNTIF(REFERENCEMENT_FACADE[DATE REFERENCEMENT],"&lt;&gt;"&amp;""),A292&gt;0),'PR-tampon'!A292+1,"")</f>
        <v/>
      </c>
      <c r="B293" s="3" t="str">
        <f>IFERROR(IF(A293="","",VLOOKUP($A293,REFERENCEMENT_FACADE[[Ordre]:[Eligibilité procédé]],2,FALSE)),"")</f>
        <v/>
      </c>
      <c r="C293" t="str" cm="1">
        <f t="array" ref="C293">IF(B293&lt;&gt;"",INDEX(BDD_REVETEMENTS_EXTERIEURS!A:BY,B293,MATCH($C$8,REFERENCEMENT_FACADE[#Headers],0)),"")</f>
        <v/>
      </c>
      <c r="D293" t="str">
        <f ca="1">IF($B$6=TRUE,IF(C293&lt;&gt;"",COUNTIF(INDIRECT("$C$"&amp;ROW($C$9)&amp;":$C$"&amp;487-COUNTBLANK($C$9:$C$487)),"&lt;"&amp;C293)+COUNTIF(C$9:C293,C293),""),IF(C293&lt;&gt;"",COUNTIF(INDIRECT("$C$"&amp;ROW($C$9)&amp;":$C$"&amp;487-COUNTBLANK($C$9:$C$487)),"&gt;"&amp;C293)+COUNTIF(C$9:C293,C293),""))</f>
        <v/>
      </c>
      <c r="E293" t="str">
        <f t="shared" ca="1" si="4"/>
        <v/>
      </c>
      <c r="F293" t="str" cm="1">
        <f t="array" ref="F293">IF(A293&lt;&gt;"",INDEX(BDD_REVETEMENTS_EXTERIEURS!A:BF,E293,MATCH($F$8,REFERENCEMENT_FACADE[#Headers],0)),"")</f>
        <v/>
      </c>
    </row>
    <row r="294" spans="1:6" x14ac:dyDescent="0.3">
      <c r="A294" s="3" t="str">
        <f>IF(AND(A293&lt;COUNTIF(REFERENCEMENT_FACADE[DATE REFERENCEMENT],"&lt;&gt;"&amp;""),A293&gt;0),'PR-tampon'!A293+1,"")</f>
        <v/>
      </c>
      <c r="B294" s="3" t="str">
        <f>IFERROR(IF(A294="","",VLOOKUP($A294,REFERENCEMENT_FACADE[[Ordre]:[Eligibilité procédé]],2,FALSE)),"")</f>
        <v/>
      </c>
      <c r="C294" t="str" cm="1">
        <f t="array" ref="C294">IF(B294&lt;&gt;"",INDEX(BDD_REVETEMENTS_EXTERIEURS!A:BY,B294,MATCH($C$8,REFERENCEMENT_FACADE[#Headers],0)),"")</f>
        <v/>
      </c>
      <c r="D294" t="str">
        <f ca="1">IF($B$6=TRUE,IF(C294&lt;&gt;"",COUNTIF(INDIRECT("$C$"&amp;ROW($C$9)&amp;":$C$"&amp;487-COUNTBLANK($C$9:$C$487)),"&lt;"&amp;C294)+COUNTIF(C$9:C294,C294),""),IF(C294&lt;&gt;"",COUNTIF(INDIRECT("$C$"&amp;ROW($C$9)&amp;":$C$"&amp;487-COUNTBLANK($C$9:$C$487)),"&gt;"&amp;C294)+COUNTIF(C$9:C294,C294),""))</f>
        <v/>
      </c>
      <c r="E294" t="str">
        <f t="shared" ca="1" si="4"/>
        <v/>
      </c>
      <c r="F294" t="str" cm="1">
        <f t="array" ref="F294">IF(A294&lt;&gt;"",INDEX(BDD_REVETEMENTS_EXTERIEURS!A:BF,E294,MATCH($F$8,REFERENCEMENT_FACADE[#Headers],0)),"")</f>
        <v/>
      </c>
    </row>
    <row r="295" spans="1:6" x14ac:dyDescent="0.3">
      <c r="A295" s="3" t="str">
        <f>IF(AND(A294&lt;COUNTIF(REFERENCEMENT_FACADE[DATE REFERENCEMENT],"&lt;&gt;"&amp;""),A294&gt;0),'PR-tampon'!A294+1,"")</f>
        <v/>
      </c>
      <c r="B295" s="3" t="str">
        <f>IFERROR(IF(A295="","",VLOOKUP($A295,REFERENCEMENT_FACADE[[Ordre]:[Eligibilité procédé]],2,FALSE)),"")</f>
        <v/>
      </c>
      <c r="C295" t="str" cm="1">
        <f t="array" ref="C295">IF(B295&lt;&gt;"",INDEX(BDD_REVETEMENTS_EXTERIEURS!A:BY,B295,MATCH($C$8,REFERENCEMENT_FACADE[#Headers],0)),"")</f>
        <v/>
      </c>
      <c r="D295" t="str">
        <f ca="1">IF($B$6=TRUE,IF(C295&lt;&gt;"",COUNTIF(INDIRECT("$C$"&amp;ROW($C$9)&amp;":$C$"&amp;487-COUNTBLANK($C$9:$C$487)),"&lt;"&amp;C295)+COUNTIF(C$9:C295,C295),""),IF(C295&lt;&gt;"",COUNTIF(INDIRECT("$C$"&amp;ROW($C$9)&amp;":$C$"&amp;487-COUNTBLANK($C$9:$C$487)),"&gt;"&amp;C295)+COUNTIF(C$9:C295,C295),""))</f>
        <v/>
      </c>
      <c r="E295" t="str">
        <f t="shared" ca="1" si="4"/>
        <v/>
      </c>
      <c r="F295" t="str" cm="1">
        <f t="array" ref="F295">IF(A295&lt;&gt;"",INDEX(BDD_REVETEMENTS_EXTERIEURS!A:BF,E295,MATCH($F$8,REFERENCEMENT_FACADE[#Headers],0)),"")</f>
        <v/>
      </c>
    </row>
    <row r="296" spans="1:6" x14ac:dyDescent="0.3">
      <c r="A296" s="3" t="str">
        <f>IF(AND(A295&lt;COUNTIF(REFERENCEMENT_FACADE[DATE REFERENCEMENT],"&lt;&gt;"&amp;""),A295&gt;0),'PR-tampon'!A295+1,"")</f>
        <v/>
      </c>
      <c r="B296" s="3" t="str">
        <f>IFERROR(IF(A296="","",VLOOKUP($A296,REFERENCEMENT_FACADE[[Ordre]:[Eligibilité procédé]],2,FALSE)),"")</f>
        <v/>
      </c>
      <c r="C296" t="str" cm="1">
        <f t="array" ref="C296">IF(B296&lt;&gt;"",INDEX(BDD_REVETEMENTS_EXTERIEURS!A:BY,B296,MATCH($C$8,REFERENCEMENT_FACADE[#Headers],0)),"")</f>
        <v/>
      </c>
      <c r="D296" t="str">
        <f ca="1">IF($B$6=TRUE,IF(C296&lt;&gt;"",COUNTIF(INDIRECT("$C$"&amp;ROW($C$9)&amp;":$C$"&amp;487-COUNTBLANK($C$9:$C$487)),"&lt;"&amp;C296)+COUNTIF(C$9:C296,C296),""),IF(C296&lt;&gt;"",COUNTIF(INDIRECT("$C$"&amp;ROW($C$9)&amp;":$C$"&amp;487-COUNTBLANK($C$9:$C$487)),"&gt;"&amp;C296)+COUNTIF(C$9:C296,C296),""))</f>
        <v/>
      </c>
      <c r="E296" t="str">
        <f t="shared" ca="1" si="4"/>
        <v/>
      </c>
      <c r="F296" t="str" cm="1">
        <f t="array" ref="F296">IF(A296&lt;&gt;"",INDEX(BDD_REVETEMENTS_EXTERIEURS!A:BF,E296,MATCH($F$8,REFERENCEMENT_FACADE[#Headers],0)),"")</f>
        <v/>
      </c>
    </row>
    <row r="297" spans="1:6" x14ac:dyDescent="0.3">
      <c r="A297" s="3" t="str">
        <f>IF(AND(A296&lt;COUNTIF(REFERENCEMENT_FACADE[DATE REFERENCEMENT],"&lt;&gt;"&amp;""),A296&gt;0),'PR-tampon'!A296+1,"")</f>
        <v/>
      </c>
      <c r="B297" s="3" t="str">
        <f>IFERROR(IF(A297="","",VLOOKUP($A297,REFERENCEMENT_FACADE[[Ordre]:[Eligibilité procédé]],2,FALSE)),"")</f>
        <v/>
      </c>
      <c r="C297" t="str" cm="1">
        <f t="array" ref="C297">IF(B297&lt;&gt;"",INDEX(BDD_REVETEMENTS_EXTERIEURS!A:BY,B297,MATCH($C$8,REFERENCEMENT_FACADE[#Headers],0)),"")</f>
        <v/>
      </c>
      <c r="D297" t="str">
        <f ca="1">IF($B$6=TRUE,IF(C297&lt;&gt;"",COUNTIF(INDIRECT("$C$"&amp;ROW($C$9)&amp;":$C$"&amp;487-COUNTBLANK($C$9:$C$487)),"&lt;"&amp;C297)+COUNTIF(C$9:C297,C297),""),IF(C297&lt;&gt;"",COUNTIF(INDIRECT("$C$"&amp;ROW($C$9)&amp;":$C$"&amp;487-COUNTBLANK($C$9:$C$487)),"&gt;"&amp;C297)+COUNTIF(C$9:C297,C297),""))</f>
        <v/>
      </c>
      <c r="E297" t="str">
        <f t="shared" ca="1" si="4"/>
        <v/>
      </c>
      <c r="F297" t="str" cm="1">
        <f t="array" ref="F297">IF(A297&lt;&gt;"",INDEX(BDD_REVETEMENTS_EXTERIEURS!A:BF,E297,MATCH($F$8,REFERENCEMENT_FACADE[#Headers],0)),"")</f>
        <v/>
      </c>
    </row>
    <row r="298" spans="1:6" x14ac:dyDescent="0.3">
      <c r="A298" s="3" t="str">
        <f>IF(AND(A297&lt;COUNTIF(REFERENCEMENT_FACADE[DATE REFERENCEMENT],"&lt;&gt;"&amp;""),A297&gt;0),'PR-tampon'!A297+1,"")</f>
        <v/>
      </c>
      <c r="B298" s="3" t="str">
        <f>IFERROR(IF(A298="","",VLOOKUP($A298,REFERENCEMENT_FACADE[[Ordre]:[Eligibilité procédé]],2,FALSE)),"")</f>
        <v/>
      </c>
      <c r="C298" t="str" cm="1">
        <f t="array" ref="C298">IF(B298&lt;&gt;"",INDEX(BDD_REVETEMENTS_EXTERIEURS!A:BY,B298,MATCH($C$8,REFERENCEMENT_FACADE[#Headers],0)),"")</f>
        <v/>
      </c>
      <c r="D298" t="str">
        <f ca="1">IF($B$6=TRUE,IF(C298&lt;&gt;"",COUNTIF(INDIRECT("$C$"&amp;ROW($C$9)&amp;":$C$"&amp;487-COUNTBLANK($C$9:$C$487)),"&lt;"&amp;C298)+COUNTIF(C$9:C298,C298),""),IF(C298&lt;&gt;"",COUNTIF(INDIRECT("$C$"&amp;ROW($C$9)&amp;":$C$"&amp;487-COUNTBLANK($C$9:$C$487)),"&gt;"&amp;C298)+COUNTIF(C$9:C298,C298),""))</f>
        <v/>
      </c>
      <c r="E298" t="str">
        <f t="shared" ca="1" si="4"/>
        <v/>
      </c>
      <c r="F298" t="str" cm="1">
        <f t="array" ref="F298">IF(A298&lt;&gt;"",INDEX(BDD_REVETEMENTS_EXTERIEURS!A:BF,E298,MATCH($F$8,REFERENCEMENT_FACADE[#Headers],0)),"")</f>
        <v/>
      </c>
    </row>
    <row r="299" spans="1:6" x14ac:dyDescent="0.3">
      <c r="A299" s="3" t="str">
        <f>IF(AND(A298&lt;COUNTIF(REFERENCEMENT_FACADE[DATE REFERENCEMENT],"&lt;&gt;"&amp;""),A298&gt;0),'PR-tampon'!A298+1,"")</f>
        <v/>
      </c>
      <c r="B299" s="3" t="str">
        <f>IFERROR(IF(A299="","",VLOOKUP($A299,REFERENCEMENT_FACADE[[Ordre]:[Eligibilité procédé]],2,FALSE)),"")</f>
        <v/>
      </c>
      <c r="C299" t="str" cm="1">
        <f t="array" ref="C299">IF(B299&lt;&gt;"",INDEX(BDD_REVETEMENTS_EXTERIEURS!A:BY,B299,MATCH($C$8,REFERENCEMENT_FACADE[#Headers],0)),"")</f>
        <v/>
      </c>
      <c r="D299" t="str">
        <f ca="1">IF($B$6=TRUE,IF(C299&lt;&gt;"",COUNTIF(INDIRECT("$C$"&amp;ROW($C$9)&amp;":$C$"&amp;487-COUNTBLANK($C$9:$C$487)),"&lt;"&amp;C299)+COUNTIF(C$9:C299,C299),""),IF(C299&lt;&gt;"",COUNTIF(INDIRECT("$C$"&amp;ROW($C$9)&amp;":$C$"&amp;487-COUNTBLANK($C$9:$C$487)),"&gt;"&amp;C299)+COUNTIF(C$9:C299,C299),""))</f>
        <v/>
      </c>
      <c r="E299" t="str">
        <f t="shared" ca="1" si="4"/>
        <v/>
      </c>
      <c r="F299" t="str" cm="1">
        <f t="array" ref="F299">IF(A299&lt;&gt;"",INDEX(BDD_REVETEMENTS_EXTERIEURS!A:BF,E299,MATCH($F$8,REFERENCEMENT_FACADE[#Headers],0)),"")</f>
        <v/>
      </c>
    </row>
    <row r="300" spans="1:6" x14ac:dyDescent="0.3">
      <c r="A300" s="3" t="str">
        <f>IF(AND(A299&lt;COUNTIF(REFERENCEMENT_FACADE[DATE REFERENCEMENT],"&lt;&gt;"&amp;""),A299&gt;0),'PR-tampon'!A299+1,"")</f>
        <v/>
      </c>
      <c r="B300" s="3" t="str">
        <f>IFERROR(IF(A300="","",VLOOKUP($A300,REFERENCEMENT_FACADE[[Ordre]:[Eligibilité procédé]],2,FALSE)),"")</f>
        <v/>
      </c>
      <c r="C300" t="str" cm="1">
        <f t="array" ref="C300">IF(B300&lt;&gt;"",INDEX(BDD_REVETEMENTS_EXTERIEURS!A:BY,B300,MATCH($C$8,REFERENCEMENT_FACADE[#Headers],0)),"")</f>
        <v/>
      </c>
      <c r="D300" t="str">
        <f ca="1">IF($B$6=TRUE,IF(C300&lt;&gt;"",COUNTIF(INDIRECT("$C$"&amp;ROW($C$9)&amp;":$C$"&amp;487-COUNTBLANK($C$9:$C$487)),"&lt;"&amp;C300)+COUNTIF(C$9:C300,C300),""),IF(C300&lt;&gt;"",COUNTIF(INDIRECT("$C$"&amp;ROW($C$9)&amp;":$C$"&amp;487-COUNTBLANK($C$9:$C$487)),"&gt;"&amp;C300)+COUNTIF(C$9:C300,C300),""))</f>
        <v/>
      </c>
      <c r="E300" t="str">
        <f t="shared" ca="1" si="4"/>
        <v/>
      </c>
      <c r="F300" t="str" cm="1">
        <f t="array" ref="F300">IF(A300&lt;&gt;"",INDEX(BDD_REVETEMENTS_EXTERIEURS!A:BF,E300,MATCH($F$8,REFERENCEMENT_FACADE[#Headers],0)),"")</f>
        <v/>
      </c>
    </row>
    <row r="301" spans="1:6" x14ac:dyDescent="0.3">
      <c r="A301" s="3" t="str">
        <f>IF(AND(A300&lt;COUNTIF(REFERENCEMENT_FACADE[DATE REFERENCEMENT],"&lt;&gt;"&amp;""),A300&gt;0),'PR-tampon'!A300+1,"")</f>
        <v/>
      </c>
      <c r="B301" s="3" t="str">
        <f>IFERROR(IF(A301="","",VLOOKUP($A301,REFERENCEMENT_FACADE[[Ordre]:[Eligibilité procédé]],2,FALSE)),"")</f>
        <v/>
      </c>
      <c r="C301" t="str" cm="1">
        <f t="array" ref="C301">IF(B301&lt;&gt;"",INDEX(BDD_REVETEMENTS_EXTERIEURS!A:BY,B301,MATCH($C$8,REFERENCEMENT_FACADE[#Headers],0)),"")</f>
        <v/>
      </c>
      <c r="D301" t="str">
        <f ca="1">IF($B$6=TRUE,IF(C301&lt;&gt;"",COUNTIF(INDIRECT("$C$"&amp;ROW($C$9)&amp;":$C$"&amp;487-COUNTBLANK($C$9:$C$487)),"&lt;"&amp;C301)+COUNTIF(C$9:C301,C301),""),IF(C301&lt;&gt;"",COUNTIF(INDIRECT("$C$"&amp;ROW($C$9)&amp;":$C$"&amp;487-COUNTBLANK($C$9:$C$487)),"&gt;"&amp;C301)+COUNTIF(C$9:C301,C301),""))</f>
        <v/>
      </c>
      <c r="E301" t="str">
        <f t="shared" ca="1" si="4"/>
        <v/>
      </c>
      <c r="F301" t="str" cm="1">
        <f t="array" ref="F301">IF(A301&lt;&gt;"",INDEX(BDD_REVETEMENTS_EXTERIEURS!A:BF,E301,MATCH($F$8,REFERENCEMENT_FACADE[#Headers],0)),"")</f>
        <v/>
      </c>
    </row>
    <row r="302" spans="1:6" x14ac:dyDescent="0.3">
      <c r="A302" s="3" t="str">
        <f>IF(AND(A301&lt;COUNTIF(REFERENCEMENT_FACADE[DATE REFERENCEMENT],"&lt;&gt;"&amp;""),A301&gt;0),'PR-tampon'!A301+1,"")</f>
        <v/>
      </c>
      <c r="B302" s="3" t="str">
        <f>IFERROR(IF(A302="","",VLOOKUP($A302,REFERENCEMENT_FACADE[[Ordre]:[Eligibilité procédé]],2,FALSE)),"")</f>
        <v/>
      </c>
      <c r="C302" t="str" cm="1">
        <f t="array" ref="C302">IF(B302&lt;&gt;"",INDEX(BDD_REVETEMENTS_EXTERIEURS!A:BY,B302,MATCH($C$8,REFERENCEMENT_FACADE[#Headers],0)),"")</f>
        <v/>
      </c>
      <c r="D302" t="str">
        <f ca="1">IF($B$6=TRUE,IF(C302&lt;&gt;"",COUNTIF(INDIRECT("$C$"&amp;ROW($C$9)&amp;":$C$"&amp;487-COUNTBLANK($C$9:$C$487)),"&lt;"&amp;C302)+COUNTIF(C$9:C302,C302),""),IF(C302&lt;&gt;"",COUNTIF(INDIRECT("$C$"&amp;ROW($C$9)&amp;":$C$"&amp;487-COUNTBLANK($C$9:$C$487)),"&gt;"&amp;C302)+COUNTIF(C$9:C302,C302),""))</f>
        <v/>
      </c>
      <c r="E302" t="str">
        <f t="shared" ca="1" si="4"/>
        <v/>
      </c>
      <c r="F302" t="str" cm="1">
        <f t="array" ref="F302">IF(A302&lt;&gt;"",INDEX(BDD_REVETEMENTS_EXTERIEURS!A:BF,E302,MATCH($F$8,REFERENCEMENT_FACADE[#Headers],0)),"")</f>
        <v/>
      </c>
    </row>
    <row r="303" spans="1:6" x14ac:dyDescent="0.3">
      <c r="A303" s="3" t="str">
        <f>IF(AND(A302&lt;COUNTIF(REFERENCEMENT_FACADE[DATE REFERENCEMENT],"&lt;&gt;"&amp;""),A302&gt;0),'PR-tampon'!A302+1,"")</f>
        <v/>
      </c>
      <c r="B303" s="3" t="str">
        <f>IFERROR(IF(A303="","",VLOOKUP($A303,REFERENCEMENT_FACADE[[Ordre]:[Eligibilité procédé]],2,FALSE)),"")</f>
        <v/>
      </c>
      <c r="C303" t="str" cm="1">
        <f t="array" ref="C303">IF(B303&lt;&gt;"",INDEX(BDD_REVETEMENTS_EXTERIEURS!A:BY,B303,MATCH($C$8,REFERENCEMENT_FACADE[#Headers],0)),"")</f>
        <v/>
      </c>
      <c r="D303" t="str">
        <f ca="1">IF($B$6=TRUE,IF(C303&lt;&gt;"",COUNTIF(INDIRECT("$C$"&amp;ROW($C$9)&amp;":$C$"&amp;487-COUNTBLANK($C$9:$C$487)),"&lt;"&amp;C303)+COUNTIF(C$9:C303,C303),""),IF(C303&lt;&gt;"",COUNTIF(INDIRECT("$C$"&amp;ROW($C$9)&amp;":$C$"&amp;487-COUNTBLANK($C$9:$C$487)),"&gt;"&amp;C303)+COUNTIF(C$9:C303,C303),""))</f>
        <v/>
      </c>
      <c r="E303" t="str">
        <f t="shared" ca="1" si="4"/>
        <v/>
      </c>
      <c r="F303" t="str" cm="1">
        <f t="array" ref="F303">IF(A303&lt;&gt;"",INDEX(BDD_REVETEMENTS_EXTERIEURS!A:BF,E303,MATCH($F$8,REFERENCEMENT_FACADE[#Headers],0)),"")</f>
        <v/>
      </c>
    </row>
    <row r="304" spans="1:6" x14ac:dyDescent="0.3">
      <c r="A304" s="3" t="str">
        <f>IF(AND(A303&lt;COUNTIF(REFERENCEMENT_FACADE[DATE REFERENCEMENT],"&lt;&gt;"&amp;""),A303&gt;0),'PR-tampon'!A303+1,"")</f>
        <v/>
      </c>
      <c r="B304" s="3" t="str">
        <f>IFERROR(IF(A304="","",VLOOKUP($A304,REFERENCEMENT_FACADE[[Ordre]:[Eligibilité procédé]],2,FALSE)),"")</f>
        <v/>
      </c>
      <c r="C304" t="str" cm="1">
        <f t="array" ref="C304">IF(B304&lt;&gt;"",INDEX(BDD_REVETEMENTS_EXTERIEURS!A:BY,B304,MATCH($C$8,REFERENCEMENT_FACADE[#Headers],0)),"")</f>
        <v/>
      </c>
      <c r="D304" t="str">
        <f ca="1">IF($B$6=TRUE,IF(C304&lt;&gt;"",COUNTIF(INDIRECT("$C$"&amp;ROW($C$9)&amp;":$C$"&amp;487-COUNTBLANK($C$9:$C$487)),"&lt;"&amp;C304)+COUNTIF(C$9:C304,C304),""),IF(C304&lt;&gt;"",COUNTIF(INDIRECT("$C$"&amp;ROW($C$9)&amp;":$C$"&amp;487-COUNTBLANK($C$9:$C$487)),"&gt;"&amp;C304)+COUNTIF(C$9:C304,C304),""))</f>
        <v/>
      </c>
      <c r="E304" t="str">
        <f t="shared" ca="1" si="4"/>
        <v/>
      </c>
      <c r="F304" t="str" cm="1">
        <f t="array" ref="F304">IF(A304&lt;&gt;"",INDEX(BDD_REVETEMENTS_EXTERIEURS!A:BF,E304,MATCH($F$8,REFERENCEMENT_FACADE[#Headers],0)),"")</f>
        <v/>
      </c>
    </row>
    <row r="305" spans="1:6" x14ac:dyDescent="0.3">
      <c r="A305" s="3" t="str">
        <f>IF(AND(A304&lt;COUNTIF(REFERENCEMENT_FACADE[DATE REFERENCEMENT],"&lt;&gt;"&amp;""),A304&gt;0),'PR-tampon'!A304+1,"")</f>
        <v/>
      </c>
      <c r="B305" s="3" t="str">
        <f>IFERROR(IF(A305="","",VLOOKUP($A305,REFERENCEMENT_FACADE[[Ordre]:[Eligibilité procédé]],2,FALSE)),"")</f>
        <v/>
      </c>
      <c r="C305" t="str" cm="1">
        <f t="array" ref="C305">IF(B305&lt;&gt;"",INDEX(BDD_REVETEMENTS_EXTERIEURS!A:BY,B305,MATCH($C$8,REFERENCEMENT_FACADE[#Headers],0)),"")</f>
        <v/>
      </c>
      <c r="D305" t="str">
        <f ca="1">IF($B$6=TRUE,IF(C305&lt;&gt;"",COUNTIF(INDIRECT("$C$"&amp;ROW($C$9)&amp;":$C$"&amp;487-COUNTBLANK($C$9:$C$487)),"&lt;"&amp;C305)+COUNTIF(C$9:C305,C305),""),IF(C305&lt;&gt;"",COUNTIF(INDIRECT("$C$"&amp;ROW($C$9)&amp;":$C$"&amp;487-COUNTBLANK($C$9:$C$487)),"&gt;"&amp;C305)+COUNTIF(C$9:C305,C305),""))</f>
        <v/>
      </c>
      <c r="E305" t="str">
        <f t="shared" ca="1" si="4"/>
        <v/>
      </c>
      <c r="F305" t="str" cm="1">
        <f t="array" ref="F305">IF(A305&lt;&gt;"",INDEX(BDD_REVETEMENTS_EXTERIEURS!A:BF,E305,MATCH($F$8,REFERENCEMENT_FACADE[#Headers],0)),"")</f>
        <v/>
      </c>
    </row>
    <row r="306" spans="1:6" x14ac:dyDescent="0.3">
      <c r="A306" s="3" t="str">
        <f>IF(AND(A305&lt;COUNTIF(REFERENCEMENT_FACADE[DATE REFERENCEMENT],"&lt;&gt;"&amp;""),A305&gt;0),'PR-tampon'!A305+1,"")</f>
        <v/>
      </c>
      <c r="B306" s="3" t="str">
        <f>IFERROR(IF(A306="","",VLOOKUP($A306,REFERENCEMENT_FACADE[[Ordre]:[Eligibilité procédé]],2,FALSE)),"")</f>
        <v/>
      </c>
      <c r="C306" t="str" cm="1">
        <f t="array" ref="C306">IF(B306&lt;&gt;"",INDEX(BDD_REVETEMENTS_EXTERIEURS!A:BY,B306,MATCH($C$8,REFERENCEMENT_FACADE[#Headers],0)),"")</f>
        <v/>
      </c>
      <c r="D306" t="str">
        <f ca="1">IF($B$6=TRUE,IF(C306&lt;&gt;"",COUNTIF(INDIRECT("$C$"&amp;ROW($C$9)&amp;":$C$"&amp;487-COUNTBLANK($C$9:$C$487)),"&lt;"&amp;C306)+COUNTIF(C$9:C306,C306),""),IF(C306&lt;&gt;"",COUNTIF(INDIRECT("$C$"&amp;ROW($C$9)&amp;":$C$"&amp;487-COUNTBLANK($C$9:$C$487)),"&gt;"&amp;C306)+COUNTIF(C$9:C306,C306),""))</f>
        <v/>
      </c>
      <c r="E306" t="str">
        <f t="shared" ca="1" si="4"/>
        <v/>
      </c>
      <c r="F306" t="str" cm="1">
        <f t="array" ref="F306">IF(A306&lt;&gt;"",INDEX(BDD_REVETEMENTS_EXTERIEURS!A:BF,E306,MATCH($F$8,REFERENCEMENT_FACADE[#Headers],0)),"")</f>
        <v/>
      </c>
    </row>
    <row r="307" spans="1:6" x14ac:dyDescent="0.3">
      <c r="A307" s="3" t="str">
        <f>IF(AND(A306&lt;COUNTIF(REFERENCEMENT_FACADE[DATE REFERENCEMENT],"&lt;&gt;"&amp;""),A306&gt;0),'PR-tampon'!A306+1,"")</f>
        <v/>
      </c>
      <c r="B307" s="3" t="str">
        <f>IFERROR(IF(A307="","",VLOOKUP($A307,REFERENCEMENT_FACADE[[Ordre]:[Eligibilité procédé]],2,FALSE)),"")</f>
        <v/>
      </c>
      <c r="C307" t="str" cm="1">
        <f t="array" ref="C307">IF(B307&lt;&gt;"",INDEX(BDD_REVETEMENTS_EXTERIEURS!A:BY,B307,MATCH($C$8,REFERENCEMENT_FACADE[#Headers],0)),"")</f>
        <v/>
      </c>
      <c r="D307" t="str">
        <f ca="1">IF($B$6=TRUE,IF(C307&lt;&gt;"",COUNTIF(INDIRECT("$C$"&amp;ROW($C$9)&amp;":$C$"&amp;487-COUNTBLANK($C$9:$C$487)),"&lt;"&amp;C307)+COUNTIF(C$9:C307,C307),""),IF(C307&lt;&gt;"",COUNTIF(INDIRECT("$C$"&amp;ROW($C$9)&amp;":$C$"&amp;487-COUNTBLANK($C$9:$C$487)),"&gt;"&amp;C307)+COUNTIF(C$9:C307,C307),""))</f>
        <v/>
      </c>
      <c r="E307" t="str">
        <f t="shared" ca="1" si="4"/>
        <v/>
      </c>
      <c r="F307" t="str" cm="1">
        <f t="array" ref="F307">IF(A307&lt;&gt;"",INDEX(BDD_REVETEMENTS_EXTERIEURS!A:BF,E307,MATCH($F$8,REFERENCEMENT_FACADE[#Headers],0)),"")</f>
        <v/>
      </c>
    </row>
    <row r="308" spans="1:6" x14ac:dyDescent="0.3">
      <c r="A308" s="3" t="str">
        <f>IF(AND(A307&lt;COUNTIF(REFERENCEMENT_FACADE[DATE REFERENCEMENT],"&lt;&gt;"&amp;""),A307&gt;0),'PR-tampon'!A307+1,"")</f>
        <v/>
      </c>
      <c r="B308" s="3" t="str">
        <f>IFERROR(IF(A308="","",VLOOKUP($A308,REFERENCEMENT_FACADE[[Ordre]:[Eligibilité procédé]],2,FALSE)),"")</f>
        <v/>
      </c>
      <c r="C308" t="str" cm="1">
        <f t="array" ref="C308">IF(B308&lt;&gt;"",INDEX(BDD_REVETEMENTS_EXTERIEURS!A:BY,B308,MATCH($C$8,REFERENCEMENT_FACADE[#Headers],0)),"")</f>
        <v/>
      </c>
      <c r="D308" t="str">
        <f ca="1">IF($B$6=TRUE,IF(C308&lt;&gt;"",COUNTIF(INDIRECT("$C$"&amp;ROW($C$9)&amp;":$C$"&amp;487-COUNTBLANK($C$9:$C$487)),"&lt;"&amp;C308)+COUNTIF(C$9:C308,C308),""),IF(C308&lt;&gt;"",COUNTIF(INDIRECT("$C$"&amp;ROW($C$9)&amp;":$C$"&amp;487-COUNTBLANK($C$9:$C$487)),"&gt;"&amp;C308)+COUNTIF(C$9:C308,C308),""))</f>
        <v/>
      </c>
      <c r="E308" t="str">
        <f t="shared" ca="1" si="4"/>
        <v/>
      </c>
      <c r="F308" t="str" cm="1">
        <f t="array" ref="F308">IF(A308&lt;&gt;"",INDEX(BDD_REVETEMENTS_EXTERIEURS!A:BF,E308,MATCH($F$8,REFERENCEMENT_FACADE[#Headers],0)),"")</f>
        <v/>
      </c>
    </row>
    <row r="309" spans="1:6" x14ac:dyDescent="0.3">
      <c r="A309" s="3" t="str">
        <f>IF(AND(A308&lt;COUNTIF(REFERENCEMENT_FACADE[DATE REFERENCEMENT],"&lt;&gt;"&amp;""),A308&gt;0),'PR-tampon'!A308+1,"")</f>
        <v/>
      </c>
      <c r="B309" s="3" t="str">
        <f>IFERROR(IF(A309="","",VLOOKUP($A309,REFERENCEMENT_FACADE[[Ordre]:[Eligibilité procédé]],2,FALSE)),"")</f>
        <v/>
      </c>
      <c r="C309" t="str" cm="1">
        <f t="array" ref="C309">IF(B309&lt;&gt;"",INDEX(BDD_REVETEMENTS_EXTERIEURS!A:BY,B309,MATCH($C$8,REFERENCEMENT_FACADE[#Headers],0)),"")</f>
        <v/>
      </c>
      <c r="D309" t="str">
        <f ca="1">IF($B$6=TRUE,IF(C309&lt;&gt;"",COUNTIF(INDIRECT("$C$"&amp;ROW($C$9)&amp;":$C$"&amp;487-COUNTBLANK($C$9:$C$487)),"&lt;"&amp;C309)+COUNTIF(C$9:C309,C309),""),IF(C309&lt;&gt;"",COUNTIF(INDIRECT("$C$"&amp;ROW($C$9)&amp;":$C$"&amp;487-COUNTBLANK($C$9:$C$487)),"&gt;"&amp;C309)+COUNTIF(C$9:C309,C309),""))</f>
        <v/>
      </c>
      <c r="E309" t="str">
        <f t="shared" ca="1" si="4"/>
        <v/>
      </c>
      <c r="F309" t="str" cm="1">
        <f t="array" ref="F309">IF(A309&lt;&gt;"",INDEX(BDD_REVETEMENTS_EXTERIEURS!A:BF,E309,MATCH($F$8,REFERENCEMENT_FACADE[#Headers],0)),"")</f>
        <v/>
      </c>
    </row>
    <row r="310" spans="1:6" x14ac:dyDescent="0.3">
      <c r="A310" s="3" t="str">
        <f>IF(AND(A309&lt;COUNTIF(REFERENCEMENT_FACADE[DATE REFERENCEMENT],"&lt;&gt;"&amp;""),A309&gt;0),'PR-tampon'!A309+1,"")</f>
        <v/>
      </c>
      <c r="B310" s="3" t="str">
        <f>IFERROR(IF(A310="","",VLOOKUP($A310,REFERENCEMENT_FACADE[[Ordre]:[Eligibilité procédé]],2,FALSE)),"")</f>
        <v/>
      </c>
      <c r="C310" t="str" cm="1">
        <f t="array" ref="C310">IF(B310&lt;&gt;"",INDEX(BDD_REVETEMENTS_EXTERIEURS!A:BY,B310,MATCH($C$8,REFERENCEMENT_FACADE[#Headers],0)),"")</f>
        <v/>
      </c>
      <c r="D310" t="str">
        <f ca="1">IF($B$6=TRUE,IF(C310&lt;&gt;"",COUNTIF(INDIRECT("$C$"&amp;ROW($C$9)&amp;":$C$"&amp;487-COUNTBLANK($C$9:$C$487)),"&lt;"&amp;C310)+COUNTIF(C$9:C310,C310),""),IF(C310&lt;&gt;"",COUNTIF(INDIRECT("$C$"&amp;ROW($C$9)&amp;":$C$"&amp;487-COUNTBLANK($C$9:$C$487)),"&gt;"&amp;C310)+COUNTIF(C$9:C310,C310),""))</f>
        <v/>
      </c>
      <c r="E310" t="str">
        <f t="shared" ca="1" si="4"/>
        <v/>
      </c>
      <c r="F310" t="str" cm="1">
        <f t="array" ref="F310">IF(A310&lt;&gt;"",INDEX(BDD_REVETEMENTS_EXTERIEURS!A:BF,E310,MATCH($F$8,REFERENCEMENT_FACADE[#Headers],0)),"")</f>
        <v/>
      </c>
    </row>
    <row r="311" spans="1:6" x14ac:dyDescent="0.3">
      <c r="A311" s="3" t="str">
        <f>IF(AND(A310&lt;COUNTIF(REFERENCEMENT_FACADE[DATE REFERENCEMENT],"&lt;&gt;"&amp;""),A310&gt;0),'PR-tampon'!A310+1,"")</f>
        <v/>
      </c>
      <c r="B311" s="3" t="str">
        <f>IFERROR(IF(A311="","",VLOOKUP($A311,REFERENCEMENT_FACADE[[Ordre]:[Eligibilité procédé]],2,FALSE)),"")</f>
        <v/>
      </c>
      <c r="C311" t="str" cm="1">
        <f t="array" ref="C311">IF(B311&lt;&gt;"",INDEX(BDD_REVETEMENTS_EXTERIEURS!A:BY,B311,MATCH($C$8,REFERENCEMENT_FACADE[#Headers],0)),"")</f>
        <v/>
      </c>
      <c r="D311" t="str">
        <f ca="1">IF($B$6=TRUE,IF(C311&lt;&gt;"",COUNTIF(INDIRECT("$C$"&amp;ROW($C$9)&amp;":$C$"&amp;487-COUNTBLANK($C$9:$C$487)),"&lt;"&amp;C311)+COUNTIF(C$9:C311,C311),""),IF(C311&lt;&gt;"",COUNTIF(INDIRECT("$C$"&amp;ROW($C$9)&amp;":$C$"&amp;487-COUNTBLANK($C$9:$C$487)),"&gt;"&amp;C311)+COUNTIF(C$9:C311,C311),""))</f>
        <v/>
      </c>
      <c r="E311" t="str">
        <f t="shared" ca="1" si="4"/>
        <v/>
      </c>
      <c r="F311" t="str" cm="1">
        <f t="array" ref="F311">IF(A311&lt;&gt;"",INDEX(BDD_REVETEMENTS_EXTERIEURS!A:BF,E311,MATCH($F$8,REFERENCEMENT_FACADE[#Headers],0)),"")</f>
        <v/>
      </c>
    </row>
    <row r="312" spans="1:6" x14ac:dyDescent="0.3">
      <c r="A312" s="3" t="str">
        <f>IF(AND(A311&lt;COUNTIF(REFERENCEMENT_FACADE[DATE REFERENCEMENT],"&lt;&gt;"&amp;""),A311&gt;0),'PR-tampon'!A311+1,"")</f>
        <v/>
      </c>
      <c r="B312" s="3" t="str">
        <f>IFERROR(IF(A312="","",VLOOKUP($A312,REFERENCEMENT_FACADE[[Ordre]:[Eligibilité procédé]],2,FALSE)),"")</f>
        <v/>
      </c>
      <c r="C312" t="str" cm="1">
        <f t="array" ref="C312">IF(B312&lt;&gt;"",INDEX(BDD_REVETEMENTS_EXTERIEURS!A:BY,B312,MATCH($C$8,REFERENCEMENT_FACADE[#Headers],0)),"")</f>
        <v/>
      </c>
      <c r="D312" t="str">
        <f ca="1">IF($B$6=TRUE,IF(C312&lt;&gt;"",COUNTIF(INDIRECT("$C$"&amp;ROW($C$9)&amp;":$C$"&amp;487-COUNTBLANK($C$9:$C$487)),"&lt;"&amp;C312)+COUNTIF(C$9:C312,C312),""),IF(C312&lt;&gt;"",COUNTIF(INDIRECT("$C$"&amp;ROW($C$9)&amp;":$C$"&amp;487-COUNTBLANK($C$9:$C$487)),"&gt;"&amp;C312)+COUNTIF(C$9:C312,C312),""))</f>
        <v/>
      </c>
      <c r="E312" t="str">
        <f t="shared" ca="1" si="4"/>
        <v/>
      </c>
      <c r="F312" t="str" cm="1">
        <f t="array" ref="F312">IF(A312&lt;&gt;"",INDEX(BDD_REVETEMENTS_EXTERIEURS!A:BF,E312,MATCH($F$8,REFERENCEMENT_FACADE[#Headers],0)),"")</f>
        <v/>
      </c>
    </row>
    <row r="313" spans="1:6" x14ac:dyDescent="0.3">
      <c r="A313" s="3" t="str">
        <f>IF(AND(A312&lt;COUNTIF(REFERENCEMENT_FACADE[DATE REFERENCEMENT],"&lt;&gt;"&amp;""),A312&gt;0),'PR-tampon'!A312+1,"")</f>
        <v/>
      </c>
      <c r="B313" s="3" t="str">
        <f>IFERROR(IF(A313="","",VLOOKUP($A313,REFERENCEMENT_FACADE[[Ordre]:[Eligibilité procédé]],2,FALSE)),"")</f>
        <v/>
      </c>
      <c r="C313" t="str" cm="1">
        <f t="array" ref="C313">IF(B313&lt;&gt;"",INDEX(BDD_REVETEMENTS_EXTERIEURS!A:BY,B313,MATCH($C$8,REFERENCEMENT_FACADE[#Headers],0)),"")</f>
        <v/>
      </c>
      <c r="D313" t="str">
        <f ca="1">IF($B$6=TRUE,IF(C313&lt;&gt;"",COUNTIF(INDIRECT("$C$"&amp;ROW($C$9)&amp;":$C$"&amp;487-COUNTBLANK($C$9:$C$487)),"&lt;"&amp;C313)+COUNTIF(C$9:C313,C313),""),IF(C313&lt;&gt;"",COUNTIF(INDIRECT("$C$"&amp;ROW($C$9)&amp;":$C$"&amp;487-COUNTBLANK($C$9:$C$487)),"&gt;"&amp;C313)+COUNTIF(C$9:C313,C313),""))</f>
        <v/>
      </c>
      <c r="E313" t="str">
        <f t="shared" ca="1" si="4"/>
        <v/>
      </c>
      <c r="F313" t="str" cm="1">
        <f t="array" ref="F313">IF(A313&lt;&gt;"",INDEX(BDD_REVETEMENTS_EXTERIEURS!A:BF,E313,MATCH($F$8,REFERENCEMENT_FACADE[#Headers],0)),"")</f>
        <v/>
      </c>
    </row>
    <row r="314" spans="1:6" x14ac:dyDescent="0.3">
      <c r="A314" s="3" t="str">
        <f>IF(AND(A313&lt;COUNTIF(REFERENCEMENT_FACADE[DATE REFERENCEMENT],"&lt;&gt;"&amp;""),A313&gt;0),'PR-tampon'!A313+1,"")</f>
        <v/>
      </c>
      <c r="B314" s="3" t="str">
        <f>IFERROR(IF(A314="","",VLOOKUP($A314,REFERENCEMENT_FACADE[[Ordre]:[Eligibilité procédé]],2,FALSE)),"")</f>
        <v/>
      </c>
      <c r="C314" t="str" cm="1">
        <f t="array" ref="C314">IF(B314&lt;&gt;"",INDEX(BDD_REVETEMENTS_EXTERIEURS!A:BY,B314,MATCH($C$8,REFERENCEMENT_FACADE[#Headers],0)),"")</f>
        <v/>
      </c>
      <c r="D314" t="str">
        <f ca="1">IF($B$6=TRUE,IF(C314&lt;&gt;"",COUNTIF(INDIRECT("$C$"&amp;ROW($C$9)&amp;":$C$"&amp;487-COUNTBLANK($C$9:$C$487)),"&lt;"&amp;C314)+COUNTIF(C$9:C314,C314),""),IF(C314&lt;&gt;"",COUNTIF(INDIRECT("$C$"&amp;ROW($C$9)&amp;":$C$"&amp;487-COUNTBLANK($C$9:$C$487)),"&gt;"&amp;C314)+COUNTIF(C$9:C314,C314),""))</f>
        <v/>
      </c>
      <c r="E314" t="str">
        <f t="shared" ca="1" si="4"/>
        <v/>
      </c>
      <c r="F314" t="str" cm="1">
        <f t="array" ref="F314">IF(A314&lt;&gt;"",INDEX(BDD_REVETEMENTS_EXTERIEURS!A:BF,E314,MATCH($F$8,REFERENCEMENT_FACADE[#Headers],0)),"")</f>
        <v/>
      </c>
    </row>
    <row r="315" spans="1:6" x14ac:dyDescent="0.3">
      <c r="A315" s="3" t="str">
        <f>IF(AND(A314&lt;COUNTIF(REFERENCEMENT_FACADE[DATE REFERENCEMENT],"&lt;&gt;"&amp;""),A314&gt;0),'PR-tampon'!A314+1,"")</f>
        <v/>
      </c>
      <c r="B315" s="3" t="str">
        <f>IFERROR(IF(A315="","",VLOOKUP($A315,REFERENCEMENT_FACADE[[Ordre]:[Eligibilité procédé]],2,FALSE)),"")</f>
        <v/>
      </c>
      <c r="C315" t="str" cm="1">
        <f t="array" ref="C315">IF(B315&lt;&gt;"",INDEX(BDD_REVETEMENTS_EXTERIEURS!A:BY,B315,MATCH($C$8,REFERENCEMENT_FACADE[#Headers],0)),"")</f>
        <v/>
      </c>
      <c r="D315" t="str">
        <f ca="1">IF($B$6=TRUE,IF(C315&lt;&gt;"",COUNTIF(INDIRECT("$C$"&amp;ROW($C$9)&amp;":$C$"&amp;487-COUNTBLANK($C$9:$C$487)),"&lt;"&amp;C315)+COUNTIF(C$9:C315,C315),""),IF(C315&lt;&gt;"",COUNTIF(INDIRECT("$C$"&amp;ROW($C$9)&amp;":$C$"&amp;487-COUNTBLANK($C$9:$C$487)),"&gt;"&amp;C315)+COUNTIF(C$9:C315,C315),""))</f>
        <v/>
      </c>
      <c r="E315" t="str">
        <f t="shared" ca="1" si="4"/>
        <v/>
      </c>
      <c r="F315" t="str" cm="1">
        <f t="array" ref="F315">IF(A315&lt;&gt;"",INDEX(BDD_REVETEMENTS_EXTERIEURS!A:BF,E315,MATCH($F$8,REFERENCEMENT_FACADE[#Headers],0)),"")</f>
        <v/>
      </c>
    </row>
    <row r="316" spans="1:6" x14ac:dyDescent="0.3">
      <c r="A316" s="3" t="str">
        <f>IF(AND(A315&lt;COUNTIF(REFERENCEMENT_FACADE[DATE REFERENCEMENT],"&lt;&gt;"&amp;""),A315&gt;0),'PR-tampon'!A315+1,"")</f>
        <v/>
      </c>
      <c r="B316" s="3" t="str">
        <f>IFERROR(IF(A316="","",VLOOKUP($A316,REFERENCEMENT_FACADE[[Ordre]:[Eligibilité procédé]],2,FALSE)),"")</f>
        <v/>
      </c>
      <c r="C316" t="str" cm="1">
        <f t="array" ref="C316">IF(B316&lt;&gt;"",INDEX(BDD_REVETEMENTS_EXTERIEURS!A:BY,B316,MATCH($C$8,REFERENCEMENT_FACADE[#Headers],0)),"")</f>
        <v/>
      </c>
      <c r="D316" t="str">
        <f ca="1">IF($B$6=TRUE,IF(C316&lt;&gt;"",COUNTIF(INDIRECT("$C$"&amp;ROW($C$9)&amp;":$C$"&amp;487-COUNTBLANK($C$9:$C$487)),"&lt;"&amp;C316)+COUNTIF(C$9:C316,C316),""),IF(C316&lt;&gt;"",COUNTIF(INDIRECT("$C$"&amp;ROW($C$9)&amp;":$C$"&amp;487-COUNTBLANK($C$9:$C$487)),"&gt;"&amp;C316)+COUNTIF(C$9:C316,C316),""))</f>
        <v/>
      </c>
      <c r="E316" t="str">
        <f t="shared" ca="1" si="4"/>
        <v/>
      </c>
      <c r="F316" t="str" cm="1">
        <f t="array" ref="F316">IF(A316&lt;&gt;"",INDEX(BDD_REVETEMENTS_EXTERIEURS!A:BF,E316,MATCH($F$8,REFERENCEMENT_FACADE[#Headers],0)),"")</f>
        <v/>
      </c>
    </row>
    <row r="317" spans="1:6" x14ac:dyDescent="0.3">
      <c r="A317" s="3" t="str">
        <f>IF(AND(A316&lt;COUNTIF(REFERENCEMENT_FACADE[DATE REFERENCEMENT],"&lt;&gt;"&amp;""),A316&gt;0),'PR-tampon'!A316+1,"")</f>
        <v/>
      </c>
      <c r="B317" s="3" t="str">
        <f>IFERROR(IF(A317="","",VLOOKUP($A317,REFERENCEMENT_FACADE[[Ordre]:[Eligibilité procédé]],2,FALSE)),"")</f>
        <v/>
      </c>
      <c r="C317" t="str" cm="1">
        <f t="array" ref="C317">IF(B317&lt;&gt;"",INDEX(BDD_REVETEMENTS_EXTERIEURS!A:BY,B317,MATCH($C$8,REFERENCEMENT_FACADE[#Headers],0)),"")</f>
        <v/>
      </c>
      <c r="D317" t="str">
        <f ca="1">IF($B$6=TRUE,IF(C317&lt;&gt;"",COUNTIF(INDIRECT("$C$"&amp;ROW($C$9)&amp;":$C$"&amp;487-COUNTBLANK($C$9:$C$487)),"&lt;"&amp;C317)+COUNTIF(C$9:C317,C317),""),IF(C317&lt;&gt;"",COUNTIF(INDIRECT("$C$"&amp;ROW($C$9)&amp;":$C$"&amp;487-COUNTBLANK($C$9:$C$487)),"&gt;"&amp;C317)+COUNTIF(C$9:C317,C317),""))</f>
        <v/>
      </c>
      <c r="E317" t="str">
        <f t="shared" ca="1" si="4"/>
        <v/>
      </c>
      <c r="F317" t="str" cm="1">
        <f t="array" ref="F317">IF(A317&lt;&gt;"",INDEX(BDD_REVETEMENTS_EXTERIEURS!A:BF,E317,MATCH($F$8,REFERENCEMENT_FACADE[#Headers],0)),"")</f>
        <v/>
      </c>
    </row>
    <row r="318" spans="1:6" x14ac:dyDescent="0.3">
      <c r="A318" s="3" t="str">
        <f>IF(AND(A317&lt;COUNTIF(REFERENCEMENT_FACADE[DATE REFERENCEMENT],"&lt;&gt;"&amp;""),A317&gt;0),'PR-tampon'!A317+1,"")</f>
        <v/>
      </c>
      <c r="B318" s="3" t="str">
        <f>IFERROR(IF(A318="","",VLOOKUP($A318,REFERENCEMENT_FACADE[[Ordre]:[Eligibilité procédé]],2,FALSE)),"")</f>
        <v/>
      </c>
      <c r="C318" t="str" cm="1">
        <f t="array" ref="C318">IF(B318&lt;&gt;"",INDEX(BDD_REVETEMENTS_EXTERIEURS!A:BY,B318,MATCH($C$8,REFERENCEMENT_FACADE[#Headers],0)),"")</f>
        <v/>
      </c>
      <c r="D318" t="str">
        <f ca="1">IF($B$6=TRUE,IF(C318&lt;&gt;"",COUNTIF(INDIRECT("$C$"&amp;ROW($C$9)&amp;":$C$"&amp;487-COUNTBLANK($C$9:$C$487)),"&lt;"&amp;C318)+COUNTIF(C$9:C318,C318),""),IF(C318&lt;&gt;"",COUNTIF(INDIRECT("$C$"&amp;ROW($C$9)&amp;":$C$"&amp;487-COUNTBLANK($C$9:$C$487)),"&gt;"&amp;C318)+COUNTIF(C$9:C318,C318),""))</f>
        <v/>
      </c>
      <c r="E318" t="str">
        <f t="shared" ca="1" si="4"/>
        <v/>
      </c>
      <c r="F318" t="str" cm="1">
        <f t="array" ref="F318">IF(A318&lt;&gt;"",INDEX(BDD_REVETEMENTS_EXTERIEURS!A:BF,E318,MATCH($F$8,REFERENCEMENT_FACADE[#Headers],0)),"")</f>
        <v/>
      </c>
    </row>
    <row r="319" spans="1:6" x14ac:dyDescent="0.3">
      <c r="A319" s="3" t="str">
        <f>IF(AND(A318&lt;COUNTIF(REFERENCEMENT_FACADE[DATE REFERENCEMENT],"&lt;&gt;"&amp;""),A318&gt;0),'PR-tampon'!A318+1,"")</f>
        <v/>
      </c>
      <c r="B319" s="3" t="str">
        <f>IFERROR(IF(A319="","",VLOOKUP($A319,REFERENCEMENT_FACADE[[Ordre]:[Eligibilité procédé]],2,FALSE)),"")</f>
        <v/>
      </c>
      <c r="C319" t="str" cm="1">
        <f t="array" ref="C319">IF(B319&lt;&gt;"",INDEX(BDD_REVETEMENTS_EXTERIEURS!A:BY,B319,MATCH($C$8,REFERENCEMENT_FACADE[#Headers],0)),"")</f>
        <v/>
      </c>
      <c r="D319" t="str">
        <f ca="1">IF($B$6=TRUE,IF(C319&lt;&gt;"",COUNTIF(INDIRECT("$C$"&amp;ROW($C$9)&amp;":$C$"&amp;487-COUNTBLANK($C$9:$C$487)),"&lt;"&amp;C319)+COUNTIF(C$9:C319,C319),""),IF(C319&lt;&gt;"",COUNTIF(INDIRECT("$C$"&amp;ROW($C$9)&amp;":$C$"&amp;487-COUNTBLANK($C$9:$C$487)),"&gt;"&amp;C319)+COUNTIF(C$9:C319,C319),""))</f>
        <v/>
      </c>
      <c r="E319" t="str">
        <f t="shared" ca="1" si="4"/>
        <v/>
      </c>
      <c r="F319" t="str" cm="1">
        <f t="array" ref="F319">IF(A319&lt;&gt;"",INDEX(BDD_REVETEMENTS_EXTERIEURS!A:BF,E319,MATCH($F$8,REFERENCEMENT_FACADE[#Headers],0)),"")</f>
        <v/>
      </c>
    </row>
    <row r="320" spans="1:6" x14ac:dyDescent="0.3">
      <c r="A320" s="3" t="str">
        <f>IF(AND(A319&lt;COUNTIF(REFERENCEMENT_FACADE[DATE REFERENCEMENT],"&lt;&gt;"&amp;""),A319&gt;0),'PR-tampon'!A319+1,"")</f>
        <v/>
      </c>
      <c r="B320" s="3" t="str">
        <f>IFERROR(IF(A320="","",VLOOKUP($A320,REFERENCEMENT_FACADE[[Ordre]:[Eligibilité procédé]],2,FALSE)),"")</f>
        <v/>
      </c>
      <c r="C320" t="str" cm="1">
        <f t="array" ref="C320">IF(B320&lt;&gt;"",INDEX(BDD_REVETEMENTS_EXTERIEURS!A:BY,B320,MATCH($C$8,REFERENCEMENT_FACADE[#Headers],0)),"")</f>
        <v/>
      </c>
      <c r="D320" t="str">
        <f ca="1">IF($B$6=TRUE,IF(C320&lt;&gt;"",COUNTIF(INDIRECT("$C$"&amp;ROW($C$9)&amp;":$C$"&amp;487-COUNTBLANK($C$9:$C$487)),"&lt;"&amp;C320)+COUNTIF(C$9:C320,C320),""),IF(C320&lt;&gt;"",COUNTIF(INDIRECT("$C$"&amp;ROW($C$9)&amp;":$C$"&amp;487-COUNTBLANK($C$9:$C$487)),"&gt;"&amp;C320)+COUNTIF(C$9:C320,C320),""))</f>
        <v/>
      </c>
      <c r="E320" t="str">
        <f t="shared" ca="1" si="4"/>
        <v/>
      </c>
      <c r="F320" t="str" cm="1">
        <f t="array" ref="F320">IF(A320&lt;&gt;"",INDEX(BDD_REVETEMENTS_EXTERIEURS!A:BF,E320,MATCH($F$8,REFERENCEMENT_FACADE[#Headers],0)),"")</f>
        <v/>
      </c>
    </row>
    <row r="321" spans="1:6" x14ac:dyDescent="0.3">
      <c r="A321" s="3" t="str">
        <f>IF(AND(A320&lt;COUNTIF(REFERENCEMENT_FACADE[DATE REFERENCEMENT],"&lt;&gt;"&amp;""),A320&gt;0),'PR-tampon'!A320+1,"")</f>
        <v/>
      </c>
      <c r="B321" s="3" t="str">
        <f>IFERROR(IF(A321="","",VLOOKUP($A321,REFERENCEMENT_FACADE[[Ordre]:[Eligibilité procédé]],2,FALSE)),"")</f>
        <v/>
      </c>
      <c r="C321" t="str" cm="1">
        <f t="array" ref="C321">IF(B321&lt;&gt;"",INDEX(BDD_REVETEMENTS_EXTERIEURS!A:BY,B321,MATCH($C$8,REFERENCEMENT_FACADE[#Headers],0)),"")</f>
        <v/>
      </c>
      <c r="D321" t="str">
        <f ca="1">IF($B$6=TRUE,IF(C321&lt;&gt;"",COUNTIF(INDIRECT("$C$"&amp;ROW($C$9)&amp;":$C$"&amp;487-COUNTBLANK($C$9:$C$487)),"&lt;"&amp;C321)+COUNTIF(C$9:C321,C321),""),IF(C321&lt;&gt;"",COUNTIF(INDIRECT("$C$"&amp;ROW($C$9)&amp;":$C$"&amp;487-COUNTBLANK($C$9:$C$487)),"&gt;"&amp;C321)+COUNTIF(C$9:C321,C321),""))</f>
        <v/>
      </c>
      <c r="E321" t="str">
        <f t="shared" ca="1" si="4"/>
        <v/>
      </c>
      <c r="F321" t="str" cm="1">
        <f t="array" ref="F321">IF(A321&lt;&gt;"",INDEX(BDD_REVETEMENTS_EXTERIEURS!A:BF,E321,MATCH($F$8,REFERENCEMENT_FACADE[#Headers],0)),"")</f>
        <v/>
      </c>
    </row>
    <row r="322" spans="1:6" x14ac:dyDescent="0.3">
      <c r="A322" s="3" t="str">
        <f>IF(AND(A321&lt;COUNTIF(REFERENCEMENT_FACADE[DATE REFERENCEMENT],"&lt;&gt;"&amp;""),A321&gt;0),'PR-tampon'!A321+1,"")</f>
        <v/>
      </c>
      <c r="B322" s="3" t="str">
        <f>IFERROR(IF(A322="","",VLOOKUP($A322,REFERENCEMENT_FACADE[[Ordre]:[Eligibilité procédé]],2,FALSE)),"")</f>
        <v/>
      </c>
      <c r="C322" t="str" cm="1">
        <f t="array" ref="C322">IF(B322&lt;&gt;"",INDEX(BDD_REVETEMENTS_EXTERIEURS!A:BY,B322,MATCH($C$8,REFERENCEMENT_FACADE[#Headers],0)),"")</f>
        <v/>
      </c>
      <c r="D322" t="str">
        <f ca="1">IF($B$6=TRUE,IF(C322&lt;&gt;"",COUNTIF(INDIRECT("$C$"&amp;ROW($C$9)&amp;":$C$"&amp;487-COUNTBLANK($C$9:$C$487)),"&lt;"&amp;C322)+COUNTIF(C$9:C322,C322),""),IF(C322&lt;&gt;"",COUNTIF(INDIRECT("$C$"&amp;ROW($C$9)&amp;":$C$"&amp;487-COUNTBLANK($C$9:$C$487)),"&gt;"&amp;C322)+COUNTIF(C$9:C322,C322),""))</f>
        <v/>
      </c>
      <c r="E322" t="str">
        <f t="shared" ca="1" si="4"/>
        <v/>
      </c>
      <c r="F322" t="str" cm="1">
        <f t="array" ref="F322">IF(A322&lt;&gt;"",INDEX(BDD_REVETEMENTS_EXTERIEURS!A:BF,E322,MATCH($F$8,REFERENCEMENT_FACADE[#Headers],0)),"")</f>
        <v/>
      </c>
    </row>
    <row r="323" spans="1:6" x14ac:dyDescent="0.3">
      <c r="A323" s="3" t="str">
        <f>IF(AND(A322&lt;COUNTIF(REFERENCEMENT_FACADE[DATE REFERENCEMENT],"&lt;&gt;"&amp;""),A322&gt;0),'PR-tampon'!A322+1,"")</f>
        <v/>
      </c>
      <c r="B323" s="3" t="str">
        <f>IFERROR(IF(A323="","",VLOOKUP($A323,REFERENCEMENT_FACADE[[Ordre]:[Eligibilité procédé]],2,FALSE)),"")</f>
        <v/>
      </c>
      <c r="C323" t="str" cm="1">
        <f t="array" ref="C323">IF(B323&lt;&gt;"",INDEX(BDD_REVETEMENTS_EXTERIEURS!A:BY,B323,MATCH($C$8,REFERENCEMENT_FACADE[#Headers],0)),"")</f>
        <v/>
      </c>
      <c r="D323" t="str">
        <f ca="1">IF($B$6=TRUE,IF(C323&lt;&gt;"",COUNTIF(INDIRECT("$C$"&amp;ROW($C$9)&amp;":$C$"&amp;487-COUNTBLANK($C$9:$C$487)),"&lt;"&amp;C323)+COUNTIF(C$9:C323,C323),""),IF(C323&lt;&gt;"",COUNTIF(INDIRECT("$C$"&amp;ROW($C$9)&amp;":$C$"&amp;487-COUNTBLANK($C$9:$C$487)),"&gt;"&amp;C323)+COUNTIF(C$9:C323,C323),""))</f>
        <v/>
      </c>
      <c r="E323" t="str">
        <f t="shared" ca="1" si="4"/>
        <v/>
      </c>
      <c r="F323" t="str" cm="1">
        <f t="array" ref="F323">IF(A323&lt;&gt;"",INDEX(BDD_REVETEMENTS_EXTERIEURS!A:BF,E323,MATCH($F$8,REFERENCEMENT_FACADE[#Headers],0)),"")</f>
        <v/>
      </c>
    </row>
    <row r="324" spans="1:6" x14ac:dyDescent="0.3">
      <c r="A324" s="3" t="str">
        <f>IF(AND(A323&lt;COUNTIF(REFERENCEMENT_FACADE[DATE REFERENCEMENT],"&lt;&gt;"&amp;""),A323&gt;0),'PR-tampon'!A323+1,"")</f>
        <v/>
      </c>
      <c r="B324" s="3" t="str">
        <f>IFERROR(IF(A324="","",VLOOKUP($A324,REFERENCEMENT_FACADE[[Ordre]:[Eligibilité procédé]],2,FALSE)),"")</f>
        <v/>
      </c>
      <c r="C324" t="str" cm="1">
        <f t="array" ref="C324">IF(B324&lt;&gt;"",INDEX(BDD_REVETEMENTS_EXTERIEURS!A:BY,B324,MATCH($C$8,REFERENCEMENT_FACADE[#Headers],0)),"")</f>
        <v/>
      </c>
      <c r="D324" t="str">
        <f ca="1">IF($B$6=TRUE,IF(C324&lt;&gt;"",COUNTIF(INDIRECT("$C$"&amp;ROW($C$9)&amp;":$C$"&amp;487-COUNTBLANK($C$9:$C$487)),"&lt;"&amp;C324)+COUNTIF(C$9:C324,C324),""),IF(C324&lt;&gt;"",COUNTIF(INDIRECT("$C$"&amp;ROW($C$9)&amp;":$C$"&amp;487-COUNTBLANK($C$9:$C$487)),"&gt;"&amp;C324)+COUNTIF(C$9:C324,C324),""))</f>
        <v/>
      </c>
      <c r="E324" t="str">
        <f t="shared" ca="1" si="4"/>
        <v/>
      </c>
      <c r="F324" t="str" cm="1">
        <f t="array" ref="F324">IF(A324&lt;&gt;"",INDEX(BDD_REVETEMENTS_EXTERIEURS!A:BF,E324,MATCH($F$8,REFERENCEMENT_FACADE[#Headers],0)),"")</f>
        <v/>
      </c>
    </row>
    <row r="325" spans="1:6" x14ac:dyDescent="0.3">
      <c r="A325" s="3" t="str">
        <f>IF(AND(A324&lt;COUNTIF(REFERENCEMENT_FACADE[DATE REFERENCEMENT],"&lt;&gt;"&amp;""),A324&gt;0),'PR-tampon'!A324+1,"")</f>
        <v/>
      </c>
      <c r="B325" s="3" t="str">
        <f>IFERROR(IF(A325="","",VLOOKUP($A325,REFERENCEMENT_FACADE[[Ordre]:[Eligibilité procédé]],2,FALSE)),"")</f>
        <v/>
      </c>
      <c r="C325" t="str" cm="1">
        <f t="array" ref="C325">IF(B325&lt;&gt;"",INDEX(BDD_REVETEMENTS_EXTERIEURS!A:BY,B325,MATCH($C$8,REFERENCEMENT_FACADE[#Headers],0)),"")</f>
        <v/>
      </c>
      <c r="D325" t="str">
        <f ca="1">IF($B$6=TRUE,IF(C325&lt;&gt;"",COUNTIF(INDIRECT("$C$"&amp;ROW($C$9)&amp;":$C$"&amp;487-COUNTBLANK($C$9:$C$487)),"&lt;"&amp;C325)+COUNTIF(C$9:C325,C325),""),IF(C325&lt;&gt;"",COUNTIF(INDIRECT("$C$"&amp;ROW($C$9)&amp;":$C$"&amp;487-COUNTBLANK($C$9:$C$487)),"&gt;"&amp;C325)+COUNTIF(C$9:C325,C325),""))</f>
        <v/>
      </c>
      <c r="E325" t="str">
        <f t="shared" ca="1" si="4"/>
        <v/>
      </c>
      <c r="F325" t="str" cm="1">
        <f t="array" ref="F325">IF(A325&lt;&gt;"",INDEX(BDD_REVETEMENTS_EXTERIEURS!A:BF,E325,MATCH($F$8,REFERENCEMENT_FACADE[#Headers],0)),"")</f>
        <v/>
      </c>
    </row>
    <row r="326" spans="1:6" x14ac:dyDescent="0.3">
      <c r="A326" s="3" t="str">
        <f>IF(AND(A325&lt;COUNTIF(REFERENCEMENT_FACADE[DATE REFERENCEMENT],"&lt;&gt;"&amp;""),A325&gt;0),'PR-tampon'!A325+1,"")</f>
        <v/>
      </c>
      <c r="B326" s="3" t="str">
        <f>IFERROR(IF(A326="","",VLOOKUP($A326,REFERENCEMENT_FACADE[[Ordre]:[Eligibilité procédé]],2,FALSE)),"")</f>
        <v/>
      </c>
      <c r="C326" t="str" cm="1">
        <f t="array" ref="C326">IF(B326&lt;&gt;"",INDEX(BDD_REVETEMENTS_EXTERIEURS!A:BY,B326,MATCH($C$8,REFERENCEMENT_FACADE[#Headers],0)),"")</f>
        <v/>
      </c>
      <c r="D326" t="str">
        <f ca="1">IF($B$6=TRUE,IF(C326&lt;&gt;"",COUNTIF(INDIRECT("$C$"&amp;ROW($C$9)&amp;":$C$"&amp;487-COUNTBLANK($C$9:$C$487)),"&lt;"&amp;C326)+COUNTIF(C$9:C326,C326),""),IF(C326&lt;&gt;"",COUNTIF(INDIRECT("$C$"&amp;ROW($C$9)&amp;":$C$"&amp;487-COUNTBLANK($C$9:$C$487)),"&gt;"&amp;C326)+COUNTIF(C$9:C326,C326),""))</f>
        <v/>
      </c>
      <c r="E326" t="str">
        <f t="shared" ca="1" si="4"/>
        <v/>
      </c>
      <c r="F326" t="str" cm="1">
        <f t="array" ref="F326">IF(A326&lt;&gt;"",INDEX(BDD_REVETEMENTS_EXTERIEURS!A:BF,E326,MATCH($F$8,REFERENCEMENT_FACADE[#Headers],0)),"")</f>
        <v/>
      </c>
    </row>
    <row r="327" spans="1:6" x14ac:dyDescent="0.3">
      <c r="A327" s="3" t="str">
        <f>IF(AND(A326&lt;COUNTIF(REFERENCEMENT_FACADE[DATE REFERENCEMENT],"&lt;&gt;"&amp;""),A326&gt;0),'PR-tampon'!A326+1,"")</f>
        <v/>
      </c>
      <c r="B327" s="3" t="str">
        <f>IFERROR(IF(A327="","",VLOOKUP($A327,REFERENCEMENT_FACADE[[Ordre]:[Eligibilité procédé]],2,FALSE)),"")</f>
        <v/>
      </c>
      <c r="C327" t="str" cm="1">
        <f t="array" ref="C327">IF(B327&lt;&gt;"",INDEX(BDD_REVETEMENTS_EXTERIEURS!A:BY,B327,MATCH($C$8,REFERENCEMENT_FACADE[#Headers],0)),"")</f>
        <v/>
      </c>
      <c r="D327" t="str">
        <f ca="1">IF($B$6=TRUE,IF(C327&lt;&gt;"",COUNTIF(INDIRECT("$C$"&amp;ROW($C$9)&amp;":$C$"&amp;487-COUNTBLANK($C$9:$C$487)),"&lt;"&amp;C327)+COUNTIF(C$9:C327,C327),""),IF(C327&lt;&gt;"",COUNTIF(INDIRECT("$C$"&amp;ROW($C$9)&amp;":$C$"&amp;487-COUNTBLANK($C$9:$C$487)),"&gt;"&amp;C327)+COUNTIF(C$9:C327,C327),""))</f>
        <v/>
      </c>
      <c r="E327" t="str">
        <f t="shared" ca="1" si="4"/>
        <v/>
      </c>
      <c r="F327" t="str" cm="1">
        <f t="array" ref="F327">IF(A327&lt;&gt;"",INDEX(BDD_REVETEMENTS_EXTERIEURS!A:BF,E327,MATCH($F$8,REFERENCEMENT_FACADE[#Headers],0)),"")</f>
        <v/>
      </c>
    </row>
    <row r="328" spans="1:6" x14ac:dyDescent="0.3">
      <c r="A328" s="3" t="str">
        <f>IF(AND(A327&lt;COUNTIF(REFERENCEMENT_FACADE[DATE REFERENCEMENT],"&lt;&gt;"&amp;""),A327&gt;0),'PR-tampon'!A327+1,"")</f>
        <v/>
      </c>
      <c r="B328" s="3" t="str">
        <f>IFERROR(IF(A328="","",VLOOKUP($A328,REFERENCEMENT_FACADE[[Ordre]:[Eligibilité procédé]],2,FALSE)),"")</f>
        <v/>
      </c>
      <c r="C328" t="str" cm="1">
        <f t="array" ref="C328">IF(B328&lt;&gt;"",INDEX(BDD_REVETEMENTS_EXTERIEURS!A:BY,B328,MATCH($C$8,REFERENCEMENT_FACADE[#Headers],0)),"")</f>
        <v/>
      </c>
      <c r="D328" t="str">
        <f ca="1">IF($B$6=TRUE,IF(C328&lt;&gt;"",COUNTIF(INDIRECT("$C$"&amp;ROW($C$9)&amp;":$C$"&amp;487-COUNTBLANK($C$9:$C$487)),"&lt;"&amp;C328)+COUNTIF(C$9:C328,C328),""),IF(C328&lt;&gt;"",COUNTIF(INDIRECT("$C$"&amp;ROW($C$9)&amp;":$C$"&amp;487-COUNTBLANK($C$9:$C$487)),"&gt;"&amp;C328)+COUNTIF(C$9:C328,C328),""))</f>
        <v/>
      </c>
      <c r="E328" t="str">
        <f t="shared" ca="1" si="4"/>
        <v/>
      </c>
      <c r="F328" t="str" cm="1">
        <f t="array" ref="F328">IF(A328&lt;&gt;"",INDEX(BDD_REVETEMENTS_EXTERIEURS!A:BF,E328,MATCH($F$8,REFERENCEMENT_FACADE[#Headers],0)),"")</f>
        <v/>
      </c>
    </row>
    <row r="329" spans="1:6" x14ac:dyDescent="0.3">
      <c r="A329" s="3" t="str">
        <f>IF(AND(A328&lt;COUNTIF(REFERENCEMENT_FACADE[DATE REFERENCEMENT],"&lt;&gt;"&amp;""),A328&gt;0),'PR-tampon'!A328+1,"")</f>
        <v/>
      </c>
      <c r="B329" s="3" t="str">
        <f>IFERROR(IF(A329="","",VLOOKUP($A329,REFERENCEMENT_FACADE[[Ordre]:[Eligibilité procédé]],2,FALSE)),"")</f>
        <v/>
      </c>
      <c r="C329" t="str" cm="1">
        <f t="array" ref="C329">IF(B329&lt;&gt;"",INDEX(BDD_REVETEMENTS_EXTERIEURS!A:BY,B329,MATCH($C$8,REFERENCEMENT_FACADE[#Headers],0)),"")</f>
        <v/>
      </c>
      <c r="D329" t="str">
        <f ca="1">IF($B$6=TRUE,IF(C329&lt;&gt;"",COUNTIF(INDIRECT("$C$"&amp;ROW($C$9)&amp;":$C$"&amp;487-COUNTBLANK($C$9:$C$487)),"&lt;"&amp;C329)+COUNTIF(C$9:C329,C329),""),IF(C329&lt;&gt;"",COUNTIF(INDIRECT("$C$"&amp;ROW($C$9)&amp;":$C$"&amp;487-COUNTBLANK($C$9:$C$487)),"&gt;"&amp;C329)+COUNTIF(C$9:C329,C329),""))</f>
        <v/>
      </c>
      <c r="E329" t="str">
        <f t="shared" ca="1" si="4"/>
        <v/>
      </c>
      <c r="F329" t="str" cm="1">
        <f t="array" ref="F329">IF(A329&lt;&gt;"",INDEX(BDD_REVETEMENTS_EXTERIEURS!A:BF,E329,MATCH($F$8,REFERENCEMENT_FACADE[#Headers],0)),"")</f>
        <v/>
      </c>
    </row>
    <row r="330" spans="1:6" x14ac:dyDescent="0.3">
      <c r="A330" s="3" t="str">
        <f>IF(AND(A329&lt;COUNTIF(REFERENCEMENT_FACADE[DATE REFERENCEMENT],"&lt;&gt;"&amp;""),A329&gt;0),'PR-tampon'!A329+1,"")</f>
        <v/>
      </c>
      <c r="B330" s="3" t="str">
        <f>IFERROR(IF(A330="","",VLOOKUP($A330,REFERENCEMENT_FACADE[[Ordre]:[Eligibilité procédé]],2,FALSE)),"")</f>
        <v/>
      </c>
      <c r="C330" t="str" cm="1">
        <f t="array" ref="C330">IF(B330&lt;&gt;"",INDEX(BDD_REVETEMENTS_EXTERIEURS!A:BY,B330,MATCH($C$8,REFERENCEMENT_FACADE[#Headers],0)),"")</f>
        <v/>
      </c>
      <c r="D330" t="str">
        <f ca="1">IF($B$6=TRUE,IF(C330&lt;&gt;"",COUNTIF(INDIRECT("$C$"&amp;ROW($C$9)&amp;":$C$"&amp;487-COUNTBLANK($C$9:$C$487)),"&lt;"&amp;C330)+COUNTIF(C$9:C330,C330),""),IF(C330&lt;&gt;"",COUNTIF(INDIRECT("$C$"&amp;ROW($C$9)&amp;":$C$"&amp;487-COUNTBLANK($C$9:$C$487)),"&gt;"&amp;C330)+COUNTIF(C$9:C330,C330),""))</f>
        <v/>
      </c>
      <c r="E330" t="str">
        <f t="shared" ref="E330:E393" ca="1" si="5">IFERROR(INDEX($A$9:$D$486,MATCH(ROW(D330)-ROW($B$8),$D$9:$D$486,0),2),"")</f>
        <v/>
      </c>
      <c r="F330" t="str" cm="1">
        <f t="array" ref="F330">IF(A330&lt;&gt;"",INDEX(BDD_REVETEMENTS_EXTERIEURS!A:BF,E330,MATCH($F$8,REFERENCEMENT_FACADE[#Headers],0)),"")</f>
        <v/>
      </c>
    </row>
    <row r="331" spans="1:6" x14ac:dyDescent="0.3">
      <c r="A331" s="3" t="str">
        <f>IF(AND(A330&lt;COUNTIF(REFERENCEMENT_FACADE[DATE REFERENCEMENT],"&lt;&gt;"&amp;""),A330&gt;0),'PR-tampon'!A330+1,"")</f>
        <v/>
      </c>
      <c r="B331" s="3" t="str">
        <f>IFERROR(IF(A331="","",VLOOKUP($A331,REFERENCEMENT_FACADE[[Ordre]:[Eligibilité procédé]],2,FALSE)),"")</f>
        <v/>
      </c>
      <c r="C331" t="str" cm="1">
        <f t="array" ref="C331">IF(B331&lt;&gt;"",INDEX(BDD_REVETEMENTS_EXTERIEURS!A:BY,B331,MATCH($C$8,REFERENCEMENT_FACADE[#Headers],0)),"")</f>
        <v/>
      </c>
      <c r="D331" t="str">
        <f ca="1">IF($B$6=TRUE,IF(C331&lt;&gt;"",COUNTIF(INDIRECT("$C$"&amp;ROW($C$9)&amp;":$C$"&amp;487-COUNTBLANK($C$9:$C$487)),"&lt;"&amp;C331)+COUNTIF(C$9:C331,C331),""),IF(C331&lt;&gt;"",COUNTIF(INDIRECT("$C$"&amp;ROW($C$9)&amp;":$C$"&amp;487-COUNTBLANK($C$9:$C$487)),"&gt;"&amp;C331)+COUNTIF(C$9:C331,C331),""))</f>
        <v/>
      </c>
      <c r="E331" t="str">
        <f t="shared" ca="1" si="5"/>
        <v/>
      </c>
      <c r="F331" t="str" cm="1">
        <f t="array" ref="F331">IF(A331&lt;&gt;"",INDEX(BDD_REVETEMENTS_EXTERIEURS!A:BF,E331,MATCH($F$8,REFERENCEMENT_FACADE[#Headers],0)),"")</f>
        <v/>
      </c>
    </row>
    <row r="332" spans="1:6" x14ac:dyDescent="0.3">
      <c r="A332" s="3" t="str">
        <f>IF(AND(A331&lt;COUNTIF(REFERENCEMENT_FACADE[DATE REFERENCEMENT],"&lt;&gt;"&amp;""),A331&gt;0),'PR-tampon'!A331+1,"")</f>
        <v/>
      </c>
      <c r="B332" s="3" t="str">
        <f>IFERROR(IF(A332="","",VLOOKUP($A332,REFERENCEMENT_FACADE[[Ordre]:[Eligibilité procédé]],2,FALSE)),"")</f>
        <v/>
      </c>
      <c r="C332" t="str" cm="1">
        <f t="array" ref="C332">IF(B332&lt;&gt;"",INDEX(BDD_REVETEMENTS_EXTERIEURS!A:BY,B332,MATCH($C$8,REFERENCEMENT_FACADE[#Headers],0)),"")</f>
        <v/>
      </c>
      <c r="D332" t="str">
        <f ca="1">IF($B$6=TRUE,IF(C332&lt;&gt;"",COUNTIF(INDIRECT("$C$"&amp;ROW($C$9)&amp;":$C$"&amp;487-COUNTBLANK($C$9:$C$487)),"&lt;"&amp;C332)+COUNTIF(C$9:C332,C332),""),IF(C332&lt;&gt;"",COUNTIF(INDIRECT("$C$"&amp;ROW($C$9)&amp;":$C$"&amp;487-COUNTBLANK($C$9:$C$487)),"&gt;"&amp;C332)+COUNTIF(C$9:C332,C332),""))</f>
        <v/>
      </c>
      <c r="E332" t="str">
        <f t="shared" ca="1" si="5"/>
        <v/>
      </c>
      <c r="F332" t="str" cm="1">
        <f t="array" ref="F332">IF(A332&lt;&gt;"",INDEX(BDD_REVETEMENTS_EXTERIEURS!A:BF,E332,MATCH($F$8,REFERENCEMENT_FACADE[#Headers],0)),"")</f>
        <v/>
      </c>
    </row>
    <row r="333" spans="1:6" x14ac:dyDescent="0.3">
      <c r="A333" s="3" t="str">
        <f>IF(AND(A332&lt;COUNTIF(REFERENCEMENT_FACADE[DATE REFERENCEMENT],"&lt;&gt;"&amp;""),A332&gt;0),'PR-tampon'!A332+1,"")</f>
        <v/>
      </c>
      <c r="B333" s="3" t="str">
        <f>IFERROR(IF(A333="","",VLOOKUP($A333,REFERENCEMENT_FACADE[[Ordre]:[Eligibilité procédé]],2,FALSE)),"")</f>
        <v/>
      </c>
      <c r="C333" t="str" cm="1">
        <f t="array" ref="C333">IF(B333&lt;&gt;"",INDEX(BDD_REVETEMENTS_EXTERIEURS!A:BY,B333,MATCH($C$8,REFERENCEMENT_FACADE[#Headers],0)),"")</f>
        <v/>
      </c>
      <c r="D333" t="str">
        <f ca="1">IF($B$6=TRUE,IF(C333&lt;&gt;"",COUNTIF(INDIRECT("$C$"&amp;ROW($C$9)&amp;":$C$"&amp;487-COUNTBLANK($C$9:$C$487)),"&lt;"&amp;C333)+COUNTIF(C$9:C333,C333),""),IF(C333&lt;&gt;"",COUNTIF(INDIRECT("$C$"&amp;ROW($C$9)&amp;":$C$"&amp;487-COUNTBLANK($C$9:$C$487)),"&gt;"&amp;C333)+COUNTIF(C$9:C333,C333),""))</f>
        <v/>
      </c>
      <c r="E333" t="str">
        <f t="shared" ca="1" si="5"/>
        <v/>
      </c>
      <c r="F333" t="str" cm="1">
        <f t="array" ref="F333">IF(A333&lt;&gt;"",INDEX(BDD_REVETEMENTS_EXTERIEURS!A:BF,E333,MATCH($F$8,REFERENCEMENT_FACADE[#Headers],0)),"")</f>
        <v/>
      </c>
    </row>
    <row r="334" spans="1:6" x14ac:dyDescent="0.3">
      <c r="A334" s="3" t="str">
        <f>IF(AND(A333&lt;COUNTIF(REFERENCEMENT_FACADE[DATE REFERENCEMENT],"&lt;&gt;"&amp;""),A333&gt;0),'PR-tampon'!A333+1,"")</f>
        <v/>
      </c>
      <c r="B334" s="3" t="str">
        <f>IFERROR(IF(A334="","",VLOOKUP($A334,REFERENCEMENT_FACADE[[Ordre]:[Eligibilité procédé]],2,FALSE)),"")</f>
        <v/>
      </c>
      <c r="C334" t="str" cm="1">
        <f t="array" ref="C334">IF(B334&lt;&gt;"",INDEX(BDD_REVETEMENTS_EXTERIEURS!A:BY,B334,MATCH($C$8,REFERENCEMENT_FACADE[#Headers],0)),"")</f>
        <v/>
      </c>
      <c r="D334" t="str">
        <f ca="1">IF($B$6=TRUE,IF(C334&lt;&gt;"",COUNTIF(INDIRECT("$C$"&amp;ROW($C$9)&amp;":$C$"&amp;487-COUNTBLANK($C$9:$C$487)),"&lt;"&amp;C334)+COUNTIF(C$9:C334,C334),""),IF(C334&lt;&gt;"",COUNTIF(INDIRECT("$C$"&amp;ROW($C$9)&amp;":$C$"&amp;487-COUNTBLANK($C$9:$C$487)),"&gt;"&amp;C334)+COUNTIF(C$9:C334,C334),""))</f>
        <v/>
      </c>
      <c r="E334" t="str">
        <f t="shared" ca="1" si="5"/>
        <v/>
      </c>
      <c r="F334" t="str" cm="1">
        <f t="array" ref="F334">IF(A334&lt;&gt;"",INDEX(BDD_REVETEMENTS_EXTERIEURS!A:BF,E334,MATCH($F$8,REFERENCEMENT_FACADE[#Headers],0)),"")</f>
        <v/>
      </c>
    </row>
    <row r="335" spans="1:6" x14ac:dyDescent="0.3">
      <c r="A335" s="3" t="str">
        <f>IF(AND(A334&lt;COUNTIF(REFERENCEMENT_FACADE[DATE REFERENCEMENT],"&lt;&gt;"&amp;""),A334&gt;0),'PR-tampon'!A334+1,"")</f>
        <v/>
      </c>
      <c r="B335" s="3" t="str">
        <f>IFERROR(IF(A335="","",VLOOKUP($A335,REFERENCEMENT_FACADE[[Ordre]:[Eligibilité procédé]],2,FALSE)),"")</f>
        <v/>
      </c>
      <c r="C335" t="str" cm="1">
        <f t="array" ref="C335">IF(B335&lt;&gt;"",INDEX(BDD_REVETEMENTS_EXTERIEURS!A:BY,B335,MATCH($C$8,REFERENCEMENT_FACADE[#Headers],0)),"")</f>
        <v/>
      </c>
      <c r="D335" t="str">
        <f ca="1">IF($B$6=TRUE,IF(C335&lt;&gt;"",COUNTIF(INDIRECT("$C$"&amp;ROW($C$9)&amp;":$C$"&amp;487-COUNTBLANK($C$9:$C$487)),"&lt;"&amp;C335)+COUNTIF(C$9:C335,C335),""),IF(C335&lt;&gt;"",COUNTIF(INDIRECT("$C$"&amp;ROW($C$9)&amp;":$C$"&amp;487-COUNTBLANK($C$9:$C$487)),"&gt;"&amp;C335)+COUNTIF(C$9:C335,C335),""))</f>
        <v/>
      </c>
      <c r="E335" t="str">
        <f t="shared" ca="1" si="5"/>
        <v/>
      </c>
      <c r="F335" t="str" cm="1">
        <f t="array" ref="F335">IF(A335&lt;&gt;"",INDEX(BDD_REVETEMENTS_EXTERIEURS!A:BF,E335,MATCH($F$8,REFERENCEMENT_FACADE[#Headers],0)),"")</f>
        <v/>
      </c>
    </row>
    <row r="336" spans="1:6" x14ac:dyDescent="0.3">
      <c r="A336" s="3" t="str">
        <f>IF(AND(A335&lt;COUNTIF(REFERENCEMENT_FACADE[DATE REFERENCEMENT],"&lt;&gt;"&amp;""),A335&gt;0),'PR-tampon'!A335+1,"")</f>
        <v/>
      </c>
      <c r="B336" s="3" t="str">
        <f>IFERROR(IF(A336="","",VLOOKUP($A336,REFERENCEMENT_FACADE[[Ordre]:[Eligibilité procédé]],2,FALSE)),"")</f>
        <v/>
      </c>
      <c r="C336" t="str" cm="1">
        <f t="array" ref="C336">IF(B336&lt;&gt;"",INDEX(BDD_REVETEMENTS_EXTERIEURS!A:BY,B336,MATCH($C$8,REFERENCEMENT_FACADE[#Headers],0)),"")</f>
        <v/>
      </c>
      <c r="D336" t="str">
        <f ca="1">IF($B$6=TRUE,IF(C336&lt;&gt;"",COUNTIF(INDIRECT("$C$"&amp;ROW($C$9)&amp;":$C$"&amp;487-COUNTBLANK($C$9:$C$487)),"&lt;"&amp;C336)+COUNTIF(C$9:C336,C336),""),IF(C336&lt;&gt;"",COUNTIF(INDIRECT("$C$"&amp;ROW($C$9)&amp;":$C$"&amp;487-COUNTBLANK($C$9:$C$487)),"&gt;"&amp;C336)+COUNTIF(C$9:C336,C336),""))</f>
        <v/>
      </c>
      <c r="E336" t="str">
        <f t="shared" ca="1" si="5"/>
        <v/>
      </c>
      <c r="F336" t="str" cm="1">
        <f t="array" ref="F336">IF(A336&lt;&gt;"",INDEX(BDD_REVETEMENTS_EXTERIEURS!A:BF,E336,MATCH($F$8,REFERENCEMENT_FACADE[#Headers],0)),"")</f>
        <v/>
      </c>
    </row>
    <row r="337" spans="1:6" x14ac:dyDescent="0.3">
      <c r="A337" s="3" t="str">
        <f>IF(AND(A336&lt;COUNTIF(REFERENCEMENT_FACADE[DATE REFERENCEMENT],"&lt;&gt;"&amp;""),A336&gt;0),'PR-tampon'!A336+1,"")</f>
        <v/>
      </c>
      <c r="B337" s="3" t="str">
        <f>IFERROR(IF(A337="","",VLOOKUP($A337,REFERENCEMENT_FACADE[[Ordre]:[Eligibilité procédé]],2,FALSE)),"")</f>
        <v/>
      </c>
      <c r="C337" t="str" cm="1">
        <f t="array" ref="C337">IF(B337&lt;&gt;"",INDEX(BDD_REVETEMENTS_EXTERIEURS!A:BY,B337,MATCH($C$8,REFERENCEMENT_FACADE[#Headers],0)),"")</f>
        <v/>
      </c>
      <c r="D337" t="str">
        <f ca="1">IF($B$6=TRUE,IF(C337&lt;&gt;"",COUNTIF(INDIRECT("$C$"&amp;ROW($C$9)&amp;":$C$"&amp;487-COUNTBLANK($C$9:$C$487)),"&lt;"&amp;C337)+COUNTIF(C$9:C337,C337),""),IF(C337&lt;&gt;"",COUNTIF(INDIRECT("$C$"&amp;ROW($C$9)&amp;":$C$"&amp;487-COUNTBLANK($C$9:$C$487)),"&gt;"&amp;C337)+COUNTIF(C$9:C337,C337),""))</f>
        <v/>
      </c>
      <c r="E337" t="str">
        <f t="shared" ca="1" si="5"/>
        <v/>
      </c>
      <c r="F337" t="str" cm="1">
        <f t="array" ref="F337">IF(A337&lt;&gt;"",INDEX(BDD_REVETEMENTS_EXTERIEURS!A:BF,E337,MATCH($F$8,REFERENCEMENT_FACADE[#Headers],0)),"")</f>
        <v/>
      </c>
    </row>
    <row r="338" spans="1:6" x14ac:dyDescent="0.3">
      <c r="A338" s="3" t="str">
        <f>IF(AND(A337&lt;COUNTIF(REFERENCEMENT_FACADE[DATE REFERENCEMENT],"&lt;&gt;"&amp;""),A337&gt;0),'PR-tampon'!A337+1,"")</f>
        <v/>
      </c>
      <c r="B338" s="3" t="str">
        <f>IFERROR(IF(A338="","",VLOOKUP($A338,REFERENCEMENT_FACADE[[Ordre]:[Eligibilité procédé]],2,FALSE)),"")</f>
        <v/>
      </c>
      <c r="C338" t="str" cm="1">
        <f t="array" ref="C338">IF(B338&lt;&gt;"",INDEX(BDD_REVETEMENTS_EXTERIEURS!A:BY,B338,MATCH($C$8,REFERENCEMENT_FACADE[#Headers],0)),"")</f>
        <v/>
      </c>
      <c r="D338" t="str">
        <f ca="1">IF($B$6=TRUE,IF(C338&lt;&gt;"",COUNTIF(INDIRECT("$C$"&amp;ROW($C$9)&amp;":$C$"&amp;487-COUNTBLANK($C$9:$C$487)),"&lt;"&amp;C338)+COUNTIF(C$9:C338,C338),""),IF(C338&lt;&gt;"",COUNTIF(INDIRECT("$C$"&amp;ROW($C$9)&amp;":$C$"&amp;487-COUNTBLANK($C$9:$C$487)),"&gt;"&amp;C338)+COUNTIF(C$9:C338,C338),""))</f>
        <v/>
      </c>
      <c r="E338" t="str">
        <f t="shared" ca="1" si="5"/>
        <v/>
      </c>
      <c r="F338" t="str" cm="1">
        <f t="array" ref="F338">IF(A338&lt;&gt;"",INDEX(BDD_REVETEMENTS_EXTERIEURS!A:BF,E338,MATCH($F$8,REFERENCEMENT_FACADE[#Headers],0)),"")</f>
        <v/>
      </c>
    </row>
    <row r="339" spans="1:6" x14ac:dyDescent="0.3">
      <c r="A339" s="3" t="str">
        <f>IF(AND(A338&lt;COUNTIF(REFERENCEMENT_FACADE[DATE REFERENCEMENT],"&lt;&gt;"&amp;""),A338&gt;0),'PR-tampon'!A338+1,"")</f>
        <v/>
      </c>
      <c r="B339" s="3" t="str">
        <f>IFERROR(IF(A339="","",VLOOKUP($A339,REFERENCEMENT_FACADE[[Ordre]:[Eligibilité procédé]],2,FALSE)),"")</f>
        <v/>
      </c>
      <c r="C339" t="str" cm="1">
        <f t="array" ref="C339">IF(B339&lt;&gt;"",INDEX(BDD_REVETEMENTS_EXTERIEURS!A:BY,B339,MATCH($C$8,REFERENCEMENT_FACADE[#Headers],0)),"")</f>
        <v/>
      </c>
      <c r="D339" t="str">
        <f ca="1">IF($B$6=TRUE,IF(C339&lt;&gt;"",COUNTIF(INDIRECT("$C$"&amp;ROW($C$9)&amp;":$C$"&amp;487-COUNTBLANK($C$9:$C$487)),"&lt;"&amp;C339)+COUNTIF(C$9:C339,C339),""),IF(C339&lt;&gt;"",COUNTIF(INDIRECT("$C$"&amp;ROW($C$9)&amp;":$C$"&amp;487-COUNTBLANK($C$9:$C$487)),"&gt;"&amp;C339)+COUNTIF(C$9:C339,C339),""))</f>
        <v/>
      </c>
      <c r="E339" t="str">
        <f t="shared" ca="1" si="5"/>
        <v/>
      </c>
      <c r="F339" t="str" cm="1">
        <f t="array" ref="F339">IF(A339&lt;&gt;"",INDEX(BDD_REVETEMENTS_EXTERIEURS!A:BF,E339,MATCH($F$8,REFERENCEMENT_FACADE[#Headers],0)),"")</f>
        <v/>
      </c>
    </row>
    <row r="340" spans="1:6" x14ac:dyDescent="0.3">
      <c r="A340" s="3" t="str">
        <f>IF(AND(A339&lt;COUNTIF(REFERENCEMENT_FACADE[DATE REFERENCEMENT],"&lt;&gt;"&amp;""),A339&gt;0),'PR-tampon'!A339+1,"")</f>
        <v/>
      </c>
      <c r="B340" s="3" t="str">
        <f>IFERROR(IF(A340="","",VLOOKUP($A340,REFERENCEMENT_FACADE[[Ordre]:[Eligibilité procédé]],2,FALSE)),"")</f>
        <v/>
      </c>
      <c r="C340" t="str" cm="1">
        <f t="array" ref="C340">IF(B340&lt;&gt;"",INDEX(BDD_REVETEMENTS_EXTERIEURS!A:BY,B340,MATCH($C$8,REFERENCEMENT_FACADE[#Headers],0)),"")</f>
        <v/>
      </c>
      <c r="D340" t="str">
        <f ca="1">IF($B$6=TRUE,IF(C340&lt;&gt;"",COUNTIF(INDIRECT("$C$"&amp;ROW($C$9)&amp;":$C$"&amp;487-COUNTBLANK($C$9:$C$487)),"&lt;"&amp;C340)+COUNTIF(C$9:C340,C340),""),IF(C340&lt;&gt;"",COUNTIF(INDIRECT("$C$"&amp;ROW($C$9)&amp;":$C$"&amp;487-COUNTBLANK($C$9:$C$487)),"&gt;"&amp;C340)+COUNTIF(C$9:C340,C340),""))</f>
        <v/>
      </c>
      <c r="E340" t="str">
        <f t="shared" ca="1" si="5"/>
        <v/>
      </c>
      <c r="F340" t="str" cm="1">
        <f t="array" ref="F340">IF(A340&lt;&gt;"",INDEX(BDD_REVETEMENTS_EXTERIEURS!A:BF,E340,MATCH($F$8,REFERENCEMENT_FACADE[#Headers],0)),"")</f>
        <v/>
      </c>
    </row>
    <row r="341" spans="1:6" x14ac:dyDescent="0.3">
      <c r="A341" s="3" t="str">
        <f>IF(AND(A340&lt;COUNTIF(REFERENCEMENT_FACADE[DATE REFERENCEMENT],"&lt;&gt;"&amp;""),A340&gt;0),'PR-tampon'!A340+1,"")</f>
        <v/>
      </c>
      <c r="B341" s="3" t="str">
        <f>IFERROR(IF(A341="","",VLOOKUP($A341,REFERENCEMENT_FACADE[[Ordre]:[Eligibilité procédé]],2,FALSE)),"")</f>
        <v/>
      </c>
      <c r="C341" t="str" cm="1">
        <f t="array" ref="C341">IF(B341&lt;&gt;"",INDEX(BDD_REVETEMENTS_EXTERIEURS!A:BY,B341,MATCH($C$8,REFERENCEMENT_FACADE[#Headers],0)),"")</f>
        <v/>
      </c>
      <c r="D341" t="str">
        <f ca="1">IF($B$6=TRUE,IF(C341&lt;&gt;"",COUNTIF(INDIRECT("$C$"&amp;ROW($C$9)&amp;":$C$"&amp;487-COUNTBLANK($C$9:$C$487)),"&lt;"&amp;C341)+COUNTIF(C$9:C341,C341),""),IF(C341&lt;&gt;"",COUNTIF(INDIRECT("$C$"&amp;ROW($C$9)&amp;":$C$"&amp;487-COUNTBLANK($C$9:$C$487)),"&gt;"&amp;C341)+COUNTIF(C$9:C341,C341),""))</f>
        <v/>
      </c>
      <c r="E341" t="str">
        <f t="shared" ca="1" si="5"/>
        <v/>
      </c>
      <c r="F341" t="str" cm="1">
        <f t="array" ref="F341">IF(A341&lt;&gt;"",INDEX(BDD_REVETEMENTS_EXTERIEURS!A:BF,E341,MATCH($F$8,REFERENCEMENT_FACADE[#Headers],0)),"")</f>
        <v/>
      </c>
    </row>
    <row r="342" spans="1:6" x14ac:dyDescent="0.3">
      <c r="A342" s="3" t="str">
        <f>IF(AND(A341&lt;COUNTIF(REFERENCEMENT_FACADE[DATE REFERENCEMENT],"&lt;&gt;"&amp;""),A341&gt;0),'PR-tampon'!A341+1,"")</f>
        <v/>
      </c>
      <c r="B342" s="3" t="str">
        <f>IFERROR(IF(A342="","",VLOOKUP($A342,REFERENCEMENT_FACADE[[Ordre]:[Eligibilité procédé]],2,FALSE)),"")</f>
        <v/>
      </c>
      <c r="C342" t="str" cm="1">
        <f t="array" ref="C342">IF(B342&lt;&gt;"",INDEX(BDD_REVETEMENTS_EXTERIEURS!A:BY,B342,MATCH($C$8,REFERENCEMENT_FACADE[#Headers],0)),"")</f>
        <v/>
      </c>
      <c r="D342" t="str">
        <f ca="1">IF($B$6=TRUE,IF(C342&lt;&gt;"",COUNTIF(INDIRECT("$C$"&amp;ROW($C$9)&amp;":$C$"&amp;487-COUNTBLANK($C$9:$C$487)),"&lt;"&amp;C342)+COUNTIF(C$9:C342,C342),""),IF(C342&lt;&gt;"",COUNTIF(INDIRECT("$C$"&amp;ROW($C$9)&amp;":$C$"&amp;487-COUNTBLANK($C$9:$C$487)),"&gt;"&amp;C342)+COUNTIF(C$9:C342,C342),""))</f>
        <v/>
      </c>
      <c r="E342" t="str">
        <f t="shared" ca="1" si="5"/>
        <v/>
      </c>
      <c r="F342" t="str" cm="1">
        <f t="array" ref="F342">IF(A342&lt;&gt;"",INDEX(BDD_REVETEMENTS_EXTERIEURS!A:BF,E342,MATCH($F$8,REFERENCEMENT_FACADE[#Headers],0)),"")</f>
        <v/>
      </c>
    </row>
    <row r="343" spans="1:6" x14ac:dyDescent="0.3">
      <c r="A343" s="3" t="str">
        <f>IF(AND(A342&lt;COUNTIF(REFERENCEMENT_FACADE[DATE REFERENCEMENT],"&lt;&gt;"&amp;""),A342&gt;0),'PR-tampon'!A342+1,"")</f>
        <v/>
      </c>
      <c r="B343" s="3" t="str">
        <f>IFERROR(IF(A343="","",VLOOKUP($A343,REFERENCEMENT_FACADE[[Ordre]:[Eligibilité procédé]],2,FALSE)),"")</f>
        <v/>
      </c>
      <c r="C343" t="str" cm="1">
        <f t="array" ref="C343">IF(B343&lt;&gt;"",INDEX(BDD_REVETEMENTS_EXTERIEURS!A:BY,B343,MATCH($C$8,REFERENCEMENT_FACADE[#Headers],0)),"")</f>
        <v/>
      </c>
      <c r="D343" t="str">
        <f ca="1">IF($B$6=TRUE,IF(C343&lt;&gt;"",COUNTIF(INDIRECT("$C$"&amp;ROW($C$9)&amp;":$C$"&amp;487-COUNTBLANK($C$9:$C$487)),"&lt;"&amp;C343)+COUNTIF(C$9:C343,C343),""),IF(C343&lt;&gt;"",COUNTIF(INDIRECT("$C$"&amp;ROW($C$9)&amp;":$C$"&amp;487-COUNTBLANK($C$9:$C$487)),"&gt;"&amp;C343)+COUNTIF(C$9:C343,C343),""))</f>
        <v/>
      </c>
      <c r="E343" t="str">
        <f t="shared" ca="1" si="5"/>
        <v/>
      </c>
      <c r="F343" t="str" cm="1">
        <f t="array" ref="F343">IF(A343&lt;&gt;"",INDEX(BDD_REVETEMENTS_EXTERIEURS!A:BF,E343,MATCH($F$8,REFERENCEMENT_FACADE[#Headers],0)),"")</f>
        <v/>
      </c>
    </row>
    <row r="344" spans="1:6" x14ac:dyDescent="0.3">
      <c r="A344" s="3" t="str">
        <f>IF(AND(A343&lt;COUNTIF(REFERENCEMENT_FACADE[DATE REFERENCEMENT],"&lt;&gt;"&amp;""),A343&gt;0),'PR-tampon'!A343+1,"")</f>
        <v/>
      </c>
      <c r="B344" s="3" t="str">
        <f>IFERROR(IF(A344="","",VLOOKUP($A344,REFERENCEMENT_FACADE[[Ordre]:[Eligibilité procédé]],2,FALSE)),"")</f>
        <v/>
      </c>
      <c r="C344" t="str" cm="1">
        <f t="array" ref="C344">IF(B344&lt;&gt;"",INDEX(BDD_REVETEMENTS_EXTERIEURS!A:BY,B344,MATCH($C$8,REFERENCEMENT_FACADE[#Headers],0)),"")</f>
        <v/>
      </c>
      <c r="D344" t="str">
        <f ca="1">IF($B$6=TRUE,IF(C344&lt;&gt;"",COUNTIF(INDIRECT("$C$"&amp;ROW($C$9)&amp;":$C$"&amp;487-COUNTBLANK($C$9:$C$487)),"&lt;"&amp;C344)+COUNTIF(C$9:C344,C344),""),IF(C344&lt;&gt;"",COUNTIF(INDIRECT("$C$"&amp;ROW($C$9)&amp;":$C$"&amp;487-COUNTBLANK($C$9:$C$487)),"&gt;"&amp;C344)+COUNTIF(C$9:C344,C344),""))</f>
        <v/>
      </c>
      <c r="E344" t="str">
        <f t="shared" ca="1" si="5"/>
        <v/>
      </c>
      <c r="F344" t="str" cm="1">
        <f t="array" ref="F344">IF(A344&lt;&gt;"",INDEX(BDD_REVETEMENTS_EXTERIEURS!A:BF,E344,MATCH($F$8,REFERENCEMENT_FACADE[#Headers],0)),"")</f>
        <v/>
      </c>
    </row>
    <row r="345" spans="1:6" x14ac:dyDescent="0.3">
      <c r="A345" s="3" t="str">
        <f>IF(AND(A344&lt;COUNTIF(REFERENCEMENT_FACADE[DATE REFERENCEMENT],"&lt;&gt;"&amp;""),A344&gt;0),'PR-tampon'!A344+1,"")</f>
        <v/>
      </c>
      <c r="B345" s="3" t="str">
        <f>IFERROR(IF(A345="","",VLOOKUP($A345,REFERENCEMENT_FACADE[[Ordre]:[Eligibilité procédé]],2,FALSE)),"")</f>
        <v/>
      </c>
      <c r="C345" t="str" cm="1">
        <f t="array" ref="C345">IF(B345&lt;&gt;"",INDEX(BDD_REVETEMENTS_EXTERIEURS!A:BY,B345,MATCH($C$8,REFERENCEMENT_FACADE[#Headers],0)),"")</f>
        <v/>
      </c>
      <c r="D345" t="str">
        <f ca="1">IF($B$6=TRUE,IF(C345&lt;&gt;"",COUNTIF(INDIRECT("$C$"&amp;ROW($C$9)&amp;":$C$"&amp;487-COUNTBLANK($C$9:$C$487)),"&lt;"&amp;C345)+COUNTIF(C$9:C345,C345),""),IF(C345&lt;&gt;"",COUNTIF(INDIRECT("$C$"&amp;ROW($C$9)&amp;":$C$"&amp;487-COUNTBLANK($C$9:$C$487)),"&gt;"&amp;C345)+COUNTIF(C$9:C345,C345),""))</f>
        <v/>
      </c>
      <c r="E345" t="str">
        <f t="shared" ca="1" si="5"/>
        <v/>
      </c>
      <c r="F345" t="str" cm="1">
        <f t="array" ref="F345">IF(A345&lt;&gt;"",INDEX(BDD_REVETEMENTS_EXTERIEURS!A:BF,E345,MATCH($F$8,REFERENCEMENT_FACADE[#Headers],0)),"")</f>
        <v/>
      </c>
    </row>
    <row r="346" spans="1:6" x14ac:dyDescent="0.3">
      <c r="A346" s="3" t="str">
        <f>IF(AND(A345&lt;COUNTIF(REFERENCEMENT_FACADE[DATE REFERENCEMENT],"&lt;&gt;"&amp;""),A345&gt;0),'PR-tampon'!A345+1,"")</f>
        <v/>
      </c>
      <c r="B346" s="3" t="str">
        <f>IFERROR(IF(A346="","",VLOOKUP($A346,REFERENCEMENT_FACADE[[Ordre]:[Eligibilité procédé]],2,FALSE)),"")</f>
        <v/>
      </c>
      <c r="C346" t="str" cm="1">
        <f t="array" ref="C346">IF(B346&lt;&gt;"",INDEX(BDD_REVETEMENTS_EXTERIEURS!A:BY,B346,MATCH($C$8,REFERENCEMENT_FACADE[#Headers],0)),"")</f>
        <v/>
      </c>
      <c r="D346" t="str">
        <f ca="1">IF($B$6=TRUE,IF(C346&lt;&gt;"",COUNTIF(INDIRECT("$C$"&amp;ROW($C$9)&amp;":$C$"&amp;487-COUNTBLANK($C$9:$C$487)),"&lt;"&amp;C346)+COUNTIF(C$9:C346,C346),""),IF(C346&lt;&gt;"",COUNTIF(INDIRECT("$C$"&amp;ROW($C$9)&amp;":$C$"&amp;487-COUNTBLANK($C$9:$C$487)),"&gt;"&amp;C346)+COUNTIF(C$9:C346,C346),""))</f>
        <v/>
      </c>
      <c r="E346" t="str">
        <f t="shared" ca="1" si="5"/>
        <v/>
      </c>
      <c r="F346" t="str" cm="1">
        <f t="array" ref="F346">IF(A346&lt;&gt;"",INDEX(BDD_REVETEMENTS_EXTERIEURS!A:BF,E346,MATCH($F$8,REFERENCEMENT_FACADE[#Headers],0)),"")</f>
        <v/>
      </c>
    </row>
    <row r="347" spans="1:6" x14ac:dyDescent="0.3">
      <c r="A347" s="3" t="str">
        <f>IF(AND(A346&lt;COUNTIF(REFERENCEMENT_FACADE[DATE REFERENCEMENT],"&lt;&gt;"&amp;""),A346&gt;0),'PR-tampon'!A346+1,"")</f>
        <v/>
      </c>
      <c r="B347" s="3" t="str">
        <f>IFERROR(IF(A347="","",VLOOKUP($A347,REFERENCEMENT_FACADE[[Ordre]:[Eligibilité procédé]],2,FALSE)),"")</f>
        <v/>
      </c>
      <c r="C347" t="str" cm="1">
        <f t="array" ref="C347">IF(B347&lt;&gt;"",INDEX(BDD_REVETEMENTS_EXTERIEURS!A:BY,B347,MATCH($C$8,REFERENCEMENT_FACADE[#Headers],0)),"")</f>
        <v/>
      </c>
      <c r="D347" t="str">
        <f ca="1">IF($B$6=TRUE,IF(C347&lt;&gt;"",COUNTIF(INDIRECT("$C$"&amp;ROW($C$9)&amp;":$C$"&amp;487-COUNTBLANK($C$9:$C$487)),"&lt;"&amp;C347)+COUNTIF(C$9:C347,C347),""),IF(C347&lt;&gt;"",COUNTIF(INDIRECT("$C$"&amp;ROW($C$9)&amp;":$C$"&amp;487-COUNTBLANK($C$9:$C$487)),"&gt;"&amp;C347)+COUNTIF(C$9:C347,C347),""))</f>
        <v/>
      </c>
      <c r="E347" t="str">
        <f t="shared" ca="1" si="5"/>
        <v/>
      </c>
      <c r="F347" t="str" cm="1">
        <f t="array" ref="F347">IF(A347&lt;&gt;"",INDEX(BDD_REVETEMENTS_EXTERIEURS!A:BF,E347,MATCH($F$8,REFERENCEMENT_FACADE[#Headers],0)),"")</f>
        <v/>
      </c>
    </row>
    <row r="348" spans="1:6" x14ac:dyDescent="0.3">
      <c r="A348" s="3" t="str">
        <f>IF(AND(A347&lt;COUNTIF(REFERENCEMENT_FACADE[DATE REFERENCEMENT],"&lt;&gt;"&amp;""),A347&gt;0),'PR-tampon'!A347+1,"")</f>
        <v/>
      </c>
      <c r="B348" s="3" t="str">
        <f>IFERROR(IF(A348="","",VLOOKUP($A348,REFERENCEMENT_FACADE[[Ordre]:[Eligibilité procédé]],2,FALSE)),"")</f>
        <v/>
      </c>
      <c r="C348" t="str" cm="1">
        <f t="array" ref="C348">IF(B348&lt;&gt;"",INDEX(BDD_REVETEMENTS_EXTERIEURS!A:BY,B348,MATCH($C$8,REFERENCEMENT_FACADE[#Headers],0)),"")</f>
        <v/>
      </c>
      <c r="D348" t="str">
        <f ca="1">IF($B$6=TRUE,IF(C348&lt;&gt;"",COUNTIF(INDIRECT("$C$"&amp;ROW($C$9)&amp;":$C$"&amp;487-COUNTBLANK($C$9:$C$487)),"&lt;"&amp;C348)+COUNTIF(C$9:C348,C348),""),IF(C348&lt;&gt;"",COUNTIF(INDIRECT("$C$"&amp;ROW($C$9)&amp;":$C$"&amp;487-COUNTBLANK($C$9:$C$487)),"&gt;"&amp;C348)+COUNTIF(C$9:C348,C348),""))</f>
        <v/>
      </c>
      <c r="E348" t="str">
        <f t="shared" ca="1" si="5"/>
        <v/>
      </c>
      <c r="F348" t="str" cm="1">
        <f t="array" ref="F348">IF(A348&lt;&gt;"",INDEX(BDD_REVETEMENTS_EXTERIEURS!A:BF,E348,MATCH($F$8,REFERENCEMENT_FACADE[#Headers],0)),"")</f>
        <v/>
      </c>
    </row>
    <row r="349" spans="1:6" x14ac:dyDescent="0.3">
      <c r="A349" s="3" t="str">
        <f>IF(AND(A348&lt;COUNTIF(REFERENCEMENT_FACADE[DATE REFERENCEMENT],"&lt;&gt;"&amp;""),A348&gt;0),'PR-tampon'!A348+1,"")</f>
        <v/>
      </c>
      <c r="B349" s="3" t="str">
        <f>IFERROR(IF(A349="","",VLOOKUP($A349,REFERENCEMENT_FACADE[[Ordre]:[Eligibilité procédé]],2,FALSE)),"")</f>
        <v/>
      </c>
      <c r="C349" t="str" cm="1">
        <f t="array" ref="C349">IF(B349&lt;&gt;"",INDEX(BDD_REVETEMENTS_EXTERIEURS!A:BY,B349,MATCH($C$8,REFERENCEMENT_FACADE[#Headers],0)),"")</f>
        <v/>
      </c>
      <c r="D349" t="str">
        <f ca="1">IF($B$6=TRUE,IF(C349&lt;&gt;"",COUNTIF(INDIRECT("$C$"&amp;ROW($C$9)&amp;":$C$"&amp;487-COUNTBLANK($C$9:$C$487)),"&lt;"&amp;C349)+COUNTIF(C$9:C349,C349),""),IF(C349&lt;&gt;"",COUNTIF(INDIRECT("$C$"&amp;ROW($C$9)&amp;":$C$"&amp;487-COUNTBLANK($C$9:$C$487)),"&gt;"&amp;C349)+COUNTIF(C$9:C349,C349),""))</f>
        <v/>
      </c>
      <c r="E349" t="str">
        <f t="shared" ca="1" si="5"/>
        <v/>
      </c>
      <c r="F349" t="str" cm="1">
        <f t="array" ref="F349">IF(A349&lt;&gt;"",INDEX(BDD_REVETEMENTS_EXTERIEURS!A:BF,E349,MATCH($F$8,REFERENCEMENT_FACADE[#Headers],0)),"")</f>
        <v/>
      </c>
    </row>
    <row r="350" spans="1:6" x14ac:dyDescent="0.3">
      <c r="A350" s="3" t="str">
        <f>IF(AND(A349&lt;COUNTIF(REFERENCEMENT_FACADE[DATE REFERENCEMENT],"&lt;&gt;"&amp;""),A349&gt;0),'PR-tampon'!A349+1,"")</f>
        <v/>
      </c>
      <c r="B350" s="3" t="str">
        <f>IFERROR(IF(A350="","",VLOOKUP($A350,REFERENCEMENT_FACADE[[Ordre]:[Eligibilité procédé]],2,FALSE)),"")</f>
        <v/>
      </c>
      <c r="C350" t="str" cm="1">
        <f t="array" ref="C350">IF(B350&lt;&gt;"",INDEX(BDD_REVETEMENTS_EXTERIEURS!A:BY,B350,MATCH($C$8,REFERENCEMENT_FACADE[#Headers],0)),"")</f>
        <v/>
      </c>
      <c r="D350" t="str">
        <f ca="1">IF($B$6=TRUE,IF(C350&lt;&gt;"",COUNTIF(INDIRECT("$C$"&amp;ROW($C$9)&amp;":$C$"&amp;487-COUNTBLANK($C$9:$C$487)),"&lt;"&amp;C350)+COUNTIF(C$9:C350,C350),""),IF(C350&lt;&gt;"",COUNTIF(INDIRECT("$C$"&amp;ROW($C$9)&amp;":$C$"&amp;487-COUNTBLANK($C$9:$C$487)),"&gt;"&amp;C350)+COUNTIF(C$9:C350,C350),""))</f>
        <v/>
      </c>
      <c r="E350" t="str">
        <f t="shared" ca="1" si="5"/>
        <v/>
      </c>
      <c r="F350" t="str" cm="1">
        <f t="array" ref="F350">IF(A350&lt;&gt;"",INDEX(BDD_REVETEMENTS_EXTERIEURS!A:BF,E350,MATCH($F$8,REFERENCEMENT_FACADE[#Headers],0)),"")</f>
        <v/>
      </c>
    </row>
    <row r="351" spans="1:6" x14ac:dyDescent="0.3">
      <c r="A351" s="3" t="str">
        <f>IF(AND(A350&lt;COUNTIF(REFERENCEMENT_FACADE[DATE REFERENCEMENT],"&lt;&gt;"&amp;""),A350&gt;0),'PR-tampon'!A350+1,"")</f>
        <v/>
      </c>
      <c r="B351" s="3" t="str">
        <f>IFERROR(IF(A351="","",VLOOKUP($A351,REFERENCEMENT_FACADE[[Ordre]:[Eligibilité procédé]],2,FALSE)),"")</f>
        <v/>
      </c>
      <c r="C351" t="str" cm="1">
        <f t="array" ref="C351">IF(B351&lt;&gt;"",INDEX(BDD_REVETEMENTS_EXTERIEURS!A:BY,B351,MATCH($C$8,REFERENCEMENT_FACADE[#Headers],0)),"")</f>
        <v/>
      </c>
      <c r="D351" t="str">
        <f ca="1">IF($B$6=TRUE,IF(C351&lt;&gt;"",COUNTIF(INDIRECT("$C$"&amp;ROW($C$9)&amp;":$C$"&amp;487-COUNTBLANK($C$9:$C$487)),"&lt;"&amp;C351)+COUNTIF(C$9:C351,C351),""),IF(C351&lt;&gt;"",COUNTIF(INDIRECT("$C$"&amp;ROW($C$9)&amp;":$C$"&amp;487-COUNTBLANK($C$9:$C$487)),"&gt;"&amp;C351)+COUNTIF(C$9:C351,C351),""))</f>
        <v/>
      </c>
      <c r="E351" t="str">
        <f t="shared" ca="1" si="5"/>
        <v/>
      </c>
      <c r="F351" t="str" cm="1">
        <f t="array" ref="F351">IF(A351&lt;&gt;"",INDEX(BDD_REVETEMENTS_EXTERIEURS!A:BF,E351,MATCH($F$8,REFERENCEMENT_FACADE[#Headers],0)),"")</f>
        <v/>
      </c>
    </row>
    <row r="352" spans="1:6" x14ac:dyDescent="0.3">
      <c r="A352" s="3" t="str">
        <f>IF(AND(A351&lt;COUNTIF(REFERENCEMENT_FACADE[DATE REFERENCEMENT],"&lt;&gt;"&amp;""),A351&gt;0),'PR-tampon'!A351+1,"")</f>
        <v/>
      </c>
      <c r="B352" s="3" t="str">
        <f>IFERROR(IF(A352="","",VLOOKUP($A352,REFERENCEMENT_FACADE[[Ordre]:[Eligibilité procédé]],2,FALSE)),"")</f>
        <v/>
      </c>
      <c r="C352" t="str" cm="1">
        <f t="array" ref="C352">IF(B352&lt;&gt;"",INDEX(BDD_REVETEMENTS_EXTERIEURS!A:BY,B352,MATCH($C$8,REFERENCEMENT_FACADE[#Headers],0)),"")</f>
        <v/>
      </c>
      <c r="D352" t="str">
        <f ca="1">IF($B$6=TRUE,IF(C352&lt;&gt;"",COUNTIF(INDIRECT("$C$"&amp;ROW($C$9)&amp;":$C$"&amp;487-COUNTBLANK($C$9:$C$487)),"&lt;"&amp;C352)+COUNTIF(C$9:C352,C352),""),IF(C352&lt;&gt;"",COUNTIF(INDIRECT("$C$"&amp;ROW($C$9)&amp;":$C$"&amp;487-COUNTBLANK($C$9:$C$487)),"&gt;"&amp;C352)+COUNTIF(C$9:C352,C352),""))</f>
        <v/>
      </c>
      <c r="E352" t="str">
        <f t="shared" ca="1" si="5"/>
        <v/>
      </c>
      <c r="F352" t="str" cm="1">
        <f t="array" ref="F352">IF(A352&lt;&gt;"",INDEX(BDD_REVETEMENTS_EXTERIEURS!A:BF,E352,MATCH($F$8,REFERENCEMENT_FACADE[#Headers],0)),"")</f>
        <v/>
      </c>
    </row>
    <row r="353" spans="1:6" x14ac:dyDescent="0.3">
      <c r="A353" s="3" t="str">
        <f>IF(AND(A352&lt;COUNTIF(REFERENCEMENT_FACADE[DATE REFERENCEMENT],"&lt;&gt;"&amp;""),A352&gt;0),'PR-tampon'!A352+1,"")</f>
        <v/>
      </c>
      <c r="B353" s="3" t="str">
        <f>IFERROR(IF(A353="","",VLOOKUP($A353,REFERENCEMENT_FACADE[[Ordre]:[Eligibilité procédé]],2,FALSE)),"")</f>
        <v/>
      </c>
      <c r="C353" t="str" cm="1">
        <f t="array" ref="C353">IF(B353&lt;&gt;"",INDEX(BDD_REVETEMENTS_EXTERIEURS!A:BY,B353,MATCH($C$8,REFERENCEMENT_FACADE[#Headers],0)),"")</f>
        <v/>
      </c>
      <c r="D353" t="str">
        <f ca="1">IF($B$6=TRUE,IF(C353&lt;&gt;"",COUNTIF(INDIRECT("$C$"&amp;ROW($C$9)&amp;":$C$"&amp;487-COUNTBLANK($C$9:$C$487)),"&lt;"&amp;C353)+COUNTIF(C$9:C353,C353),""),IF(C353&lt;&gt;"",COUNTIF(INDIRECT("$C$"&amp;ROW($C$9)&amp;":$C$"&amp;487-COUNTBLANK($C$9:$C$487)),"&gt;"&amp;C353)+COUNTIF(C$9:C353,C353),""))</f>
        <v/>
      </c>
      <c r="E353" t="str">
        <f t="shared" ca="1" si="5"/>
        <v/>
      </c>
      <c r="F353" t="str" cm="1">
        <f t="array" ref="F353">IF(A353&lt;&gt;"",INDEX(BDD_REVETEMENTS_EXTERIEURS!A:BF,E353,MATCH($F$8,REFERENCEMENT_FACADE[#Headers],0)),"")</f>
        <v/>
      </c>
    </row>
    <row r="354" spans="1:6" x14ac:dyDescent="0.3">
      <c r="A354" s="3" t="str">
        <f>IF(AND(A353&lt;COUNTIF(REFERENCEMENT_FACADE[DATE REFERENCEMENT],"&lt;&gt;"&amp;""),A353&gt;0),'PR-tampon'!A353+1,"")</f>
        <v/>
      </c>
      <c r="B354" s="3" t="str">
        <f>IFERROR(IF(A354="","",VLOOKUP($A354,REFERENCEMENT_FACADE[[Ordre]:[Eligibilité procédé]],2,FALSE)),"")</f>
        <v/>
      </c>
      <c r="C354" t="str" cm="1">
        <f t="array" ref="C354">IF(B354&lt;&gt;"",INDEX(BDD_REVETEMENTS_EXTERIEURS!A:BY,B354,MATCH($C$8,REFERENCEMENT_FACADE[#Headers],0)),"")</f>
        <v/>
      </c>
      <c r="D354" t="str">
        <f ca="1">IF($B$6=TRUE,IF(C354&lt;&gt;"",COUNTIF(INDIRECT("$C$"&amp;ROW($C$9)&amp;":$C$"&amp;487-COUNTBLANK($C$9:$C$487)),"&lt;"&amp;C354)+COUNTIF(C$9:C354,C354),""),IF(C354&lt;&gt;"",COUNTIF(INDIRECT("$C$"&amp;ROW($C$9)&amp;":$C$"&amp;487-COUNTBLANK($C$9:$C$487)),"&gt;"&amp;C354)+COUNTIF(C$9:C354,C354),""))</f>
        <v/>
      </c>
      <c r="E354" t="str">
        <f t="shared" ca="1" si="5"/>
        <v/>
      </c>
      <c r="F354" t="str" cm="1">
        <f t="array" ref="F354">IF(A354&lt;&gt;"",INDEX(BDD_REVETEMENTS_EXTERIEURS!A:BF,E354,MATCH($F$8,REFERENCEMENT_FACADE[#Headers],0)),"")</f>
        <v/>
      </c>
    </row>
    <row r="355" spans="1:6" x14ac:dyDescent="0.3">
      <c r="A355" s="3" t="str">
        <f>IF(AND(A354&lt;COUNTIF(REFERENCEMENT_FACADE[DATE REFERENCEMENT],"&lt;&gt;"&amp;""),A354&gt;0),'PR-tampon'!A354+1,"")</f>
        <v/>
      </c>
      <c r="B355" s="3" t="str">
        <f>IFERROR(IF(A355="","",VLOOKUP($A355,REFERENCEMENT_FACADE[[Ordre]:[Eligibilité procédé]],2,FALSE)),"")</f>
        <v/>
      </c>
      <c r="C355" t="str" cm="1">
        <f t="array" ref="C355">IF(B355&lt;&gt;"",INDEX(BDD_REVETEMENTS_EXTERIEURS!A:BY,B355,MATCH($C$8,REFERENCEMENT_FACADE[#Headers],0)),"")</f>
        <v/>
      </c>
      <c r="D355" t="str">
        <f ca="1">IF($B$6=TRUE,IF(C355&lt;&gt;"",COUNTIF(INDIRECT("$C$"&amp;ROW($C$9)&amp;":$C$"&amp;487-COUNTBLANK($C$9:$C$487)),"&lt;"&amp;C355)+COUNTIF(C$9:C355,C355),""),IF(C355&lt;&gt;"",COUNTIF(INDIRECT("$C$"&amp;ROW($C$9)&amp;":$C$"&amp;487-COUNTBLANK($C$9:$C$487)),"&gt;"&amp;C355)+COUNTIF(C$9:C355,C355),""))</f>
        <v/>
      </c>
      <c r="E355" t="str">
        <f t="shared" ca="1" si="5"/>
        <v/>
      </c>
      <c r="F355" t="str" cm="1">
        <f t="array" ref="F355">IF(A355&lt;&gt;"",INDEX(BDD_REVETEMENTS_EXTERIEURS!A:BF,E355,MATCH($F$8,REFERENCEMENT_FACADE[#Headers],0)),"")</f>
        <v/>
      </c>
    </row>
    <row r="356" spans="1:6" x14ac:dyDescent="0.3">
      <c r="A356" s="3" t="str">
        <f>IF(AND(A355&lt;COUNTIF(REFERENCEMENT_FACADE[DATE REFERENCEMENT],"&lt;&gt;"&amp;""),A355&gt;0),'PR-tampon'!A355+1,"")</f>
        <v/>
      </c>
      <c r="B356" s="3" t="str">
        <f>IFERROR(IF(A356="","",VLOOKUP($A356,REFERENCEMENT_FACADE[[Ordre]:[Eligibilité procédé]],2,FALSE)),"")</f>
        <v/>
      </c>
      <c r="C356" t="str" cm="1">
        <f t="array" ref="C356">IF(B356&lt;&gt;"",INDEX(BDD_REVETEMENTS_EXTERIEURS!A:BY,B356,MATCH($C$8,REFERENCEMENT_FACADE[#Headers],0)),"")</f>
        <v/>
      </c>
      <c r="D356" t="str">
        <f ca="1">IF($B$6=TRUE,IF(C356&lt;&gt;"",COUNTIF(INDIRECT("$C$"&amp;ROW($C$9)&amp;":$C$"&amp;487-COUNTBLANK($C$9:$C$487)),"&lt;"&amp;C356)+COUNTIF(C$9:C356,C356),""),IF(C356&lt;&gt;"",COUNTIF(INDIRECT("$C$"&amp;ROW($C$9)&amp;":$C$"&amp;487-COUNTBLANK($C$9:$C$487)),"&gt;"&amp;C356)+COUNTIF(C$9:C356,C356),""))</f>
        <v/>
      </c>
      <c r="E356" t="str">
        <f t="shared" ca="1" si="5"/>
        <v/>
      </c>
      <c r="F356" t="str" cm="1">
        <f t="array" ref="F356">IF(A356&lt;&gt;"",INDEX(BDD_REVETEMENTS_EXTERIEURS!A:BF,E356,MATCH($F$8,REFERENCEMENT_FACADE[#Headers],0)),"")</f>
        <v/>
      </c>
    </row>
    <row r="357" spans="1:6" x14ac:dyDescent="0.3">
      <c r="A357" s="3" t="str">
        <f>IF(AND(A356&lt;COUNTIF(REFERENCEMENT_FACADE[DATE REFERENCEMENT],"&lt;&gt;"&amp;""),A356&gt;0),'PR-tampon'!A356+1,"")</f>
        <v/>
      </c>
      <c r="B357" s="3" t="str">
        <f>IFERROR(IF(A357="","",VLOOKUP($A357,REFERENCEMENT_FACADE[[Ordre]:[Eligibilité procédé]],2,FALSE)),"")</f>
        <v/>
      </c>
      <c r="C357" t="str" cm="1">
        <f t="array" ref="C357">IF(B357&lt;&gt;"",INDEX(BDD_REVETEMENTS_EXTERIEURS!A:BY,B357,MATCH($C$8,REFERENCEMENT_FACADE[#Headers],0)),"")</f>
        <v/>
      </c>
      <c r="D357" t="str">
        <f ca="1">IF($B$6=TRUE,IF(C357&lt;&gt;"",COUNTIF(INDIRECT("$C$"&amp;ROW($C$9)&amp;":$C$"&amp;487-COUNTBLANK($C$9:$C$487)),"&lt;"&amp;C357)+COUNTIF(C$9:C357,C357),""),IF(C357&lt;&gt;"",COUNTIF(INDIRECT("$C$"&amp;ROW($C$9)&amp;":$C$"&amp;487-COUNTBLANK($C$9:$C$487)),"&gt;"&amp;C357)+COUNTIF(C$9:C357,C357),""))</f>
        <v/>
      </c>
      <c r="E357" t="str">
        <f t="shared" ca="1" si="5"/>
        <v/>
      </c>
      <c r="F357" t="str" cm="1">
        <f t="array" ref="F357">IF(A357&lt;&gt;"",INDEX(BDD_REVETEMENTS_EXTERIEURS!A:BF,E357,MATCH($F$8,REFERENCEMENT_FACADE[#Headers],0)),"")</f>
        <v/>
      </c>
    </row>
    <row r="358" spans="1:6" x14ac:dyDescent="0.3">
      <c r="A358" s="3" t="str">
        <f>IF(AND(A357&lt;COUNTIF(REFERENCEMENT_FACADE[DATE REFERENCEMENT],"&lt;&gt;"&amp;""),A357&gt;0),'PR-tampon'!A357+1,"")</f>
        <v/>
      </c>
      <c r="B358" s="3" t="str">
        <f>IFERROR(IF(A358="","",VLOOKUP($A358,REFERENCEMENT_FACADE[[Ordre]:[Eligibilité procédé]],2,FALSE)),"")</f>
        <v/>
      </c>
      <c r="C358" t="str" cm="1">
        <f t="array" ref="C358">IF(B358&lt;&gt;"",INDEX(BDD_REVETEMENTS_EXTERIEURS!A:BY,B358,MATCH($C$8,REFERENCEMENT_FACADE[#Headers],0)),"")</f>
        <v/>
      </c>
      <c r="D358" t="str">
        <f ca="1">IF($B$6=TRUE,IF(C358&lt;&gt;"",COUNTIF(INDIRECT("$C$"&amp;ROW($C$9)&amp;":$C$"&amp;487-COUNTBLANK($C$9:$C$487)),"&lt;"&amp;C358)+COUNTIF(C$9:C358,C358),""),IF(C358&lt;&gt;"",COUNTIF(INDIRECT("$C$"&amp;ROW($C$9)&amp;":$C$"&amp;487-COUNTBLANK($C$9:$C$487)),"&gt;"&amp;C358)+COUNTIF(C$9:C358,C358),""))</f>
        <v/>
      </c>
      <c r="E358" t="str">
        <f t="shared" ca="1" si="5"/>
        <v/>
      </c>
      <c r="F358" t="str" cm="1">
        <f t="array" ref="F358">IF(A358&lt;&gt;"",INDEX(BDD_REVETEMENTS_EXTERIEURS!A:BF,E358,MATCH($F$8,REFERENCEMENT_FACADE[#Headers],0)),"")</f>
        <v/>
      </c>
    </row>
    <row r="359" spans="1:6" x14ac:dyDescent="0.3">
      <c r="A359" s="3" t="str">
        <f>IF(AND(A358&lt;COUNTIF(REFERENCEMENT_FACADE[DATE REFERENCEMENT],"&lt;&gt;"&amp;""),A358&gt;0),'PR-tampon'!A358+1,"")</f>
        <v/>
      </c>
      <c r="B359" s="3" t="str">
        <f>IFERROR(IF(A359="","",VLOOKUP($A359,REFERENCEMENT_FACADE[[Ordre]:[Eligibilité procédé]],2,FALSE)),"")</f>
        <v/>
      </c>
      <c r="C359" t="str" cm="1">
        <f t="array" ref="C359">IF(B359&lt;&gt;"",INDEX(BDD_REVETEMENTS_EXTERIEURS!A:BY,B359,MATCH($C$8,REFERENCEMENT_FACADE[#Headers],0)),"")</f>
        <v/>
      </c>
      <c r="D359" t="str">
        <f ca="1">IF($B$6=TRUE,IF(C359&lt;&gt;"",COUNTIF(INDIRECT("$C$"&amp;ROW($C$9)&amp;":$C$"&amp;487-COUNTBLANK($C$9:$C$487)),"&lt;"&amp;C359)+COUNTIF(C$9:C359,C359),""),IF(C359&lt;&gt;"",COUNTIF(INDIRECT("$C$"&amp;ROW($C$9)&amp;":$C$"&amp;487-COUNTBLANK($C$9:$C$487)),"&gt;"&amp;C359)+COUNTIF(C$9:C359,C359),""))</f>
        <v/>
      </c>
      <c r="E359" t="str">
        <f t="shared" ca="1" si="5"/>
        <v/>
      </c>
      <c r="F359" t="str" cm="1">
        <f t="array" ref="F359">IF(A359&lt;&gt;"",INDEX(BDD_REVETEMENTS_EXTERIEURS!A:BF,E359,MATCH($F$8,REFERENCEMENT_FACADE[#Headers],0)),"")</f>
        <v/>
      </c>
    </row>
    <row r="360" spans="1:6" x14ac:dyDescent="0.3">
      <c r="A360" s="3" t="str">
        <f>IF(AND(A359&lt;COUNTIF(REFERENCEMENT_FACADE[DATE REFERENCEMENT],"&lt;&gt;"&amp;""),A359&gt;0),'PR-tampon'!A359+1,"")</f>
        <v/>
      </c>
      <c r="B360" s="3" t="str">
        <f>IFERROR(IF(A360="","",VLOOKUP($A360,REFERENCEMENT_FACADE[[Ordre]:[Eligibilité procédé]],2,FALSE)),"")</f>
        <v/>
      </c>
      <c r="C360" t="str" cm="1">
        <f t="array" ref="C360">IF(B360&lt;&gt;"",INDEX(BDD_REVETEMENTS_EXTERIEURS!A:BY,B360,MATCH($C$8,REFERENCEMENT_FACADE[#Headers],0)),"")</f>
        <v/>
      </c>
      <c r="D360" t="str">
        <f ca="1">IF($B$6=TRUE,IF(C360&lt;&gt;"",COUNTIF(INDIRECT("$C$"&amp;ROW($C$9)&amp;":$C$"&amp;487-COUNTBLANK($C$9:$C$487)),"&lt;"&amp;C360)+COUNTIF(C$9:C360,C360),""),IF(C360&lt;&gt;"",COUNTIF(INDIRECT("$C$"&amp;ROW($C$9)&amp;":$C$"&amp;487-COUNTBLANK($C$9:$C$487)),"&gt;"&amp;C360)+COUNTIF(C$9:C360,C360),""))</f>
        <v/>
      </c>
      <c r="E360" t="str">
        <f t="shared" ca="1" si="5"/>
        <v/>
      </c>
      <c r="F360" t="str" cm="1">
        <f t="array" ref="F360">IF(A360&lt;&gt;"",INDEX(BDD_REVETEMENTS_EXTERIEURS!A:BF,E360,MATCH($F$8,REFERENCEMENT_FACADE[#Headers],0)),"")</f>
        <v/>
      </c>
    </row>
    <row r="361" spans="1:6" x14ac:dyDescent="0.3">
      <c r="A361" s="3" t="str">
        <f>IF(AND(A360&lt;COUNTIF(REFERENCEMENT_FACADE[DATE REFERENCEMENT],"&lt;&gt;"&amp;""),A360&gt;0),'PR-tampon'!A360+1,"")</f>
        <v/>
      </c>
      <c r="B361" s="3" t="str">
        <f>IFERROR(IF(A361="","",VLOOKUP($A361,REFERENCEMENT_FACADE[[Ordre]:[Eligibilité procédé]],2,FALSE)),"")</f>
        <v/>
      </c>
      <c r="C361" t="str" cm="1">
        <f t="array" ref="C361">IF(B361&lt;&gt;"",INDEX(BDD_REVETEMENTS_EXTERIEURS!A:BY,B361,MATCH($C$8,REFERENCEMENT_FACADE[#Headers],0)),"")</f>
        <v/>
      </c>
      <c r="D361" t="str">
        <f ca="1">IF($B$6=TRUE,IF(C361&lt;&gt;"",COUNTIF(INDIRECT("$C$"&amp;ROW($C$9)&amp;":$C$"&amp;487-COUNTBLANK($C$9:$C$487)),"&lt;"&amp;C361)+COUNTIF(C$9:C361,C361),""),IF(C361&lt;&gt;"",COUNTIF(INDIRECT("$C$"&amp;ROW($C$9)&amp;":$C$"&amp;487-COUNTBLANK($C$9:$C$487)),"&gt;"&amp;C361)+COUNTIF(C$9:C361,C361),""))</f>
        <v/>
      </c>
      <c r="E361" t="str">
        <f t="shared" ca="1" si="5"/>
        <v/>
      </c>
      <c r="F361" t="str" cm="1">
        <f t="array" ref="F361">IF(A361&lt;&gt;"",INDEX(BDD_REVETEMENTS_EXTERIEURS!A:BF,E361,MATCH($F$8,REFERENCEMENT_FACADE[#Headers],0)),"")</f>
        <v/>
      </c>
    </row>
    <row r="362" spans="1:6" x14ac:dyDescent="0.3">
      <c r="A362" s="3" t="str">
        <f>IF(AND(A361&lt;COUNTIF(REFERENCEMENT_FACADE[DATE REFERENCEMENT],"&lt;&gt;"&amp;""),A361&gt;0),'PR-tampon'!A361+1,"")</f>
        <v/>
      </c>
      <c r="B362" s="3" t="str">
        <f>IFERROR(IF(A362="","",VLOOKUP($A362,REFERENCEMENT_FACADE[[Ordre]:[Eligibilité procédé]],2,FALSE)),"")</f>
        <v/>
      </c>
      <c r="C362" t="str" cm="1">
        <f t="array" ref="C362">IF(B362&lt;&gt;"",INDEX(BDD_REVETEMENTS_EXTERIEURS!A:BY,B362,MATCH($C$8,REFERENCEMENT_FACADE[#Headers],0)),"")</f>
        <v/>
      </c>
      <c r="D362" t="str">
        <f ca="1">IF($B$6=TRUE,IF(C362&lt;&gt;"",COUNTIF(INDIRECT("$C$"&amp;ROW($C$9)&amp;":$C$"&amp;487-COUNTBLANK($C$9:$C$487)),"&lt;"&amp;C362)+COUNTIF(C$9:C362,C362),""),IF(C362&lt;&gt;"",COUNTIF(INDIRECT("$C$"&amp;ROW($C$9)&amp;":$C$"&amp;487-COUNTBLANK($C$9:$C$487)),"&gt;"&amp;C362)+COUNTIF(C$9:C362,C362),""))</f>
        <v/>
      </c>
      <c r="E362" t="str">
        <f t="shared" ca="1" si="5"/>
        <v/>
      </c>
      <c r="F362" t="str" cm="1">
        <f t="array" ref="F362">IF(A362&lt;&gt;"",INDEX(BDD_REVETEMENTS_EXTERIEURS!A:BF,E362,MATCH($F$8,REFERENCEMENT_FACADE[#Headers],0)),"")</f>
        <v/>
      </c>
    </row>
    <row r="363" spans="1:6" x14ac:dyDescent="0.3">
      <c r="A363" s="3" t="str">
        <f>IF(AND(A362&lt;COUNTIF(REFERENCEMENT_FACADE[DATE REFERENCEMENT],"&lt;&gt;"&amp;""),A362&gt;0),'PR-tampon'!A362+1,"")</f>
        <v/>
      </c>
      <c r="B363" s="3" t="str">
        <f>IFERROR(IF(A363="","",VLOOKUP($A363,REFERENCEMENT_FACADE[[Ordre]:[Eligibilité procédé]],2,FALSE)),"")</f>
        <v/>
      </c>
      <c r="C363" t="str" cm="1">
        <f t="array" ref="C363">IF(B363&lt;&gt;"",INDEX(BDD_REVETEMENTS_EXTERIEURS!A:BY,B363,MATCH($C$8,REFERENCEMENT_FACADE[#Headers],0)),"")</f>
        <v/>
      </c>
      <c r="D363" t="str">
        <f ca="1">IF($B$6=TRUE,IF(C363&lt;&gt;"",COUNTIF(INDIRECT("$C$"&amp;ROW($C$9)&amp;":$C$"&amp;487-COUNTBLANK($C$9:$C$487)),"&lt;"&amp;C363)+COUNTIF(C$9:C363,C363),""),IF(C363&lt;&gt;"",COUNTIF(INDIRECT("$C$"&amp;ROW($C$9)&amp;":$C$"&amp;487-COUNTBLANK($C$9:$C$487)),"&gt;"&amp;C363)+COUNTIF(C$9:C363,C363),""))</f>
        <v/>
      </c>
      <c r="E363" t="str">
        <f t="shared" ca="1" si="5"/>
        <v/>
      </c>
      <c r="F363" t="str" cm="1">
        <f t="array" ref="F363">IF(A363&lt;&gt;"",INDEX(BDD_REVETEMENTS_EXTERIEURS!A:BF,E363,MATCH($F$8,REFERENCEMENT_FACADE[#Headers],0)),"")</f>
        <v/>
      </c>
    </row>
    <row r="364" spans="1:6" x14ac:dyDescent="0.3">
      <c r="A364" s="3" t="str">
        <f>IF(AND(A363&lt;COUNTIF(REFERENCEMENT_FACADE[DATE REFERENCEMENT],"&lt;&gt;"&amp;""),A363&gt;0),'PR-tampon'!A363+1,"")</f>
        <v/>
      </c>
      <c r="B364" s="3" t="str">
        <f>IFERROR(IF(A364="","",VLOOKUP($A364,REFERENCEMENT_FACADE[[Ordre]:[Eligibilité procédé]],2,FALSE)),"")</f>
        <v/>
      </c>
      <c r="C364" t="str" cm="1">
        <f t="array" ref="C364">IF(B364&lt;&gt;"",INDEX(BDD_REVETEMENTS_EXTERIEURS!A:BY,B364,MATCH($C$8,REFERENCEMENT_FACADE[#Headers],0)),"")</f>
        <v/>
      </c>
      <c r="D364" t="str">
        <f ca="1">IF($B$6=TRUE,IF(C364&lt;&gt;"",COUNTIF(INDIRECT("$C$"&amp;ROW($C$9)&amp;":$C$"&amp;487-COUNTBLANK($C$9:$C$487)),"&lt;"&amp;C364)+COUNTIF(C$9:C364,C364),""),IF(C364&lt;&gt;"",COUNTIF(INDIRECT("$C$"&amp;ROW($C$9)&amp;":$C$"&amp;487-COUNTBLANK($C$9:$C$487)),"&gt;"&amp;C364)+COUNTIF(C$9:C364,C364),""))</f>
        <v/>
      </c>
      <c r="E364" t="str">
        <f t="shared" ca="1" si="5"/>
        <v/>
      </c>
      <c r="F364" t="str" cm="1">
        <f t="array" ref="F364">IF(A364&lt;&gt;"",INDEX(BDD_REVETEMENTS_EXTERIEURS!A:BF,E364,MATCH($F$8,REFERENCEMENT_FACADE[#Headers],0)),"")</f>
        <v/>
      </c>
    </row>
    <row r="365" spans="1:6" x14ac:dyDescent="0.3">
      <c r="A365" s="3" t="str">
        <f>IF(AND(A364&lt;COUNTIF(REFERENCEMENT_FACADE[DATE REFERENCEMENT],"&lt;&gt;"&amp;""),A364&gt;0),'PR-tampon'!A364+1,"")</f>
        <v/>
      </c>
      <c r="B365" s="3" t="str">
        <f>IFERROR(IF(A365="","",VLOOKUP($A365,REFERENCEMENT_FACADE[[Ordre]:[Eligibilité procédé]],2,FALSE)),"")</f>
        <v/>
      </c>
      <c r="C365" t="str" cm="1">
        <f t="array" ref="C365">IF(B365&lt;&gt;"",INDEX(BDD_REVETEMENTS_EXTERIEURS!A:BY,B365,MATCH($C$8,REFERENCEMENT_FACADE[#Headers],0)),"")</f>
        <v/>
      </c>
      <c r="D365" t="str">
        <f ca="1">IF($B$6=TRUE,IF(C365&lt;&gt;"",COUNTIF(INDIRECT("$C$"&amp;ROW($C$9)&amp;":$C$"&amp;487-COUNTBLANK($C$9:$C$487)),"&lt;"&amp;C365)+COUNTIF(C$9:C365,C365),""),IF(C365&lt;&gt;"",COUNTIF(INDIRECT("$C$"&amp;ROW($C$9)&amp;":$C$"&amp;487-COUNTBLANK($C$9:$C$487)),"&gt;"&amp;C365)+COUNTIF(C$9:C365,C365),""))</f>
        <v/>
      </c>
      <c r="E365" t="str">
        <f t="shared" ca="1" si="5"/>
        <v/>
      </c>
      <c r="F365" t="str" cm="1">
        <f t="array" ref="F365">IF(A365&lt;&gt;"",INDEX(BDD_REVETEMENTS_EXTERIEURS!A:BF,E365,MATCH($F$8,REFERENCEMENT_FACADE[#Headers],0)),"")</f>
        <v/>
      </c>
    </row>
    <row r="366" spans="1:6" x14ac:dyDescent="0.3">
      <c r="A366" s="3" t="str">
        <f>IF(AND(A365&lt;COUNTIF(REFERENCEMENT_FACADE[DATE REFERENCEMENT],"&lt;&gt;"&amp;""),A365&gt;0),'PR-tampon'!A365+1,"")</f>
        <v/>
      </c>
      <c r="B366" s="3" t="str">
        <f>IFERROR(IF(A366="","",VLOOKUP($A366,REFERENCEMENT_FACADE[[Ordre]:[Eligibilité procédé]],2,FALSE)),"")</f>
        <v/>
      </c>
      <c r="C366" t="str" cm="1">
        <f t="array" ref="C366">IF(B366&lt;&gt;"",INDEX(BDD_REVETEMENTS_EXTERIEURS!A:BY,B366,MATCH($C$8,REFERENCEMENT_FACADE[#Headers],0)),"")</f>
        <v/>
      </c>
      <c r="D366" t="str">
        <f ca="1">IF($B$6=TRUE,IF(C366&lt;&gt;"",COUNTIF(INDIRECT("$C$"&amp;ROW($C$9)&amp;":$C$"&amp;487-COUNTBLANK($C$9:$C$487)),"&lt;"&amp;C366)+COUNTIF(C$9:C366,C366),""),IF(C366&lt;&gt;"",COUNTIF(INDIRECT("$C$"&amp;ROW($C$9)&amp;":$C$"&amp;487-COUNTBLANK($C$9:$C$487)),"&gt;"&amp;C366)+COUNTIF(C$9:C366,C366),""))</f>
        <v/>
      </c>
      <c r="E366" t="str">
        <f t="shared" ca="1" si="5"/>
        <v/>
      </c>
      <c r="F366" t="str" cm="1">
        <f t="array" ref="F366">IF(A366&lt;&gt;"",INDEX(BDD_REVETEMENTS_EXTERIEURS!A:BF,E366,MATCH($F$8,REFERENCEMENT_FACADE[#Headers],0)),"")</f>
        <v/>
      </c>
    </row>
    <row r="367" spans="1:6" x14ac:dyDescent="0.3">
      <c r="A367" s="3" t="str">
        <f>IF(AND(A366&lt;COUNTIF(REFERENCEMENT_FACADE[DATE REFERENCEMENT],"&lt;&gt;"&amp;""),A366&gt;0),'PR-tampon'!A366+1,"")</f>
        <v/>
      </c>
      <c r="B367" s="3" t="str">
        <f>IFERROR(IF(A367="","",VLOOKUP($A367,REFERENCEMENT_FACADE[[Ordre]:[Eligibilité procédé]],2,FALSE)),"")</f>
        <v/>
      </c>
      <c r="C367" t="str" cm="1">
        <f t="array" ref="C367">IF(B367&lt;&gt;"",INDEX(BDD_REVETEMENTS_EXTERIEURS!A:BY,B367,MATCH($C$8,REFERENCEMENT_FACADE[#Headers],0)),"")</f>
        <v/>
      </c>
      <c r="D367" t="str">
        <f ca="1">IF($B$6=TRUE,IF(C367&lt;&gt;"",COUNTIF(INDIRECT("$C$"&amp;ROW($C$9)&amp;":$C$"&amp;487-COUNTBLANK($C$9:$C$487)),"&lt;"&amp;C367)+COUNTIF(C$9:C367,C367),""),IF(C367&lt;&gt;"",COUNTIF(INDIRECT("$C$"&amp;ROW($C$9)&amp;":$C$"&amp;487-COUNTBLANK($C$9:$C$487)),"&gt;"&amp;C367)+COUNTIF(C$9:C367,C367),""))</f>
        <v/>
      </c>
      <c r="E367" t="str">
        <f t="shared" ca="1" si="5"/>
        <v/>
      </c>
      <c r="F367" t="str" cm="1">
        <f t="array" ref="F367">IF(A367&lt;&gt;"",INDEX(BDD_REVETEMENTS_EXTERIEURS!A:BF,E367,MATCH($F$8,REFERENCEMENT_FACADE[#Headers],0)),"")</f>
        <v/>
      </c>
    </row>
    <row r="368" spans="1:6" x14ac:dyDescent="0.3">
      <c r="A368" s="3" t="str">
        <f>IF(AND(A367&lt;COUNTIF(REFERENCEMENT_FACADE[DATE REFERENCEMENT],"&lt;&gt;"&amp;""),A367&gt;0),'PR-tampon'!A367+1,"")</f>
        <v/>
      </c>
      <c r="B368" s="3" t="str">
        <f>IFERROR(IF(A368="","",VLOOKUP($A368,REFERENCEMENT_FACADE[[Ordre]:[Eligibilité procédé]],2,FALSE)),"")</f>
        <v/>
      </c>
      <c r="C368" t="str" cm="1">
        <f t="array" ref="C368">IF(B368&lt;&gt;"",INDEX(BDD_REVETEMENTS_EXTERIEURS!A:BY,B368,MATCH($C$8,REFERENCEMENT_FACADE[#Headers],0)),"")</f>
        <v/>
      </c>
      <c r="D368" t="str">
        <f ca="1">IF($B$6=TRUE,IF(C368&lt;&gt;"",COUNTIF(INDIRECT("$C$"&amp;ROW($C$9)&amp;":$C$"&amp;487-COUNTBLANK($C$9:$C$487)),"&lt;"&amp;C368)+COUNTIF(C$9:C368,C368),""),IF(C368&lt;&gt;"",COUNTIF(INDIRECT("$C$"&amp;ROW($C$9)&amp;":$C$"&amp;487-COUNTBLANK($C$9:$C$487)),"&gt;"&amp;C368)+COUNTIF(C$9:C368,C368),""))</f>
        <v/>
      </c>
      <c r="E368" t="str">
        <f t="shared" ca="1" si="5"/>
        <v/>
      </c>
      <c r="F368" t="str" cm="1">
        <f t="array" ref="F368">IF(A368&lt;&gt;"",INDEX(BDD_REVETEMENTS_EXTERIEURS!A:BF,E368,MATCH($F$8,REFERENCEMENT_FACADE[#Headers],0)),"")</f>
        <v/>
      </c>
    </row>
    <row r="369" spans="1:6" x14ac:dyDescent="0.3">
      <c r="A369" s="3" t="str">
        <f>IF(AND(A368&lt;COUNTIF(REFERENCEMENT_FACADE[DATE REFERENCEMENT],"&lt;&gt;"&amp;""),A368&gt;0),'PR-tampon'!A368+1,"")</f>
        <v/>
      </c>
      <c r="B369" s="3" t="str">
        <f>IFERROR(IF(A369="","",VLOOKUP($A369,REFERENCEMENT_FACADE[[Ordre]:[Eligibilité procédé]],2,FALSE)),"")</f>
        <v/>
      </c>
      <c r="C369" t="str" cm="1">
        <f t="array" ref="C369">IF(B369&lt;&gt;"",INDEX(BDD_REVETEMENTS_EXTERIEURS!A:BY,B369,MATCH($C$8,REFERENCEMENT_FACADE[#Headers],0)),"")</f>
        <v/>
      </c>
      <c r="D369" t="str">
        <f ca="1">IF($B$6=TRUE,IF(C369&lt;&gt;"",COUNTIF(INDIRECT("$C$"&amp;ROW($C$9)&amp;":$C$"&amp;487-COUNTBLANK($C$9:$C$487)),"&lt;"&amp;C369)+COUNTIF(C$9:C369,C369),""),IF(C369&lt;&gt;"",COUNTIF(INDIRECT("$C$"&amp;ROW($C$9)&amp;":$C$"&amp;487-COUNTBLANK($C$9:$C$487)),"&gt;"&amp;C369)+COUNTIF(C$9:C369,C369),""))</f>
        <v/>
      </c>
      <c r="E369" t="str">
        <f t="shared" ca="1" si="5"/>
        <v/>
      </c>
      <c r="F369" t="str" cm="1">
        <f t="array" ref="F369">IF(A369&lt;&gt;"",INDEX(BDD_REVETEMENTS_EXTERIEURS!A:BF,E369,MATCH($F$8,REFERENCEMENT_FACADE[#Headers],0)),"")</f>
        <v/>
      </c>
    </row>
    <row r="370" spans="1:6" x14ac:dyDescent="0.3">
      <c r="A370" s="3" t="str">
        <f>IF(AND(A369&lt;COUNTIF(REFERENCEMENT_FACADE[DATE REFERENCEMENT],"&lt;&gt;"&amp;""),A369&gt;0),'PR-tampon'!A369+1,"")</f>
        <v/>
      </c>
      <c r="B370" s="3" t="str">
        <f>IFERROR(IF(A370="","",VLOOKUP($A370,REFERENCEMENT_FACADE[[Ordre]:[Eligibilité procédé]],2,FALSE)),"")</f>
        <v/>
      </c>
      <c r="C370" t="str" cm="1">
        <f t="array" ref="C370">IF(B370&lt;&gt;"",INDEX(BDD_REVETEMENTS_EXTERIEURS!A:BY,B370,MATCH($C$8,REFERENCEMENT_FACADE[#Headers],0)),"")</f>
        <v/>
      </c>
      <c r="D370" t="str">
        <f ca="1">IF($B$6=TRUE,IF(C370&lt;&gt;"",COUNTIF(INDIRECT("$C$"&amp;ROW($C$9)&amp;":$C$"&amp;487-COUNTBLANK($C$9:$C$487)),"&lt;"&amp;C370)+COUNTIF(C$9:C370,C370),""),IF(C370&lt;&gt;"",COUNTIF(INDIRECT("$C$"&amp;ROW($C$9)&amp;":$C$"&amp;487-COUNTBLANK($C$9:$C$487)),"&gt;"&amp;C370)+COUNTIF(C$9:C370,C370),""))</f>
        <v/>
      </c>
      <c r="E370" t="str">
        <f t="shared" ca="1" si="5"/>
        <v/>
      </c>
      <c r="F370" t="str" cm="1">
        <f t="array" ref="F370">IF(A370&lt;&gt;"",INDEX(BDD_REVETEMENTS_EXTERIEURS!A:BF,E370,MATCH($F$8,REFERENCEMENT_FACADE[#Headers],0)),"")</f>
        <v/>
      </c>
    </row>
    <row r="371" spans="1:6" x14ac:dyDescent="0.3">
      <c r="A371" s="3" t="str">
        <f>IF(AND(A370&lt;COUNTIF(REFERENCEMENT_FACADE[DATE REFERENCEMENT],"&lt;&gt;"&amp;""),A370&gt;0),'PR-tampon'!A370+1,"")</f>
        <v/>
      </c>
      <c r="B371" s="3" t="str">
        <f>IFERROR(IF(A371="","",VLOOKUP($A371,REFERENCEMENT_FACADE[[Ordre]:[Eligibilité procédé]],2,FALSE)),"")</f>
        <v/>
      </c>
      <c r="C371" t="str" cm="1">
        <f t="array" ref="C371">IF(B371&lt;&gt;"",INDEX(BDD_REVETEMENTS_EXTERIEURS!A:BY,B371,MATCH($C$8,REFERENCEMENT_FACADE[#Headers],0)),"")</f>
        <v/>
      </c>
      <c r="D371" t="str">
        <f ca="1">IF($B$6=TRUE,IF(C371&lt;&gt;"",COUNTIF(INDIRECT("$C$"&amp;ROW($C$9)&amp;":$C$"&amp;487-COUNTBLANK($C$9:$C$487)),"&lt;"&amp;C371)+COUNTIF(C$9:C371,C371),""),IF(C371&lt;&gt;"",COUNTIF(INDIRECT("$C$"&amp;ROW($C$9)&amp;":$C$"&amp;487-COUNTBLANK($C$9:$C$487)),"&gt;"&amp;C371)+COUNTIF(C$9:C371,C371),""))</f>
        <v/>
      </c>
      <c r="E371" t="str">
        <f t="shared" ca="1" si="5"/>
        <v/>
      </c>
      <c r="F371" t="str" cm="1">
        <f t="array" ref="F371">IF(A371&lt;&gt;"",INDEX(BDD_REVETEMENTS_EXTERIEURS!A:BF,E371,MATCH($F$8,REFERENCEMENT_FACADE[#Headers],0)),"")</f>
        <v/>
      </c>
    </row>
    <row r="372" spans="1:6" x14ac:dyDescent="0.3">
      <c r="A372" s="3" t="str">
        <f>IF(AND(A371&lt;COUNTIF(REFERENCEMENT_FACADE[DATE REFERENCEMENT],"&lt;&gt;"&amp;""),A371&gt;0),'PR-tampon'!A371+1,"")</f>
        <v/>
      </c>
      <c r="B372" s="3" t="str">
        <f>IFERROR(IF(A372="","",VLOOKUP($A372,REFERENCEMENT_FACADE[[Ordre]:[Eligibilité procédé]],2,FALSE)),"")</f>
        <v/>
      </c>
      <c r="C372" t="str" cm="1">
        <f t="array" ref="C372">IF(B372&lt;&gt;"",INDEX(BDD_REVETEMENTS_EXTERIEURS!A:BY,B372,MATCH($C$8,REFERENCEMENT_FACADE[#Headers],0)),"")</f>
        <v/>
      </c>
      <c r="D372" t="str">
        <f ca="1">IF($B$6=TRUE,IF(C372&lt;&gt;"",COUNTIF(INDIRECT("$C$"&amp;ROW($C$9)&amp;":$C$"&amp;487-COUNTBLANK($C$9:$C$487)),"&lt;"&amp;C372)+COUNTIF(C$9:C372,C372),""),IF(C372&lt;&gt;"",COUNTIF(INDIRECT("$C$"&amp;ROW($C$9)&amp;":$C$"&amp;487-COUNTBLANK($C$9:$C$487)),"&gt;"&amp;C372)+COUNTIF(C$9:C372,C372),""))</f>
        <v/>
      </c>
      <c r="E372" t="str">
        <f t="shared" ca="1" si="5"/>
        <v/>
      </c>
      <c r="F372" t="str" cm="1">
        <f t="array" ref="F372">IF(A372&lt;&gt;"",INDEX(BDD_REVETEMENTS_EXTERIEURS!A:BF,E372,MATCH($F$8,REFERENCEMENT_FACADE[#Headers],0)),"")</f>
        <v/>
      </c>
    </row>
    <row r="373" spans="1:6" x14ac:dyDescent="0.3">
      <c r="A373" s="3" t="str">
        <f>IF(AND(A372&lt;COUNTIF(REFERENCEMENT_FACADE[DATE REFERENCEMENT],"&lt;&gt;"&amp;""),A372&gt;0),'PR-tampon'!A372+1,"")</f>
        <v/>
      </c>
      <c r="B373" s="3" t="str">
        <f>IFERROR(IF(A373="","",VLOOKUP($A373,REFERENCEMENT_FACADE[[Ordre]:[Eligibilité procédé]],2,FALSE)),"")</f>
        <v/>
      </c>
      <c r="C373" t="str" cm="1">
        <f t="array" ref="C373">IF(B373&lt;&gt;"",INDEX(BDD_REVETEMENTS_EXTERIEURS!A:BY,B373,MATCH($C$8,REFERENCEMENT_FACADE[#Headers],0)),"")</f>
        <v/>
      </c>
      <c r="D373" t="str">
        <f ca="1">IF($B$6=TRUE,IF(C373&lt;&gt;"",COUNTIF(INDIRECT("$C$"&amp;ROW($C$9)&amp;":$C$"&amp;487-COUNTBLANK($C$9:$C$487)),"&lt;"&amp;C373)+COUNTIF(C$9:C373,C373),""),IF(C373&lt;&gt;"",COUNTIF(INDIRECT("$C$"&amp;ROW($C$9)&amp;":$C$"&amp;487-COUNTBLANK($C$9:$C$487)),"&gt;"&amp;C373)+COUNTIF(C$9:C373,C373),""))</f>
        <v/>
      </c>
      <c r="E373" t="str">
        <f t="shared" ca="1" si="5"/>
        <v/>
      </c>
      <c r="F373" t="str" cm="1">
        <f t="array" ref="F373">IF(A373&lt;&gt;"",INDEX(BDD_REVETEMENTS_EXTERIEURS!A:BF,E373,MATCH($F$8,REFERENCEMENT_FACADE[#Headers],0)),"")</f>
        <v/>
      </c>
    </row>
    <row r="374" spans="1:6" x14ac:dyDescent="0.3">
      <c r="A374" s="3" t="str">
        <f>IF(AND(A373&lt;COUNTIF(REFERENCEMENT_FACADE[DATE REFERENCEMENT],"&lt;&gt;"&amp;""),A373&gt;0),'PR-tampon'!A373+1,"")</f>
        <v/>
      </c>
      <c r="B374" s="3" t="str">
        <f>IFERROR(IF(A374="","",VLOOKUP($A374,REFERENCEMENT_FACADE[[Ordre]:[Eligibilité procédé]],2,FALSE)),"")</f>
        <v/>
      </c>
      <c r="C374" t="str" cm="1">
        <f t="array" ref="C374">IF(B374&lt;&gt;"",INDEX(BDD_REVETEMENTS_EXTERIEURS!A:BY,B374,MATCH($C$8,REFERENCEMENT_FACADE[#Headers],0)),"")</f>
        <v/>
      </c>
      <c r="D374" t="str">
        <f ca="1">IF($B$6=TRUE,IF(C374&lt;&gt;"",COUNTIF(INDIRECT("$C$"&amp;ROW($C$9)&amp;":$C$"&amp;487-COUNTBLANK($C$9:$C$487)),"&lt;"&amp;C374)+COUNTIF(C$9:C374,C374),""),IF(C374&lt;&gt;"",COUNTIF(INDIRECT("$C$"&amp;ROW($C$9)&amp;":$C$"&amp;487-COUNTBLANK($C$9:$C$487)),"&gt;"&amp;C374)+COUNTIF(C$9:C374,C374),""))</f>
        <v/>
      </c>
      <c r="E374" t="str">
        <f t="shared" ca="1" si="5"/>
        <v/>
      </c>
      <c r="F374" t="str" cm="1">
        <f t="array" ref="F374">IF(A374&lt;&gt;"",INDEX(BDD_REVETEMENTS_EXTERIEURS!A:BF,E374,MATCH($F$8,REFERENCEMENT_FACADE[#Headers],0)),"")</f>
        <v/>
      </c>
    </row>
    <row r="375" spans="1:6" x14ac:dyDescent="0.3">
      <c r="A375" s="3" t="str">
        <f>IF(AND(A374&lt;COUNTIF(REFERENCEMENT_FACADE[DATE REFERENCEMENT],"&lt;&gt;"&amp;""),A374&gt;0),'PR-tampon'!A374+1,"")</f>
        <v/>
      </c>
      <c r="B375" s="3" t="str">
        <f>IFERROR(IF(A375="","",VLOOKUP($A375,REFERENCEMENT_FACADE[[Ordre]:[Eligibilité procédé]],2,FALSE)),"")</f>
        <v/>
      </c>
      <c r="C375" t="str" cm="1">
        <f t="array" ref="C375">IF(B375&lt;&gt;"",INDEX(BDD_REVETEMENTS_EXTERIEURS!A:BY,B375,MATCH($C$8,REFERENCEMENT_FACADE[#Headers],0)),"")</f>
        <v/>
      </c>
      <c r="D375" t="str">
        <f ca="1">IF($B$6=TRUE,IF(C375&lt;&gt;"",COUNTIF(INDIRECT("$C$"&amp;ROW($C$9)&amp;":$C$"&amp;487-COUNTBLANK($C$9:$C$487)),"&lt;"&amp;C375)+COUNTIF(C$9:C375,C375),""),IF(C375&lt;&gt;"",COUNTIF(INDIRECT("$C$"&amp;ROW($C$9)&amp;":$C$"&amp;487-COUNTBLANK($C$9:$C$487)),"&gt;"&amp;C375)+COUNTIF(C$9:C375,C375),""))</f>
        <v/>
      </c>
      <c r="E375" t="str">
        <f t="shared" ca="1" si="5"/>
        <v/>
      </c>
      <c r="F375" t="str" cm="1">
        <f t="array" ref="F375">IF(A375&lt;&gt;"",INDEX(BDD_REVETEMENTS_EXTERIEURS!A:BF,E375,MATCH($F$8,REFERENCEMENT_FACADE[#Headers],0)),"")</f>
        <v/>
      </c>
    </row>
    <row r="376" spans="1:6" x14ac:dyDescent="0.3">
      <c r="A376" s="3" t="str">
        <f>IF(AND(A375&lt;COUNTIF(REFERENCEMENT_FACADE[DATE REFERENCEMENT],"&lt;&gt;"&amp;""),A375&gt;0),'PR-tampon'!A375+1,"")</f>
        <v/>
      </c>
      <c r="B376" s="3" t="str">
        <f>IFERROR(IF(A376="","",VLOOKUP($A376,REFERENCEMENT_FACADE[[Ordre]:[Eligibilité procédé]],2,FALSE)),"")</f>
        <v/>
      </c>
      <c r="C376" t="str" cm="1">
        <f t="array" ref="C376">IF(B376&lt;&gt;"",INDEX(BDD_REVETEMENTS_EXTERIEURS!A:BY,B376,MATCH($C$8,REFERENCEMENT_FACADE[#Headers],0)),"")</f>
        <v/>
      </c>
      <c r="D376" t="str">
        <f ca="1">IF($B$6=TRUE,IF(C376&lt;&gt;"",COUNTIF(INDIRECT("$C$"&amp;ROW($C$9)&amp;":$C$"&amp;487-COUNTBLANK($C$9:$C$487)),"&lt;"&amp;C376)+COUNTIF(C$9:C376,C376),""),IF(C376&lt;&gt;"",COUNTIF(INDIRECT("$C$"&amp;ROW($C$9)&amp;":$C$"&amp;487-COUNTBLANK($C$9:$C$487)),"&gt;"&amp;C376)+COUNTIF(C$9:C376,C376),""))</f>
        <v/>
      </c>
      <c r="E376" t="str">
        <f t="shared" ca="1" si="5"/>
        <v/>
      </c>
      <c r="F376" t="str" cm="1">
        <f t="array" ref="F376">IF(A376&lt;&gt;"",INDEX(BDD_REVETEMENTS_EXTERIEURS!A:BF,E376,MATCH($F$8,REFERENCEMENT_FACADE[#Headers],0)),"")</f>
        <v/>
      </c>
    </row>
    <row r="377" spans="1:6" x14ac:dyDescent="0.3">
      <c r="A377" s="3" t="str">
        <f>IF(AND(A376&lt;COUNTIF(REFERENCEMENT_FACADE[DATE REFERENCEMENT],"&lt;&gt;"&amp;""),A376&gt;0),'PR-tampon'!A376+1,"")</f>
        <v/>
      </c>
      <c r="B377" s="3" t="str">
        <f>IFERROR(IF(A377="","",VLOOKUP($A377,REFERENCEMENT_FACADE[[Ordre]:[Eligibilité procédé]],2,FALSE)),"")</f>
        <v/>
      </c>
      <c r="C377" t="str" cm="1">
        <f t="array" ref="C377">IF(B377&lt;&gt;"",INDEX(BDD_REVETEMENTS_EXTERIEURS!A:BY,B377,MATCH($C$8,REFERENCEMENT_FACADE[#Headers],0)),"")</f>
        <v/>
      </c>
      <c r="D377" t="str">
        <f ca="1">IF($B$6=TRUE,IF(C377&lt;&gt;"",COUNTIF(INDIRECT("$C$"&amp;ROW($C$9)&amp;":$C$"&amp;487-COUNTBLANK($C$9:$C$487)),"&lt;"&amp;C377)+COUNTIF(C$9:C377,C377),""),IF(C377&lt;&gt;"",COUNTIF(INDIRECT("$C$"&amp;ROW($C$9)&amp;":$C$"&amp;487-COUNTBLANK($C$9:$C$487)),"&gt;"&amp;C377)+COUNTIF(C$9:C377,C377),""))</f>
        <v/>
      </c>
      <c r="E377" t="str">
        <f t="shared" ca="1" si="5"/>
        <v/>
      </c>
      <c r="F377" t="str" cm="1">
        <f t="array" ref="F377">IF(A377&lt;&gt;"",INDEX(BDD_REVETEMENTS_EXTERIEURS!A:BF,E377,MATCH($F$8,REFERENCEMENT_FACADE[#Headers],0)),"")</f>
        <v/>
      </c>
    </row>
    <row r="378" spans="1:6" x14ac:dyDescent="0.3">
      <c r="A378" s="3" t="str">
        <f>IF(AND(A377&lt;COUNTIF(REFERENCEMENT_FACADE[DATE REFERENCEMENT],"&lt;&gt;"&amp;""),A377&gt;0),'PR-tampon'!A377+1,"")</f>
        <v/>
      </c>
      <c r="B378" s="3" t="str">
        <f>IFERROR(IF(A378="","",VLOOKUP($A378,REFERENCEMENT_FACADE[[Ordre]:[Eligibilité procédé]],2,FALSE)),"")</f>
        <v/>
      </c>
      <c r="C378" t="str" cm="1">
        <f t="array" ref="C378">IF(B378&lt;&gt;"",INDEX(BDD_REVETEMENTS_EXTERIEURS!A:BY,B378,MATCH($C$8,REFERENCEMENT_FACADE[#Headers],0)),"")</f>
        <v/>
      </c>
      <c r="D378" t="str">
        <f ca="1">IF($B$6=TRUE,IF(C378&lt;&gt;"",COUNTIF(INDIRECT("$C$"&amp;ROW($C$9)&amp;":$C$"&amp;487-COUNTBLANK($C$9:$C$487)),"&lt;"&amp;C378)+COUNTIF(C$9:C378,C378),""),IF(C378&lt;&gt;"",COUNTIF(INDIRECT("$C$"&amp;ROW($C$9)&amp;":$C$"&amp;487-COUNTBLANK($C$9:$C$487)),"&gt;"&amp;C378)+COUNTIF(C$9:C378,C378),""))</f>
        <v/>
      </c>
      <c r="E378" t="str">
        <f t="shared" ca="1" si="5"/>
        <v/>
      </c>
      <c r="F378" t="str" cm="1">
        <f t="array" ref="F378">IF(A378&lt;&gt;"",INDEX(BDD_REVETEMENTS_EXTERIEURS!A:BF,E378,MATCH($F$8,REFERENCEMENT_FACADE[#Headers],0)),"")</f>
        <v/>
      </c>
    </row>
    <row r="379" spans="1:6" x14ac:dyDescent="0.3">
      <c r="A379" s="3" t="str">
        <f>IF(AND(A378&lt;COUNTIF(REFERENCEMENT_FACADE[DATE REFERENCEMENT],"&lt;&gt;"&amp;""),A378&gt;0),'PR-tampon'!A378+1,"")</f>
        <v/>
      </c>
      <c r="B379" s="3" t="str">
        <f>IFERROR(IF(A379="","",VLOOKUP($A379,REFERENCEMENT_FACADE[[Ordre]:[Eligibilité procédé]],2,FALSE)),"")</f>
        <v/>
      </c>
      <c r="C379" t="str" cm="1">
        <f t="array" ref="C379">IF(B379&lt;&gt;"",INDEX(BDD_REVETEMENTS_EXTERIEURS!A:BY,B379,MATCH($C$8,REFERENCEMENT_FACADE[#Headers],0)),"")</f>
        <v/>
      </c>
      <c r="D379" t="str">
        <f ca="1">IF($B$6=TRUE,IF(C379&lt;&gt;"",COUNTIF(INDIRECT("$C$"&amp;ROW($C$9)&amp;":$C$"&amp;487-COUNTBLANK($C$9:$C$487)),"&lt;"&amp;C379)+COUNTIF(C$9:C379,C379),""),IF(C379&lt;&gt;"",COUNTIF(INDIRECT("$C$"&amp;ROW($C$9)&amp;":$C$"&amp;487-COUNTBLANK($C$9:$C$487)),"&gt;"&amp;C379)+COUNTIF(C$9:C379,C379),""))</f>
        <v/>
      </c>
      <c r="E379" t="str">
        <f t="shared" ca="1" si="5"/>
        <v/>
      </c>
      <c r="F379" t="str" cm="1">
        <f t="array" ref="F379">IF(A379&lt;&gt;"",INDEX(BDD_REVETEMENTS_EXTERIEURS!A:BF,E379,MATCH($F$8,REFERENCEMENT_FACADE[#Headers],0)),"")</f>
        <v/>
      </c>
    </row>
    <row r="380" spans="1:6" x14ac:dyDescent="0.3">
      <c r="A380" s="3" t="str">
        <f>IF(AND(A379&lt;COUNTIF(REFERENCEMENT_FACADE[DATE REFERENCEMENT],"&lt;&gt;"&amp;""),A379&gt;0),'PR-tampon'!A379+1,"")</f>
        <v/>
      </c>
      <c r="B380" s="3" t="str">
        <f>IFERROR(IF(A380="","",VLOOKUP($A380,REFERENCEMENT_FACADE[[Ordre]:[Eligibilité procédé]],2,FALSE)),"")</f>
        <v/>
      </c>
      <c r="C380" t="str" cm="1">
        <f t="array" ref="C380">IF(B380&lt;&gt;"",INDEX(BDD_REVETEMENTS_EXTERIEURS!A:BY,B380,MATCH($C$8,REFERENCEMENT_FACADE[#Headers],0)),"")</f>
        <v/>
      </c>
      <c r="D380" t="str">
        <f ca="1">IF($B$6=TRUE,IF(C380&lt;&gt;"",COUNTIF(INDIRECT("$C$"&amp;ROW($C$9)&amp;":$C$"&amp;487-COUNTBLANK($C$9:$C$487)),"&lt;"&amp;C380)+COUNTIF(C$9:C380,C380),""),IF(C380&lt;&gt;"",COUNTIF(INDIRECT("$C$"&amp;ROW($C$9)&amp;":$C$"&amp;487-COUNTBLANK($C$9:$C$487)),"&gt;"&amp;C380)+COUNTIF(C$9:C380,C380),""))</f>
        <v/>
      </c>
      <c r="E380" t="str">
        <f t="shared" ca="1" si="5"/>
        <v/>
      </c>
      <c r="F380" t="str" cm="1">
        <f t="array" ref="F380">IF(A380&lt;&gt;"",INDEX(BDD_REVETEMENTS_EXTERIEURS!A:BF,E380,MATCH($F$8,REFERENCEMENT_FACADE[#Headers],0)),"")</f>
        <v/>
      </c>
    </row>
    <row r="381" spans="1:6" x14ac:dyDescent="0.3">
      <c r="A381" s="3" t="str">
        <f>IF(AND(A380&lt;COUNTIF(REFERENCEMENT_FACADE[DATE REFERENCEMENT],"&lt;&gt;"&amp;""),A380&gt;0),'PR-tampon'!A380+1,"")</f>
        <v/>
      </c>
      <c r="B381" s="3" t="str">
        <f>IFERROR(IF(A381="","",VLOOKUP($A381,REFERENCEMENT_FACADE[[Ordre]:[Eligibilité procédé]],2,FALSE)),"")</f>
        <v/>
      </c>
      <c r="C381" t="str" cm="1">
        <f t="array" ref="C381">IF(B381&lt;&gt;"",INDEX(BDD_REVETEMENTS_EXTERIEURS!A:BY,B381,MATCH($C$8,REFERENCEMENT_FACADE[#Headers],0)),"")</f>
        <v/>
      </c>
      <c r="D381" t="str">
        <f ca="1">IF($B$6=TRUE,IF(C381&lt;&gt;"",COUNTIF(INDIRECT("$C$"&amp;ROW($C$9)&amp;":$C$"&amp;487-COUNTBLANK($C$9:$C$487)),"&lt;"&amp;C381)+COUNTIF(C$9:C381,C381),""),IF(C381&lt;&gt;"",COUNTIF(INDIRECT("$C$"&amp;ROW($C$9)&amp;":$C$"&amp;487-COUNTBLANK($C$9:$C$487)),"&gt;"&amp;C381)+COUNTIF(C$9:C381,C381),""))</f>
        <v/>
      </c>
      <c r="E381" t="str">
        <f t="shared" ca="1" si="5"/>
        <v/>
      </c>
      <c r="F381" t="str" cm="1">
        <f t="array" ref="F381">IF(A381&lt;&gt;"",INDEX(BDD_REVETEMENTS_EXTERIEURS!A:BF,E381,MATCH($F$8,REFERENCEMENT_FACADE[#Headers],0)),"")</f>
        <v/>
      </c>
    </row>
    <row r="382" spans="1:6" x14ac:dyDescent="0.3">
      <c r="A382" s="3" t="str">
        <f>IF(AND(A381&lt;COUNTIF(REFERENCEMENT_FACADE[DATE REFERENCEMENT],"&lt;&gt;"&amp;""),A381&gt;0),'PR-tampon'!A381+1,"")</f>
        <v/>
      </c>
      <c r="B382" s="3" t="str">
        <f>IFERROR(IF(A382="","",VLOOKUP($A382,REFERENCEMENT_FACADE[[Ordre]:[Eligibilité procédé]],2,FALSE)),"")</f>
        <v/>
      </c>
      <c r="C382" t="str" cm="1">
        <f t="array" ref="C382">IF(B382&lt;&gt;"",INDEX(BDD_REVETEMENTS_EXTERIEURS!A:BY,B382,MATCH($C$8,REFERENCEMENT_FACADE[#Headers],0)),"")</f>
        <v/>
      </c>
      <c r="D382" t="str">
        <f ca="1">IF($B$6=TRUE,IF(C382&lt;&gt;"",COUNTIF(INDIRECT("$C$"&amp;ROW($C$9)&amp;":$C$"&amp;487-COUNTBLANK($C$9:$C$487)),"&lt;"&amp;C382)+COUNTIF(C$9:C382,C382),""),IF(C382&lt;&gt;"",COUNTIF(INDIRECT("$C$"&amp;ROW($C$9)&amp;":$C$"&amp;487-COUNTBLANK($C$9:$C$487)),"&gt;"&amp;C382)+COUNTIF(C$9:C382,C382),""))</f>
        <v/>
      </c>
      <c r="E382" t="str">
        <f t="shared" ca="1" si="5"/>
        <v/>
      </c>
      <c r="F382" t="str" cm="1">
        <f t="array" ref="F382">IF(A382&lt;&gt;"",INDEX(BDD_REVETEMENTS_EXTERIEURS!A:BF,E382,MATCH($F$8,REFERENCEMENT_FACADE[#Headers],0)),"")</f>
        <v/>
      </c>
    </row>
    <row r="383" spans="1:6" x14ac:dyDescent="0.3">
      <c r="A383" s="3" t="str">
        <f>IF(AND(A382&lt;COUNTIF(REFERENCEMENT_FACADE[DATE REFERENCEMENT],"&lt;&gt;"&amp;""),A382&gt;0),'PR-tampon'!A382+1,"")</f>
        <v/>
      </c>
      <c r="B383" s="3" t="str">
        <f>IFERROR(IF(A383="","",VLOOKUP($A383,REFERENCEMENT_FACADE[[Ordre]:[Eligibilité procédé]],2,FALSE)),"")</f>
        <v/>
      </c>
      <c r="C383" t="str" cm="1">
        <f t="array" ref="C383">IF(B383&lt;&gt;"",INDEX(BDD_REVETEMENTS_EXTERIEURS!A:BY,B383,MATCH($C$8,REFERENCEMENT_FACADE[#Headers],0)),"")</f>
        <v/>
      </c>
      <c r="D383" t="str">
        <f ca="1">IF($B$6=TRUE,IF(C383&lt;&gt;"",COUNTIF(INDIRECT("$C$"&amp;ROW($C$9)&amp;":$C$"&amp;487-COUNTBLANK($C$9:$C$487)),"&lt;"&amp;C383)+COUNTIF(C$9:C383,C383),""),IF(C383&lt;&gt;"",COUNTIF(INDIRECT("$C$"&amp;ROW($C$9)&amp;":$C$"&amp;487-COUNTBLANK($C$9:$C$487)),"&gt;"&amp;C383)+COUNTIF(C$9:C383,C383),""))</f>
        <v/>
      </c>
      <c r="E383" t="str">
        <f t="shared" ca="1" si="5"/>
        <v/>
      </c>
      <c r="F383" t="str" cm="1">
        <f t="array" ref="F383">IF(A383&lt;&gt;"",INDEX(BDD_REVETEMENTS_EXTERIEURS!A:BF,E383,MATCH($F$8,REFERENCEMENT_FACADE[#Headers],0)),"")</f>
        <v/>
      </c>
    </row>
    <row r="384" spans="1:6" x14ac:dyDescent="0.3">
      <c r="A384" s="3" t="str">
        <f>IF(AND(A383&lt;COUNTIF(REFERENCEMENT_FACADE[DATE REFERENCEMENT],"&lt;&gt;"&amp;""),A383&gt;0),'PR-tampon'!A383+1,"")</f>
        <v/>
      </c>
      <c r="B384" s="3" t="str">
        <f>IFERROR(IF(A384="","",VLOOKUP($A384,REFERENCEMENT_FACADE[[Ordre]:[Eligibilité procédé]],2,FALSE)),"")</f>
        <v/>
      </c>
      <c r="C384" t="str" cm="1">
        <f t="array" ref="C384">IF(B384&lt;&gt;"",INDEX(BDD_REVETEMENTS_EXTERIEURS!A:BY,B384,MATCH($C$8,REFERENCEMENT_FACADE[#Headers],0)),"")</f>
        <v/>
      </c>
      <c r="D384" t="str">
        <f ca="1">IF($B$6=TRUE,IF(C384&lt;&gt;"",COUNTIF(INDIRECT("$C$"&amp;ROW($C$9)&amp;":$C$"&amp;487-COUNTBLANK($C$9:$C$487)),"&lt;"&amp;C384)+COUNTIF(C$9:C384,C384),""),IF(C384&lt;&gt;"",COUNTIF(INDIRECT("$C$"&amp;ROW($C$9)&amp;":$C$"&amp;487-COUNTBLANK($C$9:$C$487)),"&gt;"&amp;C384)+COUNTIF(C$9:C384,C384),""))</f>
        <v/>
      </c>
      <c r="E384" t="str">
        <f t="shared" ca="1" si="5"/>
        <v/>
      </c>
      <c r="F384" t="str" cm="1">
        <f t="array" ref="F384">IF(A384&lt;&gt;"",INDEX(BDD_REVETEMENTS_EXTERIEURS!A:BF,E384,MATCH($F$8,REFERENCEMENT_FACADE[#Headers],0)),"")</f>
        <v/>
      </c>
    </row>
    <row r="385" spans="1:6" x14ac:dyDescent="0.3">
      <c r="A385" s="3" t="str">
        <f>IF(AND(A384&lt;COUNTIF(REFERENCEMENT_FACADE[DATE REFERENCEMENT],"&lt;&gt;"&amp;""),A384&gt;0),'PR-tampon'!A384+1,"")</f>
        <v/>
      </c>
      <c r="B385" s="3" t="str">
        <f>IFERROR(IF(A385="","",VLOOKUP($A385,REFERENCEMENT_FACADE[[Ordre]:[Eligibilité procédé]],2,FALSE)),"")</f>
        <v/>
      </c>
      <c r="C385" t="str" cm="1">
        <f t="array" ref="C385">IF(B385&lt;&gt;"",INDEX(BDD_REVETEMENTS_EXTERIEURS!A:BY,B385,MATCH($C$8,REFERENCEMENT_FACADE[#Headers],0)),"")</f>
        <v/>
      </c>
      <c r="D385" t="str">
        <f ca="1">IF($B$6=TRUE,IF(C385&lt;&gt;"",COUNTIF(INDIRECT("$C$"&amp;ROW($C$9)&amp;":$C$"&amp;487-COUNTBLANK($C$9:$C$487)),"&lt;"&amp;C385)+COUNTIF(C$9:C385,C385),""),IF(C385&lt;&gt;"",COUNTIF(INDIRECT("$C$"&amp;ROW($C$9)&amp;":$C$"&amp;487-COUNTBLANK($C$9:$C$487)),"&gt;"&amp;C385)+COUNTIF(C$9:C385,C385),""))</f>
        <v/>
      </c>
      <c r="E385" t="str">
        <f t="shared" ca="1" si="5"/>
        <v/>
      </c>
      <c r="F385" t="str" cm="1">
        <f t="array" ref="F385">IF(A385&lt;&gt;"",INDEX(BDD_REVETEMENTS_EXTERIEURS!A:BF,E385,MATCH($F$8,REFERENCEMENT_FACADE[#Headers],0)),"")</f>
        <v/>
      </c>
    </row>
    <row r="386" spans="1:6" x14ac:dyDescent="0.3">
      <c r="A386" s="3" t="str">
        <f>IF(AND(A385&lt;COUNTIF(REFERENCEMENT_FACADE[DATE REFERENCEMENT],"&lt;&gt;"&amp;""),A385&gt;0),'PR-tampon'!A385+1,"")</f>
        <v/>
      </c>
      <c r="B386" s="3" t="str">
        <f>IFERROR(IF(A386="","",VLOOKUP($A386,REFERENCEMENT_FACADE[[Ordre]:[Eligibilité procédé]],2,FALSE)),"")</f>
        <v/>
      </c>
      <c r="C386" t="str" cm="1">
        <f t="array" ref="C386">IF(B386&lt;&gt;"",INDEX(BDD_REVETEMENTS_EXTERIEURS!A:BY,B386,MATCH($C$8,REFERENCEMENT_FACADE[#Headers],0)),"")</f>
        <v/>
      </c>
      <c r="D386" t="str">
        <f ca="1">IF($B$6=TRUE,IF(C386&lt;&gt;"",COUNTIF(INDIRECT("$C$"&amp;ROW($C$9)&amp;":$C$"&amp;487-COUNTBLANK($C$9:$C$487)),"&lt;"&amp;C386)+COUNTIF(C$9:C386,C386),""),IF(C386&lt;&gt;"",COUNTIF(INDIRECT("$C$"&amp;ROW($C$9)&amp;":$C$"&amp;487-COUNTBLANK($C$9:$C$487)),"&gt;"&amp;C386)+COUNTIF(C$9:C386,C386),""))</f>
        <v/>
      </c>
      <c r="E386" t="str">
        <f t="shared" ca="1" si="5"/>
        <v/>
      </c>
      <c r="F386" t="str" cm="1">
        <f t="array" ref="F386">IF(A386&lt;&gt;"",INDEX(BDD_REVETEMENTS_EXTERIEURS!A:BF,E386,MATCH($F$8,REFERENCEMENT_FACADE[#Headers],0)),"")</f>
        <v/>
      </c>
    </row>
    <row r="387" spans="1:6" x14ac:dyDescent="0.3">
      <c r="A387" s="3" t="str">
        <f>IF(AND(A386&lt;COUNTIF(REFERENCEMENT_FACADE[DATE REFERENCEMENT],"&lt;&gt;"&amp;""),A386&gt;0),'PR-tampon'!A386+1,"")</f>
        <v/>
      </c>
      <c r="B387" s="3" t="str">
        <f>IFERROR(IF(A387="","",VLOOKUP($A387,REFERENCEMENT_FACADE[[Ordre]:[Eligibilité procédé]],2,FALSE)),"")</f>
        <v/>
      </c>
      <c r="C387" t="str" cm="1">
        <f t="array" ref="C387">IF(B387&lt;&gt;"",INDEX(BDD_REVETEMENTS_EXTERIEURS!A:BY,B387,MATCH($C$8,REFERENCEMENT_FACADE[#Headers],0)),"")</f>
        <v/>
      </c>
      <c r="D387" t="str">
        <f ca="1">IF($B$6=TRUE,IF(C387&lt;&gt;"",COUNTIF(INDIRECT("$C$"&amp;ROW($C$9)&amp;":$C$"&amp;487-COUNTBLANK($C$9:$C$487)),"&lt;"&amp;C387)+COUNTIF(C$9:C387,C387),""),IF(C387&lt;&gt;"",COUNTIF(INDIRECT("$C$"&amp;ROW($C$9)&amp;":$C$"&amp;487-COUNTBLANK($C$9:$C$487)),"&gt;"&amp;C387)+COUNTIF(C$9:C387,C387),""))</f>
        <v/>
      </c>
      <c r="E387" t="str">
        <f t="shared" ca="1" si="5"/>
        <v/>
      </c>
      <c r="F387" t="str" cm="1">
        <f t="array" ref="F387">IF(A387&lt;&gt;"",INDEX(BDD_REVETEMENTS_EXTERIEURS!A:BF,E387,MATCH($F$8,REFERENCEMENT_FACADE[#Headers],0)),"")</f>
        <v/>
      </c>
    </row>
    <row r="388" spans="1:6" x14ac:dyDescent="0.3">
      <c r="A388" s="3" t="str">
        <f>IF(AND(A387&lt;COUNTIF(REFERENCEMENT_FACADE[DATE REFERENCEMENT],"&lt;&gt;"&amp;""),A387&gt;0),'PR-tampon'!A387+1,"")</f>
        <v/>
      </c>
      <c r="B388" s="3" t="str">
        <f>IFERROR(IF(A388="","",VLOOKUP($A388,REFERENCEMENT_FACADE[[Ordre]:[Eligibilité procédé]],2,FALSE)),"")</f>
        <v/>
      </c>
      <c r="C388" t="str" cm="1">
        <f t="array" ref="C388">IF(B388&lt;&gt;"",INDEX(BDD_REVETEMENTS_EXTERIEURS!A:BY,B388,MATCH($C$8,REFERENCEMENT_FACADE[#Headers],0)),"")</f>
        <v/>
      </c>
      <c r="D388" t="str">
        <f ca="1">IF($B$6=TRUE,IF(C388&lt;&gt;"",COUNTIF(INDIRECT("$C$"&amp;ROW($C$9)&amp;":$C$"&amp;487-COUNTBLANK($C$9:$C$487)),"&lt;"&amp;C388)+COUNTIF(C$9:C388,C388),""),IF(C388&lt;&gt;"",COUNTIF(INDIRECT("$C$"&amp;ROW($C$9)&amp;":$C$"&amp;487-COUNTBLANK($C$9:$C$487)),"&gt;"&amp;C388)+COUNTIF(C$9:C388,C388),""))</f>
        <v/>
      </c>
      <c r="E388" t="str">
        <f t="shared" ca="1" si="5"/>
        <v/>
      </c>
      <c r="F388" t="str" cm="1">
        <f t="array" ref="F388">IF(A388&lt;&gt;"",INDEX(BDD_REVETEMENTS_EXTERIEURS!A:BF,E388,MATCH($F$8,REFERENCEMENT_FACADE[#Headers],0)),"")</f>
        <v/>
      </c>
    </row>
    <row r="389" spans="1:6" x14ac:dyDescent="0.3">
      <c r="A389" s="3" t="str">
        <f>IF(AND(A388&lt;COUNTIF(REFERENCEMENT_FACADE[DATE REFERENCEMENT],"&lt;&gt;"&amp;""),A388&gt;0),'PR-tampon'!A388+1,"")</f>
        <v/>
      </c>
      <c r="B389" s="3" t="str">
        <f>IFERROR(IF(A389="","",VLOOKUP($A389,REFERENCEMENT_FACADE[[Ordre]:[Eligibilité procédé]],2,FALSE)),"")</f>
        <v/>
      </c>
      <c r="C389" t="str" cm="1">
        <f t="array" ref="C389">IF(B389&lt;&gt;"",INDEX(BDD_REVETEMENTS_EXTERIEURS!A:BY,B389,MATCH($C$8,REFERENCEMENT_FACADE[#Headers],0)),"")</f>
        <v/>
      </c>
      <c r="D389" t="str">
        <f ca="1">IF($B$6=TRUE,IF(C389&lt;&gt;"",COUNTIF(INDIRECT("$C$"&amp;ROW($C$9)&amp;":$C$"&amp;487-COUNTBLANK($C$9:$C$487)),"&lt;"&amp;C389)+COUNTIF(C$9:C389,C389),""),IF(C389&lt;&gt;"",COUNTIF(INDIRECT("$C$"&amp;ROW($C$9)&amp;":$C$"&amp;487-COUNTBLANK($C$9:$C$487)),"&gt;"&amp;C389)+COUNTIF(C$9:C389,C389),""))</f>
        <v/>
      </c>
      <c r="E389" t="str">
        <f t="shared" ca="1" si="5"/>
        <v/>
      </c>
      <c r="F389" t="str" cm="1">
        <f t="array" ref="F389">IF(A389&lt;&gt;"",INDEX(BDD_REVETEMENTS_EXTERIEURS!A:BF,E389,MATCH($F$8,REFERENCEMENT_FACADE[#Headers],0)),"")</f>
        <v/>
      </c>
    </row>
    <row r="390" spans="1:6" x14ac:dyDescent="0.3">
      <c r="A390" s="3" t="str">
        <f>IF(AND(A389&lt;COUNTIF(REFERENCEMENT_FACADE[DATE REFERENCEMENT],"&lt;&gt;"&amp;""),A389&gt;0),'PR-tampon'!A389+1,"")</f>
        <v/>
      </c>
      <c r="B390" s="3" t="str">
        <f>IFERROR(IF(A390="","",VLOOKUP($A390,REFERENCEMENT_FACADE[[Ordre]:[Eligibilité procédé]],2,FALSE)),"")</f>
        <v/>
      </c>
      <c r="C390" t="str" cm="1">
        <f t="array" ref="C390">IF(B390&lt;&gt;"",INDEX(BDD_REVETEMENTS_EXTERIEURS!A:BY,B390,MATCH($C$8,REFERENCEMENT_FACADE[#Headers],0)),"")</f>
        <v/>
      </c>
      <c r="D390" t="str">
        <f ca="1">IF($B$6=TRUE,IF(C390&lt;&gt;"",COUNTIF(INDIRECT("$C$"&amp;ROW($C$9)&amp;":$C$"&amp;487-COUNTBLANK($C$9:$C$487)),"&lt;"&amp;C390)+COUNTIF(C$9:C390,C390),""),IF(C390&lt;&gt;"",COUNTIF(INDIRECT("$C$"&amp;ROW($C$9)&amp;":$C$"&amp;487-COUNTBLANK($C$9:$C$487)),"&gt;"&amp;C390)+COUNTIF(C$9:C390,C390),""))</f>
        <v/>
      </c>
      <c r="E390" t="str">
        <f t="shared" ca="1" si="5"/>
        <v/>
      </c>
      <c r="F390" t="str" cm="1">
        <f t="array" ref="F390">IF(A390&lt;&gt;"",INDEX(BDD_REVETEMENTS_EXTERIEURS!A:BF,E390,MATCH($F$8,REFERENCEMENT_FACADE[#Headers],0)),"")</f>
        <v/>
      </c>
    </row>
    <row r="391" spans="1:6" x14ac:dyDescent="0.3">
      <c r="A391" s="3" t="str">
        <f>IF(AND(A390&lt;COUNTIF(REFERENCEMENT_FACADE[DATE REFERENCEMENT],"&lt;&gt;"&amp;""),A390&gt;0),'PR-tampon'!A390+1,"")</f>
        <v/>
      </c>
      <c r="B391" s="3" t="str">
        <f>IFERROR(IF(A391="","",VLOOKUP($A391,REFERENCEMENT_FACADE[[Ordre]:[Eligibilité procédé]],2,FALSE)),"")</f>
        <v/>
      </c>
      <c r="C391" t="str" cm="1">
        <f t="array" ref="C391">IF(B391&lt;&gt;"",INDEX(BDD_REVETEMENTS_EXTERIEURS!A:BY,B391,MATCH($C$8,REFERENCEMENT_FACADE[#Headers],0)),"")</f>
        <v/>
      </c>
      <c r="D391" t="str">
        <f ca="1">IF($B$6=TRUE,IF(C391&lt;&gt;"",COUNTIF(INDIRECT("$C$"&amp;ROW($C$9)&amp;":$C$"&amp;487-COUNTBLANK($C$9:$C$487)),"&lt;"&amp;C391)+COUNTIF(C$9:C391,C391),""),IF(C391&lt;&gt;"",COUNTIF(INDIRECT("$C$"&amp;ROW($C$9)&amp;":$C$"&amp;487-COUNTBLANK($C$9:$C$487)),"&gt;"&amp;C391)+COUNTIF(C$9:C391,C391),""))</f>
        <v/>
      </c>
      <c r="E391" t="str">
        <f t="shared" ca="1" si="5"/>
        <v/>
      </c>
      <c r="F391" t="str" cm="1">
        <f t="array" ref="F391">IF(A391&lt;&gt;"",INDEX(BDD_REVETEMENTS_EXTERIEURS!A:BF,E391,MATCH($F$8,REFERENCEMENT_FACADE[#Headers],0)),"")</f>
        <v/>
      </c>
    </row>
    <row r="392" spans="1:6" x14ac:dyDescent="0.3">
      <c r="A392" s="3" t="str">
        <f>IF(AND(A391&lt;COUNTIF(REFERENCEMENT_FACADE[DATE REFERENCEMENT],"&lt;&gt;"&amp;""),A391&gt;0),'PR-tampon'!A391+1,"")</f>
        <v/>
      </c>
      <c r="B392" s="3" t="str">
        <f>IFERROR(IF(A392="","",VLOOKUP($A392,REFERENCEMENT_FACADE[[Ordre]:[Eligibilité procédé]],2,FALSE)),"")</f>
        <v/>
      </c>
      <c r="C392" t="str" cm="1">
        <f t="array" ref="C392">IF(B392&lt;&gt;"",INDEX(BDD_REVETEMENTS_EXTERIEURS!A:BY,B392,MATCH($C$8,REFERENCEMENT_FACADE[#Headers],0)),"")</f>
        <v/>
      </c>
      <c r="D392" t="str">
        <f ca="1">IF($B$6=TRUE,IF(C392&lt;&gt;"",COUNTIF(INDIRECT("$C$"&amp;ROW($C$9)&amp;":$C$"&amp;487-COUNTBLANK($C$9:$C$487)),"&lt;"&amp;C392)+COUNTIF(C$9:C392,C392),""),IF(C392&lt;&gt;"",COUNTIF(INDIRECT("$C$"&amp;ROW($C$9)&amp;":$C$"&amp;487-COUNTBLANK($C$9:$C$487)),"&gt;"&amp;C392)+COUNTIF(C$9:C392,C392),""))</f>
        <v/>
      </c>
      <c r="E392" t="str">
        <f t="shared" ca="1" si="5"/>
        <v/>
      </c>
      <c r="F392" t="str" cm="1">
        <f t="array" ref="F392">IF(A392&lt;&gt;"",INDEX(BDD_REVETEMENTS_EXTERIEURS!A:BF,E392,MATCH($F$8,REFERENCEMENT_FACADE[#Headers],0)),"")</f>
        <v/>
      </c>
    </row>
    <row r="393" spans="1:6" x14ac:dyDescent="0.3">
      <c r="A393" s="3" t="str">
        <f>IF(AND(A392&lt;COUNTIF(REFERENCEMENT_FACADE[DATE REFERENCEMENT],"&lt;&gt;"&amp;""),A392&gt;0),'PR-tampon'!A392+1,"")</f>
        <v/>
      </c>
      <c r="B393" s="3" t="str">
        <f>IFERROR(IF(A393="","",VLOOKUP($A393,REFERENCEMENT_FACADE[[Ordre]:[Eligibilité procédé]],2,FALSE)),"")</f>
        <v/>
      </c>
      <c r="C393" t="str" cm="1">
        <f t="array" ref="C393">IF(B393&lt;&gt;"",INDEX(BDD_REVETEMENTS_EXTERIEURS!A:BY,B393,MATCH($C$8,REFERENCEMENT_FACADE[#Headers],0)),"")</f>
        <v/>
      </c>
      <c r="D393" t="str">
        <f ca="1">IF($B$6=TRUE,IF(C393&lt;&gt;"",COUNTIF(INDIRECT("$C$"&amp;ROW($C$9)&amp;":$C$"&amp;487-COUNTBLANK($C$9:$C$487)),"&lt;"&amp;C393)+COUNTIF(C$9:C393,C393),""),IF(C393&lt;&gt;"",COUNTIF(INDIRECT("$C$"&amp;ROW($C$9)&amp;":$C$"&amp;487-COUNTBLANK($C$9:$C$487)),"&gt;"&amp;C393)+COUNTIF(C$9:C393,C393),""))</f>
        <v/>
      </c>
      <c r="E393" t="str">
        <f t="shared" ca="1" si="5"/>
        <v/>
      </c>
      <c r="F393" t="str" cm="1">
        <f t="array" ref="F393">IF(A393&lt;&gt;"",INDEX(BDD_REVETEMENTS_EXTERIEURS!A:BF,E393,MATCH($F$8,REFERENCEMENT_FACADE[#Headers],0)),"")</f>
        <v/>
      </c>
    </row>
    <row r="394" spans="1:6" x14ac:dyDescent="0.3">
      <c r="A394" s="3" t="str">
        <f>IF(AND(A393&lt;COUNTIF(REFERENCEMENT_FACADE[DATE REFERENCEMENT],"&lt;&gt;"&amp;""),A393&gt;0),'PR-tampon'!A393+1,"")</f>
        <v/>
      </c>
      <c r="B394" s="3" t="str">
        <f>IFERROR(IF(A394="","",VLOOKUP($A394,REFERENCEMENT_FACADE[[Ordre]:[Eligibilité procédé]],2,FALSE)),"")</f>
        <v/>
      </c>
      <c r="C394" t="str" cm="1">
        <f t="array" ref="C394">IF(B394&lt;&gt;"",INDEX(BDD_REVETEMENTS_EXTERIEURS!A:BY,B394,MATCH($C$8,REFERENCEMENT_FACADE[#Headers],0)),"")</f>
        <v/>
      </c>
      <c r="D394" t="str">
        <f ca="1">IF($B$6=TRUE,IF(C394&lt;&gt;"",COUNTIF(INDIRECT("$C$"&amp;ROW($C$9)&amp;":$C$"&amp;487-COUNTBLANK($C$9:$C$487)),"&lt;"&amp;C394)+COUNTIF(C$9:C394,C394),""),IF(C394&lt;&gt;"",COUNTIF(INDIRECT("$C$"&amp;ROW($C$9)&amp;":$C$"&amp;487-COUNTBLANK($C$9:$C$487)),"&gt;"&amp;C394)+COUNTIF(C$9:C394,C394),""))</f>
        <v/>
      </c>
      <c r="E394" t="str">
        <f t="shared" ref="E394:E457" ca="1" si="6">IFERROR(INDEX($A$9:$D$486,MATCH(ROW(D394)-ROW($B$8),$D$9:$D$486,0),2),"")</f>
        <v/>
      </c>
      <c r="F394" t="str" cm="1">
        <f t="array" ref="F394">IF(A394&lt;&gt;"",INDEX(BDD_REVETEMENTS_EXTERIEURS!A:BF,E394,MATCH($F$8,REFERENCEMENT_FACADE[#Headers],0)),"")</f>
        <v/>
      </c>
    </row>
    <row r="395" spans="1:6" x14ac:dyDescent="0.3">
      <c r="A395" s="3" t="str">
        <f>IF(AND(A394&lt;COUNTIF(REFERENCEMENT_FACADE[DATE REFERENCEMENT],"&lt;&gt;"&amp;""),A394&gt;0),'PR-tampon'!A394+1,"")</f>
        <v/>
      </c>
      <c r="B395" s="3" t="str">
        <f>IFERROR(IF(A395="","",VLOOKUP($A395,REFERENCEMENT_FACADE[[Ordre]:[Eligibilité procédé]],2,FALSE)),"")</f>
        <v/>
      </c>
      <c r="C395" t="str" cm="1">
        <f t="array" ref="C395">IF(B395&lt;&gt;"",INDEX(BDD_REVETEMENTS_EXTERIEURS!A:BY,B395,MATCH($C$8,REFERENCEMENT_FACADE[#Headers],0)),"")</f>
        <v/>
      </c>
      <c r="D395" t="str">
        <f ca="1">IF($B$6=TRUE,IF(C395&lt;&gt;"",COUNTIF(INDIRECT("$C$"&amp;ROW($C$9)&amp;":$C$"&amp;487-COUNTBLANK($C$9:$C$487)),"&lt;"&amp;C395)+COUNTIF(C$9:C395,C395),""),IF(C395&lt;&gt;"",COUNTIF(INDIRECT("$C$"&amp;ROW($C$9)&amp;":$C$"&amp;487-COUNTBLANK($C$9:$C$487)),"&gt;"&amp;C395)+COUNTIF(C$9:C395,C395),""))</f>
        <v/>
      </c>
      <c r="E395" t="str">
        <f t="shared" ca="1" si="6"/>
        <v/>
      </c>
      <c r="F395" t="str" cm="1">
        <f t="array" ref="F395">IF(A395&lt;&gt;"",INDEX(BDD_REVETEMENTS_EXTERIEURS!A:BF,E395,MATCH($F$8,REFERENCEMENT_FACADE[#Headers],0)),"")</f>
        <v/>
      </c>
    </row>
    <row r="396" spans="1:6" x14ac:dyDescent="0.3">
      <c r="A396" s="3" t="str">
        <f>IF(AND(A395&lt;COUNTIF(REFERENCEMENT_FACADE[DATE REFERENCEMENT],"&lt;&gt;"&amp;""),A395&gt;0),'PR-tampon'!A395+1,"")</f>
        <v/>
      </c>
      <c r="B396" s="3" t="str">
        <f>IFERROR(IF(A396="","",VLOOKUP($A396,REFERENCEMENT_FACADE[[Ordre]:[Eligibilité procédé]],2,FALSE)),"")</f>
        <v/>
      </c>
      <c r="C396" t="str" cm="1">
        <f t="array" ref="C396">IF(B396&lt;&gt;"",INDEX(BDD_REVETEMENTS_EXTERIEURS!A:BY,B396,MATCH($C$8,REFERENCEMENT_FACADE[#Headers],0)),"")</f>
        <v/>
      </c>
      <c r="D396" t="str">
        <f ca="1">IF($B$6=TRUE,IF(C396&lt;&gt;"",COUNTIF(INDIRECT("$C$"&amp;ROW($C$9)&amp;":$C$"&amp;487-COUNTBLANK($C$9:$C$487)),"&lt;"&amp;C396)+COUNTIF(C$9:C396,C396),""),IF(C396&lt;&gt;"",COUNTIF(INDIRECT("$C$"&amp;ROW($C$9)&amp;":$C$"&amp;487-COUNTBLANK($C$9:$C$487)),"&gt;"&amp;C396)+COUNTIF(C$9:C396,C396),""))</f>
        <v/>
      </c>
      <c r="E396" t="str">
        <f t="shared" ca="1" si="6"/>
        <v/>
      </c>
      <c r="F396" t="str" cm="1">
        <f t="array" ref="F396">IF(A396&lt;&gt;"",INDEX(BDD_REVETEMENTS_EXTERIEURS!A:BF,E396,MATCH($F$8,REFERENCEMENT_FACADE[#Headers],0)),"")</f>
        <v/>
      </c>
    </row>
    <row r="397" spans="1:6" x14ac:dyDescent="0.3">
      <c r="A397" s="3" t="str">
        <f>IF(AND(A396&lt;COUNTIF(REFERENCEMENT_FACADE[DATE REFERENCEMENT],"&lt;&gt;"&amp;""),A396&gt;0),'PR-tampon'!A396+1,"")</f>
        <v/>
      </c>
      <c r="B397" s="3" t="str">
        <f>IFERROR(IF(A397="","",VLOOKUP($A397,REFERENCEMENT_FACADE[[Ordre]:[Eligibilité procédé]],2,FALSE)),"")</f>
        <v/>
      </c>
      <c r="C397" t="str" cm="1">
        <f t="array" ref="C397">IF(B397&lt;&gt;"",INDEX(BDD_REVETEMENTS_EXTERIEURS!A:BY,B397,MATCH($C$8,REFERENCEMENT_FACADE[#Headers],0)),"")</f>
        <v/>
      </c>
      <c r="D397" t="str">
        <f ca="1">IF($B$6=TRUE,IF(C397&lt;&gt;"",COUNTIF(INDIRECT("$C$"&amp;ROW($C$9)&amp;":$C$"&amp;487-COUNTBLANK($C$9:$C$487)),"&lt;"&amp;C397)+COUNTIF(C$9:C397,C397),""),IF(C397&lt;&gt;"",COUNTIF(INDIRECT("$C$"&amp;ROW($C$9)&amp;":$C$"&amp;487-COUNTBLANK($C$9:$C$487)),"&gt;"&amp;C397)+COUNTIF(C$9:C397,C397),""))</f>
        <v/>
      </c>
      <c r="E397" t="str">
        <f t="shared" ca="1" si="6"/>
        <v/>
      </c>
      <c r="F397" t="str" cm="1">
        <f t="array" ref="F397">IF(A397&lt;&gt;"",INDEX(BDD_REVETEMENTS_EXTERIEURS!A:BF,E397,MATCH($F$8,REFERENCEMENT_FACADE[#Headers],0)),"")</f>
        <v/>
      </c>
    </row>
    <row r="398" spans="1:6" x14ac:dyDescent="0.3">
      <c r="A398" s="3" t="str">
        <f>IF(AND(A397&lt;COUNTIF(REFERENCEMENT_FACADE[DATE REFERENCEMENT],"&lt;&gt;"&amp;""),A397&gt;0),'PR-tampon'!A397+1,"")</f>
        <v/>
      </c>
      <c r="B398" s="3" t="str">
        <f>IFERROR(IF(A398="","",VLOOKUP($A398,REFERENCEMENT_FACADE[[Ordre]:[Eligibilité procédé]],2,FALSE)),"")</f>
        <v/>
      </c>
      <c r="C398" t="str" cm="1">
        <f t="array" ref="C398">IF(B398&lt;&gt;"",INDEX(BDD_REVETEMENTS_EXTERIEURS!A:BY,B398,MATCH($C$8,REFERENCEMENT_FACADE[#Headers],0)),"")</f>
        <v/>
      </c>
      <c r="D398" t="str">
        <f ca="1">IF($B$6=TRUE,IF(C398&lt;&gt;"",COUNTIF(INDIRECT("$C$"&amp;ROW($C$9)&amp;":$C$"&amp;487-COUNTBLANK($C$9:$C$487)),"&lt;"&amp;C398)+COUNTIF(C$9:C398,C398),""),IF(C398&lt;&gt;"",COUNTIF(INDIRECT("$C$"&amp;ROW($C$9)&amp;":$C$"&amp;487-COUNTBLANK($C$9:$C$487)),"&gt;"&amp;C398)+COUNTIF(C$9:C398,C398),""))</f>
        <v/>
      </c>
      <c r="E398" t="str">
        <f t="shared" ca="1" si="6"/>
        <v/>
      </c>
      <c r="F398" t="str" cm="1">
        <f t="array" ref="F398">IF(A398&lt;&gt;"",INDEX(BDD_REVETEMENTS_EXTERIEURS!A:BF,E398,MATCH($F$8,REFERENCEMENT_FACADE[#Headers],0)),"")</f>
        <v/>
      </c>
    </row>
    <row r="399" spans="1:6" x14ac:dyDescent="0.3">
      <c r="A399" s="3" t="str">
        <f>IF(AND(A398&lt;COUNTIF(REFERENCEMENT_FACADE[DATE REFERENCEMENT],"&lt;&gt;"&amp;""),A398&gt;0),'PR-tampon'!A398+1,"")</f>
        <v/>
      </c>
      <c r="B399" s="3" t="str">
        <f>IFERROR(IF(A399="","",VLOOKUP($A399,REFERENCEMENT_FACADE[[Ordre]:[Eligibilité procédé]],2,FALSE)),"")</f>
        <v/>
      </c>
      <c r="C399" t="str" cm="1">
        <f t="array" ref="C399">IF(B399&lt;&gt;"",INDEX(BDD_REVETEMENTS_EXTERIEURS!A:BY,B399,MATCH($C$8,REFERENCEMENT_FACADE[#Headers],0)),"")</f>
        <v/>
      </c>
      <c r="D399" t="str">
        <f ca="1">IF($B$6=TRUE,IF(C399&lt;&gt;"",COUNTIF(INDIRECT("$C$"&amp;ROW($C$9)&amp;":$C$"&amp;487-COUNTBLANK($C$9:$C$487)),"&lt;"&amp;C399)+COUNTIF(C$9:C399,C399),""),IF(C399&lt;&gt;"",COUNTIF(INDIRECT("$C$"&amp;ROW($C$9)&amp;":$C$"&amp;487-COUNTBLANK($C$9:$C$487)),"&gt;"&amp;C399)+COUNTIF(C$9:C399,C399),""))</f>
        <v/>
      </c>
      <c r="E399" t="str">
        <f t="shared" ca="1" si="6"/>
        <v/>
      </c>
      <c r="F399" t="str" cm="1">
        <f t="array" ref="F399">IF(A399&lt;&gt;"",INDEX(BDD_REVETEMENTS_EXTERIEURS!A:BF,E399,MATCH($F$8,REFERENCEMENT_FACADE[#Headers],0)),"")</f>
        <v/>
      </c>
    </row>
    <row r="400" spans="1:6" x14ac:dyDescent="0.3">
      <c r="A400" s="3" t="str">
        <f>IF(AND(A399&lt;COUNTIF(REFERENCEMENT_FACADE[DATE REFERENCEMENT],"&lt;&gt;"&amp;""),A399&gt;0),'PR-tampon'!A399+1,"")</f>
        <v/>
      </c>
      <c r="B400" s="3" t="str">
        <f>IFERROR(IF(A400="","",VLOOKUP($A400,REFERENCEMENT_FACADE[[Ordre]:[Eligibilité procédé]],2,FALSE)),"")</f>
        <v/>
      </c>
      <c r="C400" t="str" cm="1">
        <f t="array" ref="C400">IF(B400&lt;&gt;"",INDEX(BDD_REVETEMENTS_EXTERIEURS!A:BY,B400,MATCH($C$8,REFERENCEMENT_FACADE[#Headers],0)),"")</f>
        <v/>
      </c>
      <c r="D400" t="str">
        <f ca="1">IF($B$6=TRUE,IF(C400&lt;&gt;"",COUNTIF(INDIRECT("$C$"&amp;ROW($C$9)&amp;":$C$"&amp;487-COUNTBLANK($C$9:$C$487)),"&lt;"&amp;C400)+COUNTIF(C$9:C400,C400),""),IF(C400&lt;&gt;"",COUNTIF(INDIRECT("$C$"&amp;ROW($C$9)&amp;":$C$"&amp;487-COUNTBLANK($C$9:$C$487)),"&gt;"&amp;C400)+COUNTIF(C$9:C400,C400),""))</f>
        <v/>
      </c>
      <c r="E400" t="str">
        <f t="shared" ca="1" si="6"/>
        <v/>
      </c>
      <c r="F400" t="str" cm="1">
        <f t="array" ref="F400">IF(A400&lt;&gt;"",INDEX(BDD_REVETEMENTS_EXTERIEURS!A:BF,E400,MATCH($F$8,REFERENCEMENT_FACADE[#Headers],0)),"")</f>
        <v/>
      </c>
    </row>
    <row r="401" spans="1:6" x14ac:dyDescent="0.3">
      <c r="A401" s="3" t="str">
        <f>IF(AND(A400&lt;COUNTIF(REFERENCEMENT_FACADE[DATE REFERENCEMENT],"&lt;&gt;"&amp;""),A400&gt;0),'PR-tampon'!A400+1,"")</f>
        <v/>
      </c>
      <c r="B401" s="3" t="str">
        <f>IFERROR(IF(A401="","",VLOOKUP($A401,REFERENCEMENT_FACADE[[Ordre]:[Eligibilité procédé]],2,FALSE)),"")</f>
        <v/>
      </c>
      <c r="C401" t="str" cm="1">
        <f t="array" ref="C401">IF(B401&lt;&gt;"",INDEX(BDD_REVETEMENTS_EXTERIEURS!A:BY,B401,MATCH($C$8,REFERENCEMENT_FACADE[#Headers],0)),"")</f>
        <v/>
      </c>
      <c r="D401" t="str">
        <f ca="1">IF($B$6=TRUE,IF(C401&lt;&gt;"",COUNTIF(INDIRECT("$C$"&amp;ROW($C$9)&amp;":$C$"&amp;487-COUNTBLANK($C$9:$C$487)),"&lt;"&amp;C401)+COUNTIF(C$9:C401,C401),""),IF(C401&lt;&gt;"",COUNTIF(INDIRECT("$C$"&amp;ROW($C$9)&amp;":$C$"&amp;487-COUNTBLANK($C$9:$C$487)),"&gt;"&amp;C401)+COUNTIF(C$9:C401,C401),""))</f>
        <v/>
      </c>
      <c r="E401" t="str">
        <f t="shared" ca="1" si="6"/>
        <v/>
      </c>
      <c r="F401" t="str" cm="1">
        <f t="array" ref="F401">IF(A401&lt;&gt;"",INDEX(BDD_REVETEMENTS_EXTERIEURS!A:BF,E401,MATCH($F$8,REFERENCEMENT_FACADE[#Headers],0)),"")</f>
        <v/>
      </c>
    </row>
    <row r="402" spans="1:6" x14ac:dyDescent="0.3">
      <c r="A402" s="3" t="str">
        <f>IF(AND(A401&lt;COUNTIF(REFERENCEMENT_FACADE[DATE REFERENCEMENT],"&lt;&gt;"&amp;""),A401&gt;0),'PR-tampon'!A401+1,"")</f>
        <v/>
      </c>
      <c r="B402" s="3" t="str">
        <f>IFERROR(IF(A402="","",VLOOKUP($A402,REFERENCEMENT_FACADE[[Ordre]:[Eligibilité procédé]],2,FALSE)),"")</f>
        <v/>
      </c>
      <c r="C402" t="str" cm="1">
        <f t="array" ref="C402">IF(B402&lt;&gt;"",INDEX(BDD_REVETEMENTS_EXTERIEURS!A:BY,B402,MATCH($C$8,REFERENCEMENT_FACADE[#Headers],0)),"")</f>
        <v/>
      </c>
      <c r="D402" t="str">
        <f ca="1">IF($B$6=TRUE,IF(C402&lt;&gt;"",COUNTIF(INDIRECT("$C$"&amp;ROW($C$9)&amp;":$C$"&amp;487-COUNTBLANK($C$9:$C$487)),"&lt;"&amp;C402)+COUNTIF(C$9:C402,C402),""),IF(C402&lt;&gt;"",COUNTIF(INDIRECT("$C$"&amp;ROW($C$9)&amp;":$C$"&amp;487-COUNTBLANK($C$9:$C$487)),"&gt;"&amp;C402)+COUNTIF(C$9:C402,C402),""))</f>
        <v/>
      </c>
      <c r="E402" t="str">
        <f t="shared" ca="1" si="6"/>
        <v/>
      </c>
      <c r="F402" t="str" cm="1">
        <f t="array" ref="F402">IF(A402&lt;&gt;"",INDEX(BDD_REVETEMENTS_EXTERIEURS!A:BF,E402,MATCH($F$8,REFERENCEMENT_FACADE[#Headers],0)),"")</f>
        <v/>
      </c>
    </row>
    <row r="403" spans="1:6" x14ac:dyDescent="0.3">
      <c r="A403" s="3" t="str">
        <f>IF(AND(A402&lt;COUNTIF(REFERENCEMENT_FACADE[DATE REFERENCEMENT],"&lt;&gt;"&amp;""),A402&gt;0),'PR-tampon'!A402+1,"")</f>
        <v/>
      </c>
      <c r="B403" s="3" t="str">
        <f>IFERROR(IF(A403="","",VLOOKUP($A403,REFERENCEMENT_FACADE[[Ordre]:[Eligibilité procédé]],2,FALSE)),"")</f>
        <v/>
      </c>
      <c r="C403" t="str" cm="1">
        <f t="array" ref="C403">IF(B403&lt;&gt;"",INDEX(BDD_REVETEMENTS_EXTERIEURS!A:BY,B403,MATCH($C$8,REFERENCEMENT_FACADE[#Headers],0)),"")</f>
        <v/>
      </c>
      <c r="D403" t="str">
        <f ca="1">IF($B$6=TRUE,IF(C403&lt;&gt;"",COUNTIF(INDIRECT("$C$"&amp;ROW($C$9)&amp;":$C$"&amp;487-COUNTBLANK($C$9:$C$487)),"&lt;"&amp;C403)+COUNTIF(C$9:C403,C403),""),IF(C403&lt;&gt;"",COUNTIF(INDIRECT("$C$"&amp;ROW($C$9)&amp;":$C$"&amp;487-COUNTBLANK($C$9:$C$487)),"&gt;"&amp;C403)+COUNTIF(C$9:C403,C403),""))</f>
        <v/>
      </c>
      <c r="E403" t="str">
        <f t="shared" ca="1" si="6"/>
        <v/>
      </c>
      <c r="F403" t="str" cm="1">
        <f t="array" ref="F403">IF(A403&lt;&gt;"",INDEX(BDD_REVETEMENTS_EXTERIEURS!A:BF,E403,MATCH($F$8,REFERENCEMENT_FACADE[#Headers],0)),"")</f>
        <v/>
      </c>
    </row>
    <row r="404" spans="1:6" x14ac:dyDescent="0.3">
      <c r="A404" s="3" t="str">
        <f>IF(AND(A403&lt;COUNTIF(REFERENCEMENT_FACADE[DATE REFERENCEMENT],"&lt;&gt;"&amp;""),A403&gt;0),'PR-tampon'!A403+1,"")</f>
        <v/>
      </c>
      <c r="B404" s="3" t="str">
        <f>IFERROR(IF(A404="","",VLOOKUP($A404,REFERENCEMENT_FACADE[[Ordre]:[Eligibilité procédé]],2,FALSE)),"")</f>
        <v/>
      </c>
      <c r="C404" t="str" cm="1">
        <f t="array" ref="C404">IF(B404&lt;&gt;"",INDEX(BDD_REVETEMENTS_EXTERIEURS!A:BY,B404,MATCH($C$8,REFERENCEMENT_FACADE[#Headers],0)),"")</f>
        <v/>
      </c>
      <c r="D404" t="str">
        <f ca="1">IF($B$6=TRUE,IF(C404&lt;&gt;"",COUNTIF(INDIRECT("$C$"&amp;ROW($C$9)&amp;":$C$"&amp;487-COUNTBLANK($C$9:$C$487)),"&lt;"&amp;C404)+COUNTIF(C$9:C404,C404),""),IF(C404&lt;&gt;"",COUNTIF(INDIRECT("$C$"&amp;ROW($C$9)&amp;":$C$"&amp;487-COUNTBLANK($C$9:$C$487)),"&gt;"&amp;C404)+COUNTIF(C$9:C404,C404),""))</f>
        <v/>
      </c>
      <c r="E404" t="str">
        <f t="shared" ca="1" si="6"/>
        <v/>
      </c>
      <c r="F404" t="str" cm="1">
        <f t="array" ref="F404">IF(A404&lt;&gt;"",INDEX(BDD_REVETEMENTS_EXTERIEURS!A:BF,E404,MATCH($F$8,REFERENCEMENT_FACADE[#Headers],0)),"")</f>
        <v/>
      </c>
    </row>
    <row r="405" spans="1:6" x14ac:dyDescent="0.3">
      <c r="A405" s="3" t="str">
        <f>IF(AND(A404&lt;COUNTIF(REFERENCEMENT_FACADE[DATE REFERENCEMENT],"&lt;&gt;"&amp;""),A404&gt;0),'PR-tampon'!A404+1,"")</f>
        <v/>
      </c>
      <c r="B405" s="3" t="str">
        <f>IFERROR(IF(A405="","",VLOOKUP($A405,REFERENCEMENT_FACADE[[Ordre]:[Eligibilité procédé]],2,FALSE)),"")</f>
        <v/>
      </c>
      <c r="C405" t="str" cm="1">
        <f t="array" ref="C405">IF(B405&lt;&gt;"",INDEX(BDD_REVETEMENTS_EXTERIEURS!A:BY,B405,MATCH($C$8,REFERENCEMENT_FACADE[#Headers],0)),"")</f>
        <v/>
      </c>
      <c r="D405" t="str">
        <f ca="1">IF($B$6=TRUE,IF(C405&lt;&gt;"",COUNTIF(INDIRECT("$C$"&amp;ROW($C$9)&amp;":$C$"&amp;487-COUNTBLANK($C$9:$C$487)),"&lt;"&amp;C405)+COUNTIF(C$9:C405,C405),""),IF(C405&lt;&gt;"",COUNTIF(INDIRECT("$C$"&amp;ROW($C$9)&amp;":$C$"&amp;487-COUNTBLANK($C$9:$C$487)),"&gt;"&amp;C405)+COUNTIF(C$9:C405,C405),""))</f>
        <v/>
      </c>
      <c r="E405" t="str">
        <f t="shared" ca="1" si="6"/>
        <v/>
      </c>
      <c r="F405" t="str" cm="1">
        <f t="array" ref="F405">IF(A405&lt;&gt;"",INDEX(BDD_REVETEMENTS_EXTERIEURS!A:BF,E405,MATCH($F$8,REFERENCEMENT_FACADE[#Headers],0)),"")</f>
        <v/>
      </c>
    </row>
    <row r="406" spans="1:6" x14ac:dyDescent="0.3">
      <c r="A406" s="3" t="str">
        <f>IF(AND(A405&lt;COUNTIF(REFERENCEMENT_FACADE[DATE REFERENCEMENT],"&lt;&gt;"&amp;""),A405&gt;0),'PR-tampon'!A405+1,"")</f>
        <v/>
      </c>
      <c r="B406" s="3" t="str">
        <f>IFERROR(IF(A406="","",VLOOKUP($A406,REFERENCEMENT_FACADE[[Ordre]:[Eligibilité procédé]],2,FALSE)),"")</f>
        <v/>
      </c>
      <c r="C406" t="str" cm="1">
        <f t="array" ref="C406">IF(B406&lt;&gt;"",INDEX(BDD_REVETEMENTS_EXTERIEURS!A:BY,B406,MATCH($C$8,REFERENCEMENT_FACADE[#Headers],0)),"")</f>
        <v/>
      </c>
      <c r="D406" t="str">
        <f ca="1">IF($B$6=TRUE,IF(C406&lt;&gt;"",COUNTIF(INDIRECT("$C$"&amp;ROW($C$9)&amp;":$C$"&amp;487-COUNTBLANK($C$9:$C$487)),"&lt;"&amp;C406)+COUNTIF(C$9:C406,C406),""),IF(C406&lt;&gt;"",COUNTIF(INDIRECT("$C$"&amp;ROW($C$9)&amp;":$C$"&amp;487-COUNTBLANK($C$9:$C$487)),"&gt;"&amp;C406)+COUNTIF(C$9:C406,C406),""))</f>
        <v/>
      </c>
      <c r="E406" t="str">
        <f t="shared" ca="1" si="6"/>
        <v/>
      </c>
      <c r="F406" t="str" cm="1">
        <f t="array" ref="F406">IF(A406&lt;&gt;"",INDEX(BDD_REVETEMENTS_EXTERIEURS!A:BF,E406,MATCH($F$8,REFERENCEMENT_FACADE[#Headers],0)),"")</f>
        <v/>
      </c>
    </row>
    <row r="407" spans="1:6" x14ac:dyDescent="0.3">
      <c r="A407" s="3" t="str">
        <f>IF(AND(A406&lt;COUNTIF(REFERENCEMENT_FACADE[DATE REFERENCEMENT],"&lt;&gt;"&amp;""),A406&gt;0),'PR-tampon'!A406+1,"")</f>
        <v/>
      </c>
      <c r="B407" s="3" t="str">
        <f>IFERROR(IF(A407="","",VLOOKUP($A407,REFERENCEMENT_FACADE[[Ordre]:[Eligibilité procédé]],2,FALSE)),"")</f>
        <v/>
      </c>
      <c r="C407" t="str" cm="1">
        <f t="array" ref="C407">IF(B407&lt;&gt;"",INDEX(BDD_REVETEMENTS_EXTERIEURS!A:BY,B407,MATCH($C$8,REFERENCEMENT_FACADE[#Headers],0)),"")</f>
        <v/>
      </c>
      <c r="D407" t="str">
        <f ca="1">IF($B$6=TRUE,IF(C407&lt;&gt;"",COUNTIF(INDIRECT("$C$"&amp;ROW($C$9)&amp;":$C$"&amp;487-COUNTBLANK($C$9:$C$487)),"&lt;"&amp;C407)+COUNTIF(C$9:C407,C407),""),IF(C407&lt;&gt;"",COUNTIF(INDIRECT("$C$"&amp;ROW($C$9)&amp;":$C$"&amp;487-COUNTBLANK($C$9:$C$487)),"&gt;"&amp;C407)+COUNTIF(C$9:C407,C407),""))</f>
        <v/>
      </c>
      <c r="E407" t="str">
        <f t="shared" ca="1" si="6"/>
        <v/>
      </c>
      <c r="F407" t="str" cm="1">
        <f t="array" ref="F407">IF(A407&lt;&gt;"",INDEX(BDD_REVETEMENTS_EXTERIEURS!A:BF,E407,MATCH($F$8,REFERENCEMENT_FACADE[#Headers],0)),"")</f>
        <v/>
      </c>
    </row>
    <row r="408" spans="1:6" x14ac:dyDescent="0.3">
      <c r="A408" s="3" t="str">
        <f>IF(AND(A407&lt;COUNTIF(REFERENCEMENT_FACADE[DATE REFERENCEMENT],"&lt;&gt;"&amp;""),A407&gt;0),'PR-tampon'!A407+1,"")</f>
        <v/>
      </c>
      <c r="B408" s="3" t="str">
        <f>IFERROR(IF(A408="","",VLOOKUP($A408,REFERENCEMENT_FACADE[[Ordre]:[Eligibilité procédé]],2,FALSE)),"")</f>
        <v/>
      </c>
      <c r="C408" t="str" cm="1">
        <f t="array" ref="C408">IF(B408&lt;&gt;"",INDEX(BDD_REVETEMENTS_EXTERIEURS!A:BY,B408,MATCH($C$8,REFERENCEMENT_FACADE[#Headers],0)),"")</f>
        <v/>
      </c>
      <c r="D408" t="str">
        <f ca="1">IF($B$6=TRUE,IF(C408&lt;&gt;"",COUNTIF(INDIRECT("$C$"&amp;ROW($C$9)&amp;":$C$"&amp;487-COUNTBLANK($C$9:$C$487)),"&lt;"&amp;C408)+COUNTIF(C$9:C408,C408),""),IF(C408&lt;&gt;"",COUNTIF(INDIRECT("$C$"&amp;ROW($C$9)&amp;":$C$"&amp;487-COUNTBLANK($C$9:$C$487)),"&gt;"&amp;C408)+COUNTIF(C$9:C408,C408),""))</f>
        <v/>
      </c>
      <c r="E408" t="str">
        <f t="shared" ca="1" si="6"/>
        <v/>
      </c>
      <c r="F408" t="str" cm="1">
        <f t="array" ref="F408">IF(A408&lt;&gt;"",INDEX(BDD_REVETEMENTS_EXTERIEURS!A:BF,E408,MATCH($F$8,REFERENCEMENT_FACADE[#Headers],0)),"")</f>
        <v/>
      </c>
    </row>
    <row r="409" spans="1:6" x14ac:dyDescent="0.3">
      <c r="A409" s="3" t="str">
        <f>IF(AND(A408&lt;COUNTIF(REFERENCEMENT_FACADE[DATE REFERENCEMENT],"&lt;&gt;"&amp;""),A408&gt;0),'PR-tampon'!A408+1,"")</f>
        <v/>
      </c>
      <c r="B409" s="3" t="str">
        <f>IFERROR(IF(A409="","",VLOOKUP($A409,REFERENCEMENT_FACADE[[Ordre]:[Eligibilité procédé]],2,FALSE)),"")</f>
        <v/>
      </c>
      <c r="C409" t="str" cm="1">
        <f t="array" ref="C409">IF(B409&lt;&gt;"",INDEX(BDD_REVETEMENTS_EXTERIEURS!A:BY,B409,MATCH($C$8,REFERENCEMENT_FACADE[#Headers],0)),"")</f>
        <v/>
      </c>
      <c r="D409" t="str">
        <f ca="1">IF($B$6=TRUE,IF(C409&lt;&gt;"",COUNTIF(INDIRECT("$C$"&amp;ROW($C$9)&amp;":$C$"&amp;487-COUNTBLANK($C$9:$C$487)),"&lt;"&amp;C409)+COUNTIF(C$9:C409,C409),""),IF(C409&lt;&gt;"",COUNTIF(INDIRECT("$C$"&amp;ROW($C$9)&amp;":$C$"&amp;487-COUNTBLANK($C$9:$C$487)),"&gt;"&amp;C409)+COUNTIF(C$9:C409,C409),""))</f>
        <v/>
      </c>
      <c r="E409" t="str">
        <f t="shared" ca="1" si="6"/>
        <v/>
      </c>
      <c r="F409" t="str" cm="1">
        <f t="array" ref="F409">IF(A409&lt;&gt;"",INDEX(BDD_REVETEMENTS_EXTERIEURS!A:BF,E409,MATCH($F$8,REFERENCEMENT_FACADE[#Headers],0)),"")</f>
        <v/>
      </c>
    </row>
    <row r="410" spans="1:6" x14ac:dyDescent="0.3">
      <c r="A410" s="3" t="str">
        <f>IF(AND(A409&lt;COUNTIF(REFERENCEMENT_FACADE[DATE REFERENCEMENT],"&lt;&gt;"&amp;""),A409&gt;0),'PR-tampon'!A409+1,"")</f>
        <v/>
      </c>
      <c r="B410" s="3" t="str">
        <f>IFERROR(IF(A410="","",VLOOKUP($A410,REFERENCEMENT_FACADE[[Ordre]:[Eligibilité procédé]],2,FALSE)),"")</f>
        <v/>
      </c>
      <c r="C410" t="str" cm="1">
        <f t="array" ref="C410">IF(B410&lt;&gt;"",INDEX(BDD_REVETEMENTS_EXTERIEURS!A:BY,B410,MATCH($C$8,REFERENCEMENT_FACADE[#Headers],0)),"")</f>
        <v/>
      </c>
      <c r="D410" t="str">
        <f ca="1">IF($B$6=TRUE,IF(C410&lt;&gt;"",COUNTIF(INDIRECT("$C$"&amp;ROW($C$9)&amp;":$C$"&amp;487-COUNTBLANK($C$9:$C$487)),"&lt;"&amp;C410)+COUNTIF(C$9:C410,C410),""),IF(C410&lt;&gt;"",COUNTIF(INDIRECT("$C$"&amp;ROW($C$9)&amp;":$C$"&amp;487-COUNTBLANK($C$9:$C$487)),"&gt;"&amp;C410)+COUNTIF(C$9:C410,C410),""))</f>
        <v/>
      </c>
      <c r="E410" t="str">
        <f t="shared" ca="1" si="6"/>
        <v/>
      </c>
      <c r="F410" t="str" cm="1">
        <f t="array" ref="F410">IF(A410&lt;&gt;"",INDEX(BDD_REVETEMENTS_EXTERIEURS!A:BF,E410,MATCH($F$8,REFERENCEMENT_FACADE[#Headers],0)),"")</f>
        <v/>
      </c>
    </row>
    <row r="411" spans="1:6" x14ac:dyDescent="0.3">
      <c r="A411" s="3" t="str">
        <f>IF(AND(A410&lt;COUNTIF(REFERENCEMENT_FACADE[DATE REFERENCEMENT],"&lt;&gt;"&amp;""),A410&gt;0),'PR-tampon'!A410+1,"")</f>
        <v/>
      </c>
      <c r="B411" s="3" t="str">
        <f>IFERROR(IF(A411="","",VLOOKUP($A411,REFERENCEMENT_FACADE[[Ordre]:[Eligibilité procédé]],2,FALSE)),"")</f>
        <v/>
      </c>
      <c r="C411" t="str" cm="1">
        <f t="array" ref="C411">IF(B411&lt;&gt;"",INDEX(BDD_REVETEMENTS_EXTERIEURS!A:BY,B411,MATCH($C$8,REFERENCEMENT_FACADE[#Headers],0)),"")</f>
        <v/>
      </c>
      <c r="D411" t="str">
        <f ca="1">IF($B$6=TRUE,IF(C411&lt;&gt;"",COUNTIF(INDIRECT("$C$"&amp;ROW($C$9)&amp;":$C$"&amp;487-COUNTBLANK($C$9:$C$487)),"&lt;"&amp;C411)+COUNTIF(C$9:C411,C411),""),IF(C411&lt;&gt;"",COUNTIF(INDIRECT("$C$"&amp;ROW($C$9)&amp;":$C$"&amp;487-COUNTBLANK($C$9:$C$487)),"&gt;"&amp;C411)+COUNTIF(C$9:C411,C411),""))</f>
        <v/>
      </c>
      <c r="E411" t="str">
        <f t="shared" ca="1" si="6"/>
        <v/>
      </c>
      <c r="F411" t="str" cm="1">
        <f t="array" ref="F411">IF(A411&lt;&gt;"",INDEX(BDD_REVETEMENTS_EXTERIEURS!A:BF,E411,MATCH($F$8,REFERENCEMENT_FACADE[#Headers],0)),"")</f>
        <v/>
      </c>
    </row>
    <row r="412" spans="1:6" x14ac:dyDescent="0.3">
      <c r="A412" s="3" t="str">
        <f>IF(AND(A411&lt;COUNTIF(REFERENCEMENT_FACADE[DATE REFERENCEMENT],"&lt;&gt;"&amp;""),A411&gt;0),'PR-tampon'!A411+1,"")</f>
        <v/>
      </c>
      <c r="B412" s="3" t="str">
        <f>IFERROR(IF(A412="","",VLOOKUP($A412,REFERENCEMENT_FACADE[[Ordre]:[Eligibilité procédé]],2,FALSE)),"")</f>
        <v/>
      </c>
      <c r="C412" t="str" cm="1">
        <f t="array" ref="C412">IF(B412&lt;&gt;"",INDEX(BDD_REVETEMENTS_EXTERIEURS!A:BY,B412,MATCH($C$8,REFERENCEMENT_FACADE[#Headers],0)),"")</f>
        <v/>
      </c>
      <c r="D412" t="str">
        <f ca="1">IF($B$6=TRUE,IF(C412&lt;&gt;"",COUNTIF(INDIRECT("$C$"&amp;ROW($C$9)&amp;":$C$"&amp;487-COUNTBLANK($C$9:$C$487)),"&lt;"&amp;C412)+COUNTIF(C$9:C412,C412),""),IF(C412&lt;&gt;"",COUNTIF(INDIRECT("$C$"&amp;ROW($C$9)&amp;":$C$"&amp;487-COUNTBLANK($C$9:$C$487)),"&gt;"&amp;C412)+COUNTIF(C$9:C412,C412),""))</f>
        <v/>
      </c>
      <c r="E412" t="str">
        <f t="shared" ca="1" si="6"/>
        <v/>
      </c>
      <c r="F412" t="str" cm="1">
        <f t="array" ref="F412">IF(A412&lt;&gt;"",INDEX(BDD_REVETEMENTS_EXTERIEURS!A:BF,E412,MATCH($F$8,REFERENCEMENT_FACADE[#Headers],0)),"")</f>
        <v/>
      </c>
    </row>
    <row r="413" spans="1:6" x14ac:dyDescent="0.3">
      <c r="A413" s="3" t="str">
        <f>IF(AND(A412&lt;COUNTIF(REFERENCEMENT_FACADE[DATE REFERENCEMENT],"&lt;&gt;"&amp;""),A412&gt;0),'PR-tampon'!A412+1,"")</f>
        <v/>
      </c>
      <c r="B413" s="3" t="str">
        <f>IFERROR(IF(A413="","",VLOOKUP($A413,REFERENCEMENT_FACADE[[Ordre]:[Eligibilité procédé]],2,FALSE)),"")</f>
        <v/>
      </c>
      <c r="C413" t="str" cm="1">
        <f t="array" ref="C413">IF(B413&lt;&gt;"",INDEX(BDD_REVETEMENTS_EXTERIEURS!A:BY,B413,MATCH($C$8,REFERENCEMENT_FACADE[#Headers],0)),"")</f>
        <v/>
      </c>
      <c r="D413" t="str">
        <f ca="1">IF($B$6=TRUE,IF(C413&lt;&gt;"",COUNTIF(INDIRECT("$C$"&amp;ROW($C$9)&amp;":$C$"&amp;487-COUNTBLANK($C$9:$C$487)),"&lt;"&amp;C413)+COUNTIF(C$9:C413,C413),""),IF(C413&lt;&gt;"",COUNTIF(INDIRECT("$C$"&amp;ROW($C$9)&amp;":$C$"&amp;487-COUNTBLANK($C$9:$C$487)),"&gt;"&amp;C413)+COUNTIF(C$9:C413,C413),""))</f>
        <v/>
      </c>
      <c r="E413" t="str">
        <f t="shared" ca="1" si="6"/>
        <v/>
      </c>
      <c r="F413" t="str" cm="1">
        <f t="array" ref="F413">IF(A413&lt;&gt;"",INDEX(BDD_REVETEMENTS_EXTERIEURS!A:BF,E413,MATCH($F$8,REFERENCEMENT_FACADE[#Headers],0)),"")</f>
        <v/>
      </c>
    </row>
    <row r="414" spans="1:6" x14ac:dyDescent="0.3">
      <c r="A414" s="3" t="str">
        <f>IF(AND(A413&lt;COUNTIF(REFERENCEMENT_FACADE[DATE REFERENCEMENT],"&lt;&gt;"&amp;""),A413&gt;0),'PR-tampon'!A413+1,"")</f>
        <v/>
      </c>
      <c r="B414" s="3" t="str">
        <f>IFERROR(IF(A414="","",VLOOKUP($A414,REFERENCEMENT_FACADE[[Ordre]:[Eligibilité procédé]],2,FALSE)),"")</f>
        <v/>
      </c>
      <c r="C414" t="str" cm="1">
        <f t="array" ref="C414">IF(B414&lt;&gt;"",INDEX(BDD_REVETEMENTS_EXTERIEURS!A:BY,B414,MATCH($C$8,REFERENCEMENT_FACADE[#Headers],0)),"")</f>
        <v/>
      </c>
      <c r="D414" t="str">
        <f ca="1">IF($B$6=TRUE,IF(C414&lt;&gt;"",COUNTIF(INDIRECT("$C$"&amp;ROW($C$9)&amp;":$C$"&amp;487-COUNTBLANK($C$9:$C$487)),"&lt;"&amp;C414)+COUNTIF(C$9:C414,C414),""),IF(C414&lt;&gt;"",COUNTIF(INDIRECT("$C$"&amp;ROW($C$9)&amp;":$C$"&amp;487-COUNTBLANK($C$9:$C$487)),"&gt;"&amp;C414)+COUNTIF(C$9:C414,C414),""))</f>
        <v/>
      </c>
      <c r="E414" t="str">
        <f t="shared" ca="1" si="6"/>
        <v/>
      </c>
      <c r="F414" t="str" cm="1">
        <f t="array" ref="F414">IF(A414&lt;&gt;"",INDEX(BDD_REVETEMENTS_EXTERIEURS!A:BF,E414,MATCH($F$8,REFERENCEMENT_FACADE[#Headers],0)),"")</f>
        <v/>
      </c>
    </row>
    <row r="415" spans="1:6" x14ac:dyDescent="0.3">
      <c r="A415" s="3" t="str">
        <f>IF(AND(A414&lt;COUNTIF(REFERENCEMENT_FACADE[DATE REFERENCEMENT],"&lt;&gt;"&amp;""),A414&gt;0),'PR-tampon'!A414+1,"")</f>
        <v/>
      </c>
      <c r="B415" s="3" t="str">
        <f>IFERROR(IF(A415="","",VLOOKUP($A415,REFERENCEMENT_FACADE[[Ordre]:[Eligibilité procédé]],2,FALSE)),"")</f>
        <v/>
      </c>
      <c r="C415" t="str" cm="1">
        <f t="array" ref="C415">IF(B415&lt;&gt;"",INDEX(BDD_REVETEMENTS_EXTERIEURS!A:BY,B415,MATCH($C$8,REFERENCEMENT_FACADE[#Headers],0)),"")</f>
        <v/>
      </c>
      <c r="D415" t="str">
        <f ca="1">IF($B$6=TRUE,IF(C415&lt;&gt;"",COUNTIF(INDIRECT("$C$"&amp;ROW($C$9)&amp;":$C$"&amp;487-COUNTBLANK($C$9:$C$487)),"&lt;"&amp;C415)+COUNTIF(C$9:C415,C415),""),IF(C415&lt;&gt;"",COUNTIF(INDIRECT("$C$"&amp;ROW($C$9)&amp;":$C$"&amp;487-COUNTBLANK($C$9:$C$487)),"&gt;"&amp;C415)+COUNTIF(C$9:C415,C415),""))</f>
        <v/>
      </c>
      <c r="E415" t="str">
        <f t="shared" ca="1" si="6"/>
        <v/>
      </c>
      <c r="F415" t="str" cm="1">
        <f t="array" ref="F415">IF(A415&lt;&gt;"",INDEX(BDD_REVETEMENTS_EXTERIEURS!A:BF,E415,MATCH($F$8,REFERENCEMENT_FACADE[#Headers],0)),"")</f>
        <v/>
      </c>
    </row>
    <row r="416" spans="1:6" x14ac:dyDescent="0.3">
      <c r="A416" s="3" t="str">
        <f>IF(AND(A415&lt;COUNTIF(REFERENCEMENT_FACADE[DATE REFERENCEMENT],"&lt;&gt;"&amp;""),A415&gt;0),'PR-tampon'!A415+1,"")</f>
        <v/>
      </c>
      <c r="B416" s="3" t="str">
        <f>IFERROR(IF(A416="","",VLOOKUP($A416,REFERENCEMENT_FACADE[[Ordre]:[Eligibilité procédé]],2,FALSE)),"")</f>
        <v/>
      </c>
      <c r="C416" t="str" cm="1">
        <f t="array" ref="C416">IF(B416&lt;&gt;"",INDEX(BDD_REVETEMENTS_EXTERIEURS!A:BY,B416,MATCH($C$8,REFERENCEMENT_FACADE[#Headers],0)),"")</f>
        <v/>
      </c>
      <c r="D416" t="str">
        <f ca="1">IF($B$6=TRUE,IF(C416&lt;&gt;"",COUNTIF(INDIRECT("$C$"&amp;ROW($C$9)&amp;":$C$"&amp;487-COUNTBLANK($C$9:$C$487)),"&lt;"&amp;C416)+COUNTIF(C$9:C416,C416),""),IF(C416&lt;&gt;"",COUNTIF(INDIRECT("$C$"&amp;ROW($C$9)&amp;":$C$"&amp;487-COUNTBLANK($C$9:$C$487)),"&gt;"&amp;C416)+COUNTIF(C$9:C416,C416),""))</f>
        <v/>
      </c>
      <c r="E416" t="str">
        <f t="shared" ca="1" si="6"/>
        <v/>
      </c>
      <c r="F416" t="str" cm="1">
        <f t="array" ref="F416">IF(A416&lt;&gt;"",INDEX(BDD_REVETEMENTS_EXTERIEURS!A:BF,E416,MATCH($F$8,REFERENCEMENT_FACADE[#Headers],0)),"")</f>
        <v/>
      </c>
    </row>
    <row r="417" spans="1:6" x14ac:dyDescent="0.3">
      <c r="A417" s="3" t="str">
        <f>IF(AND(A416&lt;COUNTIF(REFERENCEMENT_FACADE[DATE REFERENCEMENT],"&lt;&gt;"&amp;""),A416&gt;0),'PR-tampon'!A416+1,"")</f>
        <v/>
      </c>
      <c r="B417" s="3" t="str">
        <f>IFERROR(IF(A417="","",VLOOKUP($A417,REFERENCEMENT_FACADE[[Ordre]:[Eligibilité procédé]],2,FALSE)),"")</f>
        <v/>
      </c>
      <c r="C417" t="str" cm="1">
        <f t="array" ref="C417">IF(B417&lt;&gt;"",INDEX(BDD_REVETEMENTS_EXTERIEURS!A:BY,B417,MATCH($C$8,REFERENCEMENT_FACADE[#Headers],0)),"")</f>
        <v/>
      </c>
      <c r="D417" t="str">
        <f ca="1">IF($B$6=TRUE,IF(C417&lt;&gt;"",COUNTIF(INDIRECT("$C$"&amp;ROW($C$9)&amp;":$C$"&amp;487-COUNTBLANK($C$9:$C$487)),"&lt;"&amp;C417)+COUNTIF(C$9:C417,C417),""),IF(C417&lt;&gt;"",COUNTIF(INDIRECT("$C$"&amp;ROW($C$9)&amp;":$C$"&amp;487-COUNTBLANK($C$9:$C$487)),"&gt;"&amp;C417)+COUNTIF(C$9:C417,C417),""))</f>
        <v/>
      </c>
      <c r="E417" t="str">
        <f t="shared" ca="1" si="6"/>
        <v/>
      </c>
      <c r="F417" t="str" cm="1">
        <f t="array" ref="F417">IF(A417&lt;&gt;"",INDEX(BDD_REVETEMENTS_EXTERIEURS!A:BF,E417,MATCH($F$8,REFERENCEMENT_FACADE[#Headers],0)),"")</f>
        <v/>
      </c>
    </row>
    <row r="418" spans="1:6" x14ac:dyDescent="0.3">
      <c r="A418" s="3" t="str">
        <f>IF(AND(A417&lt;COUNTIF(REFERENCEMENT_FACADE[DATE REFERENCEMENT],"&lt;&gt;"&amp;""),A417&gt;0),'PR-tampon'!A417+1,"")</f>
        <v/>
      </c>
      <c r="B418" s="3" t="str">
        <f>IFERROR(IF(A418="","",VLOOKUP($A418,REFERENCEMENT_FACADE[[Ordre]:[Eligibilité procédé]],2,FALSE)),"")</f>
        <v/>
      </c>
      <c r="C418" t="str" cm="1">
        <f t="array" ref="C418">IF(B418&lt;&gt;"",INDEX(BDD_REVETEMENTS_EXTERIEURS!A:BY,B418,MATCH($C$8,REFERENCEMENT_FACADE[#Headers],0)),"")</f>
        <v/>
      </c>
      <c r="D418" t="str">
        <f ca="1">IF($B$6=TRUE,IF(C418&lt;&gt;"",COUNTIF(INDIRECT("$C$"&amp;ROW($C$9)&amp;":$C$"&amp;487-COUNTBLANK($C$9:$C$487)),"&lt;"&amp;C418)+COUNTIF(C$9:C418,C418),""),IF(C418&lt;&gt;"",COUNTIF(INDIRECT("$C$"&amp;ROW($C$9)&amp;":$C$"&amp;487-COUNTBLANK($C$9:$C$487)),"&gt;"&amp;C418)+COUNTIF(C$9:C418,C418),""))</f>
        <v/>
      </c>
      <c r="E418" t="str">
        <f t="shared" ca="1" si="6"/>
        <v/>
      </c>
      <c r="F418" t="str" cm="1">
        <f t="array" ref="F418">IF(A418&lt;&gt;"",INDEX(BDD_REVETEMENTS_EXTERIEURS!A:BF,E418,MATCH($F$8,REFERENCEMENT_FACADE[#Headers],0)),"")</f>
        <v/>
      </c>
    </row>
    <row r="419" spans="1:6" x14ac:dyDescent="0.3">
      <c r="A419" s="3" t="str">
        <f>IF(AND(A418&lt;COUNTIF(REFERENCEMENT_FACADE[DATE REFERENCEMENT],"&lt;&gt;"&amp;""),A418&gt;0),'PR-tampon'!A418+1,"")</f>
        <v/>
      </c>
      <c r="B419" s="3" t="str">
        <f>IFERROR(IF(A419="","",VLOOKUP($A419,REFERENCEMENT_FACADE[[Ordre]:[Eligibilité procédé]],2,FALSE)),"")</f>
        <v/>
      </c>
      <c r="C419" t="str" cm="1">
        <f t="array" ref="C419">IF(B419&lt;&gt;"",INDEX(BDD_REVETEMENTS_EXTERIEURS!A:BY,B419,MATCH($C$8,REFERENCEMENT_FACADE[#Headers],0)),"")</f>
        <v/>
      </c>
      <c r="D419" t="str">
        <f ca="1">IF($B$6=TRUE,IF(C419&lt;&gt;"",COUNTIF(INDIRECT("$C$"&amp;ROW($C$9)&amp;":$C$"&amp;487-COUNTBLANK($C$9:$C$487)),"&lt;"&amp;C419)+COUNTIF(C$9:C419,C419),""),IF(C419&lt;&gt;"",COUNTIF(INDIRECT("$C$"&amp;ROW($C$9)&amp;":$C$"&amp;487-COUNTBLANK($C$9:$C$487)),"&gt;"&amp;C419)+COUNTIF(C$9:C419,C419),""))</f>
        <v/>
      </c>
      <c r="E419" t="str">
        <f t="shared" ca="1" si="6"/>
        <v/>
      </c>
      <c r="F419" t="str" cm="1">
        <f t="array" ref="F419">IF(A419&lt;&gt;"",INDEX(BDD_REVETEMENTS_EXTERIEURS!A:BF,E419,MATCH($F$8,REFERENCEMENT_FACADE[#Headers],0)),"")</f>
        <v/>
      </c>
    </row>
    <row r="420" spans="1:6" x14ac:dyDescent="0.3">
      <c r="A420" s="3" t="str">
        <f>IF(AND(A419&lt;COUNTIF(REFERENCEMENT_FACADE[DATE REFERENCEMENT],"&lt;&gt;"&amp;""),A419&gt;0),'PR-tampon'!A419+1,"")</f>
        <v/>
      </c>
      <c r="B420" s="3" t="str">
        <f>IFERROR(IF(A420="","",VLOOKUP($A420,REFERENCEMENT_FACADE[[Ordre]:[Eligibilité procédé]],2,FALSE)),"")</f>
        <v/>
      </c>
      <c r="C420" t="str" cm="1">
        <f t="array" ref="C420">IF(B420&lt;&gt;"",INDEX(BDD_REVETEMENTS_EXTERIEURS!A:BY,B420,MATCH($C$8,REFERENCEMENT_FACADE[#Headers],0)),"")</f>
        <v/>
      </c>
      <c r="D420" t="str">
        <f ca="1">IF($B$6=TRUE,IF(C420&lt;&gt;"",COUNTIF(INDIRECT("$C$"&amp;ROW($C$9)&amp;":$C$"&amp;487-COUNTBLANK($C$9:$C$487)),"&lt;"&amp;C420)+COUNTIF(C$9:C420,C420),""),IF(C420&lt;&gt;"",COUNTIF(INDIRECT("$C$"&amp;ROW($C$9)&amp;":$C$"&amp;487-COUNTBLANK($C$9:$C$487)),"&gt;"&amp;C420)+COUNTIF(C$9:C420,C420),""))</f>
        <v/>
      </c>
      <c r="E420" t="str">
        <f t="shared" ca="1" si="6"/>
        <v/>
      </c>
      <c r="F420" t="str" cm="1">
        <f t="array" ref="F420">IF(A420&lt;&gt;"",INDEX(BDD_REVETEMENTS_EXTERIEURS!A:BF,E420,MATCH($F$8,REFERENCEMENT_FACADE[#Headers],0)),"")</f>
        <v/>
      </c>
    </row>
    <row r="421" spans="1:6" x14ac:dyDescent="0.3">
      <c r="A421" s="3" t="str">
        <f>IF(AND(A420&lt;COUNTIF(REFERENCEMENT_FACADE[DATE REFERENCEMENT],"&lt;&gt;"&amp;""),A420&gt;0),'PR-tampon'!A420+1,"")</f>
        <v/>
      </c>
      <c r="B421" s="3" t="str">
        <f>IFERROR(IF(A421="","",VLOOKUP($A421,REFERENCEMENT_FACADE[[Ordre]:[Eligibilité procédé]],2,FALSE)),"")</f>
        <v/>
      </c>
      <c r="C421" t="str" cm="1">
        <f t="array" ref="C421">IF(B421&lt;&gt;"",INDEX(BDD_REVETEMENTS_EXTERIEURS!A:BY,B421,MATCH($C$8,REFERENCEMENT_FACADE[#Headers],0)),"")</f>
        <v/>
      </c>
      <c r="D421" t="str">
        <f ca="1">IF($B$6=TRUE,IF(C421&lt;&gt;"",COUNTIF(INDIRECT("$C$"&amp;ROW($C$9)&amp;":$C$"&amp;487-COUNTBLANK($C$9:$C$487)),"&lt;"&amp;C421)+COUNTIF(C$9:C421,C421),""),IF(C421&lt;&gt;"",COUNTIF(INDIRECT("$C$"&amp;ROW($C$9)&amp;":$C$"&amp;487-COUNTBLANK($C$9:$C$487)),"&gt;"&amp;C421)+COUNTIF(C$9:C421,C421),""))</f>
        <v/>
      </c>
      <c r="E421" t="str">
        <f t="shared" ca="1" si="6"/>
        <v/>
      </c>
      <c r="F421" t="str" cm="1">
        <f t="array" ref="F421">IF(A421&lt;&gt;"",INDEX(BDD_REVETEMENTS_EXTERIEURS!A:BF,E421,MATCH($F$8,REFERENCEMENT_FACADE[#Headers],0)),"")</f>
        <v/>
      </c>
    </row>
    <row r="422" spans="1:6" x14ac:dyDescent="0.3">
      <c r="A422" s="3" t="str">
        <f>IF(AND(A421&lt;COUNTIF(REFERENCEMENT_FACADE[DATE REFERENCEMENT],"&lt;&gt;"&amp;""),A421&gt;0),'PR-tampon'!A421+1,"")</f>
        <v/>
      </c>
      <c r="B422" s="3" t="str">
        <f>IFERROR(IF(A422="","",VLOOKUP($A422,REFERENCEMENT_FACADE[[Ordre]:[Eligibilité procédé]],2,FALSE)),"")</f>
        <v/>
      </c>
      <c r="C422" t="str" cm="1">
        <f t="array" ref="C422">IF(B422&lt;&gt;"",INDEX(BDD_REVETEMENTS_EXTERIEURS!A:BY,B422,MATCH($C$8,REFERENCEMENT_FACADE[#Headers],0)),"")</f>
        <v/>
      </c>
      <c r="D422" t="str">
        <f ca="1">IF($B$6=TRUE,IF(C422&lt;&gt;"",COUNTIF(INDIRECT("$C$"&amp;ROW($C$9)&amp;":$C$"&amp;487-COUNTBLANK($C$9:$C$487)),"&lt;"&amp;C422)+COUNTIF(C$9:C422,C422),""),IF(C422&lt;&gt;"",COUNTIF(INDIRECT("$C$"&amp;ROW($C$9)&amp;":$C$"&amp;487-COUNTBLANK($C$9:$C$487)),"&gt;"&amp;C422)+COUNTIF(C$9:C422,C422),""))</f>
        <v/>
      </c>
      <c r="E422" t="str">
        <f t="shared" ca="1" si="6"/>
        <v/>
      </c>
      <c r="F422" t="str" cm="1">
        <f t="array" ref="F422">IF(A422&lt;&gt;"",INDEX(BDD_REVETEMENTS_EXTERIEURS!A:BF,E422,MATCH($F$8,REFERENCEMENT_FACADE[#Headers],0)),"")</f>
        <v/>
      </c>
    </row>
    <row r="423" spans="1:6" x14ac:dyDescent="0.3">
      <c r="A423" s="3" t="str">
        <f>IF(AND(A422&lt;COUNTIF(REFERENCEMENT_FACADE[DATE REFERENCEMENT],"&lt;&gt;"&amp;""),A422&gt;0),'PR-tampon'!A422+1,"")</f>
        <v/>
      </c>
      <c r="B423" s="3" t="str">
        <f>IFERROR(IF(A423="","",VLOOKUP($A423,REFERENCEMENT_FACADE[[Ordre]:[Eligibilité procédé]],2,FALSE)),"")</f>
        <v/>
      </c>
      <c r="C423" t="str" cm="1">
        <f t="array" ref="C423">IF(B423&lt;&gt;"",INDEX(BDD_REVETEMENTS_EXTERIEURS!A:BY,B423,MATCH($C$8,REFERENCEMENT_FACADE[#Headers],0)),"")</f>
        <v/>
      </c>
      <c r="D423" t="str">
        <f ca="1">IF($B$6=TRUE,IF(C423&lt;&gt;"",COUNTIF(INDIRECT("$C$"&amp;ROW($C$9)&amp;":$C$"&amp;487-COUNTBLANK($C$9:$C$487)),"&lt;"&amp;C423)+COUNTIF(C$9:C423,C423),""),IF(C423&lt;&gt;"",COUNTIF(INDIRECT("$C$"&amp;ROW($C$9)&amp;":$C$"&amp;487-COUNTBLANK($C$9:$C$487)),"&gt;"&amp;C423)+COUNTIF(C$9:C423,C423),""))</f>
        <v/>
      </c>
      <c r="E423" t="str">
        <f t="shared" ca="1" si="6"/>
        <v/>
      </c>
      <c r="F423" t="str" cm="1">
        <f t="array" ref="F423">IF(A423&lt;&gt;"",INDEX(BDD_REVETEMENTS_EXTERIEURS!A:BF,E423,MATCH($F$8,REFERENCEMENT_FACADE[#Headers],0)),"")</f>
        <v/>
      </c>
    </row>
    <row r="424" spans="1:6" x14ac:dyDescent="0.3">
      <c r="A424" s="3" t="str">
        <f>IF(AND(A423&lt;COUNTIF(REFERENCEMENT_FACADE[DATE REFERENCEMENT],"&lt;&gt;"&amp;""),A423&gt;0),'PR-tampon'!A423+1,"")</f>
        <v/>
      </c>
      <c r="B424" s="3" t="str">
        <f>IFERROR(IF(A424="","",VLOOKUP($A424,REFERENCEMENT_FACADE[[Ordre]:[Eligibilité procédé]],2,FALSE)),"")</f>
        <v/>
      </c>
      <c r="C424" t="str" cm="1">
        <f t="array" ref="C424">IF(B424&lt;&gt;"",INDEX(BDD_REVETEMENTS_EXTERIEURS!A:BY,B424,MATCH($C$8,REFERENCEMENT_FACADE[#Headers],0)),"")</f>
        <v/>
      </c>
      <c r="D424" t="str">
        <f ca="1">IF($B$6=TRUE,IF(C424&lt;&gt;"",COUNTIF(INDIRECT("$C$"&amp;ROW($C$9)&amp;":$C$"&amp;487-COUNTBLANK($C$9:$C$487)),"&lt;"&amp;C424)+COUNTIF(C$9:C424,C424),""),IF(C424&lt;&gt;"",COUNTIF(INDIRECT("$C$"&amp;ROW($C$9)&amp;":$C$"&amp;487-COUNTBLANK($C$9:$C$487)),"&gt;"&amp;C424)+COUNTIF(C$9:C424,C424),""))</f>
        <v/>
      </c>
      <c r="E424" t="str">
        <f t="shared" ca="1" si="6"/>
        <v/>
      </c>
      <c r="F424" t="str" cm="1">
        <f t="array" ref="F424">IF(A424&lt;&gt;"",INDEX(BDD_REVETEMENTS_EXTERIEURS!A:BF,E424,MATCH($F$8,REFERENCEMENT_FACADE[#Headers],0)),"")</f>
        <v/>
      </c>
    </row>
    <row r="425" spans="1:6" x14ac:dyDescent="0.3">
      <c r="A425" s="3" t="str">
        <f>IF(AND(A424&lt;COUNTIF(REFERENCEMENT_FACADE[DATE REFERENCEMENT],"&lt;&gt;"&amp;""),A424&gt;0),'PR-tampon'!A424+1,"")</f>
        <v/>
      </c>
      <c r="B425" s="3" t="str">
        <f>IFERROR(IF(A425="","",VLOOKUP($A425,REFERENCEMENT_FACADE[[Ordre]:[Eligibilité procédé]],2,FALSE)),"")</f>
        <v/>
      </c>
      <c r="C425" t="str" cm="1">
        <f t="array" ref="C425">IF(B425&lt;&gt;"",INDEX(BDD_REVETEMENTS_EXTERIEURS!A:BY,B425,MATCH($C$8,REFERENCEMENT_FACADE[#Headers],0)),"")</f>
        <v/>
      </c>
      <c r="D425" t="str">
        <f ca="1">IF($B$6=TRUE,IF(C425&lt;&gt;"",COUNTIF(INDIRECT("$C$"&amp;ROW($C$9)&amp;":$C$"&amp;487-COUNTBLANK($C$9:$C$487)),"&lt;"&amp;C425)+COUNTIF(C$9:C425,C425),""),IF(C425&lt;&gt;"",COUNTIF(INDIRECT("$C$"&amp;ROW($C$9)&amp;":$C$"&amp;487-COUNTBLANK($C$9:$C$487)),"&gt;"&amp;C425)+COUNTIF(C$9:C425,C425),""))</f>
        <v/>
      </c>
      <c r="E425" t="str">
        <f t="shared" ca="1" si="6"/>
        <v/>
      </c>
      <c r="F425" t="str" cm="1">
        <f t="array" ref="F425">IF(A425&lt;&gt;"",INDEX(BDD_REVETEMENTS_EXTERIEURS!A:BF,E425,MATCH($F$8,REFERENCEMENT_FACADE[#Headers],0)),"")</f>
        <v/>
      </c>
    </row>
    <row r="426" spans="1:6" x14ac:dyDescent="0.3">
      <c r="A426" s="3" t="str">
        <f>IF(AND(A425&lt;COUNTIF(REFERENCEMENT_FACADE[DATE REFERENCEMENT],"&lt;&gt;"&amp;""),A425&gt;0),'PR-tampon'!A425+1,"")</f>
        <v/>
      </c>
      <c r="B426" s="3" t="str">
        <f>IFERROR(IF(A426="","",VLOOKUP($A426,REFERENCEMENT_FACADE[[Ordre]:[Eligibilité procédé]],2,FALSE)),"")</f>
        <v/>
      </c>
      <c r="C426" t="str" cm="1">
        <f t="array" ref="C426">IF(B426&lt;&gt;"",INDEX(BDD_REVETEMENTS_EXTERIEURS!A:BY,B426,MATCH($C$8,REFERENCEMENT_FACADE[#Headers],0)),"")</f>
        <v/>
      </c>
      <c r="D426" t="str">
        <f ca="1">IF($B$6=TRUE,IF(C426&lt;&gt;"",COUNTIF(INDIRECT("$C$"&amp;ROW($C$9)&amp;":$C$"&amp;487-COUNTBLANK($C$9:$C$487)),"&lt;"&amp;C426)+COUNTIF(C$9:C426,C426),""),IF(C426&lt;&gt;"",COUNTIF(INDIRECT("$C$"&amp;ROW($C$9)&amp;":$C$"&amp;487-COUNTBLANK($C$9:$C$487)),"&gt;"&amp;C426)+COUNTIF(C$9:C426,C426),""))</f>
        <v/>
      </c>
      <c r="E426" t="str">
        <f t="shared" ca="1" si="6"/>
        <v/>
      </c>
      <c r="F426" t="str" cm="1">
        <f t="array" ref="F426">IF(A426&lt;&gt;"",INDEX(BDD_REVETEMENTS_EXTERIEURS!A:BF,E426,MATCH($F$8,REFERENCEMENT_FACADE[#Headers],0)),"")</f>
        <v/>
      </c>
    </row>
    <row r="427" spans="1:6" x14ac:dyDescent="0.3">
      <c r="A427" s="3" t="str">
        <f>IF(AND(A426&lt;COUNTIF(REFERENCEMENT_FACADE[DATE REFERENCEMENT],"&lt;&gt;"&amp;""),A426&gt;0),'PR-tampon'!A426+1,"")</f>
        <v/>
      </c>
      <c r="B427" s="3" t="str">
        <f>IFERROR(IF(A427="","",VLOOKUP($A427,REFERENCEMENT_FACADE[[Ordre]:[Eligibilité procédé]],2,FALSE)),"")</f>
        <v/>
      </c>
      <c r="C427" t="str" cm="1">
        <f t="array" ref="C427">IF(B427&lt;&gt;"",INDEX(BDD_REVETEMENTS_EXTERIEURS!A:BY,B427,MATCH($C$8,REFERENCEMENT_FACADE[#Headers],0)),"")</f>
        <v/>
      </c>
      <c r="D427" t="str">
        <f ca="1">IF($B$6=TRUE,IF(C427&lt;&gt;"",COUNTIF(INDIRECT("$C$"&amp;ROW($C$9)&amp;":$C$"&amp;487-COUNTBLANK($C$9:$C$487)),"&lt;"&amp;C427)+COUNTIF(C$9:C427,C427),""),IF(C427&lt;&gt;"",COUNTIF(INDIRECT("$C$"&amp;ROW($C$9)&amp;":$C$"&amp;487-COUNTBLANK($C$9:$C$487)),"&gt;"&amp;C427)+COUNTIF(C$9:C427,C427),""))</f>
        <v/>
      </c>
      <c r="E427" t="str">
        <f t="shared" ca="1" si="6"/>
        <v/>
      </c>
      <c r="F427" t="str" cm="1">
        <f t="array" ref="F427">IF(A427&lt;&gt;"",INDEX(BDD_REVETEMENTS_EXTERIEURS!A:BF,E427,MATCH($F$8,REFERENCEMENT_FACADE[#Headers],0)),"")</f>
        <v/>
      </c>
    </row>
    <row r="428" spans="1:6" x14ac:dyDescent="0.3">
      <c r="A428" s="3" t="str">
        <f>IF(AND(A427&lt;COUNTIF(REFERENCEMENT_FACADE[DATE REFERENCEMENT],"&lt;&gt;"&amp;""),A427&gt;0),'PR-tampon'!A427+1,"")</f>
        <v/>
      </c>
      <c r="B428" s="3" t="str">
        <f>IFERROR(IF(A428="","",VLOOKUP($A428,REFERENCEMENT_FACADE[[Ordre]:[Eligibilité procédé]],2,FALSE)),"")</f>
        <v/>
      </c>
      <c r="C428" t="str" cm="1">
        <f t="array" ref="C428">IF(B428&lt;&gt;"",INDEX(BDD_REVETEMENTS_EXTERIEURS!A:BY,B428,MATCH($C$8,REFERENCEMENT_FACADE[#Headers],0)),"")</f>
        <v/>
      </c>
      <c r="D428" t="str">
        <f ca="1">IF($B$6=TRUE,IF(C428&lt;&gt;"",COUNTIF(INDIRECT("$C$"&amp;ROW($C$9)&amp;":$C$"&amp;487-COUNTBLANK($C$9:$C$487)),"&lt;"&amp;C428)+COUNTIF(C$9:C428,C428),""),IF(C428&lt;&gt;"",COUNTIF(INDIRECT("$C$"&amp;ROW($C$9)&amp;":$C$"&amp;487-COUNTBLANK($C$9:$C$487)),"&gt;"&amp;C428)+COUNTIF(C$9:C428,C428),""))</f>
        <v/>
      </c>
      <c r="E428" t="str">
        <f t="shared" ca="1" si="6"/>
        <v/>
      </c>
      <c r="F428" t="str" cm="1">
        <f t="array" ref="F428">IF(A428&lt;&gt;"",INDEX(BDD_REVETEMENTS_EXTERIEURS!A:BF,E428,MATCH($F$8,REFERENCEMENT_FACADE[#Headers],0)),"")</f>
        <v/>
      </c>
    </row>
    <row r="429" spans="1:6" x14ac:dyDescent="0.3">
      <c r="A429" s="3" t="str">
        <f>IF(AND(A428&lt;COUNTIF(REFERENCEMENT_FACADE[DATE REFERENCEMENT],"&lt;&gt;"&amp;""),A428&gt;0),'PR-tampon'!A428+1,"")</f>
        <v/>
      </c>
      <c r="B429" s="3" t="str">
        <f>IFERROR(IF(A429="","",VLOOKUP($A429,REFERENCEMENT_FACADE[[Ordre]:[Eligibilité procédé]],2,FALSE)),"")</f>
        <v/>
      </c>
      <c r="C429" t="str" cm="1">
        <f t="array" ref="C429">IF(B429&lt;&gt;"",INDEX(BDD_REVETEMENTS_EXTERIEURS!A:BY,B429,MATCH($C$8,REFERENCEMENT_FACADE[#Headers],0)),"")</f>
        <v/>
      </c>
      <c r="D429" t="str">
        <f ca="1">IF($B$6=TRUE,IF(C429&lt;&gt;"",COUNTIF(INDIRECT("$C$"&amp;ROW($C$9)&amp;":$C$"&amp;487-COUNTBLANK($C$9:$C$487)),"&lt;"&amp;C429)+COUNTIF(C$9:C429,C429),""),IF(C429&lt;&gt;"",COUNTIF(INDIRECT("$C$"&amp;ROW($C$9)&amp;":$C$"&amp;487-COUNTBLANK($C$9:$C$487)),"&gt;"&amp;C429)+COUNTIF(C$9:C429,C429),""))</f>
        <v/>
      </c>
      <c r="E429" t="str">
        <f t="shared" ca="1" si="6"/>
        <v/>
      </c>
      <c r="F429" t="str" cm="1">
        <f t="array" ref="F429">IF(A429&lt;&gt;"",INDEX(BDD_REVETEMENTS_EXTERIEURS!A:BF,E429,MATCH($F$8,REFERENCEMENT_FACADE[#Headers],0)),"")</f>
        <v/>
      </c>
    </row>
    <row r="430" spans="1:6" x14ac:dyDescent="0.3">
      <c r="A430" s="3" t="str">
        <f>IF(AND(A429&lt;COUNTIF(REFERENCEMENT_FACADE[DATE REFERENCEMENT],"&lt;&gt;"&amp;""),A429&gt;0),'PR-tampon'!A429+1,"")</f>
        <v/>
      </c>
      <c r="B430" s="3" t="str">
        <f>IFERROR(IF(A430="","",VLOOKUP($A430,REFERENCEMENT_FACADE[[Ordre]:[Eligibilité procédé]],2,FALSE)),"")</f>
        <v/>
      </c>
      <c r="C430" t="str" cm="1">
        <f t="array" ref="C430">IF(B430&lt;&gt;"",INDEX(BDD_REVETEMENTS_EXTERIEURS!A:BY,B430,MATCH($C$8,REFERENCEMENT_FACADE[#Headers],0)),"")</f>
        <v/>
      </c>
      <c r="D430" t="str">
        <f ca="1">IF($B$6=TRUE,IF(C430&lt;&gt;"",COUNTIF(INDIRECT("$C$"&amp;ROW($C$9)&amp;":$C$"&amp;487-COUNTBLANK($C$9:$C$487)),"&lt;"&amp;C430)+COUNTIF(C$9:C430,C430),""),IF(C430&lt;&gt;"",COUNTIF(INDIRECT("$C$"&amp;ROW($C$9)&amp;":$C$"&amp;487-COUNTBLANK($C$9:$C$487)),"&gt;"&amp;C430)+COUNTIF(C$9:C430,C430),""))</f>
        <v/>
      </c>
      <c r="E430" t="str">
        <f t="shared" ca="1" si="6"/>
        <v/>
      </c>
      <c r="F430" t="str" cm="1">
        <f t="array" ref="F430">IF(A430&lt;&gt;"",INDEX(BDD_REVETEMENTS_EXTERIEURS!A:BF,E430,MATCH($F$8,REFERENCEMENT_FACADE[#Headers],0)),"")</f>
        <v/>
      </c>
    </row>
    <row r="431" spans="1:6" x14ac:dyDescent="0.3">
      <c r="A431" s="3" t="str">
        <f>IF(AND(A430&lt;COUNTIF(REFERENCEMENT_FACADE[DATE REFERENCEMENT],"&lt;&gt;"&amp;""),A430&gt;0),'PR-tampon'!A430+1,"")</f>
        <v/>
      </c>
      <c r="B431" s="3" t="str">
        <f>IFERROR(IF(A431="","",VLOOKUP($A431,REFERENCEMENT_FACADE[[Ordre]:[Eligibilité procédé]],2,FALSE)),"")</f>
        <v/>
      </c>
      <c r="C431" t="str" cm="1">
        <f t="array" ref="C431">IF(B431&lt;&gt;"",INDEX(BDD_REVETEMENTS_EXTERIEURS!A:BY,B431,MATCH($C$8,REFERENCEMENT_FACADE[#Headers],0)),"")</f>
        <v/>
      </c>
      <c r="D431" t="str">
        <f ca="1">IF($B$6=TRUE,IF(C431&lt;&gt;"",COUNTIF(INDIRECT("$C$"&amp;ROW($C$9)&amp;":$C$"&amp;487-COUNTBLANK($C$9:$C$487)),"&lt;"&amp;C431)+COUNTIF(C$9:C431,C431),""),IF(C431&lt;&gt;"",COUNTIF(INDIRECT("$C$"&amp;ROW($C$9)&amp;":$C$"&amp;487-COUNTBLANK($C$9:$C$487)),"&gt;"&amp;C431)+COUNTIF(C$9:C431,C431),""))</f>
        <v/>
      </c>
      <c r="E431" t="str">
        <f t="shared" ca="1" si="6"/>
        <v/>
      </c>
      <c r="F431" t="str" cm="1">
        <f t="array" ref="F431">IF(A431&lt;&gt;"",INDEX(BDD_REVETEMENTS_EXTERIEURS!A:BF,E431,MATCH($F$8,REFERENCEMENT_FACADE[#Headers],0)),"")</f>
        <v/>
      </c>
    </row>
    <row r="432" spans="1:6" x14ac:dyDescent="0.3">
      <c r="A432" s="3" t="str">
        <f>IF(AND(A431&lt;COUNTIF(REFERENCEMENT_FACADE[DATE REFERENCEMENT],"&lt;&gt;"&amp;""),A431&gt;0),'PR-tampon'!A431+1,"")</f>
        <v/>
      </c>
      <c r="B432" s="3" t="str">
        <f>IFERROR(IF(A432="","",VLOOKUP($A432,REFERENCEMENT_FACADE[[Ordre]:[Eligibilité procédé]],2,FALSE)),"")</f>
        <v/>
      </c>
      <c r="C432" t="str" cm="1">
        <f t="array" ref="C432">IF(B432&lt;&gt;"",INDEX(BDD_REVETEMENTS_EXTERIEURS!A:BY,B432,MATCH($C$8,REFERENCEMENT_FACADE[#Headers],0)),"")</f>
        <v/>
      </c>
      <c r="D432" t="str">
        <f ca="1">IF($B$6=TRUE,IF(C432&lt;&gt;"",COUNTIF(INDIRECT("$C$"&amp;ROW($C$9)&amp;":$C$"&amp;487-COUNTBLANK($C$9:$C$487)),"&lt;"&amp;C432)+COUNTIF(C$9:C432,C432),""),IF(C432&lt;&gt;"",COUNTIF(INDIRECT("$C$"&amp;ROW($C$9)&amp;":$C$"&amp;487-COUNTBLANK($C$9:$C$487)),"&gt;"&amp;C432)+COUNTIF(C$9:C432,C432),""))</f>
        <v/>
      </c>
      <c r="E432" t="str">
        <f t="shared" ca="1" si="6"/>
        <v/>
      </c>
      <c r="F432" t="str" cm="1">
        <f t="array" ref="F432">IF(A432&lt;&gt;"",INDEX(BDD_REVETEMENTS_EXTERIEURS!A:BF,E432,MATCH($F$8,REFERENCEMENT_FACADE[#Headers],0)),"")</f>
        <v/>
      </c>
    </row>
    <row r="433" spans="1:6" x14ac:dyDescent="0.3">
      <c r="A433" s="3" t="str">
        <f>IF(AND(A432&lt;COUNTIF(REFERENCEMENT_FACADE[DATE REFERENCEMENT],"&lt;&gt;"&amp;""),A432&gt;0),'PR-tampon'!A432+1,"")</f>
        <v/>
      </c>
      <c r="B433" s="3" t="str">
        <f>IFERROR(IF(A433="","",VLOOKUP($A433,REFERENCEMENT_FACADE[[Ordre]:[Eligibilité procédé]],2,FALSE)),"")</f>
        <v/>
      </c>
      <c r="C433" t="str" cm="1">
        <f t="array" ref="C433">IF(B433&lt;&gt;"",INDEX(BDD_REVETEMENTS_EXTERIEURS!A:BY,B433,MATCH($C$8,REFERENCEMENT_FACADE[#Headers],0)),"")</f>
        <v/>
      </c>
      <c r="D433" t="str">
        <f ca="1">IF($B$6=TRUE,IF(C433&lt;&gt;"",COUNTIF(INDIRECT("$C$"&amp;ROW($C$9)&amp;":$C$"&amp;487-COUNTBLANK($C$9:$C$487)),"&lt;"&amp;C433)+COUNTIF(C$9:C433,C433),""),IF(C433&lt;&gt;"",COUNTIF(INDIRECT("$C$"&amp;ROW($C$9)&amp;":$C$"&amp;487-COUNTBLANK($C$9:$C$487)),"&gt;"&amp;C433)+COUNTIF(C$9:C433,C433),""))</f>
        <v/>
      </c>
      <c r="E433" t="str">
        <f t="shared" ca="1" si="6"/>
        <v/>
      </c>
      <c r="F433" t="str" cm="1">
        <f t="array" ref="F433">IF(A433&lt;&gt;"",INDEX(BDD_REVETEMENTS_EXTERIEURS!A:BF,E433,MATCH($F$8,REFERENCEMENT_FACADE[#Headers],0)),"")</f>
        <v/>
      </c>
    </row>
    <row r="434" spans="1:6" x14ac:dyDescent="0.3">
      <c r="A434" s="3" t="str">
        <f>IF(AND(A433&lt;COUNTIF(REFERENCEMENT_FACADE[DATE REFERENCEMENT],"&lt;&gt;"&amp;""),A433&gt;0),'PR-tampon'!A433+1,"")</f>
        <v/>
      </c>
      <c r="B434" s="3" t="str">
        <f>IFERROR(IF(A434="","",VLOOKUP($A434,REFERENCEMENT_FACADE[[Ordre]:[Eligibilité procédé]],2,FALSE)),"")</f>
        <v/>
      </c>
      <c r="C434" t="str" cm="1">
        <f t="array" ref="C434">IF(B434&lt;&gt;"",INDEX(BDD_REVETEMENTS_EXTERIEURS!A:BY,B434,MATCH($C$8,REFERENCEMENT_FACADE[#Headers],0)),"")</f>
        <v/>
      </c>
      <c r="D434" t="str">
        <f ca="1">IF($B$6=TRUE,IF(C434&lt;&gt;"",COUNTIF(INDIRECT("$C$"&amp;ROW($C$9)&amp;":$C$"&amp;487-COUNTBLANK($C$9:$C$487)),"&lt;"&amp;C434)+COUNTIF(C$9:C434,C434),""),IF(C434&lt;&gt;"",COUNTIF(INDIRECT("$C$"&amp;ROW($C$9)&amp;":$C$"&amp;487-COUNTBLANK($C$9:$C$487)),"&gt;"&amp;C434)+COUNTIF(C$9:C434,C434),""))</f>
        <v/>
      </c>
      <c r="E434" t="str">
        <f t="shared" ca="1" si="6"/>
        <v/>
      </c>
      <c r="F434" t="str" cm="1">
        <f t="array" ref="F434">IF(A434&lt;&gt;"",INDEX(BDD_REVETEMENTS_EXTERIEURS!A:BF,E434,MATCH($F$8,REFERENCEMENT_FACADE[#Headers],0)),"")</f>
        <v/>
      </c>
    </row>
    <row r="435" spans="1:6" x14ac:dyDescent="0.3">
      <c r="A435" s="3" t="str">
        <f>IF(AND(A434&lt;COUNTIF(REFERENCEMENT_FACADE[DATE REFERENCEMENT],"&lt;&gt;"&amp;""),A434&gt;0),'PR-tampon'!A434+1,"")</f>
        <v/>
      </c>
      <c r="B435" s="3" t="str">
        <f>IFERROR(IF(A435="","",VLOOKUP($A435,REFERENCEMENT_FACADE[[Ordre]:[Eligibilité procédé]],2,FALSE)),"")</f>
        <v/>
      </c>
      <c r="C435" t="str" cm="1">
        <f t="array" ref="C435">IF(B435&lt;&gt;"",INDEX(BDD_REVETEMENTS_EXTERIEURS!A:BY,B435,MATCH($C$8,REFERENCEMENT_FACADE[#Headers],0)),"")</f>
        <v/>
      </c>
      <c r="D435" t="str">
        <f ca="1">IF($B$6=TRUE,IF(C435&lt;&gt;"",COUNTIF(INDIRECT("$C$"&amp;ROW($C$9)&amp;":$C$"&amp;487-COUNTBLANK($C$9:$C$487)),"&lt;"&amp;C435)+COUNTIF(C$9:C435,C435),""),IF(C435&lt;&gt;"",COUNTIF(INDIRECT("$C$"&amp;ROW($C$9)&amp;":$C$"&amp;487-COUNTBLANK($C$9:$C$487)),"&gt;"&amp;C435)+COUNTIF(C$9:C435,C435),""))</f>
        <v/>
      </c>
      <c r="E435" t="str">
        <f t="shared" ca="1" si="6"/>
        <v/>
      </c>
      <c r="F435" t="str" cm="1">
        <f t="array" ref="F435">IF(A435&lt;&gt;"",INDEX(BDD_REVETEMENTS_EXTERIEURS!A:BF,E435,MATCH($F$8,REFERENCEMENT_FACADE[#Headers],0)),"")</f>
        <v/>
      </c>
    </row>
    <row r="436" spans="1:6" x14ac:dyDescent="0.3">
      <c r="A436" s="3" t="str">
        <f>IF(AND(A435&lt;COUNTIF(REFERENCEMENT_FACADE[DATE REFERENCEMENT],"&lt;&gt;"&amp;""),A435&gt;0),'PR-tampon'!A435+1,"")</f>
        <v/>
      </c>
      <c r="B436" s="3" t="str">
        <f>IFERROR(IF(A436="","",VLOOKUP($A436,REFERENCEMENT_FACADE[[Ordre]:[Eligibilité procédé]],2,FALSE)),"")</f>
        <v/>
      </c>
      <c r="C436" t="str" cm="1">
        <f t="array" ref="C436">IF(B436&lt;&gt;"",INDEX(BDD_REVETEMENTS_EXTERIEURS!A:BY,B436,MATCH($C$8,REFERENCEMENT_FACADE[#Headers],0)),"")</f>
        <v/>
      </c>
      <c r="D436" t="str">
        <f ca="1">IF($B$6=TRUE,IF(C436&lt;&gt;"",COUNTIF(INDIRECT("$C$"&amp;ROW($C$9)&amp;":$C$"&amp;487-COUNTBLANK($C$9:$C$487)),"&lt;"&amp;C436)+COUNTIF(C$9:C436,C436),""),IF(C436&lt;&gt;"",COUNTIF(INDIRECT("$C$"&amp;ROW($C$9)&amp;":$C$"&amp;487-COUNTBLANK($C$9:$C$487)),"&gt;"&amp;C436)+COUNTIF(C$9:C436,C436),""))</f>
        <v/>
      </c>
      <c r="E436" t="str">
        <f t="shared" ca="1" si="6"/>
        <v/>
      </c>
      <c r="F436" t="str" cm="1">
        <f t="array" ref="F436">IF(A436&lt;&gt;"",INDEX(BDD_REVETEMENTS_EXTERIEURS!A:BF,E436,MATCH($F$8,REFERENCEMENT_FACADE[#Headers],0)),"")</f>
        <v/>
      </c>
    </row>
    <row r="437" spans="1:6" x14ac:dyDescent="0.3">
      <c r="A437" s="3" t="str">
        <f>IF(AND(A436&lt;COUNTIF(REFERENCEMENT_FACADE[DATE REFERENCEMENT],"&lt;&gt;"&amp;""),A436&gt;0),'PR-tampon'!A436+1,"")</f>
        <v/>
      </c>
      <c r="B437" s="3" t="str">
        <f>IFERROR(IF(A437="","",VLOOKUP($A437,REFERENCEMENT_FACADE[[Ordre]:[Eligibilité procédé]],2,FALSE)),"")</f>
        <v/>
      </c>
      <c r="C437" t="str" cm="1">
        <f t="array" ref="C437">IF(B437&lt;&gt;"",INDEX(BDD_REVETEMENTS_EXTERIEURS!A:BY,B437,MATCH($C$8,REFERENCEMENT_FACADE[#Headers],0)),"")</f>
        <v/>
      </c>
      <c r="D437" t="str">
        <f ca="1">IF($B$6=TRUE,IF(C437&lt;&gt;"",COUNTIF(INDIRECT("$C$"&amp;ROW($C$9)&amp;":$C$"&amp;487-COUNTBLANK($C$9:$C$487)),"&lt;"&amp;C437)+COUNTIF(C$9:C437,C437),""),IF(C437&lt;&gt;"",COUNTIF(INDIRECT("$C$"&amp;ROW($C$9)&amp;":$C$"&amp;487-COUNTBLANK($C$9:$C$487)),"&gt;"&amp;C437)+COUNTIF(C$9:C437,C437),""))</f>
        <v/>
      </c>
      <c r="E437" t="str">
        <f t="shared" ca="1" si="6"/>
        <v/>
      </c>
      <c r="F437" t="str" cm="1">
        <f t="array" ref="F437">IF(A437&lt;&gt;"",INDEX(BDD_REVETEMENTS_EXTERIEURS!A:BF,E437,MATCH($F$8,REFERENCEMENT_FACADE[#Headers],0)),"")</f>
        <v/>
      </c>
    </row>
    <row r="438" spans="1:6" x14ac:dyDescent="0.3">
      <c r="A438" s="3" t="str">
        <f>IF(AND(A437&lt;COUNTIF(REFERENCEMENT_FACADE[DATE REFERENCEMENT],"&lt;&gt;"&amp;""),A437&gt;0),'PR-tampon'!A437+1,"")</f>
        <v/>
      </c>
      <c r="B438" s="3" t="str">
        <f>IFERROR(IF(A438="","",VLOOKUP($A438,REFERENCEMENT_FACADE[[Ordre]:[Eligibilité procédé]],2,FALSE)),"")</f>
        <v/>
      </c>
      <c r="C438" t="str" cm="1">
        <f t="array" ref="C438">IF(B438&lt;&gt;"",INDEX(BDD_REVETEMENTS_EXTERIEURS!A:BY,B438,MATCH($C$8,REFERENCEMENT_FACADE[#Headers],0)),"")</f>
        <v/>
      </c>
      <c r="D438" t="str">
        <f ca="1">IF($B$6=TRUE,IF(C438&lt;&gt;"",COUNTIF(INDIRECT("$C$"&amp;ROW($C$9)&amp;":$C$"&amp;487-COUNTBLANK($C$9:$C$487)),"&lt;"&amp;C438)+COUNTIF(C$9:C438,C438),""),IF(C438&lt;&gt;"",COUNTIF(INDIRECT("$C$"&amp;ROW($C$9)&amp;":$C$"&amp;487-COUNTBLANK($C$9:$C$487)),"&gt;"&amp;C438)+COUNTIF(C$9:C438,C438),""))</f>
        <v/>
      </c>
      <c r="E438" t="str">
        <f t="shared" ca="1" si="6"/>
        <v/>
      </c>
      <c r="F438" t="str" cm="1">
        <f t="array" ref="F438">IF(A438&lt;&gt;"",INDEX(BDD_REVETEMENTS_EXTERIEURS!A:BF,E438,MATCH($F$8,REFERENCEMENT_FACADE[#Headers],0)),"")</f>
        <v/>
      </c>
    </row>
    <row r="439" spans="1:6" x14ac:dyDescent="0.3">
      <c r="A439" s="3" t="str">
        <f>IF(AND(A438&lt;COUNTIF(REFERENCEMENT_FACADE[DATE REFERENCEMENT],"&lt;&gt;"&amp;""),A438&gt;0),'PR-tampon'!A438+1,"")</f>
        <v/>
      </c>
      <c r="B439" s="3" t="str">
        <f>IFERROR(IF(A439="","",VLOOKUP($A439,REFERENCEMENT_FACADE[[Ordre]:[Eligibilité procédé]],2,FALSE)),"")</f>
        <v/>
      </c>
      <c r="C439" t="str" cm="1">
        <f t="array" ref="C439">IF(B439&lt;&gt;"",INDEX(BDD_REVETEMENTS_EXTERIEURS!A:BY,B439,MATCH($C$8,REFERENCEMENT_FACADE[#Headers],0)),"")</f>
        <v/>
      </c>
      <c r="D439" t="str">
        <f ca="1">IF($B$6=TRUE,IF(C439&lt;&gt;"",COUNTIF(INDIRECT("$C$"&amp;ROW($C$9)&amp;":$C$"&amp;487-COUNTBLANK($C$9:$C$487)),"&lt;"&amp;C439)+COUNTIF(C$9:C439,C439),""),IF(C439&lt;&gt;"",COUNTIF(INDIRECT("$C$"&amp;ROW($C$9)&amp;":$C$"&amp;487-COUNTBLANK($C$9:$C$487)),"&gt;"&amp;C439)+COUNTIF(C$9:C439,C439),""))</f>
        <v/>
      </c>
      <c r="E439" t="str">
        <f t="shared" ca="1" si="6"/>
        <v/>
      </c>
      <c r="F439" t="str" cm="1">
        <f t="array" ref="F439">IF(A439&lt;&gt;"",INDEX(BDD_REVETEMENTS_EXTERIEURS!A:BF,E439,MATCH($F$8,REFERENCEMENT_FACADE[#Headers],0)),"")</f>
        <v/>
      </c>
    </row>
    <row r="440" spans="1:6" x14ac:dyDescent="0.3">
      <c r="A440" s="3" t="str">
        <f>IF(AND(A439&lt;COUNTIF(REFERENCEMENT_FACADE[DATE REFERENCEMENT],"&lt;&gt;"&amp;""),A439&gt;0),'PR-tampon'!A439+1,"")</f>
        <v/>
      </c>
      <c r="B440" s="3" t="str">
        <f>IFERROR(IF(A440="","",VLOOKUP($A440,REFERENCEMENT_FACADE[[Ordre]:[Eligibilité procédé]],2,FALSE)),"")</f>
        <v/>
      </c>
      <c r="C440" t="str" cm="1">
        <f t="array" ref="C440">IF(B440&lt;&gt;"",INDEX(BDD_REVETEMENTS_EXTERIEURS!A:BY,B440,MATCH($C$8,REFERENCEMENT_FACADE[#Headers],0)),"")</f>
        <v/>
      </c>
      <c r="D440" t="str">
        <f ca="1">IF($B$6=TRUE,IF(C440&lt;&gt;"",COUNTIF(INDIRECT("$C$"&amp;ROW($C$9)&amp;":$C$"&amp;487-COUNTBLANK($C$9:$C$487)),"&lt;"&amp;C440)+COUNTIF(C$9:C440,C440),""),IF(C440&lt;&gt;"",COUNTIF(INDIRECT("$C$"&amp;ROW($C$9)&amp;":$C$"&amp;487-COUNTBLANK($C$9:$C$487)),"&gt;"&amp;C440)+COUNTIF(C$9:C440,C440),""))</f>
        <v/>
      </c>
      <c r="E440" t="str">
        <f t="shared" ca="1" si="6"/>
        <v/>
      </c>
      <c r="F440" t="str" cm="1">
        <f t="array" ref="F440">IF(A440&lt;&gt;"",INDEX(BDD_REVETEMENTS_EXTERIEURS!A:BF,E440,MATCH($F$8,REFERENCEMENT_FACADE[#Headers],0)),"")</f>
        <v/>
      </c>
    </row>
    <row r="441" spans="1:6" x14ac:dyDescent="0.3">
      <c r="A441" s="3" t="str">
        <f>IF(AND(A440&lt;COUNTIF(REFERENCEMENT_FACADE[DATE REFERENCEMENT],"&lt;&gt;"&amp;""),A440&gt;0),'PR-tampon'!A440+1,"")</f>
        <v/>
      </c>
      <c r="B441" s="3" t="str">
        <f>IFERROR(IF(A441="","",VLOOKUP($A441,REFERENCEMENT_FACADE[[Ordre]:[Eligibilité procédé]],2,FALSE)),"")</f>
        <v/>
      </c>
      <c r="C441" t="str" cm="1">
        <f t="array" ref="C441">IF(B441&lt;&gt;"",INDEX(BDD_REVETEMENTS_EXTERIEURS!A:BY,B441,MATCH($C$8,REFERENCEMENT_FACADE[#Headers],0)),"")</f>
        <v/>
      </c>
      <c r="D441" t="str">
        <f ca="1">IF($B$6=TRUE,IF(C441&lt;&gt;"",COUNTIF(INDIRECT("$C$"&amp;ROW($C$9)&amp;":$C$"&amp;487-COUNTBLANK($C$9:$C$487)),"&lt;"&amp;C441)+COUNTIF(C$9:C441,C441),""),IF(C441&lt;&gt;"",COUNTIF(INDIRECT("$C$"&amp;ROW($C$9)&amp;":$C$"&amp;487-COUNTBLANK($C$9:$C$487)),"&gt;"&amp;C441)+COUNTIF(C$9:C441,C441),""))</f>
        <v/>
      </c>
      <c r="E441" t="str">
        <f t="shared" ca="1" si="6"/>
        <v/>
      </c>
      <c r="F441" t="str" cm="1">
        <f t="array" ref="F441">IF(A441&lt;&gt;"",INDEX(BDD_REVETEMENTS_EXTERIEURS!A:BF,E441,MATCH($F$8,REFERENCEMENT_FACADE[#Headers],0)),"")</f>
        <v/>
      </c>
    </row>
    <row r="442" spans="1:6" x14ac:dyDescent="0.3">
      <c r="A442" s="3" t="str">
        <f>IF(AND(A441&lt;COUNTIF(REFERENCEMENT_FACADE[DATE REFERENCEMENT],"&lt;&gt;"&amp;""),A441&gt;0),'PR-tampon'!A441+1,"")</f>
        <v/>
      </c>
      <c r="B442" s="3" t="str">
        <f>IFERROR(IF(A442="","",VLOOKUP($A442,REFERENCEMENT_FACADE[[Ordre]:[Eligibilité procédé]],2,FALSE)),"")</f>
        <v/>
      </c>
      <c r="C442" t="str" cm="1">
        <f t="array" ref="C442">IF(B442&lt;&gt;"",INDEX(BDD_REVETEMENTS_EXTERIEURS!A:BY,B442,MATCH($C$8,REFERENCEMENT_FACADE[#Headers],0)),"")</f>
        <v/>
      </c>
      <c r="D442" t="str">
        <f ca="1">IF($B$6=TRUE,IF(C442&lt;&gt;"",COUNTIF(INDIRECT("$C$"&amp;ROW($C$9)&amp;":$C$"&amp;487-COUNTBLANK($C$9:$C$487)),"&lt;"&amp;C442)+COUNTIF(C$9:C442,C442),""),IF(C442&lt;&gt;"",COUNTIF(INDIRECT("$C$"&amp;ROW($C$9)&amp;":$C$"&amp;487-COUNTBLANK($C$9:$C$487)),"&gt;"&amp;C442)+COUNTIF(C$9:C442,C442),""))</f>
        <v/>
      </c>
      <c r="E442" t="str">
        <f t="shared" ca="1" si="6"/>
        <v/>
      </c>
      <c r="F442" t="str" cm="1">
        <f t="array" ref="F442">IF(A442&lt;&gt;"",INDEX(BDD_REVETEMENTS_EXTERIEURS!A:BF,E442,MATCH($F$8,REFERENCEMENT_FACADE[#Headers],0)),"")</f>
        <v/>
      </c>
    </row>
    <row r="443" spans="1:6" x14ac:dyDescent="0.3">
      <c r="A443" s="3" t="str">
        <f>IF(AND(A442&lt;COUNTIF(REFERENCEMENT_FACADE[DATE REFERENCEMENT],"&lt;&gt;"&amp;""),A442&gt;0),'PR-tampon'!A442+1,"")</f>
        <v/>
      </c>
      <c r="B443" s="3" t="str">
        <f>IFERROR(IF(A443="","",VLOOKUP($A443,REFERENCEMENT_FACADE[[Ordre]:[Eligibilité procédé]],2,FALSE)),"")</f>
        <v/>
      </c>
      <c r="C443" t="str" cm="1">
        <f t="array" ref="C443">IF(B443&lt;&gt;"",INDEX(BDD_REVETEMENTS_EXTERIEURS!A:BY,B443,MATCH($C$8,REFERENCEMENT_FACADE[#Headers],0)),"")</f>
        <v/>
      </c>
      <c r="D443" t="str">
        <f ca="1">IF($B$6=TRUE,IF(C443&lt;&gt;"",COUNTIF(INDIRECT("$C$"&amp;ROW($C$9)&amp;":$C$"&amp;487-COUNTBLANK($C$9:$C$487)),"&lt;"&amp;C443)+COUNTIF(C$9:C443,C443),""),IF(C443&lt;&gt;"",COUNTIF(INDIRECT("$C$"&amp;ROW($C$9)&amp;":$C$"&amp;487-COUNTBLANK($C$9:$C$487)),"&gt;"&amp;C443)+COUNTIF(C$9:C443,C443),""))</f>
        <v/>
      </c>
      <c r="E443" t="str">
        <f t="shared" ca="1" si="6"/>
        <v/>
      </c>
      <c r="F443" t="str" cm="1">
        <f t="array" ref="F443">IF(A443&lt;&gt;"",INDEX(BDD_REVETEMENTS_EXTERIEURS!A:BF,E443,MATCH($F$8,REFERENCEMENT_FACADE[#Headers],0)),"")</f>
        <v/>
      </c>
    </row>
    <row r="444" spans="1:6" x14ac:dyDescent="0.3">
      <c r="A444" s="3" t="str">
        <f>IF(AND(A443&lt;COUNTIF(REFERENCEMENT_FACADE[DATE REFERENCEMENT],"&lt;&gt;"&amp;""),A443&gt;0),'PR-tampon'!A443+1,"")</f>
        <v/>
      </c>
      <c r="B444" s="3" t="str">
        <f>IFERROR(IF(A444="","",VLOOKUP($A444,REFERENCEMENT_FACADE[[Ordre]:[Eligibilité procédé]],2,FALSE)),"")</f>
        <v/>
      </c>
      <c r="C444" t="str" cm="1">
        <f t="array" ref="C444">IF(B444&lt;&gt;"",INDEX(BDD_REVETEMENTS_EXTERIEURS!A:BY,B444,MATCH($C$8,REFERENCEMENT_FACADE[#Headers],0)),"")</f>
        <v/>
      </c>
      <c r="D444" t="str">
        <f ca="1">IF($B$6=TRUE,IF(C444&lt;&gt;"",COUNTIF(INDIRECT("$C$"&amp;ROW($C$9)&amp;":$C$"&amp;487-COUNTBLANK($C$9:$C$487)),"&lt;"&amp;C444)+COUNTIF(C$9:C444,C444),""),IF(C444&lt;&gt;"",COUNTIF(INDIRECT("$C$"&amp;ROW($C$9)&amp;":$C$"&amp;487-COUNTBLANK($C$9:$C$487)),"&gt;"&amp;C444)+COUNTIF(C$9:C444,C444),""))</f>
        <v/>
      </c>
      <c r="E444" t="str">
        <f t="shared" ca="1" si="6"/>
        <v/>
      </c>
      <c r="F444" t="str" cm="1">
        <f t="array" ref="F444">IF(A444&lt;&gt;"",INDEX(BDD_REVETEMENTS_EXTERIEURS!A:BF,E444,MATCH($F$8,REFERENCEMENT_FACADE[#Headers],0)),"")</f>
        <v/>
      </c>
    </row>
    <row r="445" spans="1:6" x14ac:dyDescent="0.3">
      <c r="A445" s="3" t="str">
        <f>IF(AND(A444&lt;COUNTIF(REFERENCEMENT_FACADE[DATE REFERENCEMENT],"&lt;&gt;"&amp;""),A444&gt;0),'PR-tampon'!A444+1,"")</f>
        <v/>
      </c>
      <c r="B445" s="3" t="str">
        <f>IFERROR(IF(A445="","",VLOOKUP($A445,REFERENCEMENT_FACADE[[Ordre]:[Eligibilité procédé]],2,FALSE)),"")</f>
        <v/>
      </c>
      <c r="C445" t="str" cm="1">
        <f t="array" ref="C445">IF(B445&lt;&gt;"",INDEX(BDD_REVETEMENTS_EXTERIEURS!A:BY,B445,MATCH($C$8,REFERENCEMENT_FACADE[#Headers],0)),"")</f>
        <v/>
      </c>
      <c r="D445" t="str">
        <f ca="1">IF($B$6=TRUE,IF(C445&lt;&gt;"",COUNTIF(INDIRECT("$C$"&amp;ROW($C$9)&amp;":$C$"&amp;487-COUNTBLANK($C$9:$C$487)),"&lt;"&amp;C445)+COUNTIF(C$9:C445,C445),""),IF(C445&lt;&gt;"",COUNTIF(INDIRECT("$C$"&amp;ROW($C$9)&amp;":$C$"&amp;487-COUNTBLANK($C$9:$C$487)),"&gt;"&amp;C445)+COUNTIF(C$9:C445,C445),""))</f>
        <v/>
      </c>
      <c r="E445" t="str">
        <f t="shared" ca="1" si="6"/>
        <v/>
      </c>
      <c r="F445" t="str" cm="1">
        <f t="array" ref="F445">IF(A445&lt;&gt;"",INDEX(BDD_REVETEMENTS_EXTERIEURS!A:BF,E445,MATCH($F$8,REFERENCEMENT_FACADE[#Headers],0)),"")</f>
        <v/>
      </c>
    </row>
    <row r="446" spans="1:6" x14ac:dyDescent="0.3">
      <c r="A446" s="3" t="str">
        <f>IF(AND(A445&lt;COUNTIF(REFERENCEMENT_FACADE[DATE REFERENCEMENT],"&lt;&gt;"&amp;""),A445&gt;0),'PR-tampon'!A445+1,"")</f>
        <v/>
      </c>
      <c r="B446" s="3" t="str">
        <f>IFERROR(IF(A446="","",VLOOKUP($A446,REFERENCEMENT_FACADE[[Ordre]:[Eligibilité procédé]],2,FALSE)),"")</f>
        <v/>
      </c>
      <c r="C446" t="str" cm="1">
        <f t="array" ref="C446">IF(B446&lt;&gt;"",INDEX(BDD_REVETEMENTS_EXTERIEURS!A:BY,B446,MATCH($C$8,REFERENCEMENT_FACADE[#Headers],0)),"")</f>
        <v/>
      </c>
      <c r="D446" t="str">
        <f ca="1">IF($B$6=TRUE,IF(C446&lt;&gt;"",COUNTIF(INDIRECT("$C$"&amp;ROW($C$9)&amp;":$C$"&amp;487-COUNTBLANK($C$9:$C$487)),"&lt;"&amp;C446)+COUNTIF(C$9:C446,C446),""),IF(C446&lt;&gt;"",COUNTIF(INDIRECT("$C$"&amp;ROW($C$9)&amp;":$C$"&amp;487-COUNTBLANK($C$9:$C$487)),"&gt;"&amp;C446)+COUNTIF(C$9:C446,C446),""))</f>
        <v/>
      </c>
      <c r="E446" t="str">
        <f t="shared" ca="1" si="6"/>
        <v/>
      </c>
      <c r="F446" t="str" cm="1">
        <f t="array" ref="F446">IF(A446&lt;&gt;"",INDEX(BDD_REVETEMENTS_EXTERIEURS!A:BF,E446,MATCH($F$8,REFERENCEMENT_FACADE[#Headers],0)),"")</f>
        <v/>
      </c>
    </row>
    <row r="447" spans="1:6" x14ac:dyDescent="0.3">
      <c r="A447" s="3" t="str">
        <f>IF(AND(A446&lt;COUNTIF(REFERENCEMENT_FACADE[DATE REFERENCEMENT],"&lt;&gt;"&amp;""),A446&gt;0),'PR-tampon'!A446+1,"")</f>
        <v/>
      </c>
      <c r="B447" s="3" t="str">
        <f>IFERROR(IF(A447="","",VLOOKUP($A447,REFERENCEMENT_FACADE[[Ordre]:[Eligibilité procédé]],2,FALSE)),"")</f>
        <v/>
      </c>
      <c r="C447" t="str" cm="1">
        <f t="array" ref="C447">IF(B447&lt;&gt;"",INDEX(BDD_REVETEMENTS_EXTERIEURS!A:BY,B447,MATCH($C$8,REFERENCEMENT_FACADE[#Headers],0)),"")</f>
        <v/>
      </c>
      <c r="D447" t="str">
        <f ca="1">IF($B$6=TRUE,IF(C447&lt;&gt;"",COUNTIF(INDIRECT("$C$"&amp;ROW($C$9)&amp;":$C$"&amp;487-COUNTBLANK($C$9:$C$487)),"&lt;"&amp;C447)+COUNTIF(C$9:C447,C447),""),IF(C447&lt;&gt;"",COUNTIF(INDIRECT("$C$"&amp;ROW($C$9)&amp;":$C$"&amp;487-COUNTBLANK($C$9:$C$487)),"&gt;"&amp;C447)+COUNTIF(C$9:C447,C447),""))</f>
        <v/>
      </c>
      <c r="E447" t="str">
        <f t="shared" ca="1" si="6"/>
        <v/>
      </c>
      <c r="F447" t="str" cm="1">
        <f t="array" ref="F447">IF(A447&lt;&gt;"",INDEX(BDD_REVETEMENTS_EXTERIEURS!A:BF,E447,MATCH($F$8,REFERENCEMENT_FACADE[#Headers],0)),"")</f>
        <v/>
      </c>
    </row>
    <row r="448" spans="1:6" x14ac:dyDescent="0.3">
      <c r="A448" s="3" t="str">
        <f>IF(AND(A447&lt;COUNTIF(REFERENCEMENT_FACADE[DATE REFERENCEMENT],"&lt;&gt;"&amp;""),A447&gt;0),'PR-tampon'!A447+1,"")</f>
        <v/>
      </c>
      <c r="B448" s="3" t="str">
        <f>IFERROR(IF(A448="","",VLOOKUP($A448,REFERENCEMENT_FACADE[[Ordre]:[Eligibilité procédé]],2,FALSE)),"")</f>
        <v/>
      </c>
      <c r="C448" t="str" cm="1">
        <f t="array" ref="C448">IF(B448&lt;&gt;"",INDEX(BDD_REVETEMENTS_EXTERIEURS!A:BY,B448,MATCH($C$8,REFERENCEMENT_FACADE[#Headers],0)),"")</f>
        <v/>
      </c>
      <c r="D448" t="str">
        <f ca="1">IF($B$6=TRUE,IF(C448&lt;&gt;"",COUNTIF(INDIRECT("$C$"&amp;ROW($C$9)&amp;":$C$"&amp;487-COUNTBLANK($C$9:$C$487)),"&lt;"&amp;C448)+COUNTIF(C$9:C448,C448),""),IF(C448&lt;&gt;"",COUNTIF(INDIRECT("$C$"&amp;ROW($C$9)&amp;":$C$"&amp;487-COUNTBLANK($C$9:$C$487)),"&gt;"&amp;C448)+COUNTIF(C$9:C448,C448),""))</f>
        <v/>
      </c>
      <c r="E448" t="str">
        <f t="shared" ca="1" si="6"/>
        <v/>
      </c>
      <c r="F448" t="str" cm="1">
        <f t="array" ref="F448">IF(A448&lt;&gt;"",INDEX(BDD_REVETEMENTS_EXTERIEURS!A:BF,E448,MATCH($F$8,REFERENCEMENT_FACADE[#Headers],0)),"")</f>
        <v/>
      </c>
    </row>
    <row r="449" spans="1:6" x14ac:dyDescent="0.3">
      <c r="A449" s="3" t="str">
        <f>IF(AND(A448&lt;COUNTIF(REFERENCEMENT_FACADE[DATE REFERENCEMENT],"&lt;&gt;"&amp;""),A448&gt;0),'PR-tampon'!A448+1,"")</f>
        <v/>
      </c>
      <c r="B449" s="3" t="str">
        <f>IFERROR(IF(A449="","",VLOOKUP($A449,REFERENCEMENT_FACADE[[Ordre]:[Eligibilité procédé]],2,FALSE)),"")</f>
        <v/>
      </c>
      <c r="C449" t="str" cm="1">
        <f t="array" ref="C449">IF(B449&lt;&gt;"",INDEX(BDD_REVETEMENTS_EXTERIEURS!A:BY,B449,MATCH($C$8,REFERENCEMENT_FACADE[#Headers],0)),"")</f>
        <v/>
      </c>
      <c r="D449" t="str">
        <f ca="1">IF($B$6=TRUE,IF(C449&lt;&gt;"",COUNTIF(INDIRECT("$C$"&amp;ROW($C$9)&amp;":$C$"&amp;487-COUNTBLANK($C$9:$C$487)),"&lt;"&amp;C449)+COUNTIF(C$9:C449,C449),""),IF(C449&lt;&gt;"",COUNTIF(INDIRECT("$C$"&amp;ROW($C$9)&amp;":$C$"&amp;487-COUNTBLANK($C$9:$C$487)),"&gt;"&amp;C449)+COUNTIF(C$9:C449,C449),""))</f>
        <v/>
      </c>
      <c r="E449" t="str">
        <f t="shared" ca="1" si="6"/>
        <v/>
      </c>
      <c r="F449" t="str" cm="1">
        <f t="array" ref="F449">IF(A449&lt;&gt;"",INDEX(BDD_REVETEMENTS_EXTERIEURS!A:BF,E449,MATCH($F$8,REFERENCEMENT_FACADE[#Headers],0)),"")</f>
        <v/>
      </c>
    </row>
    <row r="450" spans="1:6" x14ac:dyDescent="0.3">
      <c r="A450" s="3" t="str">
        <f>IF(AND(A449&lt;COUNTIF(REFERENCEMENT_FACADE[DATE REFERENCEMENT],"&lt;&gt;"&amp;""),A449&gt;0),'PR-tampon'!A449+1,"")</f>
        <v/>
      </c>
      <c r="B450" s="3" t="str">
        <f>IFERROR(IF(A450="","",VLOOKUP($A450,REFERENCEMENT_FACADE[[Ordre]:[Eligibilité procédé]],2,FALSE)),"")</f>
        <v/>
      </c>
      <c r="C450" t="str" cm="1">
        <f t="array" ref="C450">IF(B450&lt;&gt;"",INDEX(BDD_REVETEMENTS_EXTERIEURS!A:BY,B450,MATCH($C$8,REFERENCEMENT_FACADE[#Headers],0)),"")</f>
        <v/>
      </c>
      <c r="D450" t="str">
        <f ca="1">IF($B$6=TRUE,IF(C450&lt;&gt;"",COUNTIF(INDIRECT("$C$"&amp;ROW($C$9)&amp;":$C$"&amp;487-COUNTBLANK($C$9:$C$487)),"&lt;"&amp;C450)+COUNTIF(C$9:C450,C450),""),IF(C450&lt;&gt;"",COUNTIF(INDIRECT("$C$"&amp;ROW($C$9)&amp;":$C$"&amp;487-COUNTBLANK($C$9:$C$487)),"&gt;"&amp;C450)+COUNTIF(C$9:C450,C450),""))</f>
        <v/>
      </c>
      <c r="E450" t="str">
        <f t="shared" ca="1" si="6"/>
        <v/>
      </c>
      <c r="F450" t="str" cm="1">
        <f t="array" ref="F450">IF(A450&lt;&gt;"",INDEX(BDD_REVETEMENTS_EXTERIEURS!A:BF,E450,MATCH($F$8,REFERENCEMENT_FACADE[#Headers],0)),"")</f>
        <v/>
      </c>
    </row>
    <row r="451" spans="1:6" x14ac:dyDescent="0.3">
      <c r="A451" s="3" t="str">
        <f>IF(AND(A450&lt;COUNTIF(REFERENCEMENT_FACADE[DATE REFERENCEMENT],"&lt;&gt;"&amp;""),A450&gt;0),'PR-tampon'!A450+1,"")</f>
        <v/>
      </c>
      <c r="B451" s="3" t="str">
        <f>IFERROR(IF(A451="","",VLOOKUP($A451,REFERENCEMENT_FACADE[[Ordre]:[Eligibilité procédé]],2,FALSE)),"")</f>
        <v/>
      </c>
      <c r="C451" t="str" cm="1">
        <f t="array" ref="C451">IF(B451&lt;&gt;"",INDEX(BDD_REVETEMENTS_EXTERIEURS!A:BY,B451,MATCH($C$8,REFERENCEMENT_FACADE[#Headers],0)),"")</f>
        <v/>
      </c>
      <c r="D451" t="str">
        <f ca="1">IF($B$6=TRUE,IF(C451&lt;&gt;"",COUNTIF(INDIRECT("$C$"&amp;ROW($C$9)&amp;":$C$"&amp;487-COUNTBLANK($C$9:$C$487)),"&lt;"&amp;C451)+COUNTIF(C$9:C451,C451),""),IF(C451&lt;&gt;"",COUNTIF(INDIRECT("$C$"&amp;ROW($C$9)&amp;":$C$"&amp;487-COUNTBLANK($C$9:$C$487)),"&gt;"&amp;C451)+COUNTIF(C$9:C451,C451),""))</f>
        <v/>
      </c>
      <c r="E451" t="str">
        <f t="shared" ca="1" si="6"/>
        <v/>
      </c>
      <c r="F451" t="str" cm="1">
        <f t="array" ref="F451">IF(A451&lt;&gt;"",INDEX(BDD_REVETEMENTS_EXTERIEURS!A:BF,E451,MATCH($F$8,REFERENCEMENT_FACADE[#Headers],0)),"")</f>
        <v/>
      </c>
    </row>
    <row r="452" spans="1:6" x14ac:dyDescent="0.3">
      <c r="A452" s="3" t="str">
        <f>IF(AND(A451&lt;COUNTIF(REFERENCEMENT_FACADE[DATE REFERENCEMENT],"&lt;&gt;"&amp;""),A451&gt;0),'PR-tampon'!A451+1,"")</f>
        <v/>
      </c>
      <c r="B452" s="3" t="str">
        <f>IFERROR(IF(A452="","",VLOOKUP($A452,REFERENCEMENT_FACADE[[Ordre]:[Eligibilité procédé]],2,FALSE)),"")</f>
        <v/>
      </c>
      <c r="C452" t="str" cm="1">
        <f t="array" ref="C452">IF(B452&lt;&gt;"",INDEX(BDD_REVETEMENTS_EXTERIEURS!A:BY,B452,MATCH($C$8,REFERENCEMENT_FACADE[#Headers],0)),"")</f>
        <v/>
      </c>
      <c r="D452" t="str">
        <f ca="1">IF($B$6=TRUE,IF(C452&lt;&gt;"",COUNTIF(INDIRECT("$C$"&amp;ROW($C$9)&amp;":$C$"&amp;487-COUNTBLANK($C$9:$C$487)),"&lt;"&amp;C452)+COUNTIF(C$9:C452,C452),""),IF(C452&lt;&gt;"",COUNTIF(INDIRECT("$C$"&amp;ROW($C$9)&amp;":$C$"&amp;487-COUNTBLANK($C$9:$C$487)),"&gt;"&amp;C452)+COUNTIF(C$9:C452,C452),""))</f>
        <v/>
      </c>
      <c r="E452" t="str">
        <f t="shared" ca="1" si="6"/>
        <v/>
      </c>
      <c r="F452" t="str" cm="1">
        <f t="array" ref="F452">IF(A452&lt;&gt;"",INDEX(BDD_REVETEMENTS_EXTERIEURS!A:BF,E452,MATCH($F$8,REFERENCEMENT_FACADE[#Headers],0)),"")</f>
        <v/>
      </c>
    </row>
    <row r="453" spans="1:6" x14ac:dyDescent="0.3">
      <c r="A453" s="3" t="str">
        <f>IF(AND(A452&lt;COUNTIF(REFERENCEMENT_FACADE[DATE REFERENCEMENT],"&lt;&gt;"&amp;""),A452&gt;0),'PR-tampon'!A452+1,"")</f>
        <v/>
      </c>
      <c r="B453" s="3" t="str">
        <f>IFERROR(IF(A453="","",VLOOKUP($A453,REFERENCEMENT_FACADE[[Ordre]:[Eligibilité procédé]],2,FALSE)),"")</f>
        <v/>
      </c>
      <c r="C453" t="str" cm="1">
        <f t="array" ref="C453">IF(B453&lt;&gt;"",INDEX(BDD_REVETEMENTS_EXTERIEURS!A:BY,B453,MATCH($C$8,REFERENCEMENT_FACADE[#Headers],0)),"")</f>
        <v/>
      </c>
      <c r="D453" t="str">
        <f ca="1">IF($B$6=TRUE,IF(C453&lt;&gt;"",COUNTIF(INDIRECT("$C$"&amp;ROW($C$9)&amp;":$C$"&amp;487-COUNTBLANK($C$9:$C$487)),"&lt;"&amp;C453)+COUNTIF(C$9:C453,C453),""),IF(C453&lt;&gt;"",COUNTIF(INDIRECT("$C$"&amp;ROW($C$9)&amp;":$C$"&amp;487-COUNTBLANK($C$9:$C$487)),"&gt;"&amp;C453)+COUNTIF(C$9:C453,C453),""))</f>
        <v/>
      </c>
      <c r="E453" t="str">
        <f t="shared" ca="1" si="6"/>
        <v/>
      </c>
      <c r="F453" t="str" cm="1">
        <f t="array" ref="F453">IF(A453&lt;&gt;"",INDEX(BDD_REVETEMENTS_EXTERIEURS!A:BF,E453,MATCH($F$8,REFERENCEMENT_FACADE[#Headers],0)),"")</f>
        <v/>
      </c>
    </row>
    <row r="454" spans="1:6" x14ac:dyDescent="0.3">
      <c r="A454" s="3" t="str">
        <f>IF(AND(A453&lt;COUNTIF(REFERENCEMENT_FACADE[DATE REFERENCEMENT],"&lt;&gt;"&amp;""),A453&gt;0),'PR-tampon'!A453+1,"")</f>
        <v/>
      </c>
      <c r="B454" s="3" t="str">
        <f>IFERROR(IF(A454="","",VLOOKUP($A454,REFERENCEMENT_FACADE[[Ordre]:[Eligibilité procédé]],2,FALSE)),"")</f>
        <v/>
      </c>
      <c r="C454" t="str" cm="1">
        <f t="array" ref="C454">IF(B454&lt;&gt;"",INDEX(BDD_REVETEMENTS_EXTERIEURS!A:BY,B454,MATCH($C$8,REFERENCEMENT_FACADE[#Headers],0)),"")</f>
        <v/>
      </c>
      <c r="D454" t="str">
        <f ca="1">IF($B$6=TRUE,IF(C454&lt;&gt;"",COUNTIF(INDIRECT("$C$"&amp;ROW($C$9)&amp;":$C$"&amp;487-COUNTBLANK($C$9:$C$487)),"&lt;"&amp;C454)+COUNTIF(C$9:C454,C454),""),IF(C454&lt;&gt;"",COUNTIF(INDIRECT("$C$"&amp;ROW($C$9)&amp;":$C$"&amp;487-COUNTBLANK($C$9:$C$487)),"&gt;"&amp;C454)+COUNTIF(C$9:C454,C454),""))</f>
        <v/>
      </c>
      <c r="E454" t="str">
        <f t="shared" ca="1" si="6"/>
        <v/>
      </c>
      <c r="F454" t="str" cm="1">
        <f t="array" ref="F454">IF(A454&lt;&gt;"",INDEX(BDD_REVETEMENTS_EXTERIEURS!A:BF,E454,MATCH($F$8,REFERENCEMENT_FACADE[#Headers],0)),"")</f>
        <v/>
      </c>
    </row>
    <row r="455" spans="1:6" x14ac:dyDescent="0.3">
      <c r="A455" s="3" t="str">
        <f>IF(AND(A454&lt;COUNTIF(REFERENCEMENT_FACADE[DATE REFERENCEMENT],"&lt;&gt;"&amp;""),A454&gt;0),'PR-tampon'!A454+1,"")</f>
        <v/>
      </c>
      <c r="B455" s="3" t="str">
        <f>IFERROR(IF(A455="","",VLOOKUP($A455,REFERENCEMENT_FACADE[[Ordre]:[Eligibilité procédé]],2,FALSE)),"")</f>
        <v/>
      </c>
      <c r="C455" t="str" cm="1">
        <f t="array" ref="C455">IF(B455&lt;&gt;"",INDEX(BDD_REVETEMENTS_EXTERIEURS!A:BY,B455,MATCH($C$8,REFERENCEMENT_FACADE[#Headers],0)),"")</f>
        <v/>
      </c>
      <c r="D455" t="str">
        <f ca="1">IF($B$6=TRUE,IF(C455&lt;&gt;"",COUNTIF(INDIRECT("$C$"&amp;ROW($C$9)&amp;":$C$"&amp;487-COUNTBLANK($C$9:$C$487)),"&lt;"&amp;C455)+COUNTIF(C$9:C455,C455),""),IF(C455&lt;&gt;"",COUNTIF(INDIRECT("$C$"&amp;ROW($C$9)&amp;":$C$"&amp;487-COUNTBLANK($C$9:$C$487)),"&gt;"&amp;C455)+COUNTIF(C$9:C455,C455),""))</f>
        <v/>
      </c>
      <c r="E455" t="str">
        <f t="shared" ca="1" si="6"/>
        <v/>
      </c>
      <c r="F455" t="str" cm="1">
        <f t="array" ref="F455">IF(A455&lt;&gt;"",INDEX(BDD_REVETEMENTS_EXTERIEURS!A:BF,E455,MATCH($F$8,REFERENCEMENT_FACADE[#Headers],0)),"")</f>
        <v/>
      </c>
    </row>
    <row r="456" spans="1:6" x14ac:dyDescent="0.3">
      <c r="A456" s="3" t="str">
        <f>IF(AND(A455&lt;COUNTIF(REFERENCEMENT_FACADE[DATE REFERENCEMENT],"&lt;&gt;"&amp;""),A455&gt;0),'PR-tampon'!A455+1,"")</f>
        <v/>
      </c>
      <c r="B456" s="3" t="str">
        <f>IFERROR(IF(A456="","",VLOOKUP($A456,REFERENCEMENT_FACADE[[Ordre]:[Eligibilité procédé]],2,FALSE)),"")</f>
        <v/>
      </c>
      <c r="C456" t="str" cm="1">
        <f t="array" ref="C456">IF(B456&lt;&gt;"",INDEX(BDD_REVETEMENTS_EXTERIEURS!A:BY,B456,MATCH($C$8,REFERENCEMENT_FACADE[#Headers],0)),"")</f>
        <v/>
      </c>
      <c r="D456" t="str">
        <f ca="1">IF($B$6=TRUE,IF(C456&lt;&gt;"",COUNTIF(INDIRECT("$C$"&amp;ROW($C$9)&amp;":$C$"&amp;487-COUNTBLANK($C$9:$C$487)),"&lt;"&amp;C456)+COUNTIF(C$9:C456,C456),""),IF(C456&lt;&gt;"",COUNTIF(INDIRECT("$C$"&amp;ROW($C$9)&amp;":$C$"&amp;487-COUNTBLANK($C$9:$C$487)),"&gt;"&amp;C456)+COUNTIF(C$9:C456,C456),""))</f>
        <v/>
      </c>
      <c r="E456" t="str">
        <f t="shared" ca="1" si="6"/>
        <v/>
      </c>
      <c r="F456" t="str" cm="1">
        <f t="array" ref="F456">IF(A456&lt;&gt;"",INDEX(BDD_REVETEMENTS_EXTERIEURS!A:BF,E456,MATCH($F$8,REFERENCEMENT_FACADE[#Headers],0)),"")</f>
        <v/>
      </c>
    </row>
    <row r="457" spans="1:6" x14ac:dyDescent="0.3">
      <c r="A457" s="3" t="str">
        <f>IF(AND(A456&lt;COUNTIF(REFERENCEMENT_FACADE[DATE REFERENCEMENT],"&lt;&gt;"&amp;""),A456&gt;0),'PR-tampon'!A456+1,"")</f>
        <v/>
      </c>
      <c r="B457" s="3" t="str">
        <f>IFERROR(IF(A457="","",VLOOKUP($A457,REFERENCEMENT_FACADE[[Ordre]:[Eligibilité procédé]],2,FALSE)),"")</f>
        <v/>
      </c>
      <c r="C457" t="str" cm="1">
        <f t="array" ref="C457">IF(B457&lt;&gt;"",INDEX(BDD_REVETEMENTS_EXTERIEURS!A:BY,B457,MATCH($C$8,REFERENCEMENT_FACADE[#Headers],0)),"")</f>
        <v/>
      </c>
      <c r="D457" t="str">
        <f ca="1">IF($B$6=TRUE,IF(C457&lt;&gt;"",COUNTIF(INDIRECT("$C$"&amp;ROW($C$9)&amp;":$C$"&amp;487-COUNTBLANK($C$9:$C$487)),"&lt;"&amp;C457)+COUNTIF(C$9:C457,C457),""),IF(C457&lt;&gt;"",COUNTIF(INDIRECT("$C$"&amp;ROW($C$9)&amp;":$C$"&amp;487-COUNTBLANK($C$9:$C$487)),"&gt;"&amp;C457)+COUNTIF(C$9:C457,C457),""))</f>
        <v/>
      </c>
      <c r="E457" t="str">
        <f t="shared" ca="1" si="6"/>
        <v/>
      </c>
      <c r="F457" t="str" cm="1">
        <f t="array" ref="F457">IF(A457&lt;&gt;"",INDEX(BDD_REVETEMENTS_EXTERIEURS!A:BF,E457,MATCH($F$8,REFERENCEMENT_FACADE[#Headers],0)),"")</f>
        <v/>
      </c>
    </row>
    <row r="458" spans="1:6" x14ac:dyDescent="0.3">
      <c r="A458" s="3" t="str">
        <f>IF(AND(A457&lt;COUNTIF(REFERENCEMENT_FACADE[DATE REFERENCEMENT],"&lt;&gt;"&amp;""),A457&gt;0),'PR-tampon'!A457+1,"")</f>
        <v/>
      </c>
      <c r="B458" s="3" t="str">
        <f>IFERROR(IF(A458="","",VLOOKUP($A458,REFERENCEMENT_FACADE[[Ordre]:[Eligibilité procédé]],2,FALSE)),"")</f>
        <v/>
      </c>
      <c r="C458" t="str" cm="1">
        <f t="array" ref="C458">IF(B458&lt;&gt;"",INDEX(BDD_REVETEMENTS_EXTERIEURS!A:BY,B458,MATCH($C$8,REFERENCEMENT_FACADE[#Headers],0)),"")</f>
        <v/>
      </c>
      <c r="D458" t="str">
        <f ca="1">IF($B$6=TRUE,IF(C458&lt;&gt;"",COUNTIF(INDIRECT("$C$"&amp;ROW($C$9)&amp;":$C$"&amp;487-COUNTBLANK($C$9:$C$487)),"&lt;"&amp;C458)+COUNTIF(C$9:C458,C458),""),IF(C458&lt;&gt;"",COUNTIF(INDIRECT("$C$"&amp;ROW($C$9)&amp;":$C$"&amp;487-COUNTBLANK($C$9:$C$487)),"&gt;"&amp;C458)+COUNTIF(C$9:C458,C458),""))</f>
        <v/>
      </c>
      <c r="E458" t="str">
        <f t="shared" ref="E458:E487" ca="1" si="7">IFERROR(INDEX($A$9:$D$486,MATCH(ROW(D458)-ROW($B$8),$D$9:$D$486,0),2),"")</f>
        <v/>
      </c>
      <c r="F458" t="str" cm="1">
        <f t="array" ref="F458">IF(A458&lt;&gt;"",INDEX(BDD_REVETEMENTS_EXTERIEURS!A:BF,E458,MATCH($F$8,REFERENCEMENT_FACADE[#Headers],0)),"")</f>
        <v/>
      </c>
    </row>
    <row r="459" spans="1:6" x14ac:dyDescent="0.3">
      <c r="A459" s="3" t="str">
        <f>IF(AND(A458&lt;COUNTIF(REFERENCEMENT_FACADE[DATE REFERENCEMENT],"&lt;&gt;"&amp;""),A458&gt;0),'PR-tampon'!A458+1,"")</f>
        <v/>
      </c>
      <c r="B459" s="3" t="str">
        <f>IFERROR(IF(A459="","",VLOOKUP($A459,REFERENCEMENT_FACADE[[Ordre]:[Eligibilité procédé]],2,FALSE)),"")</f>
        <v/>
      </c>
      <c r="C459" t="str" cm="1">
        <f t="array" ref="C459">IF(B459&lt;&gt;"",INDEX(BDD_REVETEMENTS_EXTERIEURS!A:BY,B459,MATCH($C$8,REFERENCEMENT_FACADE[#Headers],0)),"")</f>
        <v/>
      </c>
      <c r="D459" t="str">
        <f ca="1">IF($B$6=TRUE,IF(C459&lt;&gt;"",COUNTIF(INDIRECT("$C$"&amp;ROW($C$9)&amp;":$C$"&amp;487-COUNTBLANK($C$9:$C$487)),"&lt;"&amp;C459)+COUNTIF(C$9:C459,C459),""),IF(C459&lt;&gt;"",COUNTIF(INDIRECT("$C$"&amp;ROW($C$9)&amp;":$C$"&amp;487-COUNTBLANK($C$9:$C$487)),"&gt;"&amp;C459)+COUNTIF(C$9:C459,C459),""))</f>
        <v/>
      </c>
      <c r="E459" t="str">
        <f t="shared" ca="1" si="7"/>
        <v/>
      </c>
      <c r="F459" t="str" cm="1">
        <f t="array" ref="F459">IF(A459&lt;&gt;"",INDEX(BDD_REVETEMENTS_EXTERIEURS!A:BF,E459,MATCH($F$8,REFERENCEMENT_FACADE[#Headers],0)),"")</f>
        <v/>
      </c>
    </row>
    <row r="460" spans="1:6" x14ac:dyDescent="0.3">
      <c r="A460" s="3" t="str">
        <f>IF(AND(A459&lt;COUNTIF(REFERENCEMENT_FACADE[DATE REFERENCEMENT],"&lt;&gt;"&amp;""),A459&gt;0),'PR-tampon'!A459+1,"")</f>
        <v/>
      </c>
      <c r="B460" s="3" t="str">
        <f>IFERROR(IF(A460="","",VLOOKUP($A460,REFERENCEMENT_FACADE[[Ordre]:[Eligibilité procédé]],2,FALSE)),"")</f>
        <v/>
      </c>
      <c r="C460" t="str" cm="1">
        <f t="array" ref="C460">IF(B460&lt;&gt;"",INDEX(BDD_REVETEMENTS_EXTERIEURS!A:BY,B460,MATCH($C$8,REFERENCEMENT_FACADE[#Headers],0)),"")</f>
        <v/>
      </c>
      <c r="D460" t="str">
        <f ca="1">IF($B$6=TRUE,IF(C460&lt;&gt;"",COUNTIF(INDIRECT("$C$"&amp;ROW($C$9)&amp;":$C$"&amp;487-COUNTBLANK($C$9:$C$487)),"&lt;"&amp;C460)+COUNTIF(C$9:C460,C460),""),IF(C460&lt;&gt;"",COUNTIF(INDIRECT("$C$"&amp;ROW($C$9)&amp;":$C$"&amp;487-COUNTBLANK($C$9:$C$487)),"&gt;"&amp;C460)+COUNTIF(C$9:C460,C460),""))</f>
        <v/>
      </c>
      <c r="E460" t="str">
        <f t="shared" ca="1" si="7"/>
        <v/>
      </c>
      <c r="F460" t="str" cm="1">
        <f t="array" ref="F460">IF(A460&lt;&gt;"",INDEX(BDD_REVETEMENTS_EXTERIEURS!A:BF,E460,MATCH($F$8,REFERENCEMENT_FACADE[#Headers],0)),"")</f>
        <v/>
      </c>
    </row>
    <row r="461" spans="1:6" x14ac:dyDescent="0.3">
      <c r="A461" s="3" t="str">
        <f>IF(AND(A460&lt;COUNTIF(REFERENCEMENT_FACADE[DATE REFERENCEMENT],"&lt;&gt;"&amp;""),A460&gt;0),'PR-tampon'!A460+1,"")</f>
        <v/>
      </c>
      <c r="B461" s="3" t="str">
        <f>IFERROR(IF(A461="","",VLOOKUP($A461,REFERENCEMENT_FACADE[[Ordre]:[Eligibilité procédé]],2,FALSE)),"")</f>
        <v/>
      </c>
      <c r="C461" t="str" cm="1">
        <f t="array" ref="C461">IF(B461&lt;&gt;"",INDEX(BDD_REVETEMENTS_EXTERIEURS!A:BY,B461,MATCH($C$8,REFERENCEMENT_FACADE[#Headers],0)),"")</f>
        <v/>
      </c>
      <c r="D461" t="str">
        <f ca="1">IF($B$6=TRUE,IF(C461&lt;&gt;"",COUNTIF(INDIRECT("$C$"&amp;ROW($C$9)&amp;":$C$"&amp;487-COUNTBLANK($C$9:$C$487)),"&lt;"&amp;C461)+COUNTIF(C$9:C461,C461),""),IF(C461&lt;&gt;"",COUNTIF(INDIRECT("$C$"&amp;ROW($C$9)&amp;":$C$"&amp;487-COUNTBLANK($C$9:$C$487)),"&gt;"&amp;C461)+COUNTIF(C$9:C461,C461),""))</f>
        <v/>
      </c>
      <c r="E461" t="str">
        <f t="shared" ca="1" si="7"/>
        <v/>
      </c>
      <c r="F461" t="str" cm="1">
        <f t="array" ref="F461">IF(A461&lt;&gt;"",INDEX(BDD_REVETEMENTS_EXTERIEURS!A:BF,E461,MATCH($F$8,REFERENCEMENT_FACADE[#Headers],0)),"")</f>
        <v/>
      </c>
    </row>
    <row r="462" spans="1:6" x14ac:dyDescent="0.3">
      <c r="A462" s="3" t="str">
        <f>IF(AND(A461&lt;COUNTIF(REFERENCEMENT_FACADE[DATE REFERENCEMENT],"&lt;&gt;"&amp;""),A461&gt;0),'PR-tampon'!A461+1,"")</f>
        <v/>
      </c>
      <c r="B462" s="3" t="str">
        <f>IFERROR(IF(A462="","",VLOOKUP($A462,REFERENCEMENT_FACADE[[Ordre]:[Eligibilité procédé]],2,FALSE)),"")</f>
        <v/>
      </c>
      <c r="C462" t="str" cm="1">
        <f t="array" ref="C462">IF(B462&lt;&gt;"",INDEX(BDD_REVETEMENTS_EXTERIEURS!A:BY,B462,MATCH($C$8,REFERENCEMENT_FACADE[#Headers],0)),"")</f>
        <v/>
      </c>
      <c r="D462" t="str">
        <f ca="1">IF($B$6=TRUE,IF(C462&lt;&gt;"",COUNTIF(INDIRECT("$C$"&amp;ROW($C$9)&amp;":$C$"&amp;487-COUNTBLANK($C$9:$C$487)),"&lt;"&amp;C462)+COUNTIF(C$9:C462,C462),""),IF(C462&lt;&gt;"",COUNTIF(INDIRECT("$C$"&amp;ROW($C$9)&amp;":$C$"&amp;487-COUNTBLANK($C$9:$C$487)),"&gt;"&amp;C462)+COUNTIF(C$9:C462,C462),""))</f>
        <v/>
      </c>
      <c r="E462" t="str">
        <f t="shared" ca="1" si="7"/>
        <v/>
      </c>
      <c r="F462" t="str" cm="1">
        <f t="array" ref="F462">IF(A462&lt;&gt;"",INDEX(BDD_REVETEMENTS_EXTERIEURS!A:BF,E462,MATCH($F$8,REFERENCEMENT_FACADE[#Headers],0)),"")</f>
        <v/>
      </c>
    </row>
    <row r="463" spans="1:6" x14ac:dyDescent="0.3">
      <c r="A463" s="3" t="str">
        <f>IF(AND(A462&lt;COUNTIF(REFERENCEMENT_FACADE[DATE REFERENCEMENT],"&lt;&gt;"&amp;""),A462&gt;0),'PR-tampon'!A462+1,"")</f>
        <v/>
      </c>
      <c r="B463" s="3" t="str">
        <f>IFERROR(IF(A463="","",VLOOKUP($A463,REFERENCEMENT_FACADE[[Ordre]:[Eligibilité procédé]],2,FALSE)),"")</f>
        <v/>
      </c>
      <c r="C463" t="str" cm="1">
        <f t="array" ref="C463">IF(B463&lt;&gt;"",INDEX(BDD_REVETEMENTS_EXTERIEURS!A:BY,B463,MATCH($C$8,REFERENCEMENT_FACADE[#Headers],0)),"")</f>
        <v/>
      </c>
      <c r="D463" t="str">
        <f ca="1">IF($B$6=TRUE,IF(C463&lt;&gt;"",COUNTIF(INDIRECT("$C$"&amp;ROW($C$9)&amp;":$C$"&amp;487-COUNTBLANK($C$9:$C$487)),"&lt;"&amp;C463)+COUNTIF(C$9:C463,C463),""),IF(C463&lt;&gt;"",COUNTIF(INDIRECT("$C$"&amp;ROW($C$9)&amp;":$C$"&amp;487-COUNTBLANK($C$9:$C$487)),"&gt;"&amp;C463)+COUNTIF(C$9:C463,C463),""))</f>
        <v/>
      </c>
      <c r="E463" t="str">
        <f t="shared" ca="1" si="7"/>
        <v/>
      </c>
      <c r="F463" t="str" cm="1">
        <f t="array" ref="F463">IF(A463&lt;&gt;"",INDEX(BDD_REVETEMENTS_EXTERIEURS!A:BF,E463,MATCH($F$8,REFERENCEMENT_FACADE[#Headers],0)),"")</f>
        <v/>
      </c>
    </row>
    <row r="464" spans="1:6" x14ac:dyDescent="0.3">
      <c r="A464" s="3" t="str">
        <f>IF(AND(A463&lt;COUNTIF(REFERENCEMENT_FACADE[DATE REFERENCEMENT],"&lt;&gt;"&amp;""),A463&gt;0),'PR-tampon'!A463+1,"")</f>
        <v/>
      </c>
      <c r="B464" s="3" t="str">
        <f>IFERROR(IF(A464="","",VLOOKUP($A464,REFERENCEMENT_FACADE[[Ordre]:[Eligibilité procédé]],2,FALSE)),"")</f>
        <v/>
      </c>
      <c r="C464" t="str" cm="1">
        <f t="array" ref="C464">IF(B464&lt;&gt;"",INDEX(BDD_REVETEMENTS_EXTERIEURS!A:BY,B464,MATCH($C$8,REFERENCEMENT_FACADE[#Headers],0)),"")</f>
        <v/>
      </c>
      <c r="D464" t="str">
        <f ca="1">IF($B$6=TRUE,IF(C464&lt;&gt;"",COUNTIF(INDIRECT("$C$"&amp;ROW($C$9)&amp;":$C$"&amp;487-COUNTBLANK($C$9:$C$487)),"&lt;"&amp;C464)+COUNTIF(C$9:C464,C464),""),IF(C464&lt;&gt;"",COUNTIF(INDIRECT("$C$"&amp;ROW($C$9)&amp;":$C$"&amp;487-COUNTBLANK($C$9:$C$487)),"&gt;"&amp;C464)+COUNTIF(C$9:C464,C464),""))</f>
        <v/>
      </c>
      <c r="E464" t="str">
        <f t="shared" ca="1" si="7"/>
        <v/>
      </c>
      <c r="F464" t="str" cm="1">
        <f t="array" ref="F464">IF(A464&lt;&gt;"",INDEX(BDD_REVETEMENTS_EXTERIEURS!A:BF,E464,MATCH($F$8,REFERENCEMENT_FACADE[#Headers],0)),"")</f>
        <v/>
      </c>
    </row>
    <row r="465" spans="1:6" x14ac:dyDescent="0.3">
      <c r="A465" s="3" t="str">
        <f>IF(AND(A464&lt;COUNTIF(REFERENCEMENT_FACADE[DATE REFERENCEMENT],"&lt;&gt;"&amp;""),A464&gt;0),'PR-tampon'!A464+1,"")</f>
        <v/>
      </c>
      <c r="B465" s="3" t="str">
        <f>IFERROR(IF(A465="","",VLOOKUP($A465,REFERENCEMENT_FACADE[[Ordre]:[Eligibilité procédé]],2,FALSE)),"")</f>
        <v/>
      </c>
      <c r="C465" t="str" cm="1">
        <f t="array" ref="C465">IF(B465&lt;&gt;"",INDEX(BDD_REVETEMENTS_EXTERIEURS!A:BY,B465,MATCH($C$8,REFERENCEMENT_FACADE[#Headers],0)),"")</f>
        <v/>
      </c>
      <c r="D465" t="str">
        <f ca="1">IF($B$6=TRUE,IF(C465&lt;&gt;"",COUNTIF(INDIRECT("$C$"&amp;ROW($C$9)&amp;":$C$"&amp;487-COUNTBLANK($C$9:$C$487)),"&lt;"&amp;C465)+COUNTIF(C$9:C465,C465),""),IF(C465&lt;&gt;"",COUNTIF(INDIRECT("$C$"&amp;ROW($C$9)&amp;":$C$"&amp;487-COUNTBLANK($C$9:$C$487)),"&gt;"&amp;C465)+COUNTIF(C$9:C465,C465),""))</f>
        <v/>
      </c>
      <c r="E465" t="str">
        <f t="shared" ca="1" si="7"/>
        <v/>
      </c>
      <c r="F465" t="str" cm="1">
        <f t="array" ref="F465">IF(A465&lt;&gt;"",INDEX(BDD_REVETEMENTS_EXTERIEURS!A:BF,E465,MATCH($F$8,REFERENCEMENT_FACADE[#Headers],0)),"")</f>
        <v/>
      </c>
    </row>
    <row r="466" spans="1:6" x14ac:dyDescent="0.3">
      <c r="A466" s="3" t="str">
        <f>IF(AND(A465&lt;COUNTIF(REFERENCEMENT_FACADE[DATE REFERENCEMENT],"&lt;&gt;"&amp;""),A465&gt;0),'PR-tampon'!A465+1,"")</f>
        <v/>
      </c>
      <c r="B466" s="3" t="str">
        <f>IFERROR(IF(A466="","",VLOOKUP($A466,REFERENCEMENT_FACADE[[Ordre]:[Eligibilité procédé]],2,FALSE)),"")</f>
        <v/>
      </c>
      <c r="C466" t="str" cm="1">
        <f t="array" ref="C466">IF(B466&lt;&gt;"",INDEX(BDD_REVETEMENTS_EXTERIEURS!A:BY,B466,MATCH($C$8,REFERENCEMENT_FACADE[#Headers],0)),"")</f>
        <v/>
      </c>
      <c r="D466" t="str">
        <f ca="1">IF($B$6=TRUE,IF(C466&lt;&gt;"",COUNTIF(INDIRECT("$C$"&amp;ROW($C$9)&amp;":$C$"&amp;487-COUNTBLANK($C$9:$C$487)),"&lt;"&amp;C466)+COUNTIF(C$9:C466,C466),""),IF(C466&lt;&gt;"",COUNTIF(INDIRECT("$C$"&amp;ROW($C$9)&amp;":$C$"&amp;487-COUNTBLANK($C$9:$C$487)),"&gt;"&amp;C466)+COUNTIF(C$9:C466,C466),""))</f>
        <v/>
      </c>
      <c r="E466" t="str">
        <f t="shared" ca="1" si="7"/>
        <v/>
      </c>
      <c r="F466" t="str" cm="1">
        <f t="array" ref="F466">IF(A466&lt;&gt;"",INDEX(BDD_REVETEMENTS_EXTERIEURS!A:BF,E466,MATCH($F$8,REFERENCEMENT_FACADE[#Headers],0)),"")</f>
        <v/>
      </c>
    </row>
    <row r="467" spans="1:6" x14ac:dyDescent="0.3">
      <c r="A467" s="3" t="str">
        <f>IF(AND(A466&lt;COUNTIF(REFERENCEMENT_FACADE[DATE REFERENCEMENT],"&lt;&gt;"&amp;""),A466&gt;0),'PR-tampon'!A466+1,"")</f>
        <v/>
      </c>
      <c r="B467" s="3" t="str">
        <f>IFERROR(IF(A467="","",VLOOKUP($A467,REFERENCEMENT_FACADE[[Ordre]:[Eligibilité procédé]],2,FALSE)),"")</f>
        <v/>
      </c>
      <c r="C467" t="str" cm="1">
        <f t="array" ref="C467">IF(B467&lt;&gt;"",INDEX(BDD_REVETEMENTS_EXTERIEURS!A:BY,B467,MATCH($C$8,REFERENCEMENT_FACADE[#Headers],0)),"")</f>
        <v/>
      </c>
      <c r="D467" t="str">
        <f ca="1">IF($B$6=TRUE,IF(C467&lt;&gt;"",COUNTIF(INDIRECT("$C$"&amp;ROW($C$9)&amp;":$C$"&amp;487-COUNTBLANK($C$9:$C$487)),"&lt;"&amp;C467)+COUNTIF(C$9:C467,C467),""),IF(C467&lt;&gt;"",COUNTIF(INDIRECT("$C$"&amp;ROW($C$9)&amp;":$C$"&amp;487-COUNTBLANK($C$9:$C$487)),"&gt;"&amp;C467)+COUNTIF(C$9:C467,C467),""))</f>
        <v/>
      </c>
      <c r="E467" t="str">
        <f t="shared" ca="1" si="7"/>
        <v/>
      </c>
      <c r="F467" t="str" cm="1">
        <f t="array" ref="F467">IF(A467&lt;&gt;"",INDEX(BDD_REVETEMENTS_EXTERIEURS!A:BF,E467,MATCH($F$8,REFERENCEMENT_FACADE[#Headers],0)),"")</f>
        <v/>
      </c>
    </row>
    <row r="468" spans="1:6" x14ac:dyDescent="0.3">
      <c r="A468" s="3" t="str">
        <f>IF(AND(A467&lt;COUNTIF(REFERENCEMENT_FACADE[DATE REFERENCEMENT],"&lt;&gt;"&amp;""),A467&gt;0),'PR-tampon'!A467+1,"")</f>
        <v/>
      </c>
      <c r="B468" s="3" t="str">
        <f>IFERROR(IF(A468="","",VLOOKUP($A468,REFERENCEMENT_FACADE[[Ordre]:[Eligibilité procédé]],2,FALSE)),"")</f>
        <v/>
      </c>
      <c r="C468" t="str" cm="1">
        <f t="array" ref="C468">IF(B468&lt;&gt;"",INDEX(BDD_REVETEMENTS_EXTERIEURS!A:BY,B468,MATCH($C$8,REFERENCEMENT_FACADE[#Headers],0)),"")</f>
        <v/>
      </c>
      <c r="D468" t="str">
        <f ca="1">IF($B$6=TRUE,IF(C468&lt;&gt;"",COUNTIF(INDIRECT("$C$"&amp;ROW($C$9)&amp;":$C$"&amp;487-COUNTBLANK($C$9:$C$487)),"&lt;"&amp;C468)+COUNTIF(C$9:C468,C468),""),IF(C468&lt;&gt;"",COUNTIF(INDIRECT("$C$"&amp;ROW($C$9)&amp;":$C$"&amp;487-COUNTBLANK($C$9:$C$487)),"&gt;"&amp;C468)+COUNTIF(C$9:C468,C468),""))</f>
        <v/>
      </c>
      <c r="E468" t="str">
        <f t="shared" ca="1" si="7"/>
        <v/>
      </c>
      <c r="F468" t="str" cm="1">
        <f t="array" ref="F468">IF(A468&lt;&gt;"",INDEX(BDD_REVETEMENTS_EXTERIEURS!A:BF,E468,MATCH($F$8,REFERENCEMENT_FACADE[#Headers],0)),"")</f>
        <v/>
      </c>
    </row>
    <row r="469" spans="1:6" x14ac:dyDescent="0.3">
      <c r="A469" s="3" t="str">
        <f>IF(AND(A468&lt;COUNTIF(REFERENCEMENT_FACADE[DATE REFERENCEMENT],"&lt;&gt;"&amp;""),A468&gt;0),'PR-tampon'!A468+1,"")</f>
        <v/>
      </c>
      <c r="B469" s="3" t="str">
        <f>IFERROR(IF(A469="","",VLOOKUP($A469,REFERENCEMENT_FACADE[[Ordre]:[Eligibilité procédé]],2,FALSE)),"")</f>
        <v/>
      </c>
      <c r="C469" t="str" cm="1">
        <f t="array" ref="C469">IF(B469&lt;&gt;"",INDEX(BDD_REVETEMENTS_EXTERIEURS!A:BY,B469,MATCH($C$8,REFERENCEMENT_FACADE[#Headers],0)),"")</f>
        <v/>
      </c>
      <c r="D469" t="str">
        <f ca="1">IF($B$6=TRUE,IF(C469&lt;&gt;"",COUNTIF(INDIRECT("$C$"&amp;ROW($C$9)&amp;":$C$"&amp;487-COUNTBLANK($C$9:$C$487)),"&lt;"&amp;C469)+COUNTIF(C$9:C469,C469),""),IF(C469&lt;&gt;"",COUNTIF(INDIRECT("$C$"&amp;ROW($C$9)&amp;":$C$"&amp;487-COUNTBLANK($C$9:$C$487)),"&gt;"&amp;C469)+COUNTIF(C$9:C469,C469),""))</f>
        <v/>
      </c>
      <c r="E469" t="str">
        <f t="shared" ca="1" si="7"/>
        <v/>
      </c>
      <c r="F469" t="str" cm="1">
        <f t="array" ref="F469">IF(A469&lt;&gt;"",INDEX(BDD_REVETEMENTS_EXTERIEURS!A:BF,E469,MATCH($F$8,REFERENCEMENT_FACADE[#Headers],0)),"")</f>
        <v/>
      </c>
    </row>
    <row r="470" spans="1:6" x14ac:dyDescent="0.3">
      <c r="A470" s="3" t="str">
        <f>IF(AND(A469&lt;COUNTIF(REFERENCEMENT_FACADE[DATE REFERENCEMENT],"&lt;&gt;"&amp;""),A469&gt;0),'PR-tampon'!A469+1,"")</f>
        <v/>
      </c>
      <c r="B470" s="3" t="str">
        <f>IFERROR(IF(A470="","",VLOOKUP($A470,REFERENCEMENT_FACADE[[Ordre]:[Eligibilité procédé]],2,FALSE)),"")</f>
        <v/>
      </c>
      <c r="C470" t="str" cm="1">
        <f t="array" ref="C470">IF(B470&lt;&gt;"",INDEX(BDD_REVETEMENTS_EXTERIEURS!A:BY,B470,MATCH($C$8,REFERENCEMENT_FACADE[#Headers],0)),"")</f>
        <v/>
      </c>
      <c r="D470" t="str">
        <f ca="1">IF($B$6=TRUE,IF(C470&lt;&gt;"",COUNTIF(INDIRECT("$C$"&amp;ROW($C$9)&amp;":$C$"&amp;487-COUNTBLANK($C$9:$C$487)),"&lt;"&amp;C470)+COUNTIF(C$9:C470,C470),""),IF(C470&lt;&gt;"",COUNTIF(INDIRECT("$C$"&amp;ROW($C$9)&amp;":$C$"&amp;487-COUNTBLANK($C$9:$C$487)),"&gt;"&amp;C470)+COUNTIF(C$9:C470,C470),""))</f>
        <v/>
      </c>
      <c r="E470" t="str">
        <f t="shared" ca="1" si="7"/>
        <v/>
      </c>
      <c r="F470" t="str" cm="1">
        <f t="array" ref="F470">IF(A470&lt;&gt;"",INDEX(BDD_REVETEMENTS_EXTERIEURS!A:BF,E470,MATCH($F$8,REFERENCEMENT_FACADE[#Headers],0)),"")</f>
        <v/>
      </c>
    </row>
    <row r="471" spans="1:6" x14ac:dyDescent="0.3">
      <c r="A471" s="3" t="str">
        <f>IF(AND(A470&lt;COUNTIF(REFERENCEMENT_FACADE[DATE REFERENCEMENT],"&lt;&gt;"&amp;""),A470&gt;0),'PR-tampon'!A470+1,"")</f>
        <v/>
      </c>
      <c r="B471" s="3" t="str">
        <f>IFERROR(IF(A471="","",VLOOKUP($A471,REFERENCEMENT_FACADE[[Ordre]:[Eligibilité procédé]],2,FALSE)),"")</f>
        <v/>
      </c>
      <c r="C471" t="str" cm="1">
        <f t="array" ref="C471">IF(B471&lt;&gt;"",INDEX(BDD_REVETEMENTS_EXTERIEURS!A:BY,B471,MATCH($C$8,REFERENCEMENT_FACADE[#Headers],0)),"")</f>
        <v/>
      </c>
      <c r="D471" t="str">
        <f ca="1">IF($B$6=TRUE,IF(C471&lt;&gt;"",COUNTIF(INDIRECT("$C$"&amp;ROW($C$9)&amp;":$C$"&amp;487-COUNTBLANK($C$9:$C$487)),"&lt;"&amp;C471)+COUNTIF(C$9:C471,C471),""),IF(C471&lt;&gt;"",COUNTIF(INDIRECT("$C$"&amp;ROW($C$9)&amp;":$C$"&amp;487-COUNTBLANK($C$9:$C$487)),"&gt;"&amp;C471)+COUNTIF(C$9:C471,C471),""))</f>
        <v/>
      </c>
      <c r="E471" t="str">
        <f t="shared" ca="1" si="7"/>
        <v/>
      </c>
      <c r="F471" t="str" cm="1">
        <f t="array" ref="F471">IF(A471&lt;&gt;"",INDEX(BDD_REVETEMENTS_EXTERIEURS!A:BF,E471,MATCH($F$8,REFERENCEMENT_FACADE[#Headers],0)),"")</f>
        <v/>
      </c>
    </row>
    <row r="472" spans="1:6" x14ac:dyDescent="0.3">
      <c r="A472" s="3" t="str">
        <f>IF(AND(A471&lt;COUNTIF(REFERENCEMENT_FACADE[DATE REFERENCEMENT],"&lt;&gt;"&amp;""),A471&gt;0),'PR-tampon'!A471+1,"")</f>
        <v/>
      </c>
      <c r="B472" s="3" t="str">
        <f>IFERROR(IF(A472="","",VLOOKUP($A472,REFERENCEMENT_FACADE[[Ordre]:[Eligibilité procédé]],2,FALSE)),"")</f>
        <v/>
      </c>
      <c r="C472" t="str" cm="1">
        <f t="array" ref="C472">IF(B472&lt;&gt;"",INDEX(BDD_REVETEMENTS_EXTERIEURS!A:BY,B472,MATCH($C$8,REFERENCEMENT_FACADE[#Headers],0)),"")</f>
        <v/>
      </c>
      <c r="D472" t="str">
        <f ca="1">IF($B$6=TRUE,IF(C472&lt;&gt;"",COUNTIF(INDIRECT("$C$"&amp;ROW($C$9)&amp;":$C$"&amp;487-COUNTBLANK($C$9:$C$487)),"&lt;"&amp;C472)+COUNTIF(C$9:C472,C472),""),IF(C472&lt;&gt;"",COUNTIF(INDIRECT("$C$"&amp;ROW($C$9)&amp;":$C$"&amp;487-COUNTBLANK($C$9:$C$487)),"&gt;"&amp;C472)+COUNTIF(C$9:C472,C472),""))</f>
        <v/>
      </c>
      <c r="E472" t="str">
        <f t="shared" ca="1" si="7"/>
        <v/>
      </c>
      <c r="F472" t="str" cm="1">
        <f t="array" ref="F472">IF(A472&lt;&gt;"",INDEX(BDD_REVETEMENTS_EXTERIEURS!A:BF,E472,MATCH($F$8,REFERENCEMENT_FACADE[#Headers],0)),"")</f>
        <v/>
      </c>
    </row>
    <row r="473" spans="1:6" x14ac:dyDescent="0.3">
      <c r="A473" s="3" t="str">
        <f>IF(AND(A472&lt;COUNTIF(REFERENCEMENT_FACADE[DATE REFERENCEMENT],"&lt;&gt;"&amp;""),A472&gt;0),'PR-tampon'!A472+1,"")</f>
        <v/>
      </c>
      <c r="B473" s="3" t="str">
        <f>IFERROR(IF(A473="","",VLOOKUP($A473,REFERENCEMENT_FACADE[[Ordre]:[Eligibilité procédé]],2,FALSE)),"")</f>
        <v/>
      </c>
      <c r="C473" t="str" cm="1">
        <f t="array" ref="C473">IF(B473&lt;&gt;"",INDEX(BDD_REVETEMENTS_EXTERIEURS!A:BY,B473,MATCH($C$8,REFERENCEMENT_FACADE[#Headers],0)),"")</f>
        <v/>
      </c>
      <c r="D473" t="str">
        <f ca="1">IF($B$6=TRUE,IF(C473&lt;&gt;"",COUNTIF(INDIRECT("$C$"&amp;ROW($C$9)&amp;":$C$"&amp;487-COUNTBLANK($C$9:$C$487)),"&lt;"&amp;C473)+COUNTIF(C$9:C473,C473),""),IF(C473&lt;&gt;"",COUNTIF(INDIRECT("$C$"&amp;ROW($C$9)&amp;":$C$"&amp;487-COUNTBLANK($C$9:$C$487)),"&gt;"&amp;C473)+COUNTIF(C$9:C473,C473),""))</f>
        <v/>
      </c>
      <c r="E473" t="str">
        <f t="shared" ca="1" si="7"/>
        <v/>
      </c>
      <c r="F473" t="str" cm="1">
        <f t="array" ref="F473">IF(A473&lt;&gt;"",INDEX(BDD_REVETEMENTS_EXTERIEURS!A:BF,E473,MATCH($F$8,REFERENCEMENT_FACADE[#Headers],0)),"")</f>
        <v/>
      </c>
    </row>
    <row r="474" spans="1:6" x14ac:dyDescent="0.3">
      <c r="A474" s="3" t="str">
        <f>IF(AND(A473&lt;COUNTIF(REFERENCEMENT_FACADE[DATE REFERENCEMENT],"&lt;&gt;"&amp;""),A473&gt;0),'PR-tampon'!A473+1,"")</f>
        <v/>
      </c>
      <c r="B474" s="3" t="str">
        <f>IFERROR(IF(A474="","",VLOOKUP($A474,REFERENCEMENT_FACADE[[Ordre]:[Eligibilité procédé]],2,FALSE)),"")</f>
        <v/>
      </c>
      <c r="C474" t="str" cm="1">
        <f t="array" ref="C474">IF(B474&lt;&gt;"",INDEX(BDD_REVETEMENTS_EXTERIEURS!A:BY,B474,MATCH($C$8,REFERENCEMENT_FACADE[#Headers],0)),"")</f>
        <v/>
      </c>
      <c r="D474" t="str">
        <f ca="1">IF($B$6=TRUE,IF(C474&lt;&gt;"",COUNTIF(INDIRECT("$C$"&amp;ROW($C$9)&amp;":$C$"&amp;487-COUNTBLANK($C$9:$C$487)),"&lt;"&amp;C474)+COUNTIF(C$9:C474,C474),""),IF(C474&lt;&gt;"",COUNTIF(INDIRECT("$C$"&amp;ROW($C$9)&amp;":$C$"&amp;487-COUNTBLANK($C$9:$C$487)),"&gt;"&amp;C474)+COUNTIF(C$9:C474,C474),""))</f>
        <v/>
      </c>
      <c r="E474" t="str">
        <f t="shared" ca="1" si="7"/>
        <v/>
      </c>
      <c r="F474" t="str" cm="1">
        <f t="array" ref="F474">IF(A474&lt;&gt;"",INDEX(BDD_REVETEMENTS_EXTERIEURS!A:BF,E474,MATCH($F$8,REFERENCEMENT_FACADE[#Headers],0)),"")</f>
        <v/>
      </c>
    </row>
    <row r="475" spans="1:6" x14ac:dyDescent="0.3">
      <c r="A475" s="3" t="str">
        <f>IF(AND(A474&lt;COUNTIF(REFERENCEMENT_FACADE[DATE REFERENCEMENT],"&lt;&gt;"&amp;""),A474&gt;0),'PR-tampon'!A474+1,"")</f>
        <v/>
      </c>
      <c r="B475" s="3" t="str">
        <f>IFERROR(IF(A475="","",VLOOKUP($A475,REFERENCEMENT_FACADE[[Ordre]:[Eligibilité procédé]],2,FALSE)),"")</f>
        <v/>
      </c>
      <c r="C475" t="str" cm="1">
        <f t="array" ref="C475">IF(B475&lt;&gt;"",INDEX(BDD_REVETEMENTS_EXTERIEURS!A:BY,B475,MATCH($C$8,REFERENCEMENT_FACADE[#Headers],0)),"")</f>
        <v/>
      </c>
      <c r="D475" t="str">
        <f ca="1">IF($B$6=TRUE,IF(C475&lt;&gt;"",COUNTIF(INDIRECT("$C$"&amp;ROW($C$9)&amp;":$C$"&amp;487-COUNTBLANK($C$9:$C$487)),"&lt;"&amp;C475)+COUNTIF(C$9:C475,C475),""),IF(C475&lt;&gt;"",COUNTIF(INDIRECT("$C$"&amp;ROW($C$9)&amp;":$C$"&amp;487-COUNTBLANK($C$9:$C$487)),"&gt;"&amp;C475)+COUNTIF(C$9:C475,C475),""))</f>
        <v/>
      </c>
      <c r="E475" t="str">
        <f t="shared" ca="1" si="7"/>
        <v/>
      </c>
      <c r="F475" t="str" cm="1">
        <f t="array" ref="F475">IF(A475&lt;&gt;"",INDEX(BDD_REVETEMENTS_EXTERIEURS!A:BF,E475,MATCH($F$8,REFERENCEMENT_FACADE[#Headers],0)),"")</f>
        <v/>
      </c>
    </row>
    <row r="476" spans="1:6" x14ac:dyDescent="0.3">
      <c r="A476" s="3" t="str">
        <f>IF(AND(A475&lt;COUNTIF(REFERENCEMENT_FACADE[DATE REFERENCEMENT],"&lt;&gt;"&amp;""),A475&gt;0),'PR-tampon'!A475+1,"")</f>
        <v/>
      </c>
      <c r="B476" s="3" t="str">
        <f>IFERROR(IF(A476="","",VLOOKUP($A476,REFERENCEMENT_FACADE[[Ordre]:[Eligibilité procédé]],2,FALSE)),"")</f>
        <v/>
      </c>
      <c r="C476" t="str" cm="1">
        <f t="array" ref="C476">IF(B476&lt;&gt;"",INDEX(BDD_REVETEMENTS_EXTERIEURS!A:BY,B476,MATCH($C$8,REFERENCEMENT_FACADE[#Headers],0)),"")</f>
        <v/>
      </c>
      <c r="D476" t="str">
        <f ca="1">IF($B$6=TRUE,IF(C476&lt;&gt;"",COUNTIF(INDIRECT("$C$"&amp;ROW($C$9)&amp;":$C$"&amp;487-COUNTBLANK($C$9:$C$487)),"&lt;"&amp;C476)+COUNTIF(C$9:C476,C476),""),IF(C476&lt;&gt;"",COUNTIF(INDIRECT("$C$"&amp;ROW($C$9)&amp;":$C$"&amp;487-COUNTBLANK($C$9:$C$487)),"&gt;"&amp;C476)+COUNTIF(C$9:C476,C476),""))</f>
        <v/>
      </c>
      <c r="E476" t="str">
        <f t="shared" ca="1" si="7"/>
        <v/>
      </c>
      <c r="F476" t="str" cm="1">
        <f t="array" ref="F476">IF(A476&lt;&gt;"",INDEX(BDD_REVETEMENTS_EXTERIEURS!A:BF,E476,MATCH($F$8,REFERENCEMENT_FACADE[#Headers],0)),"")</f>
        <v/>
      </c>
    </row>
    <row r="477" spans="1:6" x14ac:dyDescent="0.3">
      <c r="A477" s="3" t="str">
        <f>IF(AND(A476&lt;COUNTIF(REFERENCEMENT_FACADE[DATE REFERENCEMENT],"&lt;&gt;"&amp;""),A476&gt;0),'PR-tampon'!A476+1,"")</f>
        <v/>
      </c>
      <c r="B477" s="3" t="str">
        <f>IFERROR(IF(A477="","",VLOOKUP($A477,REFERENCEMENT_FACADE[[Ordre]:[Eligibilité procédé]],2,FALSE)),"")</f>
        <v/>
      </c>
      <c r="C477" t="str" cm="1">
        <f t="array" ref="C477">IF(B477&lt;&gt;"",INDEX(BDD_REVETEMENTS_EXTERIEURS!A:BY,B477,MATCH($C$8,REFERENCEMENT_FACADE[#Headers],0)),"")</f>
        <v/>
      </c>
      <c r="D477" t="str">
        <f ca="1">IF($B$6=TRUE,IF(C477&lt;&gt;"",COUNTIF(INDIRECT("$C$"&amp;ROW($C$9)&amp;":$C$"&amp;487-COUNTBLANK($C$9:$C$487)),"&lt;"&amp;C477)+COUNTIF(C$9:C477,C477),""),IF(C477&lt;&gt;"",COUNTIF(INDIRECT("$C$"&amp;ROW($C$9)&amp;":$C$"&amp;487-COUNTBLANK($C$9:$C$487)),"&gt;"&amp;C477)+COUNTIF(C$9:C477,C477),""))</f>
        <v/>
      </c>
      <c r="E477" t="str">
        <f t="shared" ca="1" si="7"/>
        <v/>
      </c>
      <c r="F477" t="str" cm="1">
        <f t="array" ref="F477">IF(A477&lt;&gt;"",INDEX(BDD_REVETEMENTS_EXTERIEURS!A:BF,E477,MATCH($F$8,REFERENCEMENT_FACADE[#Headers],0)),"")</f>
        <v/>
      </c>
    </row>
    <row r="478" spans="1:6" x14ac:dyDescent="0.3">
      <c r="A478" s="3" t="str">
        <f>IF(AND(A477&lt;COUNTIF(REFERENCEMENT_FACADE[DATE REFERENCEMENT],"&lt;&gt;"&amp;""),A477&gt;0),'PR-tampon'!A477+1,"")</f>
        <v/>
      </c>
      <c r="B478" s="3" t="str">
        <f>IFERROR(IF(A478="","",VLOOKUP($A478,REFERENCEMENT_FACADE[[Ordre]:[Eligibilité procédé]],2,FALSE)),"")</f>
        <v/>
      </c>
      <c r="C478" t="str" cm="1">
        <f t="array" ref="C478">IF(B478&lt;&gt;"",INDEX(BDD_REVETEMENTS_EXTERIEURS!A:BY,B478,MATCH($C$8,REFERENCEMENT_FACADE[#Headers],0)),"")</f>
        <v/>
      </c>
      <c r="D478" t="str">
        <f ca="1">IF($B$6=TRUE,IF(C478&lt;&gt;"",COUNTIF(INDIRECT("$C$"&amp;ROW($C$9)&amp;":$C$"&amp;487-COUNTBLANK($C$9:$C$487)),"&lt;"&amp;C478)+COUNTIF(C$9:C478,C478),""),IF(C478&lt;&gt;"",COUNTIF(INDIRECT("$C$"&amp;ROW($C$9)&amp;":$C$"&amp;487-COUNTBLANK($C$9:$C$487)),"&gt;"&amp;C478)+COUNTIF(C$9:C478,C478),""))</f>
        <v/>
      </c>
      <c r="E478" t="str">
        <f t="shared" ca="1" si="7"/>
        <v/>
      </c>
      <c r="F478" t="str" cm="1">
        <f t="array" ref="F478">IF(A478&lt;&gt;"",INDEX(BDD_REVETEMENTS_EXTERIEURS!A:BF,E478,MATCH($F$8,REFERENCEMENT_FACADE[#Headers],0)),"")</f>
        <v/>
      </c>
    </row>
    <row r="479" spans="1:6" x14ac:dyDescent="0.3">
      <c r="A479" s="3" t="str">
        <f>IF(AND(A478&lt;COUNTIF(REFERENCEMENT_FACADE[DATE REFERENCEMENT],"&lt;&gt;"&amp;""),A478&gt;0),'PR-tampon'!A478+1,"")</f>
        <v/>
      </c>
      <c r="B479" s="3" t="str">
        <f>IFERROR(IF(A479="","",VLOOKUP($A479,REFERENCEMENT_FACADE[[Ordre]:[Eligibilité procédé]],2,FALSE)),"")</f>
        <v/>
      </c>
      <c r="C479" t="str" cm="1">
        <f t="array" ref="C479">IF(B479&lt;&gt;"",INDEX(BDD_REVETEMENTS_EXTERIEURS!A:BY,B479,MATCH($C$8,REFERENCEMENT_FACADE[#Headers],0)),"")</f>
        <v/>
      </c>
      <c r="D479" t="str">
        <f ca="1">IF($B$6=TRUE,IF(C479&lt;&gt;"",COUNTIF(INDIRECT("$C$"&amp;ROW($C$9)&amp;":$C$"&amp;487-COUNTBLANK($C$9:$C$487)),"&lt;"&amp;C479)+COUNTIF(C$9:C479,C479),""),IF(C479&lt;&gt;"",COUNTIF(INDIRECT("$C$"&amp;ROW($C$9)&amp;":$C$"&amp;487-COUNTBLANK($C$9:$C$487)),"&gt;"&amp;C479)+COUNTIF(C$9:C479,C479),""))</f>
        <v/>
      </c>
      <c r="E479" t="str">
        <f t="shared" ca="1" si="7"/>
        <v/>
      </c>
      <c r="F479" t="str" cm="1">
        <f t="array" ref="F479">IF(A479&lt;&gt;"",INDEX(BDD_REVETEMENTS_EXTERIEURS!A:BF,E479,MATCH($F$8,REFERENCEMENT_FACADE[#Headers],0)),"")</f>
        <v/>
      </c>
    </row>
    <row r="480" spans="1:6" x14ac:dyDescent="0.3">
      <c r="A480" s="3" t="str">
        <f>IF(AND(A479&lt;COUNTIF(REFERENCEMENT_FACADE[DATE REFERENCEMENT],"&lt;&gt;"&amp;""),A479&gt;0),'PR-tampon'!A479+1,"")</f>
        <v/>
      </c>
      <c r="B480" s="3" t="str">
        <f>IFERROR(IF(A480="","",VLOOKUP($A480,REFERENCEMENT_FACADE[[Ordre]:[Eligibilité procédé]],2,FALSE)),"")</f>
        <v/>
      </c>
      <c r="C480" t="str" cm="1">
        <f t="array" ref="C480">IF(B480&lt;&gt;"",INDEX(BDD_REVETEMENTS_EXTERIEURS!A:BY,B480,MATCH($C$8,REFERENCEMENT_FACADE[#Headers],0)),"")</f>
        <v/>
      </c>
      <c r="D480" t="str">
        <f ca="1">IF($B$6=TRUE,IF(C480&lt;&gt;"",COUNTIF(INDIRECT("$C$"&amp;ROW($C$9)&amp;":$C$"&amp;487-COUNTBLANK($C$9:$C$487)),"&lt;"&amp;C480)+COUNTIF(C$9:C480,C480),""),IF(C480&lt;&gt;"",COUNTIF(INDIRECT("$C$"&amp;ROW($C$9)&amp;":$C$"&amp;487-COUNTBLANK($C$9:$C$487)),"&gt;"&amp;C480)+COUNTIF(C$9:C480,C480),""))</f>
        <v/>
      </c>
      <c r="E480" t="str">
        <f t="shared" ca="1" si="7"/>
        <v/>
      </c>
      <c r="F480" t="str" cm="1">
        <f t="array" ref="F480">IF(A480&lt;&gt;"",INDEX(BDD_REVETEMENTS_EXTERIEURS!A:BF,E480,MATCH($F$8,REFERENCEMENT_FACADE[#Headers],0)),"")</f>
        <v/>
      </c>
    </row>
    <row r="481" spans="1:6" x14ac:dyDescent="0.3">
      <c r="A481" s="3" t="str">
        <f>IF(AND(A480&lt;COUNTIF(REFERENCEMENT_FACADE[DATE REFERENCEMENT],"&lt;&gt;"&amp;""),A480&gt;0),'PR-tampon'!A480+1,"")</f>
        <v/>
      </c>
      <c r="B481" s="3" t="str">
        <f>IFERROR(IF(A481="","",VLOOKUP($A481,REFERENCEMENT_FACADE[[Ordre]:[Eligibilité procédé]],2,FALSE)),"")</f>
        <v/>
      </c>
      <c r="C481" t="str" cm="1">
        <f t="array" ref="C481">IF(B481&lt;&gt;"",INDEX(BDD_REVETEMENTS_EXTERIEURS!A:BY,B481,MATCH($C$8,REFERENCEMENT_FACADE[#Headers],0)),"")</f>
        <v/>
      </c>
      <c r="D481" t="str">
        <f ca="1">IF($B$6=TRUE,IF(C481&lt;&gt;"",COUNTIF(INDIRECT("$C$"&amp;ROW($C$9)&amp;":$C$"&amp;487-COUNTBLANK($C$9:$C$487)),"&lt;"&amp;C481)+COUNTIF(C$9:C481,C481),""),IF(C481&lt;&gt;"",COUNTIF(INDIRECT("$C$"&amp;ROW($C$9)&amp;":$C$"&amp;487-COUNTBLANK($C$9:$C$487)),"&gt;"&amp;C481)+COUNTIF(C$9:C481,C481),""))</f>
        <v/>
      </c>
      <c r="E481" t="str">
        <f t="shared" ca="1" si="7"/>
        <v/>
      </c>
      <c r="F481" t="str" cm="1">
        <f t="array" ref="F481">IF(A481&lt;&gt;"",INDEX(BDD_REVETEMENTS_EXTERIEURS!A:BF,E481,MATCH($F$8,REFERENCEMENT_FACADE[#Headers],0)),"")</f>
        <v/>
      </c>
    </row>
    <row r="482" spans="1:6" x14ac:dyDescent="0.3">
      <c r="A482" s="3" t="str">
        <f>IF(AND(A481&lt;COUNTIF(REFERENCEMENT_FACADE[DATE REFERENCEMENT],"&lt;&gt;"&amp;""),A481&gt;0),'PR-tampon'!A481+1,"")</f>
        <v/>
      </c>
      <c r="B482" s="3" t="str">
        <f>IFERROR(IF(A482="","",VLOOKUP($A482,REFERENCEMENT_FACADE[[Ordre]:[Eligibilité procédé]],2,FALSE)),"")</f>
        <v/>
      </c>
      <c r="C482" t="str" cm="1">
        <f t="array" ref="C482">IF(B482&lt;&gt;"",INDEX(BDD_REVETEMENTS_EXTERIEURS!A:BY,B482,MATCH($C$8,REFERENCEMENT_FACADE[#Headers],0)),"")</f>
        <v/>
      </c>
      <c r="D482" t="str">
        <f ca="1">IF($B$6=TRUE,IF(C482&lt;&gt;"",COUNTIF(INDIRECT("$C$"&amp;ROW($C$9)&amp;":$C$"&amp;487-COUNTBLANK($C$9:$C$487)),"&lt;"&amp;C482)+COUNTIF(C$9:C482,C482),""),IF(C482&lt;&gt;"",COUNTIF(INDIRECT("$C$"&amp;ROW($C$9)&amp;":$C$"&amp;487-COUNTBLANK($C$9:$C$487)),"&gt;"&amp;C482)+COUNTIF(C$9:C482,C482),""))</f>
        <v/>
      </c>
      <c r="E482" t="str">
        <f t="shared" ca="1" si="7"/>
        <v/>
      </c>
      <c r="F482" t="str" cm="1">
        <f t="array" ref="F482">IF(A482&lt;&gt;"",INDEX(BDD_REVETEMENTS_EXTERIEURS!A:BF,E482,MATCH($F$8,REFERENCEMENT_FACADE[#Headers],0)),"")</f>
        <v/>
      </c>
    </row>
    <row r="483" spans="1:6" x14ac:dyDescent="0.3">
      <c r="A483" s="3" t="str">
        <f>IF(AND(A482&lt;COUNTIF(REFERENCEMENT_FACADE[DATE REFERENCEMENT],"&lt;&gt;"&amp;""),A482&gt;0),'PR-tampon'!A482+1,"")</f>
        <v/>
      </c>
      <c r="B483" s="3" t="str">
        <f>IFERROR(IF(A483="","",VLOOKUP($A483,REFERENCEMENT_FACADE[[Ordre]:[Eligibilité procédé]],2,FALSE)),"")</f>
        <v/>
      </c>
      <c r="C483" t="str" cm="1">
        <f t="array" ref="C483">IF(B483&lt;&gt;"",INDEX(BDD_REVETEMENTS_EXTERIEURS!A:BY,B483,MATCH($C$8,REFERENCEMENT_FACADE[#Headers],0)),"")</f>
        <v/>
      </c>
      <c r="D483" t="str">
        <f ca="1">IF($B$6=TRUE,IF(C483&lt;&gt;"",COUNTIF(INDIRECT("$C$"&amp;ROW($C$9)&amp;":$C$"&amp;487-COUNTBLANK($C$9:$C$487)),"&lt;"&amp;C483)+COUNTIF(C$9:C483,C483),""),IF(C483&lt;&gt;"",COUNTIF(INDIRECT("$C$"&amp;ROW($C$9)&amp;":$C$"&amp;487-COUNTBLANK($C$9:$C$487)),"&gt;"&amp;C483)+COUNTIF(C$9:C483,C483),""))</f>
        <v/>
      </c>
      <c r="E483" t="str">
        <f t="shared" ca="1" si="7"/>
        <v/>
      </c>
      <c r="F483" t="str" cm="1">
        <f t="array" ref="F483">IF(A483&lt;&gt;"",INDEX(BDD_REVETEMENTS_EXTERIEURS!A:BF,E483,MATCH($F$8,REFERENCEMENT_FACADE[#Headers],0)),"")</f>
        <v/>
      </c>
    </row>
    <row r="484" spans="1:6" x14ac:dyDescent="0.3">
      <c r="A484" s="3" t="str">
        <f>IF(AND(A483&lt;COUNTIF(REFERENCEMENT_FACADE[DATE REFERENCEMENT],"&lt;&gt;"&amp;""),A483&gt;0),'PR-tampon'!A483+1,"")</f>
        <v/>
      </c>
      <c r="B484" s="3" t="str">
        <f>IFERROR(IF(A484="","",VLOOKUP($A484,REFERENCEMENT_FACADE[[Ordre]:[Eligibilité procédé]],2,FALSE)),"")</f>
        <v/>
      </c>
      <c r="C484" t="str" cm="1">
        <f t="array" ref="C484">IF(B484&lt;&gt;"",INDEX(BDD_REVETEMENTS_EXTERIEURS!A:BY,B484,MATCH($C$8,REFERENCEMENT_FACADE[#Headers],0)),"")</f>
        <v/>
      </c>
      <c r="D484" t="str">
        <f ca="1">IF($B$6=TRUE,IF(C484&lt;&gt;"",COUNTIF(INDIRECT("$C$"&amp;ROW($C$9)&amp;":$C$"&amp;487-COUNTBLANK($C$9:$C$487)),"&lt;"&amp;C484)+COUNTIF(C$9:C484,C484),""),IF(C484&lt;&gt;"",COUNTIF(INDIRECT("$C$"&amp;ROW($C$9)&amp;":$C$"&amp;487-COUNTBLANK($C$9:$C$487)),"&gt;"&amp;C484)+COUNTIF(C$9:C484,C484),""))</f>
        <v/>
      </c>
      <c r="E484" t="str">
        <f t="shared" ca="1" si="7"/>
        <v/>
      </c>
      <c r="F484" t="str" cm="1">
        <f t="array" ref="F484">IF(A484&lt;&gt;"",INDEX(BDD_REVETEMENTS_EXTERIEURS!A:BF,E484,MATCH($F$8,REFERENCEMENT_FACADE[#Headers],0)),"")</f>
        <v/>
      </c>
    </row>
    <row r="485" spans="1:6" x14ac:dyDescent="0.3">
      <c r="A485" s="3" t="str">
        <f>IF(AND(A484&lt;COUNTIF(REFERENCEMENT_FACADE[DATE REFERENCEMENT],"&lt;&gt;"&amp;""),A484&gt;0),'PR-tampon'!A484+1,"")</f>
        <v/>
      </c>
      <c r="B485" s="3" t="str">
        <f>IFERROR(IF(A485="","",VLOOKUP($A485,REFERENCEMENT_FACADE[[Ordre]:[Eligibilité procédé]],2,FALSE)),"")</f>
        <v/>
      </c>
      <c r="C485" t="str" cm="1">
        <f t="array" ref="C485">IF(B485&lt;&gt;"",INDEX(BDD_REVETEMENTS_EXTERIEURS!A:BY,B485,MATCH($C$8,REFERENCEMENT_FACADE[#Headers],0)),"")</f>
        <v/>
      </c>
      <c r="D485" t="str">
        <f ca="1">IF($B$6=TRUE,IF(C485&lt;&gt;"",COUNTIF(INDIRECT("$C$"&amp;ROW($C$9)&amp;":$C$"&amp;487-COUNTBLANK($C$9:$C$487)),"&lt;"&amp;C485)+COUNTIF(C$9:C485,C485),""),IF(C485&lt;&gt;"",COUNTIF(INDIRECT("$C$"&amp;ROW($C$9)&amp;":$C$"&amp;487-COUNTBLANK($C$9:$C$487)),"&gt;"&amp;C485)+COUNTIF(C$9:C485,C485),""))</f>
        <v/>
      </c>
      <c r="E485" t="str">
        <f t="shared" ca="1" si="7"/>
        <v/>
      </c>
      <c r="F485" t="str" cm="1">
        <f t="array" ref="F485">IF(A485&lt;&gt;"",INDEX(BDD_REVETEMENTS_EXTERIEURS!A:BF,E485,MATCH($F$8,REFERENCEMENT_FACADE[#Headers],0)),"")</f>
        <v/>
      </c>
    </row>
    <row r="486" spans="1:6" x14ac:dyDescent="0.3">
      <c r="A486" s="3" t="str">
        <f>IF(AND(A485&lt;COUNTIF(REFERENCEMENT_FACADE[DATE REFERENCEMENT],"&lt;&gt;"&amp;""),A485&gt;0),'PR-tampon'!A485+1,"")</f>
        <v/>
      </c>
      <c r="B486" s="3" t="str">
        <f>IFERROR(IF(A486="","",VLOOKUP($A486,REFERENCEMENT_FACADE[[Ordre]:[Eligibilité procédé]],2,FALSE)),"")</f>
        <v/>
      </c>
      <c r="C486" t="str" cm="1">
        <f t="array" ref="C486">IF(B486&lt;&gt;"",INDEX(BDD_REVETEMENTS_EXTERIEURS!A:BY,B486,MATCH($C$8,REFERENCEMENT_FACADE[#Headers],0)),"")</f>
        <v/>
      </c>
      <c r="D486" t="str">
        <f ca="1">IF($B$6=TRUE,IF(C486&lt;&gt;"",COUNTIF(INDIRECT("$C$"&amp;ROW($C$9)&amp;":$C$"&amp;487-COUNTBLANK($C$9:$C$487)),"&lt;"&amp;C486)+COUNTIF(C$9:C486,C486),""),IF(C486&lt;&gt;"",COUNTIF(INDIRECT("$C$"&amp;ROW($C$9)&amp;":$C$"&amp;487-COUNTBLANK($C$9:$C$487)),"&gt;"&amp;C486)+COUNTIF(C$9:C486,C486),""))</f>
        <v/>
      </c>
      <c r="E486" t="str">
        <f t="shared" ca="1" si="7"/>
        <v/>
      </c>
      <c r="F486" t="str" cm="1">
        <f t="array" ref="F486">IF(A486&lt;&gt;"",INDEX(BDD_REVETEMENTS_EXTERIEURS!A:BF,E486,MATCH($F$8,REFERENCEMENT_FACADE[#Headers],0)),"")</f>
        <v/>
      </c>
    </row>
    <row r="487" spans="1:6" x14ac:dyDescent="0.3">
      <c r="A487" s="3" t="str">
        <f>IF(AND(A486&lt;COUNTIF(REFERENCEMENT_FACADE[DATE REFERENCEMENT],"&lt;&gt;"&amp;""),A486&gt;0),'PR-tampon'!A486+1,"")</f>
        <v/>
      </c>
      <c r="B487" s="3" t="str">
        <f>IFERROR(IF(A487="","",VLOOKUP($A487,REFERENCEMENT_FACADE[[Ordre]:[Eligibilité procédé]],2,FALSE)),"")</f>
        <v/>
      </c>
      <c r="C487" t="str" cm="1">
        <f t="array" ref="C487">IF(B487&lt;&gt;"",INDEX(BDD_REVETEMENTS_EXTERIEURS!A:BY,B487,MATCH($C$8,REFERENCEMENT_FACADE[#Headers],0)),"")</f>
        <v/>
      </c>
      <c r="D487" t="str">
        <f ca="1">IF($B$6=TRUE,IF(C487&lt;&gt;"",COUNTIF(INDIRECT("$C$"&amp;ROW($C$9)&amp;":$C$"&amp;487-COUNTBLANK($C$9:$C$487)),"&lt;"&amp;C487)+COUNTIF(C$9:C487,C487),""),IF(C487&lt;&gt;"",COUNTIF(INDIRECT("$C$"&amp;ROW($C$9)&amp;":$C$"&amp;487-COUNTBLANK($C$9:$C$487)),"&gt;"&amp;C487)+COUNTIF(C$9:C487,C487),""))</f>
        <v/>
      </c>
      <c r="E487" t="str">
        <f t="shared" ca="1" si="7"/>
        <v/>
      </c>
      <c r="F487" t="str" cm="1">
        <f t="array" ref="F487">IF(A487&lt;&gt;"",INDEX(BDD_REVETEMENTS_EXTERIEURS!A:BF,E487,MATCH($F$8,REFERENCEMENT_FACADE[#Headers],0)),"")</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1E8-910C-459E-B6AE-C331FD97EB2B}">
  <sheetPr codeName="Feuil11">
    <tabColor theme="1"/>
  </sheetPr>
  <dimension ref="A1:J174"/>
  <sheetViews>
    <sheetView workbookViewId="0">
      <selection activeCell="AS74" sqref="AS74"/>
    </sheetView>
  </sheetViews>
  <sheetFormatPr baseColWidth="10" defaultColWidth="11.5546875" defaultRowHeight="14.4" x14ac:dyDescent="0.3"/>
  <cols>
    <col min="1" max="1" width="12.109375" style="1" customWidth="1"/>
    <col min="2" max="2" width="12.6640625" style="1" customWidth="1"/>
    <col min="3" max="3" width="29.6640625" style="1" bestFit="1" customWidth="1"/>
    <col min="4" max="4" width="50" style="2" bestFit="1" customWidth="1"/>
    <col min="5" max="5" width="128.33203125" style="1" customWidth="1"/>
    <col min="6" max="16384" width="11.5546875" style="1"/>
  </cols>
  <sheetData>
    <row r="1" spans="1:6" x14ac:dyDescent="0.3">
      <c r="A1" s="29" t="s">
        <v>181</v>
      </c>
      <c r="B1" s="29" t="s">
        <v>182</v>
      </c>
      <c r="C1" s="29" t="s">
        <v>446</v>
      </c>
      <c r="D1" s="30" t="s">
        <v>447</v>
      </c>
      <c r="E1" s="29" t="s">
        <v>185</v>
      </c>
      <c r="F1" s="29" t="s">
        <v>183</v>
      </c>
    </row>
    <row r="2" spans="1:6" x14ac:dyDescent="0.3">
      <c r="A2" s="1">
        <v>1</v>
      </c>
      <c r="B2" s="31">
        <v>43853</v>
      </c>
      <c r="C2" s="31"/>
      <c r="D2" s="10"/>
      <c r="E2" s="22" t="s">
        <v>184</v>
      </c>
      <c r="F2" s="1" t="s">
        <v>186</v>
      </c>
    </row>
    <row r="3" spans="1:6" x14ac:dyDescent="0.3">
      <c r="A3" s="1">
        <v>2</v>
      </c>
      <c r="B3" s="31">
        <v>43908</v>
      </c>
      <c r="C3" s="10" t="s">
        <v>448</v>
      </c>
      <c r="D3" s="35" t="s">
        <v>1293</v>
      </c>
      <c r="E3" s="22" t="s">
        <v>449</v>
      </c>
      <c r="F3" s="1" t="s">
        <v>186</v>
      </c>
    </row>
    <row r="4" spans="1:6" x14ac:dyDescent="0.3">
      <c r="A4" s="1">
        <v>2</v>
      </c>
      <c r="B4" s="31">
        <v>43908</v>
      </c>
      <c r="C4" s="10" t="s">
        <v>448</v>
      </c>
      <c r="D4" s="35" t="s">
        <v>1293</v>
      </c>
      <c r="E4" s="22" t="s">
        <v>450</v>
      </c>
      <c r="F4" s="1" t="s">
        <v>186</v>
      </c>
    </row>
    <row r="5" spans="1:6" x14ac:dyDescent="0.3">
      <c r="A5" s="1">
        <v>2</v>
      </c>
      <c r="B5" s="31">
        <v>43908</v>
      </c>
      <c r="C5" s="10" t="s">
        <v>448</v>
      </c>
      <c r="D5" s="35" t="s">
        <v>1293</v>
      </c>
      <c r="E5" s="22" t="s">
        <v>451</v>
      </c>
      <c r="F5" s="1" t="s">
        <v>186</v>
      </c>
    </row>
    <row r="6" spans="1:6" x14ac:dyDescent="0.3">
      <c r="A6" s="1">
        <v>2</v>
      </c>
      <c r="B6" s="31">
        <v>43908</v>
      </c>
      <c r="C6" s="10" t="s">
        <v>448</v>
      </c>
      <c r="D6" s="35" t="s">
        <v>1293</v>
      </c>
      <c r="E6" s="22" t="s">
        <v>452</v>
      </c>
      <c r="F6" s="1" t="s">
        <v>186</v>
      </c>
    </row>
    <row r="7" spans="1:6" x14ac:dyDescent="0.3">
      <c r="A7" s="1">
        <v>2</v>
      </c>
      <c r="B7" s="31">
        <v>43908</v>
      </c>
      <c r="C7" s="10" t="s">
        <v>448</v>
      </c>
      <c r="D7" s="10" t="s">
        <v>453</v>
      </c>
      <c r="E7" s="22" t="s">
        <v>454</v>
      </c>
      <c r="F7" s="1" t="s">
        <v>186</v>
      </c>
    </row>
    <row r="8" spans="1:6" x14ac:dyDescent="0.3">
      <c r="A8" s="1">
        <v>2</v>
      </c>
      <c r="B8" s="31">
        <v>43908</v>
      </c>
      <c r="C8" s="10" t="s">
        <v>448</v>
      </c>
      <c r="D8" s="10" t="s">
        <v>453</v>
      </c>
      <c r="E8" s="22" t="s">
        <v>455</v>
      </c>
      <c r="F8" s="1" t="s">
        <v>186</v>
      </c>
    </row>
    <row r="9" spans="1:6" x14ac:dyDescent="0.3">
      <c r="A9" s="1">
        <v>2</v>
      </c>
      <c r="B9" s="31">
        <v>43908</v>
      </c>
      <c r="C9" s="10" t="s">
        <v>448</v>
      </c>
      <c r="D9" s="10" t="s">
        <v>453</v>
      </c>
      <c r="E9" s="22" t="s">
        <v>456</v>
      </c>
      <c r="F9" s="1" t="s">
        <v>186</v>
      </c>
    </row>
    <row r="10" spans="1:6" x14ac:dyDescent="0.3">
      <c r="A10" s="1">
        <v>2</v>
      </c>
      <c r="B10" s="31">
        <v>43908</v>
      </c>
      <c r="C10" s="10" t="s">
        <v>448</v>
      </c>
      <c r="D10" s="10" t="s">
        <v>453</v>
      </c>
      <c r="E10" s="22" t="s">
        <v>457</v>
      </c>
      <c r="F10" s="1" t="s">
        <v>186</v>
      </c>
    </row>
    <row r="11" spans="1:6" x14ac:dyDescent="0.3">
      <c r="A11" s="1">
        <v>2</v>
      </c>
      <c r="B11" s="31">
        <v>43908</v>
      </c>
      <c r="C11" s="10" t="s">
        <v>448</v>
      </c>
      <c r="D11" s="10" t="s">
        <v>453</v>
      </c>
      <c r="E11" s="22" t="s">
        <v>458</v>
      </c>
      <c r="F11" s="1" t="s">
        <v>186</v>
      </c>
    </row>
    <row r="12" spans="1:6" x14ac:dyDescent="0.3">
      <c r="A12" s="1">
        <v>2</v>
      </c>
      <c r="B12" s="31">
        <v>43908</v>
      </c>
      <c r="C12" s="10" t="s">
        <v>448</v>
      </c>
      <c r="D12" s="10" t="s">
        <v>459</v>
      </c>
      <c r="E12" s="22" t="s">
        <v>460</v>
      </c>
      <c r="F12" s="1" t="s">
        <v>186</v>
      </c>
    </row>
    <row r="13" spans="1:6" x14ac:dyDescent="0.3">
      <c r="A13" s="1">
        <v>2</v>
      </c>
      <c r="B13" s="31">
        <v>43908</v>
      </c>
      <c r="C13" s="10" t="s">
        <v>448</v>
      </c>
      <c r="D13" s="10" t="s">
        <v>459</v>
      </c>
      <c r="E13" s="22" t="s">
        <v>461</v>
      </c>
      <c r="F13" s="1" t="s">
        <v>186</v>
      </c>
    </row>
    <row r="14" spans="1:6" x14ac:dyDescent="0.3">
      <c r="A14" s="1">
        <v>2</v>
      </c>
      <c r="B14" s="31">
        <v>43908</v>
      </c>
      <c r="C14" s="10" t="s">
        <v>448</v>
      </c>
      <c r="D14" s="10" t="s">
        <v>459</v>
      </c>
      <c r="E14" s="22" t="s">
        <v>462</v>
      </c>
      <c r="F14" s="1" t="s">
        <v>186</v>
      </c>
    </row>
    <row r="15" spans="1:6" x14ac:dyDescent="0.3">
      <c r="A15" s="1">
        <v>2</v>
      </c>
      <c r="B15" s="31">
        <v>43908</v>
      </c>
      <c r="C15" s="10" t="s">
        <v>448</v>
      </c>
      <c r="D15" s="10" t="s">
        <v>459</v>
      </c>
      <c r="E15" s="22" t="s">
        <v>463</v>
      </c>
      <c r="F15" s="1" t="s">
        <v>186</v>
      </c>
    </row>
    <row r="16" spans="1:6" x14ac:dyDescent="0.3">
      <c r="A16" s="1">
        <v>2</v>
      </c>
      <c r="B16" s="32">
        <v>43956</v>
      </c>
      <c r="C16" s="10" t="s">
        <v>448</v>
      </c>
      <c r="D16" s="35" t="s">
        <v>1293</v>
      </c>
      <c r="E16" s="22" t="s">
        <v>464</v>
      </c>
      <c r="F16" s="1" t="s">
        <v>186</v>
      </c>
    </row>
    <row r="17" spans="1:6" x14ac:dyDescent="0.3">
      <c r="A17" s="1">
        <v>2</v>
      </c>
      <c r="B17" s="32">
        <v>43956</v>
      </c>
      <c r="C17" s="10" t="s">
        <v>448</v>
      </c>
      <c r="D17" s="10" t="s">
        <v>1293</v>
      </c>
      <c r="E17" s="22" t="s">
        <v>465</v>
      </c>
      <c r="F17" s="1" t="s">
        <v>186</v>
      </c>
    </row>
    <row r="18" spans="1:6" x14ac:dyDescent="0.3">
      <c r="A18" s="1">
        <v>2</v>
      </c>
      <c r="B18" s="31">
        <v>43956</v>
      </c>
      <c r="C18" s="10" t="s">
        <v>448</v>
      </c>
      <c r="D18" s="10" t="s">
        <v>1293</v>
      </c>
      <c r="E18" s="22" t="s">
        <v>465</v>
      </c>
      <c r="F18" s="1" t="s">
        <v>186</v>
      </c>
    </row>
    <row r="19" spans="1:6" x14ac:dyDescent="0.3">
      <c r="A19" s="1">
        <v>2</v>
      </c>
      <c r="B19" s="31">
        <v>43956</v>
      </c>
      <c r="C19" s="10" t="s">
        <v>448</v>
      </c>
      <c r="D19" s="10" t="s">
        <v>1293</v>
      </c>
      <c r="E19" s="22" t="s">
        <v>464</v>
      </c>
      <c r="F19" s="1" t="s">
        <v>186</v>
      </c>
    </row>
    <row r="20" spans="1:6" x14ac:dyDescent="0.3">
      <c r="A20" s="1">
        <v>2</v>
      </c>
      <c r="B20" s="31">
        <v>43956</v>
      </c>
      <c r="C20" s="10" t="s">
        <v>448</v>
      </c>
      <c r="D20" s="10" t="s">
        <v>1293</v>
      </c>
      <c r="E20" s="22" t="s">
        <v>466</v>
      </c>
      <c r="F20" s="1" t="s">
        <v>186</v>
      </c>
    </row>
    <row r="21" spans="1:6" x14ac:dyDescent="0.3">
      <c r="A21" s="1">
        <v>2</v>
      </c>
      <c r="B21" s="31">
        <v>43956</v>
      </c>
      <c r="C21" s="10" t="s">
        <v>448</v>
      </c>
      <c r="D21" s="10" t="s">
        <v>1293</v>
      </c>
      <c r="E21" s="22" t="s">
        <v>467</v>
      </c>
      <c r="F21" s="1" t="s">
        <v>186</v>
      </c>
    </row>
    <row r="22" spans="1:6" x14ac:dyDescent="0.3">
      <c r="A22" s="1">
        <v>2</v>
      </c>
      <c r="B22" s="31">
        <v>43956</v>
      </c>
      <c r="C22" s="10" t="s">
        <v>448</v>
      </c>
      <c r="D22" s="10" t="s">
        <v>1293</v>
      </c>
      <c r="E22" s="22" t="s">
        <v>468</v>
      </c>
      <c r="F22" s="1" t="s">
        <v>186</v>
      </c>
    </row>
    <row r="23" spans="1:6" x14ac:dyDescent="0.3">
      <c r="A23" s="1">
        <v>2</v>
      </c>
      <c r="B23" s="31">
        <v>43956</v>
      </c>
      <c r="C23" s="10" t="s">
        <v>448</v>
      </c>
      <c r="D23" s="10" t="s">
        <v>459</v>
      </c>
      <c r="E23" s="33" t="s">
        <v>469</v>
      </c>
      <c r="F23" s="1" t="s">
        <v>186</v>
      </c>
    </row>
    <row r="24" spans="1:6" x14ac:dyDescent="0.3">
      <c r="A24" s="1">
        <v>2</v>
      </c>
      <c r="B24" s="31">
        <v>43956</v>
      </c>
      <c r="C24" s="10" t="s">
        <v>448</v>
      </c>
      <c r="D24" s="10" t="s">
        <v>459</v>
      </c>
      <c r="E24" s="33" t="s">
        <v>470</v>
      </c>
      <c r="F24" s="1" t="s">
        <v>186</v>
      </c>
    </row>
    <row r="25" spans="1:6" x14ac:dyDescent="0.3">
      <c r="A25" s="1">
        <v>2</v>
      </c>
      <c r="B25" s="31">
        <v>43956</v>
      </c>
      <c r="C25" s="10" t="s">
        <v>448</v>
      </c>
      <c r="D25" s="10" t="s">
        <v>459</v>
      </c>
      <c r="E25" s="33" t="s">
        <v>471</v>
      </c>
      <c r="F25" s="1" t="s">
        <v>186</v>
      </c>
    </row>
    <row r="26" spans="1:6" x14ac:dyDescent="0.3">
      <c r="A26" s="1">
        <v>2</v>
      </c>
      <c r="B26" s="31">
        <v>43956</v>
      </c>
      <c r="C26" s="10" t="s">
        <v>448</v>
      </c>
      <c r="D26" s="10" t="s">
        <v>459</v>
      </c>
      <c r="E26" s="33" t="s">
        <v>472</v>
      </c>
      <c r="F26" s="1" t="s">
        <v>186</v>
      </c>
    </row>
    <row r="27" spans="1:6" x14ac:dyDescent="0.3">
      <c r="A27" s="1">
        <v>2</v>
      </c>
      <c r="B27" s="31">
        <v>43956</v>
      </c>
      <c r="C27" s="10" t="s">
        <v>448</v>
      </c>
      <c r="D27" s="10" t="s">
        <v>459</v>
      </c>
      <c r="E27" s="33" t="s">
        <v>473</v>
      </c>
      <c r="F27" s="1" t="s">
        <v>186</v>
      </c>
    </row>
    <row r="28" spans="1:6" x14ac:dyDescent="0.3">
      <c r="A28" s="1">
        <v>2</v>
      </c>
      <c r="B28" s="31">
        <v>43956</v>
      </c>
      <c r="C28" s="10" t="s">
        <v>448</v>
      </c>
      <c r="D28" s="10" t="s">
        <v>459</v>
      </c>
      <c r="E28" s="33" t="s">
        <v>474</v>
      </c>
      <c r="F28" s="1" t="s">
        <v>186</v>
      </c>
    </row>
    <row r="29" spans="1:6" x14ac:dyDescent="0.3">
      <c r="A29" s="1">
        <v>2</v>
      </c>
      <c r="B29" s="31">
        <v>43956</v>
      </c>
      <c r="C29" s="10" t="s">
        <v>448</v>
      </c>
      <c r="D29" s="10" t="s">
        <v>459</v>
      </c>
      <c r="E29" s="33" t="s">
        <v>475</v>
      </c>
      <c r="F29" s="1" t="s">
        <v>186</v>
      </c>
    </row>
    <row r="30" spans="1:6" x14ac:dyDescent="0.3">
      <c r="A30" s="1">
        <v>2</v>
      </c>
      <c r="B30" s="31">
        <v>43956</v>
      </c>
      <c r="C30" s="10" t="s">
        <v>448</v>
      </c>
      <c r="D30" s="10" t="s">
        <v>459</v>
      </c>
      <c r="E30" s="33" t="s">
        <v>476</v>
      </c>
      <c r="F30" s="1" t="s">
        <v>186</v>
      </c>
    </row>
    <row r="31" spans="1:6" x14ac:dyDescent="0.3">
      <c r="A31" s="1">
        <v>2</v>
      </c>
      <c r="B31" s="31">
        <v>43956</v>
      </c>
      <c r="C31" s="10" t="s">
        <v>448</v>
      </c>
      <c r="D31" s="10" t="s">
        <v>459</v>
      </c>
      <c r="E31" s="33" t="s">
        <v>477</v>
      </c>
      <c r="F31" s="1" t="s">
        <v>186</v>
      </c>
    </row>
    <row r="32" spans="1:6" x14ac:dyDescent="0.3">
      <c r="A32" s="1">
        <v>2</v>
      </c>
      <c r="B32" s="31">
        <v>43956</v>
      </c>
      <c r="C32" s="10" t="s">
        <v>448</v>
      </c>
      <c r="D32" s="10" t="s">
        <v>459</v>
      </c>
      <c r="E32" s="33" t="s">
        <v>478</v>
      </c>
      <c r="F32" s="1" t="s">
        <v>186</v>
      </c>
    </row>
    <row r="33" spans="1:6" x14ac:dyDescent="0.3">
      <c r="A33" s="1">
        <v>2</v>
      </c>
      <c r="B33" s="31">
        <v>43956</v>
      </c>
      <c r="C33" s="10" t="s">
        <v>448</v>
      </c>
      <c r="D33" s="10" t="s">
        <v>459</v>
      </c>
      <c r="E33" s="33" t="s">
        <v>479</v>
      </c>
      <c r="F33" s="1" t="s">
        <v>186</v>
      </c>
    </row>
    <row r="34" spans="1:6" x14ac:dyDescent="0.3">
      <c r="A34" s="1">
        <v>2</v>
      </c>
      <c r="B34" s="31">
        <v>43956</v>
      </c>
      <c r="C34" s="10" t="s">
        <v>448</v>
      </c>
      <c r="D34" s="10" t="s">
        <v>459</v>
      </c>
      <c r="E34" s="33" t="s">
        <v>480</v>
      </c>
      <c r="F34" s="1" t="s">
        <v>186</v>
      </c>
    </row>
    <row r="35" spans="1:6" x14ac:dyDescent="0.3">
      <c r="A35" s="1">
        <v>2</v>
      </c>
      <c r="B35" s="31">
        <v>43956</v>
      </c>
      <c r="C35" s="10" t="s">
        <v>448</v>
      </c>
      <c r="D35" s="10" t="s">
        <v>459</v>
      </c>
      <c r="E35" s="33" t="s">
        <v>481</v>
      </c>
      <c r="F35" s="1" t="s">
        <v>186</v>
      </c>
    </row>
    <row r="36" spans="1:6" x14ac:dyDescent="0.3">
      <c r="A36" s="1">
        <v>3</v>
      </c>
      <c r="B36" s="32">
        <v>44231</v>
      </c>
      <c r="C36" s="10" t="s">
        <v>448</v>
      </c>
      <c r="D36" s="10" t="s">
        <v>1304</v>
      </c>
      <c r="E36" s="25" t="s">
        <v>482</v>
      </c>
      <c r="F36" s="1" t="s">
        <v>186</v>
      </c>
    </row>
    <row r="37" spans="1:6" x14ac:dyDescent="0.3">
      <c r="A37" s="1">
        <v>3</v>
      </c>
      <c r="B37" s="32">
        <v>44231</v>
      </c>
      <c r="C37" s="10" t="s">
        <v>448</v>
      </c>
      <c r="D37" s="10" t="s">
        <v>1304</v>
      </c>
      <c r="E37" s="25" t="s">
        <v>483</v>
      </c>
      <c r="F37" s="1" t="s">
        <v>186</v>
      </c>
    </row>
    <row r="38" spans="1:6" x14ac:dyDescent="0.3">
      <c r="A38" s="1">
        <v>3</v>
      </c>
      <c r="B38" s="32">
        <v>44231</v>
      </c>
      <c r="C38" s="10" t="s">
        <v>448</v>
      </c>
      <c r="D38" s="10" t="s">
        <v>1304</v>
      </c>
      <c r="E38" s="25" t="s">
        <v>484</v>
      </c>
      <c r="F38" s="1" t="s">
        <v>186</v>
      </c>
    </row>
    <row r="39" spans="1:6" x14ac:dyDescent="0.3">
      <c r="A39" s="1">
        <v>3</v>
      </c>
      <c r="B39" s="32">
        <v>44231</v>
      </c>
      <c r="C39" s="10" t="s">
        <v>448</v>
      </c>
      <c r="D39" s="10" t="s">
        <v>1304</v>
      </c>
      <c r="E39" s="25" t="s">
        <v>485</v>
      </c>
      <c r="F39" s="1" t="s">
        <v>186</v>
      </c>
    </row>
    <row r="40" spans="1:6" x14ac:dyDescent="0.3">
      <c r="A40" s="1">
        <v>3</v>
      </c>
      <c r="B40" s="32">
        <v>44231</v>
      </c>
      <c r="C40" s="10" t="s">
        <v>448</v>
      </c>
      <c r="D40" s="10" t="s">
        <v>1304</v>
      </c>
      <c r="E40" s="25" t="s">
        <v>486</v>
      </c>
      <c r="F40" s="1" t="s">
        <v>186</v>
      </c>
    </row>
    <row r="41" spans="1:6" x14ac:dyDescent="0.3">
      <c r="A41" s="1">
        <v>3</v>
      </c>
      <c r="B41" s="32">
        <v>44231</v>
      </c>
      <c r="C41" s="10" t="s">
        <v>448</v>
      </c>
      <c r="D41" s="10" t="s">
        <v>1304</v>
      </c>
      <c r="E41" s="25" t="s">
        <v>487</v>
      </c>
      <c r="F41" s="1" t="s">
        <v>186</v>
      </c>
    </row>
    <row r="42" spans="1:6" x14ac:dyDescent="0.3">
      <c r="A42" s="1">
        <v>3</v>
      </c>
      <c r="B42" s="32">
        <v>44231</v>
      </c>
      <c r="C42" s="10" t="s">
        <v>448</v>
      </c>
      <c r="D42" s="10" t="s">
        <v>1304</v>
      </c>
      <c r="E42" s="25" t="s">
        <v>488</v>
      </c>
      <c r="F42" s="1" t="s">
        <v>186</v>
      </c>
    </row>
    <row r="43" spans="1:6" x14ac:dyDescent="0.3">
      <c r="A43" s="1">
        <v>3</v>
      </c>
      <c r="B43" s="32">
        <v>44231</v>
      </c>
      <c r="C43" s="10" t="s">
        <v>448</v>
      </c>
      <c r="D43" s="10" t="s">
        <v>1304</v>
      </c>
      <c r="E43" s="25" t="s">
        <v>489</v>
      </c>
      <c r="F43" s="1" t="s">
        <v>186</v>
      </c>
    </row>
    <row r="44" spans="1:6" x14ac:dyDescent="0.3">
      <c r="A44" s="1">
        <v>3</v>
      </c>
      <c r="B44" s="32">
        <v>44231</v>
      </c>
      <c r="C44" s="10" t="s">
        <v>448</v>
      </c>
      <c r="D44" s="10" t="s">
        <v>1304</v>
      </c>
      <c r="E44" s="25" t="s">
        <v>490</v>
      </c>
      <c r="F44" s="1" t="s">
        <v>186</v>
      </c>
    </row>
    <row r="45" spans="1:6" x14ac:dyDescent="0.3">
      <c r="A45" s="1">
        <v>3</v>
      </c>
      <c r="B45" s="32">
        <v>44231</v>
      </c>
      <c r="C45" s="10" t="s">
        <v>448</v>
      </c>
      <c r="D45" s="10" t="s">
        <v>1304</v>
      </c>
      <c r="E45" s="25" t="s">
        <v>491</v>
      </c>
      <c r="F45" s="1" t="s">
        <v>186</v>
      </c>
    </row>
    <row r="46" spans="1:6" x14ac:dyDescent="0.3">
      <c r="A46" s="1">
        <v>3</v>
      </c>
      <c r="B46" s="32">
        <v>44231</v>
      </c>
      <c r="C46" s="10" t="s">
        <v>448</v>
      </c>
      <c r="D46" s="10" t="s">
        <v>1304</v>
      </c>
      <c r="E46" s="25" t="s">
        <v>492</v>
      </c>
      <c r="F46" s="1" t="s">
        <v>186</v>
      </c>
    </row>
    <row r="47" spans="1:6" x14ac:dyDescent="0.3">
      <c r="A47" s="1">
        <v>3</v>
      </c>
      <c r="B47" s="32">
        <v>44231</v>
      </c>
      <c r="C47" s="10" t="s">
        <v>448</v>
      </c>
      <c r="D47" s="10" t="s">
        <v>1304</v>
      </c>
      <c r="E47" s="25" t="s">
        <v>493</v>
      </c>
      <c r="F47" s="1" t="s">
        <v>186</v>
      </c>
    </row>
    <row r="48" spans="1:6" x14ac:dyDescent="0.3">
      <c r="A48" s="1">
        <v>3</v>
      </c>
      <c r="B48" s="32">
        <v>44231</v>
      </c>
      <c r="C48" s="10" t="s">
        <v>448</v>
      </c>
      <c r="D48" s="10" t="s">
        <v>1304</v>
      </c>
      <c r="E48" s="25" t="s">
        <v>494</v>
      </c>
      <c r="F48" s="1" t="s">
        <v>186</v>
      </c>
    </row>
    <row r="49" spans="1:6" x14ac:dyDescent="0.3">
      <c r="A49" s="1">
        <v>3</v>
      </c>
      <c r="B49" s="32">
        <v>44231</v>
      </c>
      <c r="C49" s="10" t="s">
        <v>448</v>
      </c>
      <c r="D49" s="10" t="s">
        <v>1304</v>
      </c>
      <c r="E49" s="25" t="s">
        <v>495</v>
      </c>
      <c r="F49" s="1" t="s">
        <v>186</v>
      </c>
    </row>
    <row r="50" spans="1:6" x14ac:dyDescent="0.3">
      <c r="A50" s="1">
        <v>3</v>
      </c>
      <c r="B50" s="32">
        <v>44231</v>
      </c>
      <c r="C50" s="10" t="s">
        <v>448</v>
      </c>
      <c r="D50" s="10" t="s">
        <v>1304</v>
      </c>
      <c r="E50" s="25" t="s">
        <v>496</v>
      </c>
      <c r="F50" s="1" t="s">
        <v>186</v>
      </c>
    </row>
    <row r="51" spans="1:6" x14ac:dyDescent="0.3">
      <c r="A51" s="1">
        <v>3</v>
      </c>
      <c r="B51" s="32">
        <v>44231</v>
      </c>
      <c r="C51" s="10" t="s">
        <v>448</v>
      </c>
      <c r="D51" s="10" t="s">
        <v>1304</v>
      </c>
      <c r="E51" s="25" t="s">
        <v>497</v>
      </c>
      <c r="F51" s="1" t="s">
        <v>186</v>
      </c>
    </row>
    <row r="52" spans="1:6" x14ac:dyDescent="0.3">
      <c r="A52" s="1">
        <v>3</v>
      </c>
      <c r="B52" s="32">
        <v>44231</v>
      </c>
      <c r="C52" s="10" t="s">
        <v>448</v>
      </c>
      <c r="D52" s="10" t="s">
        <v>1304</v>
      </c>
      <c r="E52" s="25" t="s">
        <v>498</v>
      </c>
      <c r="F52" s="1" t="s">
        <v>186</v>
      </c>
    </row>
    <row r="53" spans="1:6" x14ac:dyDescent="0.3">
      <c r="A53" s="1">
        <v>3</v>
      </c>
      <c r="B53" s="32">
        <v>44231</v>
      </c>
      <c r="C53" s="10" t="s">
        <v>448</v>
      </c>
      <c r="D53" s="10" t="s">
        <v>1304</v>
      </c>
      <c r="E53" s="25" t="s">
        <v>499</v>
      </c>
      <c r="F53" s="1" t="s">
        <v>186</v>
      </c>
    </row>
    <row r="54" spans="1:6" x14ac:dyDescent="0.3">
      <c r="A54" s="1">
        <v>3</v>
      </c>
      <c r="B54" s="32">
        <v>44231</v>
      </c>
      <c r="C54" s="10" t="s">
        <v>448</v>
      </c>
      <c r="D54" s="10" t="s">
        <v>1304</v>
      </c>
      <c r="E54" s="25" t="s">
        <v>500</v>
      </c>
      <c r="F54" s="1" t="s">
        <v>186</v>
      </c>
    </row>
    <row r="55" spans="1:6" x14ac:dyDescent="0.3">
      <c r="A55" s="1">
        <v>3</v>
      </c>
      <c r="B55" s="32">
        <v>44231</v>
      </c>
      <c r="C55" s="10" t="s">
        <v>448</v>
      </c>
      <c r="D55" s="10" t="s">
        <v>1304</v>
      </c>
      <c r="E55" s="25" t="s">
        <v>501</v>
      </c>
      <c r="F55" s="1" t="s">
        <v>186</v>
      </c>
    </row>
    <row r="56" spans="1:6" x14ac:dyDescent="0.3">
      <c r="A56" s="1">
        <v>3</v>
      </c>
      <c r="B56" s="32">
        <v>44231</v>
      </c>
      <c r="C56" s="10" t="s">
        <v>448</v>
      </c>
      <c r="D56" s="10" t="s">
        <v>1304</v>
      </c>
      <c r="E56" s="25" t="s">
        <v>502</v>
      </c>
      <c r="F56" s="1" t="s">
        <v>186</v>
      </c>
    </row>
    <row r="57" spans="1:6" x14ac:dyDescent="0.3">
      <c r="A57" s="1">
        <v>3</v>
      </c>
      <c r="B57" s="32">
        <v>44231</v>
      </c>
      <c r="C57" s="10" t="s">
        <v>448</v>
      </c>
      <c r="D57" s="10" t="s">
        <v>1304</v>
      </c>
      <c r="E57" s="25" t="s">
        <v>503</v>
      </c>
      <c r="F57" s="1" t="s">
        <v>186</v>
      </c>
    </row>
    <row r="58" spans="1:6" x14ac:dyDescent="0.3">
      <c r="A58" s="1">
        <v>3</v>
      </c>
      <c r="B58" s="32">
        <v>44231</v>
      </c>
      <c r="C58" s="10" t="s">
        <v>448</v>
      </c>
      <c r="D58" s="10" t="s">
        <v>1304</v>
      </c>
      <c r="E58" s="25" t="s">
        <v>504</v>
      </c>
      <c r="F58" s="1" t="s">
        <v>186</v>
      </c>
    </row>
    <row r="59" spans="1:6" x14ac:dyDescent="0.3">
      <c r="A59" s="1">
        <v>3</v>
      </c>
      <c r="B59" s="32">
        <v>44231</v>
      </c>
      <c r="C59" s="10" t="s">
        <v>448</v>
      </c>
      <c r="D59" s="10" t="s">
        <v>1304</v>
      </c>
      <c r="E59" s="25" t="s">
        <v>505</v>
      </c>
      <c r="F59" s="1" t="s">
        <v>186</v>
      </c>
    </row>
    <row r="60" spans="1:6" x14ac:dyDescent="0.3">
      <c r="A60" s="1">
        <v>3</v>
      </c>
      <c r="B60" s="32">
        <v>44231</v>
      </c>
      <c r="C60" s="10" t="s">
        <v>448</v>
      </c>
      <c r="D60" s="10" t="s">
        <v>1293</v>
      </c>
      <c r="E60" s="25" t="s">
        <v>506</v>
      </c>
      <c r="F60" s="1" t="s">
        <v>186</v>
      </c>
    </row>
    <row r="61" spans="1:6" x14ac:dyDescent="0.3">
      <c r="A61" s="1">
        <v>3</v>
      </c>
      <c r="B61" s="32">
        <v>44231</v>
      </c>
      <c r="C61" s="10" t="s">
        <v>448</v>
      </c>
      <c r="D61" s="10" t="s">
        <v>1293</v>
      </c>
      <c r="E61" s="25" t="s">
        <v>507</v>
      </c>
      <c r="F61" s="1" t="s">
        <v>186</v>
      </c>
    </row>
    <row r="62" spans="1:6" x14ac:dyDescent="0.3">
      <c r="A62" s="1">
        <v>3</v>
      </c>
      <c r="B62" s="32">
        <v>44231</v>
      </c>
      <c r="C62" s="10" t="s">
        <v>448</v>
      </c>
      <c r="D62" s="10" t="s">
        <v>1293</v>
      </c>
      <c r="E62" s="25" t="s">
        <v>508</v>
      </c>
      <c r="F62" s="1" t="s">
        <v>186</v>
      </c>
    </row>
    <row r="63" spans="1:6" x14ac:dyDescent="0.3">
      <c r="A63" s="1">
        <v>3</v>
      </c>
      <c r="B63" s="32">
        <v>44231</v>
      </c>
      <c r="C63" s="10" t="s">
        <v>448</v>
      </c>
      <c r="D63" s="10" t="s">
        <v>1293</v>
      </c>
      <c r="E63" s="25" t="s">
        <v>509</v>
      </c>
      <c r="F63" s="1" t="s">
        <v>186</v>
      </c>
    </row>
    <row r="64" spans="1:6" x14ac:dyDescent="0.3">
      <c r="A64" s="1">
        <v>3</v>
      </c>
      <c r="B64" s="32">
        <v>44231</v>
      </c>
      <c r="C64" s="10" t="s">
        <v>448</v>
      </c>
      <c r="D64" s="10" t="s">
        <v>1293</v>
      </c>
      <c r="E64" s="25" t="s">
        <v>510</v>
      </c>
      <c r="F64" s="1" t="s">
        <v>186</v>
      </c>
    </row>
    <row r="65" spans="1:6" x14ac:dyDescent="0.3">
      <c r="A65" s="1">
        <v>3</v>
      </c>
      <c r="B65" s="32">
        <v>44231</v>
      </c>
      <c r="C65" s="10" t="s">
        <v>448</v>
      </c>
      <c r="D65" s="10" t="s">
        <v>1293</v>
      </c>
      <c r="E65" s="25" t="s">
        <v>511</v>
      </c>
      <c r="F65" s="1" t="s">
        <v>186</v>
      </c>
    </row>
    <row r="66" spans="1:6" x14ac:dyDescent="0.3">
      <c r="A66" s="1">
        <v>3</v>
      </c>
      <c r="B66" s="32">
        <v>44231</v>
      </c>
      <c r="C66" s="10" t="s">
        <v>448</v>
      </c>
      <c r="D66" s="10" t="s">
        <v>1293</v>
      </c>
      <c r="E66" s="25" t="s">
        <v>512</v>
      </c>
      <c r="F66" s="1" t="s">
        <v>186</v>
      </c>
    </row>
    <row r="67" spans="1:6" x14ac:dyDescent="0.3">
      <c r="A67" s="1">
        <v>3</v>
      </c>
      <c r="B67" s="32">
        <v>44231</v>
      </c>
      <c r="C67" s="10" t="s">
        <v>448</v>
      </c>
      <c r="D67" s="10" t="s">
        <v>1293</v>
      </c>
      <c r="E67" s="25" t="s">
        <v>513</v>
      </c>
      <c r="F67" s="1" t="s">
        <v>186</v>
      </c>
    </row>
    <row r="68" spans="1:6" x14ac:dyDescent="0.3">
      <c r="A68" s="1">
        <v>3</v>
      </c>
      <c r="B68" s="32">
        <v>44231</v>
      </c>
      <c r="C68" s="10" t="s">
        <v>448</v>
      </c>
      <c r="D68" s="10" t="s">
        <v>1293</v>
      </c>
      <c r="E68" s="25" t="s">
        <v>514</v>
      </c>
      <c r="F68" s="1" t="s">
        <v>186</v>
      </c>
    </row>
    <row r="69" spans="1:6" x14ac:dyDescent="0.3">
      <c r="A69" s="1">
        <v>3</v>
      </c>
      <c r="B69" s="32">
        <v>44231</v>
      </c>
      <c r="C69" s="10" t="s">
        <v>448</v>
      </c>
      <c r="D69" s="10" t="s">
        <v>1293</v>
      </c>
      <c r="E69" s="25" t="s">
        <v>515</v>
      </c>
      <c r="F69" s="1" t="s">
        <v>186</v>
      </c>
    </row>
    <row r="70" spans="1:6" x14ac:dyDescent="0.3">
      <c r="A70" s="1">
        <v>3</v>
      </c>
      <c r="B70" s="32">
        <v>44231</v>
      </c>
      <c r="C70" s="10" t="s">
        <v>448</v>
      </c>
      <c r="D70" s="10" t="s">
        <v>1293</v>
      </c>
      <c r="E70" s="25" t="s">
        <v>516</v>
      </c>
      <c r="F70" s="1" t="s">
        <v>186</v>
      </c>
    </row>
    <row r="71" spans="1:6" x14ac:dyDescent="0.3">
      <c r="A71" s="1">
        <v>3</v>
      </c>
      <c r="B71" s="32">
        <v>44231</v>
      </c>
      <c r="C71" s="10" t="s">
        <v>448</v>
      </c>
      <c r="D71" s="10" t="s">
        <v>1293</v>
      </c>
      <c r="E71" s="25" t="s">
        <v>517</v>
      </c>
      <c r="F71" s="1" t="s">
        <v>186</v>
      </c>
    </row>
    <row r="72" spans="1:6" x14ac:dyDescent="0.3">
      <c r="A72" s="1">
        <v>3</v>
      </c>
      <c r="B72" s="32">
        <v>44231</v>
      </c>
      <c r="C72" s="10" t="s">
        <v>448</v>
      </c>
      <c r="D72" s="10" t="s">
        <v>1293</v>
      </c>
      <c r="E72" s="25" t="s">
        <v>518</v>
      </c>
      <c r="F72" s="1" t="s">
        <v>186</v>
      </c>
    </row>
    <row r="73" spans="1:6" x14ac:dyDescent="0.3">
      <c r="A73" s="1">
        <v>3</v>
      </c>
      <c r="B73" s="32">
        <v>44231</v>
      </c>
      <c r="C73" s="10" t="s">
        <v>448</v>
      </c>
      <c r="D73" s="10" t="s">
        <v>1293</v>
      </c>
      <c r="E73" s="25" t="s">
        <v>519</v>
      </c>
      <c r="F73" s="1" t="s">
        <v>186</v>
      </c>
    </row>
    <row r="74" spans="1:6" x14ac:dyDescent="0.3">
      <c r="A74" s="1">
        <v>3</v>
      </c>
      <c r="B74" s="32">
        <v>44231</v>
      </c>
      <c r="C74" s="10" t="s">
        <v>448</v>
      </c>
      <c r="D74" s="35" t="s">
        <v>1293</v>
      </c>
      <c r="E74" s="25" t="s">
        <v>520</v>
      </c>
      <c r="F74" s="1" t="s">
        <v>186</v>
      </c>
    </row>
    <row r="75" spans="1:6" ht="273.60000000000002" x14ac:dyDescent="0.3">
      <c r="B75" s="32"/>
      <c r="C75" s="31"/>
      <c r="D75" s="10"/>
      <c r="E75" s="25" t="s">
        <v>237</v>
      </c>
      <c r="F75" s="1" t="s">
        <v>186</v>
      </c>
    </row>
    <row r="76" spans="1:6" ht="187.2" x14ac:dyDescent="0.3">
      <c r="A76" s="1">
        <v>4</v>
      </c>
      <c r="B76" s="32">
        <v>44384</v>
      </c>
      <c r="C76" s="31"/>
      <c r="D76" s="10"/>
      <c r="E76" s="25" t="s">
        <v>1305</v>
      </c>
      <c r="F76" s="1" t="s">
        <v>186</v>
      </c>
    </row>
    <row r="77" spans="1:6" ht="100.8" x14ac:dyDescent="0.3">
      <c r="B77" s="32"/>
      <c r="C77" s="31"/>
      <c r="D77" s="10"/>
      <c r="E77" s="25" t="s">
        <v>1306</v>
      </c>
      <c r="F77" s="1" t="s">
        <v>186</v>
      </c>
    </row>
    <row r="78" spans="1:6" ht="316.8" x14ac:dyDescent="0.3">
      <c r="B78" s="32"/>
      <c r="C78" s="31"/>
      <c r="D78" s="10"/>
      <c r="E78" s="25" t="s">
        <v>272</v>
      </c>
      <c r="F78" s="1" t="s">
        <v>186</v>
      </c>
    </row>
    <row r="79" spans="1:6" ht="15" customHeight="1" x14ac:dyDescent="0.3">
      <c r="A79" s="1">
        <v>5</v>
      </c>
      <c r="B79" s="32">
        <v>44536</v>
      </c>
      <c r="C79" s="31"/>
      <c r="D79" s="10"/>
      <c r="E79" s="25" t="s">
        <v>1307</v>
      </c>
      <c r="F79" s="1" t="s">
        <v>186</v>
      </c>
    </row>
    <row r="80" spans="1:6" x14ac:dyDescent="0.3">
      <c r="B80" s="32"/>
      <c r="C80" s="31"/>
      <c r="D80" s="10"/>
      <c r="E80" s="25"/>
      <c r="F80" s="1" t="s">
        <v>186</v>
      </c>
    </row>
    <row r="81" spans="1:6" ht="331.2" x14ac:dyDescent="0.3">
      <c r="B81" s="32"/>
      <c r="C81" s="31"/>
      <c r="D81" s="10"/>
      <c r="E81" s="22" t="s">
        <v>322</v>
      </c>
      <c r="F81" s="1" t="s">
        <v>186</v>
      </c>
    </row>
    <row r="82" spans="1:6" ht="28.8" x14ac:dyDescent="0.3">
      <c r="B82" s="32"/>
      <c r="C82" s="31"/>
      <c r="D82" s="10"/>
      <c r="E82" s="22" t="s">
        <v>323</v>
      </c>
      <c r="F82" s="1" t="s">
        <v>186</v>
      </c>
    </row>
    <row r="83" spans="1:6" ht="72" x14ac:dyDescent="0.3">
      <c r="B83" s="32"/>
      <c r="C83" s="31"/>
      <c r="D83" s="10"/>
      <c r="E83" s="22" t="s">
        <v>324</v>
      </c>
      <c r="F83" s="1" t="s">
        <v>186</v>
      </c>
    </row>
    <row r="84" spans="1:6" ht="28.8" x14ac:dyDescent="0.3">
      <c r="B84" s="32"/>
      <c r="C84" s="31"/>
      <c r="D84" s="10"/>
      <c r="E84" s="25" t="s">
        <v>325</v>
      </c>
      <c r="F84" s="1" t="s">
        <v>186</v>
      </c>
    </row>
    <row r="85" spans="1:6" ht="288" x14ac:dyDescent="0.3">
      <c r="A85" s="1">
        <v>6</v>
      </c>
      <c r="B85" s="32">
        <v>44652</v>
      </c>
      <c r="C85" s="31"/>
      <c r="D85" s="10"/>
      <c r="E85" s="25" t="s">
        <v>1308</v>
      </c>
      <c r="F85" s="1" t="s">
        <v>186</v>
      </c>
    </row>
    <row r="86" spans="1:6" ht="144" x14ac:dyDescent="0.3">
      <c r="B86" s="32"/>
      <c r="C86" s="31"/>
      <c r="D86" s="10"/>
      <c r="E86" s="25" t="s">
        <v>1309</v>
      </c>
      <c r="F86" s="1" t="s">
        <v>186</v>
      </c>
    </row>
    <row r="87" spans="1:6" ht="129.6" x14ac:dyDescent="0.3">
      <c r="B87" s="32"/>
      <c r="C87" s="31"/>
      <c r="D87" s="10"/>
      <c r="E87" s="25" t="s">
        <v>340</v>
      </c>
      <c r="F87" s="1" t="s">
        <v>186</v>
      </c>
    </row>
    <row r="88" spans="1:6" ht="43.2" x14ac:dyDescent="0.3">
      <c r="E88" s="25" t="s">
        <v>1310</v>
      </c>
      <c r="F88" s="1" t="s">
        <v>186</v>
      </c>
    </row>
    <row r="89" spans="1:6" x14ac:dyDescent="0.3">
      <c r="A89" s="34">
        <v>44567</v>
      </c>
      <c r="B89" s="34">
        <v>44663</v>
      </c>
      <c r="C89" s="34"/>
      <c r="D89" s="35"/>
      <c r="E89" s="1" t="s">
        <v>346</v>
      </c>
      <c r="F89" s="1" t="s">
        <v>186</v>
      </c>
    </row>
    <row r="90" spans="1:6" ht="43.2" x14ac:dyDescent="0.3">
      <c r="A90" s="1">
        <v>7</v>
      </c>
      <c r="B90" s="34">
        <v>44910</v>
      </c>
      <c r="C90" s="35" t="s">
        <v>448</v>
      </c>
      <c r="D90" s="35" t="s">
        <v>521</v>
      </c>
      <c r="E90" s="36" t="s">
        <v>522</v>
      </c>
      <c r="F90" s="1" t="s">
        <v>348</v>
      </c>
    </row>
    <row r="91" spans="1:6" x14ac:dyDescent="0.3">
      <c r="A91" s="1">
        <v>7</v>
      </c>
      <c r="B91" s="34">
        <v>44910</v>
      </c>
      <c r="C91" s="35" t="s">
        <v>448</v>
      </c>
      <c r="D91" s="35" t="s">
        <v>459</v>
      </c>
      <c r="E91" s="25" t="s">
        <v>523</v>
      </c>
      <c r="F91" s="1" t="s">
        <v>348</v>
      </c>
    </row>
    <row r="92" spans="1:6" x14ac:dyDescent="0.3">
      <c r="A92" s="1">
        <v>7</v>
      </c>
      <c r="B92" s="34">
        <v>44910</v>
      </c>
      <c r="C92" s="35" t="s">
        <v>448</v>
      </c>
      <c r="D92" s="35" t="s">
        <v>1293</v>
      </c>
      <c r="E92" s="25" t="s">
        <v>524</v>
      </c>
      <c r="F92" s="1" t="s">
        <v>348</v>
      </c>
    </row>
    <row r="93" spans="1:6" x14ac:dyDescent="0.3">
      <c r="A93" s="1">
        <v>7</v>
      </c>
      <c r="B93" s="34">
        <v>44910</v>
      </c>
      <c r="C93" s="35" t="s">
        <v>448</v>
      </c>
      <c r="D93" s="35" t="s">
        <v>1293</v>
      </c>
      <c r="E93" s="25" t="s">
        <v>525</v>
      </c>
      <c r="F93" s="1" t="s">
        <v>348</v>
      </c>
    </row>
    <row r="94" spans="1:6" x14ac:dyDescent="0.3">
      <c r="A94" s="1">
        <v>7</v>
      </c>
      <c r="B94" s="34">
        <v>44910</v>
      </c>
      <c r="C94" s="35" t="s">
        <v>448</v>
      </c>
      <c r="D94" s="35" t="s">
        <v>1293</v>
      </c>
      <c r="E94" s="25" t="s">
        <v>526</v>
      </c>
      <c r="F94" s="1" t="s">
        <v>348</v>
      </c>
    </row>
    <row r="95" spans="1:6" x14ac:dyDescent="0.3">
      <c r="A95" s="1">
        <v>7</v>
      </c>
      <c r="B95" s="34">
        <v>44910</v>
      </c>
      <c r="C95" s="35" t="s">
        <v>448</v>
      </c>
      <c r="D95" s="35" t="s">
        <v>1293</v>
      </c>
      <c r="E95" s="25" t="s">
        <v>527</v>
      </c>
      <c r="F95" s="1" t="s">
        <v>348</v>
      </c>
    </row>
    <row r="96" spans="1:6" x14ac:dyDescent="0.3">
      <c r="A96" s="1">
        <v>7</v>
      </c>
      <c r="B96" s="34">
        <v>44910</v>
      </c>
      <c r="C96" s="35" t="s">
        <v>448</v>
      </c>
      <c r="D96" s="35" t="s">
        <v>1293</v>
      </c>
      <c r="E96" s="25" t="s">
        <v>528</v>
      </c>
      <c r="F96" s="1" t="s">
        <v>348</v>
      </c>
    </row>
    <row r="97" spans="1:10" x14ac:dyDescent="0.3">
      <c r="A97" s="1">
        <v>7</v>
      </c>
      <c r="B97" s="34">
        <v>44910</v>
      </c>
      <c r="C97" s="35" t="s">
        <v>448</v>
      </c>
      <c r="D97" s="35" t="s">
        <v>1293</v>
      </c>
      <c r="E97" s="25" t="s">
        <v>529</v>
      </c>
      <c r="F97" s="1" t="s">
        <v>348</v>
      </c>
    </row>
    <row r="98" spans="1:10" x14ac:dyDescent="0.3">
      <c r="A98" s="1">
        <v>7</v>
      </c>
      <c r="B98" s="34">
        <v>44910</v>
      </c>
      <c r="C98" s="35" t="s">
        <v>448</v>
      </c>
      <c r="D98" s="35" t="s">
        <v>1293</v>
      </c>
      <c r="E98" s="25" t="s">
        <v>530</v>
      </c>
      <c r="F98" s="1" t="s">
        <v>348</v>
      </c>
    </row>
    <row r="99" spans="1:10" x14ac:dyDescent="0.3">
      <c r="A99" s="1">
        <v>7</v>
      </c>
      <c r="B99" s="34">
        <v>44910</v>
      </c>
      <c r="C99" s="35" t="s">
        <v>448</v>
      </c>
      <c r="D99" s="35" t="s">
        <v>1293</v>
      </c>
      <c r="E99" s="25" t="s">
        <v>531</v>
      </c>
      <c r="F99" s="1" t="s">
        <v>348</v>
      </c>
    </row>
    <row r="100" spans="1:10" x14ac:dyDescent="0.3">
      <c r="A100" s="1">
        <v>7</v>
      </c>
      <c r="B100" s="34">
        <v>44910</v>
      </c>
      <c r="C100" s="35" t="s">
        <v>448</v>
      </c>
      <c r="D100" s="35" t="s">
        <v>1293</v>
      </c>
      <c r="E100" s="25" t="s">
        <v>532</v>
      </c>
      <c r="F100" s="1" t="s">
        <v>348</v>
      </c>
    </row>
    <row r="101" spans="1:10" x14ac:dyDescent="0.3">
      <c r="A101" s="1">
        <v>7</v>
      </c>
      <c r="B101" s="34">
        <v>44910</v>
      </c>
      <c r="C101" s="35" t="s">
        <v>448</v>
      </c>
      <c r="D101" s="35" t="s">
        <v>1293</v>
      </c>
      <c r="E101" s="25" t="s">
        <v>533</v>
      </c>
      <c r="F101" s="1" t="s">
        <v>348</v>
      </c>
    </row>
    <row r="102" spans="1:10" x14ac:dyDescent="0.3">
      <c r="A102" s="1">
        <v>7</v>
      </c>
      <c r="B102" s="34">
        <v>44910</v>
      </c>
      <c r="C102" s="35" t="s">
        <v>448</v>
      </c>
      <c r="D102" s="35" t="s">
        <v>1293</v>
      </c>
      <c r="E102" s="25" t="s">
        <v>534</v>
      </c>
      <c r="F102" s="1" t="s">
        <v>348</v>
      </c>
    </row>
    <row r="103" spans="1:10" x14ac:dyDescent="0.3">
      <c r="A103" s="1">
        <v>7</v>
      </c>
      <c r="B103" s="34">
        <v>44910</v>
      </c>
      <c r="C103" s="10" t="s">
        <v>448</v>
      </c>
      <c r="D103" s="35" t="s">
        <v>1311</v>
      </c>
      <c r="E103" s="25" t="s">
        <v>535</v>
      </c>
      <c r="F103" s="1" t="s">
        <v>348</v>
      </c>
      <c r="J103" s="2"/>
    </row>
    <row r="104" spans="1:10" x14ac:dyDescent="0.3">
      <c r="A104" s="1">
        <v>7</v>
      </c>
      <c r="B104" s="34">
        <v>44910</v>
      </c>
      <c r="C104" s="10" t="s">
        <v>448</v>
      </c>
      <c r="D104" s="35" t="s">
        <v>1311</v>
      </c>
      <c r="E104" s="25" t="s">
        <v>536</v>
      </c>
      <c r="F104" s="1" t="s">
        <v>348</v>
      </c>
      <c r="J104" s="2"/>
    </row>
    <row r="105" spans="1:10" x14ac:dyDescent="0.3">
      <c r="A105" s="1">
        <v>7</v>
      </c>
      <c r="B105" s="34">
        <v>44910</v>
      </c>
      <c r="C105" s="10" t="s">
        <v>448</v>
      </c>
      <c r="D105" s="35" t="s">
        <v>1311</v>
      </c>
      <c r="E105" s="25" t="s">
        <v>537</v>
      </c>
      <c r="F105" s="1" t="s">
        <v>348</v>
      </c>
      <c r="J105" s="2"/>
    </row>
    <row r="106" spans="1:10" x14ac:dyDescent="0.3">
      <c r="A106" s="1">
        <v>7</v>
      </c>
      <c r="B106" s="34">
        <v>44910</v>
      </c>
      <c r="C106" s="10" t="s">
        <v>448</v>
      </c>
      <c r="D106" s="35" t="s">
        <v>1311</v>
      </c>
      <c r="E106" s="25" t="s">
        <v>538</v>
      </c>
      <c r="F106" s="1" t="s">
        <v>348</v>
      </c>
      <c r="J106" s="2"/>
    </row>
    <row r="107" spans="1:10" x14ac:dyDescent="0.3">
      <c r="A107" s="1">
        <v>7</v>
      </c>
      <c r="B107" s="34">
        <v>44910</v>
      </c>
      <c r="C107" s="10" t="s">
        <v>448</v>
      </c>
      <c r="D107" s="35" t="s">
        <v>1311</v>
      </c>
      <c r="E107" s="25" t="s">
        <v>539</v>
      </c>
      <c r="F107" s="1" t="s">
        <v>348</v>
      </c>
      <c r="J107" s="2"/>
    </row>
    <row r="108" spans="1:10" x14ac:dyDescent="0.3">
      <c r="A108" s="1">
        <v>7</v>
      </c>
      <c r="B108" s="34">
        <v>44910</v>
      </c>
      <c r="C108" s="10" t="s">
        <v>448</v>
      </c>
      <c r="D108" s="35" t="s">
        <v>1303</v>
      </c>
      <c r="E108" s="25" t="s">
        <v>540</v>
      </c>
      <c r="F108" s="1" t="s">
        <v>348</v>
      </c>
      <c r="J108" s="2"/>
    </row>
    <row r="109" spans="1:10" x14ac:dyDescent="0.3">
      <c r="A109" s="1">
        <v>7</v>
      </c>
      <c r="B109" s="34">
        <v>44910</v>
      </c>
      <c r="C109" s="10" t="s">
        <v>448</v>
      </c>
      <c r="D109" s="35" t="s">
        <v>1303</v>
      </c>
      <c r="E109" s="25" t="s">
        <v>541</v>
      </c>
      <c r="F109" s="1" t="s">
        <v>348</v>
      </c>
      <c r="J109" s="2"/>
    </row>
    <row r="110" spans="1:10" x14ac:dyDescent="0.3">
      <c r="A110" s="1">
        <v>7</v>
      </c>
      <c r="B110" s="34">
        <v>44910</v>
      </c>
      <c r="C110" s="10" t="s">
        <v>448</v>
      </c>
      <c r="D110" s="35" t="s">
        <v>1303</v>
      </c>
      <c r="E110" s="25" t="s">
        <v>542</v>
      </c>
      <c r="F110" s="1" t="s">
        <v>348</v>
      </c>
      <c r="J110" s="2"/>
    </row>
    <row r="111" spans="1:10" x14ac:dyDescent="0.3">
      <c r="A111" s="1">
        <v>7</v>
      </c>
      <c r="B111" s="34">
        <v>44910</v>
      </c>
      <c r="C111" s="10" t="s">
        <v>448</v>
      </c>
      <c r="D111" s="35" t="s">
        <v>1303</v>
      </c>
      <c r="E111" s="25" t="s">
        <v>543</v>
      </c>
      <c r="F111" s="1" t="s">
        <v>348</v>
      </c>
      <c r="J111" s="2"/>
    </row>
    <row r="112" spans="1:10" x14ac:dyDescent="0.3">
      <c r="A112" s="1">
        <v>7</v>
      </c>
      <c r="B112" s="34">
        <v>44910</v>
      </c>
      <c r="C112" s="10" t="s">
        <v>448</v>
      </c>
      <c r="D112" s="35" t="s">
        <v>1303</v>
      </c>
      <c r="E112" s="25" t="s">
        <v>544</v>
      </c>
      <c r="F112" s="1" t="s">
        <v>348</v>
      </c>
      <c r="J112" s="2"/>
    </row>
    <row r="113" spans="1:10" x14ac:dyDescent="0.3">
      <c r="A113" s="1">
        <v>7</v>
      </c>
      <c r="B113" s="34">
        <v>44910</v>
      </c>
      <c r="C113" s="10" t="s">
        <v>448</v>
      </c>
      <c r="D113" s="35" t="s">
        <v>1303</v>
      </c>
      <c r="E113" s="25" t="s">
        <v>545</v>
      </c>
      <c r="F113" s="1" t="s">
        <v>348</v>
      </c>
      <c r="J113" s="2"/>
    </row>
    <row r="114" spans="1:10" x14ac:dyDescent="0.3">
      <c r="A114" s="1">
        <v>7</v>
      </c>
      <c r="B114" s="34">
        <v>44910</v>
      </c>
      <c r="C114" s="10" t="s">
        <v>448</v>
      </c>
      <c r="D114" s="35" t="s">
        <v>1303</v>
      </c>
      <c r="E114" s="25" t="s">
        <v>546</v>
      </c>
      <c r="F114" s="1" t="s">
        <v>348</v>
      </c>
      <c r="J114" s="2"/>
    </row>
    <row r="115" spans="1:10" x14ac:dyDescent="0.3">
      <c r="A115" s="1">
        <v>7</v>
      </c>
      <c r="B115" s="34">
        <v>44910</v>
      </c>
      <c r="C115" s="10" t="s">
        <v>448</v>
      </c>
      <c r="D115" s="35" t="s">
        <v>1303</v>
      </c>
      <c r="E115" s="25" t="s">
        <v>547</v>
      </c>
      <c r="F115" s="1" t="s">
        <v>348</v>
      </c>
    </row>
    <row r="116" spans="1:10" x14ac:dyDescent="0.3">
      <c r="A116" s="1">
        <v>7</v>
      </c>
      <c r="B116" s="34">
        <v>44910</v>
      </c>
      <c r="C116" s="10" t="s">
        <v>448</v>
      </c>
      <c r="D116" s="35" t="s">
        <v>1303</v>
      </c>
      <c r="E116" s="25" t="s">
        <v>548</v>
      </c>
      <c r="F116" s="1" t="s">
        <v>348</v>
      </c>
    </row>
    <row r="117" spans="1:10" x14ac:dyDescent="0.3">
      <c r="A117" s="1">
        <v>7</v>
      </c>
      <c r="B117" s="34">
        <v>44910</v>
      </c>
      <c r="C117" s="10" t="s">
        <v>448</v>
      </c>
      <c r="D117" s="35" t="s">
        <v>1303</v>
      </c>
      <c r="E117" s="25" t="s">
        <v>549</v>
      </c>
      <c r="F117" s="1" t="s">
        <v>348</v>
      </c>
    </row>
    <row r="118" spans="1:10" x14ac:dyDescent="0.3">
      <c r="A118" s="1">
        <v>7</v>
      </c>
      <c r="B118" s="34">
        <v>44910</v>
      </c>
      <c r="C118" s="10" t="s">
        <v>448</v>
      </c>
      <c r="D118" s="35" t="s">
        <v>1303</v>
      </c>
      <c r="E118" s="25" t="s">
        <v>550</v>
      </c>
      <c r="F118" s="1" t="s">
        <v>348</v>
      </c>
    </row>
    <row r="119" spans="1:10" x14ac:dyDescent="0.3">
      <c r="A119" s="1">
        <v>7</v>
      </c>
      <c r="B119" s="34">
        <v>44910</v>
      </c>
      <c r="C119" s="10" t="s">
        <v>448</v>
      </c>
      <c r="D119" s="35" t="s">
        <v>1303</v>
      </c>
      <c r="E119" s="25" t="s">
        <v>551</v>
      </c>
      <c r="F119" s="1" t="s">
        <v>348</v>
      </c>
    </row>
    <row r="120" spans="1:10" x14ac:dyDescent="0.3">
      <c r="A120" s="1">
        <v>7</v>
      </c>
      <c r="B120" s="34">
        <v>44910</v>
      </c>
      <c r="C120" s="10" t="s">
        <v>448</v>
      </c>
      <c r="D120" s="35" t="s">
        <v>1303</v>
      </c>
      <c r="E120" s="25" t="s">
        <v>552</v>
      </c>
      <c r="F120" s="1" t="s">
        <v>348</v>
      </c>
    </row>
    <row r="121" spans="1:10" x14ac:dyDescent="0.3">
      <c r="A121" s="1">
        <v>7</v>
      </c>
      <c r="B121" s="34">
        <v>44910</v>
      </c>
      <c r="C121" s="10" t="s">
        <v>448</v>
      </c>
      <c r="D121" s="35" t="s">
        <v>1303</v>
      </c>
      <c r="E121" s="25" t="s">
        <v>553</v>
      </c>
      <c r="F121" s="1" t="s">
        <v>348</v>
      </c>
    </row>
    <row r="122" spans="1:10" x14ac:dyDescent="0.3">
      <c r="A122" s="1">
        <v>7</v>
      </c>
      <c r="B122" s="34">
        <v>44910</v>
      </c>
      <c r="C122" s="10" t="s">
        <v>448</v>
      </c>
      <c r="D122" s="35" t="s">
        <v>1303</v>
      </c>
      <c r="E122" s="25" t="s">
        <v>554</v>
      </c>
      <c r="F122" s="1" t="s">
        <v>348</v>
      </c>
    </row>
    <row r="123" spans="1:10" x14ac:dyDescent="0.3">
      <c r="A123" s="1">
        <v>7</v>
      </c>
      <c r="B123" s="34">
        <v>44910</v>
      </c>
      <c r="C123" s="10" t="s">
        <v>448</v>
      </c>
      <c r="D123" s="35" t="s">
        <v>1303</v>
      </c>
      <c r="E123" s="25" t="s">
        <v>555</v>
      </c>
      <c r="F123" s="1" t="s">
        <v>348</v>
      </c>
    </row>
    <row r="124" spans="1:10" x14ac:dyDescent="0.3">
      <c r="A124" s="1">
        <v>7</v>
      </c>
      <c r="B124" s="34">
        <v>44910</v>
      </c>
      <c r="C124" s="10" t="s">
        <v>448</v>
      </c>
      <c r="D124" s="35" t="s">
        <v>1303</v>
      </c>
      <c r="E124" s="25" t="s">
        <v>556</v>
      </c>
      <c r="F124" s="1" t="s">
        <v>348</v>
      </c>
    </row>
    <row r="125" spans="1:10" x14ac:dyDescent="0.3">
      <c r="A125" s="1">
        <v>7</v>
      </c>
      <c r="B125" s="34">
        <v>44910</v>
      </c>
      <c r="C125" s="10" t="s">
        <v>448</v>
      </c>
      <c r="D125" s="35" t="s">
        <v>1303</v>
      </c>
      <c r="E125" s="25" t="s">
        <v>557</v>
      </c>
      <c r="F125" s="1" t="s">
        <v>348</v>
      </c>
    </row>
    <row r="126" spans="1:10" x14ac:dyDescent="0.3">
      <c r="A126" s="1">
        <v>7</v>
      </c>
      <c r="B126" s="34">
        <v>44910</v>
      </c>
      <c r="C126" s="10" t="s">
        <v>448</v>
      </c>
      <c r="D126" s="35" t="s">
        <v>1303</v>
      </c>
      <c r="E126" s="25" t="s">
        <v>558</v>
      </c>
      <c r="F126" s="1" t="s">
        <v>348</v>
      </c>
    </row>
    <row r="127" spans="1:10" x14ac:dyDescent="0.3">
      <c r="A127" s="1">
        <v>7</v>
      </c>
      <c r="B127" s="34">
        <v>44910</v>
      </c>
      <c r="C127" s="10" t="s">
        <v>448</v>
      </c>
      <c r="D127" s="35" t="s">
        <v>1303</v>
      </c>
      <c r="E127" s="25" t="s">
        <v>559</v>
      </c>
      <c r="F127" s="1" t="s">
        <v>348</v>
      </c>
    </row>
    <row r="128" spans="1:10" x14ac:dyDescent="0.3">
      <c r="A128" s="1">
        <v>7</v>
      </c>
      <c r="B128" s="34">
        <v>44910</v>
      </c>
      <c r="C128" s="10" t="s">
        <v>448</v>
      </c>
      <c r="D128" s="35" t="s">
        <v>1303</v>
      </c>
      <c r="E128" s="25" t="s">
        <v>560</v>
      </c>
      <c r="F128" s="1" t="s">
        <v>348</v>
      </c>
    </row>
    <row r="129" spans="1:6" x14ac:dyDescent="0.3">
      <c r="A129" s="1">
        <v>7</v>
      </c>
      <c r="B129" s="34">
        <v>44910</v>
      </c>
      <c r="C129" s="10" t="s">
        <v>448</v>
      </c>
      <c r="D129" s="35" t="s">
        <v>1303</v>
      </c>
      <c r="E129" s="25" t="s">
        <v>561</v>
      </c>
      <c r="F129" s="1" t="s">
        <v>348</v>
      </c>
    </row>
    <row r="130" spans="1:6" x14ac:dyDescent="0.3">
      <c r="A130" s="1">
        <v>7</v>
      </c>
      <c r="B130" s="34">
        <v>44910</v>
      </c>
      <c r="C130" s="10" t="s">
        <v>448</v>
      </c>
      <c r="D130" s="35" t="s">
        <v>1303</v>
      </c>
      <c r="E130" s="25" t="s">
        <v>562</v>
      </c>
      <c r="F130" s="1" t="s">
        <v>348</v>
      </c>
    </row>
    <row r="131" spans="1:6" x14ac:dyDescent="0.3">
      <c r="A131" s="1">
        <v>7</v>
      </c>
      <c r="B131" s="34">
        <v>44910</v>
      </c>
      <c r="C131" s="10" t="s">
        <v>448</v>
      </c>
      <c r="D131" s="35" t="s">
        <v>1303</v>
      </c>
      <c r="E131" s="25" t="s">
        <v>563</v>
      </c>
      <c r="F131" s="1" t="s">
        <v>348</v>
      </c>
    </row>
    <row r="132" spans="1:6" x14ac:dyDescent="0.3">
      <c r="A132" s="1">
        <v>7</v>
      </c>
      <c r="B132" s="34">
        <v>44910</v>
      </c>
      <c r="C132" s="10" t="s">
        <v>448</v>
      </c>
      <c r="D132" s="35" t="s">
        <v>1303</v>
      </c>
      <c r="E132" s="25" t="s">
        <v>564</v>
      </c>
      <c r="F132" s="1" t="s">
        <v>348</v>
      </c>
    </row>
    <row r="133" spans="1:6" x14ac:dyDescent="0.3">
      <c r="A133" s="1">
        <v>7</v>
      </c>
      <c r="B133" s="34">
        <v>44910</v>
      </c>
      <c r="C133" s="10" t="s">
        <v>448</v>
      </c>
      <c r="D133" s="35" t="s">
        <v>1303</v>
      </c>
      <c r="E133" s="25" t="s">
        <v>565</v>
      </c>
      <c r="F133" s="1" t="s">
        <v>348</v>
      </c>
    </row>
    <row r="134" spans="1:6" x14ac:dyDescent="0.3">
      <c r="A134" s="1">
        <v>7</v>
      </c>
      <c r="B134" s="34">
        <v>44910</v>
      </c>
      <c r="C134" s="10" t="s">
        <v>448</v>
      </c>
      <c r="D134" s="35" t="s">
        <v>1303</v>
      </c>
      <c r="E134" s="25" t="s">
        <v>566</v>
      </c>
      <c r="F134" s="1" t="s">
        <v>348</v>
      </c>
    </row>
    <row r="135" spans="1:6" x14ac:dyDescent="0.3">
      <c r="A135" s="1">
        <v>7</v>
      </c>
      <c r="B135" s="34">
        <v>44910</v>
      </c>
      <c r="C135" s="10" t="s">
        <v>448</v>
      </c>
      <c r="D135" s="35" t="s">
        <v>1303</v>
      </c>
      <c r="E135" s="25" t="s">
        <v>567</v>
      </c>
      <c r="F135" s="1" t="s">
        <v>348</v>
      </c>
    </row>
    <row r="136" spans="1:6" x14ac:dyDescent="0.3">
      <c r="A136" s="1">
        <v>7</v>
      </c>
      <c r="B136" s="34">
        <v>44910</v>
      </c>
      <c r="C136" s="10" t="s">
        <v>448</v>
      </c>
      <c r="D136" s="35" t="s">
        <v>1303</v>
      </c>
      <c r="E136" s="25" t="s">
        <v>568</v>
      </c>
      <c r="F136" s="1" t="s">
        <v>348</v>
      </c>
    </row>
    <row r="137" spans="1:6" x14ac:dyDescent="0.3">
      <c r="A137" s="1">
        <v>7</v>
      </c>
      <c r="B137" s="34">
        <v>44910</v>
      </c>
      <c r="C137" s="10" t="s">
        <v>448</v>
      </c>
      <c r="D137" s="35" t="s">
        <v>1303</v>
      </c>
      <c r="E137" s="25" t="s">
        <v>569</v>
      </c>
      <c r="F137" s="1" t="s">
        <v>348</v>
      </c>
    </row>
    <row r="138" spans="1:6" x14ac:dyDescent="0.3">
      <c r="A138" s="1">
        <v>8</v>
      </c>
      <c r="B138" s="34">
        <v>45089</v>
      </c>
      <c r="C138" s="10" t="s">
        <v>448</v>
      </c>
      <c r="D138" s="35" t="s">
        <v>521</v>
      </c>
      <c r="E138" s="25" t="s">
        <v>1312</v>
      </c>
      <c r="F138" s="1" t="s">
        <v>348</v>
      </c>
    </row>
    <row r="139" spans="1:6" x14ac:dyDescent="0.3">
      <c r="A139" s="1">
        <v>8</v>
      </c>
      <c r="B139" s="34">
        <v>45089</v>
      </c>
      <c r="C139" s="10" t="s">
        <v>448</v>
      </c>
      <c r="D139" s="35" t="s">
        <v>521</v>
      </c>
      <c r="E139" s="25" t="s">
        <v>1313</v>
      </c>
      <c r="F139" s="1" t="s">
        <v>348</v>
      </c>
    </row>
    <row r="140" spans="1:6" x14ac:dyDescent="0.3">
      <c r="A140" s="1">
        <v>8</v>
      </c>
      <c r="B140" s="34">
        <v>45089</v>
      </c>
      <c r="C140" s="10" t="s">
        <v>448</v>
      </c>
      <c r="D140" s="35" t="s">
        <v>521</v>
      </c>
      <c r="E140" s="25" t="s">
        <v>1314</v>
      </c>
    </row>
    <row r="141" spans="1:6" x14ac:dyDescent="0.3">
      <c r="A141" s="1">
        <v>8</v>
      </c>
      <c r="B141" s="34">
        <v>45089</v>
      </c>
      <c r="C141" s="10" t="s">
        <v>1315</v>
      </c>
      <c r="D141" s="197" t="s">
        <v>1293</v>
      </c>
      <c r="E141" s="33" t="s">
        <v>668</v>
      </c>
      <c r="F141" s="1" t="s">
        <v>348</v>
      </c>
    </row>
    <row r="142" spans="1:6" x14ac:dyDescent="0.3">
      <c r="A142" s="1">
        <v>8</v>
      </c>
      <c r="B142" s="34">
        <v>45089</v>
      </c>
      <c r="C142" s="10" t="s">
        <v>1315</v>
      </c>
      <c r="D142" s="197" t="s">
        <v>1293</v>
      </c>
      <c r="E142" s="33" t="s">
        <v>1294</v>
      </c>
      <c r="F142" s="1" t="s">
        <v>348</v>
      </c>
    </row>
    <row r="143" spans="1:6" x14ac:dyDescent="0.3">
      <c r="A143" s="1">
        <v>8</v>
      </c>
      <c r="B143" s="34">
        <v>45089</v>
      </c>
      <c r="C143" s="10" t="s">
        <v>1315</v>
      </c>
      <c r="D143" s="197" t="s">
        <v>1303</v>
      </c>
      <c r="E143" s="33" t="s">
        <v>660</v>
      </c>
      <c r="F143" s="1" t="s">
        <v>348</v>
      </c>
    </row>
    <row r="144" spans="1:6" x14ac:dyDescent="0.3">
      <c r="A144" s="1">
        <v>8</v>
      </c>
      <c r="B144" s="34">
        <v>45089</v>
      </c>
      <c r="C144" s="10" t="s">
        <v>1315</v>
      </c>
      <c r="D144" s="197" t="s">
        <v>1293</v>
      </c>
      <c r="E144" s="33" t="s">
        <v>662</v>
      </c>
      <c r="F144" s="1" t="s">
        <v>348</v>
      </c>
    </row>
    <row r="145" spans="1:6" x14ac:dyDescent="0.3">
      <c r="A145" s="1">
        <v>8</v>
      </c>
      <c r="B145" s="34">
        <v>45089</v>
      </c>
      <c r="C145" s="10" t="s">
        <v>1315</v>
      </c>
      <c r="D145" s="197" t="s">
        <v>1293</v>
      </c>
      <c r="E145" s="33" t="s">
        <v>1295</v>
      </c>
      <c r="F145" s="1" t="s">
        <v>348</v>
      </c>
    </row>
    <row r="146" spans="1:6" x14ac:dyDescent="0.3">
      <c r="A146" s="1">
        <v>8</v>
      </c>
      <c r="B146" s="34">
        <v>45089</v>
      </c>
      <c r="C146" s="10" t="s">
        <v>1315</v>
      </c>
      <c r="D146" s="197" t="s">
        <v>1303</v>
      </c>
      <c r="E146" s="33" t="s">
        <v>1316</v>
      </c>
      <c r="F146" s="1" t="s">
        <v>348</v>
      </c>
    </row>
    <row r="147" spans="1:6" x14ac:dyDescent="0.3">
      <c r="A147" s="1">
        <v>8</v>
      </c>
      <c r="B147" s="34">
        <v>45089</v>
      </c>
      <c r="C147" s="10" t="s">
        <v>1315</v>
      </c>
      <c r="D147" s="197" t="s">
        <v>1293</v>
      </c>
      <c r="E147" s="33" t="s">
        <v>1296</v>
      </c>
      <c r="F147" s="1" t="s">
        <v>348</v>
      </c>
    </row>
    <row r="148" spans="1:6" x14ac:dyDescent="0.3">
      <c r="A148" s="1">
        <v>8</v>
      </c>
      <c r="B148" s="34">
        <v>45089</v>
      </c>
      <c r="C148" s="10" t="s">
        <v>1315</v>
      </c>
      <c r="D148" s="197" t="s">
        <v>1293</v>
      </c>
      <c r="E148" s="33" t="s">
        <v>1297</v>
      </c>
      <c r="F148" s="1" t="s">
        <v>348</v>
      </c>
    </row>
    <row r="149" spans="1:6" x14ac:dyDescent="0.3">
      <c r="A149" s="1">
        <v>8</v>
      </c>
      <c r="B149" s="34">
        <v>45089</v>
      </c>
      <c r="C149" s="10" t="s">
        <v>1315</v>
      </c>
      <c r="D149" s="197" t="s">
        <v>1303</v>
      </c>
      <c r="E149" s="33" t="s">
        <v>1317</v>
      </c>
      <c r="F149" s="1" t="s">
        <v>348</v>
      </c>
    </row>
    <row r="150" spans="1:6" x14ac:dyDescent="0.3">
      <c r="A150" s="1">
        <v>8</v>
      </c>
      <c r="B150" s="34">
        <v>45089</v>
      </c>
      <c r="C150" s="10" t="s">
        <v>1315</v>
      </c>
      <c r="D150" s="197" t="s">
        <v>1293</v>
      </c>
      <c r="E150" s="33" t="s">
        <v>1298</v>
      </c>
      <c r="F150" s="1" t="s">
        <v>348</v>
      </c>
    </row>
    <row r="151" spans="1:6" x14ac:dyDescent="0.3">
      <c r="A151" s="1">
        <v>8</v>
      </c>
      <c r="B151" s="34">
        <v>45089</v>
      </c>
      <c r="C151" s="10" t="s">
        <v>1315</v>
      </c>
      <c r="D151" s="197" t="s">
        <v>1303</v>
      </c>
      <c r="E151" s="33" t="s">
        <v>663</v>
      </c>
      <c r="F151" s="1" t="s">
        <v>348</v>
      </c>
    </row>
    <row r="152" spans="1:6" x14ac:dyDescent="0.3">
      <c r="A152" s="1">
        <v>8</v>
      </c>
      <c r="B152" s="34">
        <v>45089</v>
      </c>
      <c r="C152" s="10" t="s">
        <v>1315</v>
      </c>
      <c r="D152" s="197" t="s">
        <v>1303</v>
      </c>
      <c r="E152" s="33" t="s">
        <v>1318</v>
      </c>
      <c r="F152" s="1" t="s">
        <v>348</v>
      </c>
    </row>
    <row r="153" spans="1:6" x14ac:dyDescent="0.3">
      <c r="A153" s="1">
        <v>8</v>
      </c>
      <c r="B153" s="34">
        <v>45089</v>
      </c>
      <c r="C153" s="10" t="s">
        <v>1315</v>
      </c>
      <c r="D153" s="197" t="s">
        <v>1303</v>
      </c>
      <c r="E153" s="33" t="s">
        <v>1319</v>
      </c>
      <c r="F153" s="1" t="s">
        <v>348</v>
      </c>
    </row>
    <row r="154" spans="1:6" x14ac:dyDescent="0.3">
      <c r="A154" s="1">
        <v>8</v>
      </c>
      <c r="B154" s="34">
        <v>45089</v>
      </c>
      <c r="C154" s="10" t="s">
        <v>1315</v>
      </c>
      <c r="D154" s="197" t="s">
        <v>1303</v>
      </c>
      <c r="E154" s="33" t="s">
        <v>1320</v>
      </c>
      <c r="F154" s="1" t="s">
        <v>348</v>
      </c>
    </row>
    <row r="155" spans="1:6" x14ac:dyDescent="0.3">
      <c r="A155" s="1">
        <v>8</v>
      </c>
      <c r="B155" s="34">
        <v>45089</v>
      </c>
      <c r="C155" s="10" t="s">
        <v>1315</v>
      </c>
      <c r="D155" s="197" t="s">
        <v>1293</v>
      </c>
      <c r="E155" s="33" t="s">
        <v>1299</v>
      </c>
      <c r="F155" s="1" t="s">
        <v>348</v>
      </c>
    </row>
    <row r="156" spans="1:6" x14ac:dyDescent="0.3">
      <c r="A156" s="1">
        <v>8</v>
      </c>
      <c r="B156" s="34">
        <v>45089</v>
      </c>
      <c r="C156" s="10" t="s">
        <v>1315</v>
      </c>
      <c r="D156" s="197" t="s">
        <v>1293</v>
      </c>
      <c r="E156" s="33" t="s">
        <v>1300</v>
      </c>
      <c r="F156" s="1" t="s">
        <v>348</v>
      </c>
    </row>
    <row r="157" spans="1:6" x14ac:dyDescent="0.3">
      <c r="A157" s="1">
        <v>8</v>
      </c>
      <c r="B157" s="34">
        <v>45089</v>
      </c>
      <c r="C157" s="10" t="s">
        <v>1315</v>
      </c>
      <c r="D157" s="197" t="s">
        <v>1293</v>
      </c>
      <c r="E157" s="33" t="s">
        <v>1301</v>
      </c>
      <c r="F157" s="1" t="s">
        <v>348</v>
      </c>
    </row>
    <row r="158" spans="1:6" x14ac:dyDescent="0.3">
      <c r="A158" s="1">
        <v>8</v>
      </c>
      <c r="B158" s="34">
        <v>45089</v>
      </c>
      <c r="C158" s="10" t="s">
        <v>1315</v>
      </c>
      <c r="D158" s="197" t="s">
        <v>1303</v>
      </c>
      <c r="E158" s="33" t="s">
        <v>661</v>
      </c>
      <c r="F158" s="1" t="s">
        <v>348</v>
      </c>
    </row>
    <row r="159" spans="1:6" x14ac:dyDescent="0.3">
      <c r="A159" s="1">
        <v>8</v>
      </c>
      <c r="B159" s="34">
        <v>45089</v>
      </c>
      <c r="C159" s="10" t="s">
        <v>1315</v>
      </c>
      <c r="D159" s="197" t="s">
        <v>1303</v>
      </c>
      <c r="E159" s="33" t="s">
        <v>1321</v>
      </c>
      <c r="F159" s="1" t="s">
        <v>348</v>
      </c>
    </row>
    <row r="160" spans="1:6" x14ac:dyDescent="0.3">
      <c r="A160" s="1">
        <v>8</v>
      </c>
      <c r="B160" s="34">
        <v>45089</v>
      </c>
      <c r="C160" s="10" t="s">
        <v>1315</v>
      </c>
      <c r="D160" s="197" t="s">
        <v>1293</v>
      </c>
      <c r="E160" s="33" t="s">
        <v>1302</v>
      </c>
      <c r="F160" s="1" t="s">
        <v>348</v>
      </c>
    </row>
    <row r="161" spans="1:6" x14ac:dyDescent="0.3">
      <c r="A161" s="1">
        <v>8</v>
      </c>
      <c r="B161" s="34">
        <v>45089</v>
      </c>
      <c r="C161" s="10" t="s">
        <v>1315</v>
      </c>
      <c r="D161" s="197" t="s">
        <v>1303</v>
      </c>
      <c r="E161" s="33" t="s">
        <v>1322</v>
      </c>
      <c r="F161" s="1" t="s">
        <v>348</v>
      </c>
    </row>
    <row r="162" spans="1:6" x14ac:dyDescent="0.3">
      <c r="A162" s="1">
        <v>8</v>
      </c>
      <c r="B162" s="34">
        <v>45089</v>
      </c>
      <c r="C162" s="10" t="s">
        <v>1315</v>
      </c>
      <c r="D162" s="197" t="s">
        <v>1303</v>
      </c>
      <c r="E162" s="33" t="s">
        <v>667</v>
      </c>
    </row>
    <row r="163" spans="1:6" x14ac:dyDescent="0.3">
      <c r="A163" s="1">
        <v>8</v>
      </c>
      <c r="B163" s="34">
        <v>45089</v>
      </c>
      <c r="C163" s="10" t="s">
        <v>1315</v>
      </c>
      <c r="D163" s="197" t="s">
        <v>1311</v>
      </c>
      <c r="E163" s="33" t="s">
        <v>1323</v>
      </c>
    </row>
    <row r="164" spans="1:6" x14ac:dyDescent="0.3">
      <c r="A164" s="1">
        <v>8</v>
      </c>
      <c r="B164" s="34">
        <v>45089</v>
      </c>
      <c r="C164" s="10" t="s">
        <v>1315</v>
      </c>
      <c r="D164" s="197" t="s">
        <v>1311</v>
      </c>
      <c r="E164" s="33" t="s">
        <v>1324</v>
      </c>
    </row>
    <row r="165" spans="1:6" x14ac:dyDescent="0.3">
      <c r="A165" s="1">
        <v>8</v>
      </c>
      <c r="B165" s="34">
        <v>45089</v>
      </c>
      <c r="C165" s="10" t="s">
        <v>1315</v>
      </c>
      <c r="D165" s="197" t="s">
        <v>1311</v>
      </c>
      <c r="E165" s="33" t="s">
        <v>1325</v>
      </c>
    </row>
    <row r="166" spans="1:6" x14ac:dyDescent="0.3">
      <c r="A166" s="1">
        <v>8</v>
      </c>
      <c r="B166" s="34">
        <v>45089</v>
      </c>
      <c r="C166" s="10" t="s">
        <v>1315</v>
      </c>
      <c r="D166" s="197" t="s">
        <v>1311</v>
      </c>
      <c r="E166" s="33" t="s">
        <v>1326</v>
      </c>
    </row>
    <row r="167" spans="1:6" x14ac:dyDescent="0.3">
      <c r="A167" s="1">
        <v>8</v>
      </c>
      <c r="B167" s="34">
        <v>45089</v>
      </c>
      <c r="C167" s="10" t="s">
        <v>1315</v>
      </c>
      <c r="D167" s="197" t="s">
        <v>1311</v>
      </c>
      <c r="E167" s="33" t="s">
        <v>1327</v>
      </c>
    </row>
    <row r="168" spans="1:6" x14ac:dyDescent="0.3">
      <c r="A168" s="1">
        <v>8</v>
      </c>
      <c r="B168" s="34">
        <v>45089</v>
      </c>
      <c r="C168" s="10" t="s">
        <v>1315</v>
      </c>
      <c r="D168" s="197" t="s">
        <v>1303</v>
      </c>
      <c r="E168" s="33" t="s">
        <v>1328</v>
      </c>
    </row>
    <row r="169" spans="1:6" x14ac:dyDescent="0.3">
      <c r="A169" s="1">
        <v>8</v>
      </c>
      <c r="B169" s="34">
        <v>45089</v>
      </c>
      <c r="C169" s="10" t="s">
        <v>1315</v>
      </c>
      <c r="D169" s="197" t="s">
        <v>1311</v>
      </c>
      <c r="E169" s="33" t="s">
        <v>1329</v>
      </c>
    </row>
    <row r="170" spans="1:6" x14ac:dyDescent="0.3">
      <c r="A170" s="1">
        <v>8</v>
      </c>
      <c r="B170" s="34">
        <v>45089</v>
      </c>
      <c r="C170" s="10" t="s">
        <v>1315</v>
      </c>
      <c r="D170" s="197" t="s">
        <v>1303</v>
      </c>
      <c r="E170" s="33" t="s">
        <v>1330</v>
      </c>
    </row>
    <row r="171" spans="1:6" x14ac:dyDescent="0.3">
      <c r="A171" s="1">
        <v>8</v>
      </c>
      <c r="B171" s="34">
        <v>45089</v>
      </c>
      <c r="C171" s="10" t="s">
        <v>1315</v>
      </c>
      <c r="D171" s="197" t="s">
        <v>1293</v>
      </c>
      <c r="E171" s="33" t="s">
        <v>1331</v>
      </c>
    </row>
    <row r="172" spans="1:6" x14ac:dyDescent="0.3">
      <c r="B172" s="34"/>
      <c r="C172" s="10"/>
      <c r="D172" s="35"/>
      <c r="E172" s="25"/>
    </row>
    <row r="173" spans="1:6" x14ac:dyDescent="0.3">
      <c r="B173" s="34"/>
      <c r="C173" s="10"/>
      <c r="D173" s="35"/>
      <c r="E173" s="25"/>
    </row>
    <row r="174" spans="1:6" x14ac:dyDescent="0.3">
      <c r="D174" s="1"/>
    </row>
  </sheetData>
  <dataValidations disablePrompts="1" count="1">
    <dataValidation allowBlank="1" showInputMessage="1" sqref="J103:J114 E141:E171" xr:uid="{D0D4E0E6-98A6-4ED2-ACBA-7C342C5B7807}"/>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D9F8-2D8A-48B0-A343-1CF09CFB6E40}">
  <sheetPr codeName="Feuil4">
    <tabColor theme="1"/>
  </sheetPr>
  <dimension ref="A1:G285"/>
  <sheetViews>
    <sheetView workbookViewId="0">
      <selection activeCell="AB200" sqref="AB200"/>
    </sheetView>
  </sheetViews>
  <sheetFormatPr baseColWidth="10" defaultRowHeight="14.4" x14ac:dyDescent="0.3"/>
  <cols>
    <col min="1" max="1" width="18.33203125" bestFit="1" customWidth="1"/>
    <col min="2" max="2" width="27" customWidth="1"/>
    <col min="3" max="3" width="26.88671875" style="1" customWidth="1"/>
    <col min="4" max="5" width="23" customWidth="1"/>
    <col min="6" max="7" width="23.5546875" customWidth="1"/>
    <col min="8" max="8" width="15.6640625" customWidth="1"/>
  </cols>
  <sheetData>
    <row r="1" spans="1:7" x14ac:dyDescent="0.3">
      <c r="A1" t="s">
        <v>1343</v>
      </c>
      <c r="B1" t="s">
        <v>1010</v>
      </c>
      <c r="C1" s="1" t="s">
        <v>1349</v>
      </c>
      <c r="D1" t="s">
        <v>1350</v>
      </c>
      <c r="E1" s="1" t="s">
        <v>1352</v>
      </c>
      <c r="F1" t="s">
        <v>1353</v>
      </c>
      <c r="G1" s="1"/>
    </row>
    <row r="2" spans="1:7" x14ac:dyDescent="0.3">
      <c r="A2" t="s">
        <v>10</v>
      </c>
      <c r="B2" s="222" t="s">
        <v>1346</v>
      </c>
      <c r="D2" s="1"/>
      <c r="E2" s="1"/>
      <c r="F2" s="1"/>
      <c r="G2" s="1"/>
    </row>
    <row r="3" spans="1:7" x14ac:dyDescent="0.3">
      <c r="A3" t="s">
        <v>10</v>
      </c>
      <c r="B3" s="222" t="s">
        <v>1347</v>
      </c>
      <c r="D3" s="1"/>
      <c r="E3" s="1"/>
      <c r="F3" s="1"/>
      <c r="G3" s="1"/>
    </row>
    <row r="4" spans="1:7" x14ac:dyDescent="0.3">
      <c r="A4" t="s">
        <v>10</v>
      </c>
      <c r="B4" s="222" t="s">
        <v>1348</v>
      </c>
      <c r="D4" s="1"/>
      <c r="E4" s="1"/>
      <c r="F4" s="1"/>
      <c r="G4" s="1"/>
    </row>
    <row r="5" spans="1:7" x14ac:dyDescent="0.3">
      <c r="A5" t="s">
        <v>10</v>
      </c>
      <c r="B5" s="222" t="s">
        <v>1344</v>
      </c>
      <c r="D5" s="1"/>
      <c r="E5" s="1"/>
      <c r="F5" s="1"/>
      <c r="G5" s="1"/>
    </row>
    <row r="6" spans="1:7" x14ac:dyDescent="0.3">
      <c r="A6" t="s">
        <v>10</v>
      </c>
      <c r="B6" s="222"/>
      <c r="C6" s="1">
        <v>6</v>
      </c>
      <c r="D6" t="s">
        <v>1351</v>
      </c>
      <c r="E6" s="1"/>
      <c r="G6" s="1"/>
    </row>
    <row r="7" spans="1:7" x14ac:dyDescent="0.3">
      <c r="A7" t="s">
        <v>10</v>
      </c>
      <c r="B7" s="222"/>
      <c r="C7" s="1">
        <v>9</v>
      </c>
      <c r="D7" t="s">
        <v>1351</v>
      </c>
      <c r="E7" s="3"/>
    </row>
    <row r="8" spans="1:7" x14ac:dyDescent="0.3">
      <c r="A8" t="s">
        <v>10</v>
      </c>
      <c r="B8" s="222"/>
      <c r="C8" s="1">
        <v>10</v>
      </c>
      <c r="D8" t="s">
        <v>1351</v>
      </c>
      <c r="E8" s="1"/>
      <c r="G8" s="1"/>
    </row>
    <row r="9" spans="1:7" x14ac:dyDescent="0.3">
      <c r="A9" t="s">
        <v>10</v>
      </c>
      <c r="C9" s="1">
        <v>18</v>
      </c>
      <c r="D9" t="s">
        <v>1351</v>
      </c>
      <c r="E9" s="3"/>
    </row>
    <row r="10" spans="1:7" x14ac:dyDescent="0.3">
      <c r="A10" t="s">
        <v>10</v>
      </c>
      <c r="C10" s="1">
        <v>28</v>
      </c>
      <c r="D10" t="s">
        <v>1351</v>
      </c>
      <c r="E10" s="3"/>
    </row>
    <row r="11" spans="1:7" x14ac:dyDescent="0.3">
      <c r="A11" t="s">
        <v>10</v>
      </c>
      <c r="B11" s="222"/>
      <c r="C11" s="1">
        <v>40</v>
      </c>
      <c r="D11" t="s">
        <v>1351</v>
      </c>
      <c r="E11" s="3"/>
    </row>
    <row r="12" spans="1:7" x14ac:dyDescent="0.3">
      <c r="A12" t="s">
        <v>10</v>
      </c>
      <c r="B12" s="222"/>
      <c r="C12" s="1">
        <v>50</v>
      </c>
      <c r="D12" t="s">
        <v>1351</v>
      </c>
      <c r="E12" s="3"/>
    </row>
    <row r="13" spans="1:7" x14ac:dyDescent="0.3">
      <c r="A13" t="s">
        <v>10</v>
      </c>
      <c r="B13" s="222"/>
      <c r="E13" s="3">
        <v>1</v>
      </c>
      <c r="F13" s="1" t="s">
        <v>1354</v>
      </c>
    </row>
    <row r="14" spans="1:7" x14ac:dyDescent="0.3">
      <c r="A14" t="s">
        <v>10</v>
      </c>
      <c r="B14" s="222"/>
      <c r="E14" s="3">
        <v>2</v>
      </c>
      <c r="F14" s="1" t="s">
        <v>1354</v>
      </c>
    </row>
    <row r="15" spans="1:7" x14ac:dyDescent="0.3">
      <c r="A15" t="s">
        <v>10</v>
      </c>
      <c r="B15" s="222"/>
      <c r="E15" s="3">
        <v>3</v>
      </c>
      <c r="F15" s="1" t="s">
        <v>1354</v>
      </c>
    </row>
    <row r="16" spans="1:7" x14ac:dyDescent="0.3">
      <c r="A16" t="s">
        <v>10</v>
      </c>
      <c r="B16" s="222"/>
      <c r="E16" s="3">
        <v>4</v>
      </c>
      <c r="F16" s="1" t="s">
        <v>1354</v>
      </c>
    </row>
    <row r="17" spans="1:6" x14ac:dyDescent="0.3">
      <c r="A17" t="s">
        <v>10</v>
      </c>
      <c r="B17" s="222" t="s">
        <v>1346</v>
      </c>
      <c r="C17" s="1">
        <v>6</v>
      </c>
      <c r="D17" t="s">
        <v>1351</v>
      </c>
      <c r="E17" s="3"/>
      <c r="F17" s="1"/>
    </row>
    <row r="18" spans="1:6" x14ac:dyDescent="0.3">
      <c r="A18" t="s">
        <v>10</v>
      </c>
      <c r="B18" s="222" t="s">
        <v>1346</v>
      </c>
      <c r="C18" s="1">
        <v>9</v>
      </c>
      <c r="D18" t="s">
        <v>1351</v>
      </c>
      <c r="E18" s="3"/>
      <c r="F18" s="1"/>
    </row>
    <row r="19" spans="1:6" x14ac:dyDescent="0.3">
      <c r="A19" t="s">
        <v>10</v>
      </c>
      <c r="B19" s="222" t="s">
        <v>1346</v>
      </c>
      <c r="C19" s="1">
        <v>10</v>
      </c>
      <c r="D19" t="s">
        <v>1351</v>
      </c>
      <c r="E19" s="3"/>
      <c r="F19" s="1"/>
    </row>
    <row r="20" spans="1:6" x14ac:dyDescent="0.3">
      <c r="A20" t="s">
        <v>10</v>
      </c>
      <c r="B20" s="222" t="s">
        <v>1346</v>
      </c>
      <c r="C20" s="1">
        <v>18</v>
      </c>
      <c r="D20" t="s">
        <v>1351</v>
      </c>
      <c r="E20" s="3"/>
      <c r="F20" s="1"/>
    </row>
    <row r="21" spans="1:6" x14ac:dyDescent="0.3">
      <c r="A21" t="s">
        <v>10</v>
      </c>
      <c r="B21" s="222" t="s">
        <v>1346</v>
      </c>
      <c r="C21" s="1">
        <v>28</v>
      </c>
      <c r="D21" t="s">
        <v>1351</v>
      </c>
      <c r="E21" s="3"/>
      <c r="F21" s="1"/>
    </row>
    <row r="22" spans="1:6" x14ac:dyDescent="0.3">
      <c r="A22" t="s">
        <v>10</v>
      </c>
      <c r="B22" s="222" t="s">
        <v>1346</v>
      </c>
      <c r="C22" s="1">
        <v>40</v>
      </c>
      <c r="D22" t="s">
        <v>1351</v>
      </c>
      <c r="E22" s="3"/>
      <c r="F22" s="1"/>
    </row>
    <row r="23" spans="1:6" x14ac:dyDescent="0.3">
      <c r="A23" t="s">
        <v>10</v>
      </c>
      <c r="B23" s="222" t="s">
        <v>1346</v>
      </c>
      <c r="C23" s="1">
        <v>50</v>
      </c>
      <c r="D23" t="s">
        <v>1351</v>
      </c>
      <c r="E23" s="3"/>
      <c r="F23" s="1"/>
    </row>
    <row r="24" spans="1:6" x14ac:dyDescent="0.3">
      <c r="A24" t="s">
        <v>10</v>
      </c>
      <c r="B24" s="222" t="s">
        <v>1346</v>
      </c>
      <c r="D24" s="1"/>
      <c r="E24" s="3">
        <v>1</v>
      </c>
      <c r="F24" s="1" t="s">
        <v>1354</v>
      </c>
    </row>
    <row r="25" spans="1:6" x14ac:dyDescent="0.3">
      <c r="A25" t="s">
        <v>10</v>
      </c>
      <c r="B25" s="222" t="s">
        <v>1346</v>
      </c>
      <c r="D25" s="1"/>
      <c r="E25" s="3">
        <v>2</v>
      </c>
      <c r="F25" s="1" t="s">
        <v>1354</v>
      </c>
    </row>
    <row r="26" spans="1:6" x14ac:dyDescent="0.3">
      <c r="A26" t="s">
        <v>10</v>
      </c>
      <c r="B26" s="222" t="s">
        <v>1346</v>
      </c>
      <c r="E26" s="3">
        <v>3</v>
      </c>
      <c r="F26" s="1" t="s">
        <v>1354</v>
      </c>
    </row>
    <row r="27" spans="1:6" x14ac:dyDescent="0.3">
      <c r="A27" t="s">
        <v>10</v>
      </c>
      <c r="B27" s="222" t="s">
        <v>1346</v>
      </c>
      <c r="E27" s="3">
        <v>4</v>
      </c>
      <c r="F27" s="1" t="s">
        <v>1354</v>
      </c>
    </row>
    <row r="28" spans="1:6" x14ac:dyDescent="0.3">
      <c r="A28" t="s">
        <v>10</v>
      </c>
      <c r="B28" s="222" t="s">
        <v>1346</v>
      </c>
      <c r="C28" s="1">
        <v>6</v>
      </c>
      <c r="D28" t="s">
        <v>1351</v>
      </c>
      <c r="E28" s="3">
        <v>1</v>
      </c>
      <c r="F28" s="1" t="s">
        <v>1354</v>
      </c>
    </row>
    <row r="29" spans="1:6" x14ac:dyDescent="0.3">
      <c r="A29" t="s">
        <v>10</v>
      </c>
      <c r="B29" s="222" t="s">
        <v>1346</v>
      </c>
      <c r="C29" s="1">
        <v>6</v>
      </c>
      <c r="D29" t="s">
        <v>1351</v>
      </c>
      <c r="E29" s="3">
        <v>2</v>
      </c>
      <c r="F29" s="1" t="s">
        <v>1354</v>
      </c>
    </row>
    <row r="30" spans="1:6" x14ac:dyDescent="0.3">
      <c r="A30" t="s">
        <v>10</v>
      </c>
      <c r="B30" s="222" t="s">
        <v>1346</v>
      </c>
      <c r="C30" s="1">
        <v>6</v>
      </c>
      <c r="D30" t="s">
        <v>1351</v>
      </c>
      <c r="E30" s="3">
        <v>3</v>
      </c>
      <c r="F30" s="1" t="s">
        <v>1354</v>
      </c>
    </row>
    <row r="31" spans="1:6" x14ac:dyDescent="0.3">
      <c r="A31" t="s">
        <v>10</v>
      </c>
      <c r="B31" s="222" t="s">
        <v>1346</v>
      </c>
      <c r="C31" s="1">
        <v>6</v>
      </c>
      <c r="D31" t="s">
        <v>1351</v>
      </c>
      <c r="E31" s="3">
        <v>4</v>
      </c>
      <c r="F31" s="1" t="s">
        <v>1354</v>
      </c>
    </row>
    <row r="32" spans="1:6" x14ac:dyDescent="0.3">
      <c r="A32" t="s">
        <v>10</v>
      </c>
      <c r="B32" s="222" t="s">
        <v>1346</v>
      </c>
      <c r="C32" s="1">
        <v>50</v>
      </c>
      <c r="D32" t="s">
        <v>1351</v>
      </c>
      <c r="E32" s="3">
        <v>4</v>
      </c>
      <c r="F32" s="1" t="s">
        <v>161</v>
      </c>
    </row>
    <row r="33" spans="1:6" x14ac:dyDescent="0.3">
      <c r="A33" t="s">
        <v>10</v>
      </c>
      <c r="B33" s="222" t="s">
        <v>1346</v>
      </c>
      <c r="C33" s="1">
        <v>18</v>
      </c>
      <c r="D33" t="s">
        <v>1351</v>
      </c>
      <c r="E33" s="3">
        <v>3</v>
      </c>
      <c r="F33" s="1" t="s">
        <v>160</v>
      </c>
    </row>
    <row r="34" spans="1:6" x14ac:dyDescent="0.3">
      <c r="A34" t="s">
        <v>10</v>
      </c>
      <c r="B34" s="222" t="s">
        <v>1347</v>
      </c>
      <c r="C34" s="1">
        <v>6</v>
      </c>
      <c r="D34" t="s">
        <v>1351</v>
      </c>
      <c r="E34" s="3"/>
      <c r="F34" s="1"/>
    </row>
    <row r="35" spans="1:6" x14ac:dyDescent="0.3">
      <c r="A35" t="s">
        <v>10</v>
      </c>
      <c r="B35" s="222" t="s">
        <v>1347</v>
      </c>
      <c r="C35" s="1">
        <v>9</v>
      </c>
      <c r="D35" t="s">
        <v>1351</v>
      </c>
      <c r="E35" s="3"/>
      <c r="F35" s="1"/>
    </row>
    <row r="36" spans="1:6" x14ac:dyDescent="0.3">
      <c r="A36" t="s">
        <v>10</v>
      </c>
      <c r="B36" s="222" t="s">
        <v>1347</v>
      </c>
      <c r="C36" s="1">
        <v>10</v>
      </c>
      <c r="D36" t="s">
        <v>1351</v>
      </c>
      <c r="E36" s="3"/>
      <c r="F36" s="1"/>
    </row>
    <row r="37" spans="1:6" x14ac:dyDescent="0.3">
      <c r="A37" t="s">
        <v>10</v>
      </c>
      <c r="B37" s="222" t="s">
        <v>1347</v>
      </c>
      <c r="C37" s="1">
        <v>18</v>
      </c>
      <c r="D37" t="s">
        <v>1351</v>
      </c>
      <c r="E37" s="3"/>
      <c r="F37" s="1"/>
    </row>
    <row r="38" spans="1:6" x14ac:dyDescent="0.3">
      <c r="A38" t="s">
        <v>10</v>
      </c>
      <c r="B38" s="222" t="s">
        <v>1347</v>
      </c>
      <c r="C38" s="1">
        <v>28</v>
      </c>
      <c r="D38" t="s">
        <v>1351</v>
      </c>
      <c r="E38" s="3"/>
      <c r="F38" s="1"/>
    </row>
    <row r="39" spans="1:6" x14ac:dyDescent="0.3">
      <c r="A39" t="s">
        <v>10</v>
      </c>
      <c r="B39" s="222" t="s">
        <v>1347</v>
      </c>
      <c r="C39" s="1">
        <v>40</v>
      </c>
      <c r="D39" t="s">
        <v>1351</v>
      </c>
      <c r="E39" s="3"/>
      <c r="F39" s="1"/>
    </row>
    <row r="40" spans="1:6" x14ac:dyDescent="0.3">
      <c r="A40" t="s">
        <v>10</v>
      </c>
      <c r="B40" s="222" t="s">
        <v>1347</v>
      </c>
      <c r="C40" s="1">
        <v>50</v>
      </c>
      <c r="D40" t="s">
        <v>1351</v>
      </c>
      <c r="E40" s="3"/>
      <c r="F40" s="1"/>
    </row>
    <row r="41" spans="1:6" x14ac:dyDescent="0.3">
      <c r="A41" t="s">
        <v>10</v>
      </c>
      <c r="B41" s="222" t="s">
        <v>1347</v>
      </c>
      <c r="D41" s="1"/>
      <c r="E41" s="3">
        <v>1</v>
      </c>
      <c r="F41" s="1" t="s">
        <v>1354</v>
      </c>
    </row>
    <row r="42" spans="1:6" x14ac:dyDescent="0.3">
      <c r="A42" t="s">
        <v>10</v>
      </c>
      <c r="B42" s="222" t="s">
        <v>1347</v>
      </c>
      <c r="D42" s="1"/>
      <c r="E42" s="3">
        <v>2</v>
      </c>
      <c r="F42" s="1" t="s">
        <v>1354</v>
      </c>
    </row>
    <row r="43" spans="1:6" x14ac:dyDescent="0.3">
      <c r="A43" t="s">
        <v>10</v>
      </c>
      <c r="B43" s="222" t="s">
        <v>1347</v>
      </c>
      <c r="E43" s="3">
        <v>3</v>
      </c>
      <c r="F43" s="1" t="s">
        <v>1354</v>
      </c>
    </row>
    <row r="44" spans="1:6" x14ac:dyDescent="0.3">
      <c r="A44" t="s">
        <v>10</v>
      </c>
      <c r="B44" s="222" t="s">
        <v>1347</v>
      </c>
      <c r="E44" s="3">
        <v>4</v>
      </c>
      <c r="F44" s="1" t="s">
        <v>1354</v>
      </c>
    </row>
    <row r="45" spans="1:6" x14ac:dyDescent="0.3">
      <c r="A45" t="s">
        <v>10</v>
      </c>
      <c r="B45" s="222" t="s">
        <v>1348</v>
      </c>
      <c r="C45" s="1">
        <v>6</v>
      </c>
      <c r="D45" t="s">
        <v>1351</v>
      </c>
      <c r="E45" s="3"/>
      <c r="F45" s="1"/>
    </row>
    <row r="46" spans="1:6" x14ac:dyDescent="0.3">
      <c r="A46" t="s">
        <v>10</v>
      </c>
      <c r="B46" s="222" t="s">
        <v>1348</v>
      </c>
      <c r="C46" s="1">
        <v>9</v>
      </c>
      <c r="D46" t="s">
        <v>1351</v>
      </c>
      <c r="E46" s="3"/>
      <c r="F46" s="1"/>
    </row>
    <row r="47" spans="1:6" x14ac:dyDescent="0.3">
      <c r="A47" t="s">
        <v>10</v>
      </c>
      <c r="B47" s="222" t="s">
        <v>1348</v>
      </c>
      <c r="C47" s="1">
        <v>10</v>
      </c>
      <c r="D47" t="s">
        <v>1351</v>
      </c>
      <c r="E47" s="3"/>
      <c r="F47" s="1"/>
    </row>
    <row r="48" spans="1:6" x14ac:dyDescent="0.3">
      <c r="A48" t="s">
        <v>10</v>
      </c>
      <c r="B48" s="222" t="s">
        <v>1348</v>
      </c>
      <c r="C48" s="1">
        <v>18</v>
      </c>
      <c r="D48" t="s">
        <v>1351</v>
      </c>
      <c r="E48" s="3"/>
      <c r="F48" s="1"/>
    </row>
    <row r="49" spans="1:6" x14ac:dyDescent="0.3">
      <c r="A49" t="s">
        <v>10</v>
      </c>
      <c r="B49" s="222" t="s">
        <v>1348</v>
      </c>
      <c r="C49" s="1">
        <v>28</v>
      </c>
      <c r="D49" t="s">
        <v>1351</v>
      </c>
      <c r="E49" s="3"/>
      <c r="F49" s="1"/>
    </row>
    <row r="50" spans="1:6" x14ac:dyDescent="0.3">
      <c r="A50" t="s">
        <v>10</v>
      </c>
      <c r="B50" s="222" t="s">
        <v>1348</v>
      </c>
      <c r="C50" s="1">
        <v>40</v>
      </c>
      <c r="D50" t="s">
        <v>1351</v>
      </c>
      <c r="E50" s="3"/>
      <c r="F50" s="1"/>
    </row>
    <row r="51" spans="1:6" x14ac:dyDescent="0.3">
      <c r="A51" t="s">
        <v>10</v>
      </c>
      <c r="B51" s="222" t="s">
        <v>1348</v>
      </c>
      <c r="C51" s="1">
        <v>50</v>
      </c>
      <c r="D51" t="s">
        <v>1351</v>
      </c>
      <c r="E51" s="3"/>
      <c r="F51" s="1"/>
    </row>
    <row r="52" spans="1:6" x14ac:dyDescent="0.3">
      <c r="A52" t="s">
        <v>10</v>
      </c>
      <c r="B52" s="222" t="s">
        <v>1348</v>
      </c>
      <c r="D52" s="1"/>
      <c r="E52" s="3">
        <v>1</v>
      </c>
      <c r="F52" s="1" t="s">
        <v>1354</v>
      </c>
    </row>
    <row r="53" spans="1:6" x14ac:dyDescent="0.3">
      <c r="A53" t="s">
        <v>10</v>
      </c>
      <c r="B53" s="222" t="s">
        <v>1348</v>
      </c>
      <c r="D53" s="1"/>
      <c r="E53" s="3">
        <v>2</v>
      </c>
      <c r="F53" s="1" t="s">
        <v>1354</v>
      </c>
    </row>
    <row r="54" spans="1:6" x14ac:dyDescent="0.3">
      <c r="A54" t="s">
        <v>10</v>
      </c>
      <c r="B54" s="222" t="s">
        <v>1348</v>
      </c>
      <c r="E54" s="3">
        <v>3</v>
      </c>
      <c r="F54" s="1" t="s">
        <v>1354</v>
      </c>
    </row>
    <row r="55" spans="1:6" x14ac:dyDescent="0.3">
      <c r="A55" t="s">
        <v>10</v>
      </c>
      <c r="B55" s="222" t="s">
        <v>1348</v>
      </c>
      <c r="E55" s="3">
        <v>4</v>
      </c>
      <c r="F55" s="1" t="s">
        <v>1354</v>
      </c>
    </row>
    <row r="56" spans="1:6" x14ac:dyDescent="0.3">
      <c r="A56" t="s">
        <v>10</v>
      </c>
      <c r="B56" s="222" t="s">
        <v>1344</v>
      </c>
      <c r="C56" s="1">
        <v>6</v>
      </c>
      <c r="D56" t="s">
        <v>1351</v>
      </c>
      <c r="E56" s="3"/>
      <c r="F56" s="1"/>
    </row>
    <row r="57" spans="1:6" x14ac:dyDescent="0.3">
      <c r="A57" t="s">
        <v>10</v>
      </c>
      <c r="B57" s="222" t="s">
        <v>1344</v>
      </c>
      <c r="C57" s="1">
        <v>9</v>
      </c>
      <c r="D57" t="s">
        <v>1351</v>
      </c>
      <c r="E57" s="3"/>
      <c r="F57" s="1"/>
    </row>
    <row r="58" spans="1:6" x14ac:dyDescent="0.3">
      <c r="A58" t="s">
        <v>10</v>
      </c>
      <c r="B58" s="222" t="s">
        <v>1344</v>
      </c>
      <c r="C58" s="1">
        <v>10</v>
      </c>
      <c r="D58" t="s">
        <v>1351</v>
      </c>
      <c r="E58" s="3"/>
      <c r="F58" s="1"/>
    </row>
    <row r="59" spans="1:6" x14ac:dyDescent="0.3">
      <c r="A59" t="s">
        <v>10</v>
      </c>
      <c r="B59" s="222" t="s">
        <v>1344</v>
      </c>
      <c r="C59" s="1">
        <v>18</v>
      </c>
      <c r="D59" t="s">
        <v>1351</v>
      </c>
      <c r="E59" s="3"/>
      <c r="F59" s="1"/>
    </row>
    <row r="60" spans="1:6" x14ac:dyDescent="0.3">
      <c r="A60" t="s">
        <v>10</v>
      </c>
      <c r="B60" s="222" t="s">
        <v>1344</v>
      </c>
      <c r="C60" s="1">
        <v>28</v>
      </c>
      <c r="D60" t="s">
        <v>1351</v>
      </c>
      <c r="E60" s="3"/>
      <c r="F60" s="1"/>
    </row>
    <row r="61" spans="1:6" x14ac:dyDescent="0.3">
      <c r="A61" t="s">
        <v>10</v>
      </c>
      <c r="B61" s="222" t="s">
        <v>1344</v>
      </c>
      <c r="C61" s="1">
        <v>40</v>
      </c>
      <c r="D61" t="s">
        <v>1351</v>
      </c>
      <c r="E61" s="3"/>
      <c r="F61" s="1"/>
    </row>
    <row r="62" spans="1:6" x14ac:dyDescent="0.3">
      <c r="A62" t="s">
        <v>10</v>
      </c>
      <c r="B62" s="222" t="s">
        <v>1344</v>
      </c>
      <c r="C62" s="1">
        <v>50</v>
      </c>
      <c r="D62" t="s">
        <v>1351</v>
      </c>
      <c r="E62" s="3"/>
      <c r="F62" s="1"/>
    </row>
    <row r="63" spans="1:6" x14ac:dyDescent="0.3">
      <c r="A63" t="s">
        <v>10</v>
      </c>
      <c r="B63" s="222" t="s">
        <v>1344</v>
      </c>
      <c r="D63" s="1"/>
      <c r="E63" s="3">
        <v>1</v>
      </c>
      <c r="F63" s="1" t="s">
        <v>1354</v>
      </c>
    </row>
    <row r="64" spans="1:6" x14ac:dyDescent="0.3">
      <c r="A64" t="s">
        <v>10</v>
      </c>
      <c r="B64" s="222" t="s">
        <v>1344</v>
      </c>
      <c r="D64" s="1"/>
      <c r="E64" s="3">
        <v>2</v>
      </c>
      <c r="F64" s="1" t="s">
        <v>1354</v>
      </c>
    </row>
    <row r="65" spans="1:7" x14ac:dyDescent="0.3">
      <c r="A65" t="s">
        <v>10</v>
      </c>
      <c r="B65" s="222" t="s">
        <v>1344</v>
      </c>
      <c r="E65" s="3">
        <v>3</v>
      </c>
      <c r="F65" s="1" t="s">
        <v>1354</v>
      </c>
    </row>
    <row r="66" spans="1:7" x14ac:dyDescent="0.3">
      <c r="A66" t="s">
        <v>10</v>
      </c>
      <c r="B66" s="222" t="s">
        <v>1344</v>
      </c>
      <c r="E66" s="3">
        <v>4</v>
      </c>
      <c r="F66" s="1" t="s">
        <v>1354</v>
      </c>
    </row>
    <row r="67" spans="1:7" x14ac:dyDescent="0.3">
      <c r="A67" t="s">
        <v>10</v>
      </c>
      <c r="B67" s="222" t="s">
        <v>1347</v>
      </c>
      <c r="C67" s="1">
        <v>10</v>
      </c>
      <c r="D67" t="s">
        <v>1351</v>
      </c>
      <c r="E67" s="3">
        <v>3</v>
      </c>
      <c r="F67" t="s">
        <v>161</v>
      </c>
    </row>
    <row r="68" spans="1:7" x14ac:dyDescent="0.3">
      <c r="A68" t="s">
        <v>10</v>
      </c>
      <c r="B68" s="222" t="s">
        <v>1344</v>
      </c>
      <c r="C68" s="1">
        <v>28</v>
      </c>
      <c r="D68" t="s">
        <v>1351</v>
      </c>
      <c r="E68" s="3">
        <v>2</v>
      </c>
      <c r="F68" t="s">
        <v>161</v>
      </c>
    </row>
    <row r="69" spans="1:7" x14ac:dyDescent="0.3">
      <c r="B69" s="222"/>
      <c r="E69" s="3"/>
    </row>
    <row r="70" spans="1:7" x14ac:dyDescent="0.3">
      <c r="B70" s="222"/>
      <c r="E70" s="3"/>
    </row>
    <row r="71" spans="1:7" x14ac:dyDescent="0.3">
      <c r="B71" s="222"/>
      <c r="E71" s="3"/>
    </row>
    <row r="72" spans="1:7" x14ac:dyDescent="0.3">
      <c r="B72" s="222"/>
      <c r="E72" s="3"/>
    </row>
    <row r="73" spans="1:7" s="197" customFormat="1" x14ac:dyDescent="0.3">
      <c r="B73" s="222"/>
      <c r="C73" s="1"/>
      <c r="E73" s="1"/>
    </row>
    <row r="74" spans="1:7" x14ac:dyDescent="0.3">
      <c r="A74" s="197"/>
      <c r="B74" s="222"/>
      <c r="D74" s="197"/>
      <c r="E74" s="1"/>
      <c r="F74" s="197"/>
      <c r="G74" s="197"/>
    </row>
    <row r="75" spans="1:7" x14ac:dyDescent="0.3">
      <c r="A75" s="197"/>
      <c r="B75" s="222"/>
      <c r="D75" s="197"/>
      <c r="E75" s="1"/>
      <c r="F75" s="197"/>
      <c r="G75" s="197"/>
    </row>
    <row r="76" spans="1:7" x14ac:dyDescent="0.3">
      <c r="A76" s="197"/>
      <c r="B76" s="222"/>
      <c r="D76" s="197"/>
      <c r="E76" s="1"/>
      <c r="F76" s="197"/>
      <c r="G76" s="197"/>
    </row>
    <row r="77" spans="1:7" x14ac:dyDescent="0.3">
      <c r="A77" s="197"/>
      <c r="B77" s="222"/>
      <c r="D77" s="197"/>
      <c r="E77" s="1"/>
      <c r="F77" s="197"/>
      <c r="G77" s="197"/>
    </row>
    <row r="78" spans="1:7" x14ac:dyDescent="0.3">
      <c r="A78" s="197"/>
      <c r="B78" s="222"/>
      <c r="D78" s="197"/>
      <c r="E78" s="1"/>
      <c r="F78" s="197"/>
      <c r="G78" s="197"/>
    </row>
    <row r="79" spans="1:7" x14ac:dyDescent="0.3">
      <c r="A79" s="197"/>
      <c r="B79" s="222"/>
      <c r="D79" s="197"/>
      <c r="E79" s="1"/>
      <c r="F79" s="197"/>
      <c r="G79" s="197"/>
    </row>
    <row r="80" spans="1:7" x14ac:dyDescent="0.3">
      <c r="A80" s="197"/>
      <c r="B80" s="222"/>
      <c r="D80" s="197"/>
      <c r="E80" s="1"/>
      <c r="F80" s="197"/>
      <c r="G80" s="197"/>
    </row>
    <row r="81" spans="1:7" x14ac:dyDescent="0.3">
      <c r="A81" s="197"/>
      <c r="B81" s="222"/>
      <c r="D81" s="197"/>
      <c r="E81" s="1"/>
      <c r="F81" s="197"/>
      <c r="G81" s="197"/>
    </row>
    <row r="82" spans="1:7" x14ac:dyDescent="0.3">
      <c r="A82" s="197"/>
      <c r="B82" s="222"/>
      <c r="D82" s="197"/>
      <c r="E82" s="1"/>
      <c r="F82" s="197"/>
      <c r="G82" s="197"/>
    </row>
    <row r="83" spans="1:7" x14ac:dyDescent="0.3">
      <c r="A83" s="197"/>
      <c r="B83" s="222"/>
      <c r="D83" s="197"/>
      <c r="E83" s="1"/>
      <c r="F83" s="197"/>
      <c r="G83" s="197"/>
    </row>
    <row r="84" spans="1:7" x14ac:dyDescent="0.3">
      <c r="A84" s="197"/>
      <c r="B84" s="222"/>
      <c r="D84" s="197"/>
      <c r="E84" s="1"/>
      <c r="F84" s="197"/>
      <c r="G84" s="197"/>
    </row>
    <row r="85" spans="1:7" x14ac:dyDescent="0.3">
      <c r="A85" s="197"/>
      <c r="B85" s="222"/>
      <c r="D85" s="197"/>
      <c r="E85" s="1"/>
      <c r="F85" s="197"/>
      <c r="G85" s="197"/>
    </row>
    <row r="86" spans="1:7" x14ac:dyDescent="0.3">
      <c r="A86" s="197"/>
      <c r="B86" s="222"/>
      <c r="D86" s="197"/>
      <c r="E86" s="1"/>
      <c r="F86" s="197"/>
      <c r="G86" s="197"/>
    </row>
    <row r="87" spans="1:7" x14ac:dyDescent="0.3">
      <c r="B87" s="222"/>
      <c r="D87" s="197"/>
      <c r="E87" s="1"/>
      <c r="F87" s="197"/>
      <c r="G87" s="197"/>
    </row>
    <row r="88" spans="1:7" x14ac:dyDescent="0.3">
      <c r="B88" s="222"/>
      <c r="D88" s="197"/>
      <c r="E88" s="1"/>
      <c r="F88" s="197"/>
      <c r="G88" s="197"/>
    </row>
    <row r="89" spans="1:7" x14ac:dyDescent="0.3">
      <c r="B89" s="222"/>
      <c r="D89" s="197"/>
      <c r="E89" s="1"/>
      <c r="F89" s="197"/>
      <c r="G89" s="197"/>
    </row>
    <row r="90" spans="1:7" x14ac:dyDescent="0.3">
      <c r="B90" s="222"/>
      <c r="D90" s="197"/>
      <c r="E90" s="1"/>
      <c r="F90" s="197"/>
      <c r="G90" s="197"/>
    </row>
    <row r="91" spans="1:7" x14ac:dyDescent="0.3">
      <c r="B91" s="222"/>
      <c r="D91" s="197"/>
      <c r="E91" s="1"/>
      <c r="F91" s="197"/>
      <c r="G91" s="197"/>
    </row>
    <row r="92" spans="1:7" x14ac:dyDescent="0.3">
      <c r="B92" s="222"/>
      <c r="D92" s="197"/>
      <c r="E92" s="1"/>
      <c r="F92" s="197"/>
      <c r="G92" s="197"/>
    </row>
    <row r="93" spans="1:7" x14ac:dyDescent="0.3">
      <c r="B93" s="222"/>
      <c r="D93" s="197"/>
      <c r="E93" s="1"/>
      <c r="F93" s="197"/>
      <c r="G93" s="197"/>
    </row>
    <row r="94" spans="1:7" x14ac:dyDescent="0.3">
      <c r="B94" s="222"/>
      <c r="D94" s="197"/>
      <c r="E94" s="1"/>
      <c r="F94" s="197"/>
      <c r="G94" s="197"/>
    </row>
    <row r="95" spans="1:7" x14ac:dyDescent="0.3">
      <c r="E95" s="3"/>
    </row>
    <row r="96" spans="1:7" x14ac:dyDescent="0.3">
      <c r="E96" s="3"/>
    </row>
    <row r="97" spans="5:5" x14ac:dyDescent="0.3">
      <c r="E97" s="3"/>
    </row>
    <row r="98" spans="5:5" x14ac:dyDescent="0.3">
      <c r="E98" s="3"/>
    </row>
    <row r="99" spans="5:5" x14ac:dyDescent="0.3">
      <c r="E99" s="3"/>
    </row>
    <row r="100" spans="5:5" x14ac:dyDescent="0.3">
      <c r="E100" s="3"/>
    </row>
    <row r="101" spans="5:5" x14ac:dyDescent="0.3">
      <c r="E101" s="3"/>
    </row>
    <row r="102" spans="5:5" x14ac:dyDescent="0.3">
      <c r="E102" s="3"/>
    </row>
    <row r="103" spans="5:5" x14ac:dyDescent="0.3">
      <c r="E103" s="3"/>
    </row>
    <row r="104" spans="5:5" x14ac:dyDescent="0.3">
      <c r="E104" s="3"/>
    </row>
    <row r="105" spans="5:5" x14ac:dyDescent="0.3">
      <c r="E105" s="3"/>
    </row>
    <row r="106" spans="5:5" x14ac:dyDescent="0.3">
      <c r="E106" s="3"/>
    </row>
    <row r="107" spans="5:5" x14ac:dyDescent="0.3">
      <c r="E107" s="3"/>
    </row>
    <row r="108" spans="5:5" x14ac:dyDescent="0.3">
      <c r="E108" s="3"/>
    </row>
    <row r="109" spans="5:5" x14ac:dyDescent="0.3">
      <c r="E109" s="3"/>
    </row>
    <row r="110" spans="5:5" x14ac:dyDescent="0.3">
      <c r="E110" s="3"/>
    </row>
    <row r="111" spans="5:5" x14ac:dyDescent="0.3">
      <c r="E111" s="3"/>
    </row>
    <row r="112" spans="5:5" x14ac:dyDescent="0.3">
      <c r="E112" s="3"/>
    </row>
    <row r="113" spans="5:5" x14ac:dyDescent="0.3">
      <c r="E113" s="3"/>
    </row>
    <row r="114" spans="5:5" x14ac:dyDescent="0.3">
      <c r="E114" s="3"/>
    </row>
    <row r="115" spans="5:5" x14ac:dyDescent="0.3">
      <c r="E115" s="3"/>
    </row>
    <row r="116" spans="5:5" x14ac:dyDescent="0.3">
      <c r="E116" s="3"/>
    </row>
    <row r="117" spans="5:5" x14ac:dyDescent="0.3">
      <c r="E117" s="3"/>
    </row>
    <row r="118" spans="5:5" x14ac:dyDescent="0.3">
      <c r="E118" s="3"/>
    </row>
    <row r="119" spans="5:5" x14ac:dyDescent="0.3">
      <c r="E119" s="3"/>
    </row>
    <row r="120" spans="5:5" x14ac:dyDescent="0.3">
      <c r="E120" s="3"/>
    </row>
    <row r="121" spans="5:5" x14ac:dyDescent="0.3">
      <c r="E121" s="3"/>
    </row>
    <row r="122" spans="5:5" x14ac:dyDescent="0.3">
      <c r="E122" s="3"/>
    </row>
    <row r="123" spans="5:5" x14ac:dyDescent="0.3">
      <c r="E123" s="3"/>
    </row>
    <row r="124" spans="5:5" x14ac:dyDescent="0.3">
      <c r="E124" s="3"/>
    </row>
    <row r="125" spans="5:5" x14ac:dyDescent="0.3">
      <c r="E125" s="3"/>
    </row>
    <row r="126" spans="5:5" x14ac:dyDescent="0.3">
      <c r="E126" s="3"/>
    </row>
    <row r="127" spans="5:5" x14ac:dyDescent="0.3">
      <c r="E127" s="3"/>
    </row>
    <row r="128" spans="5:5" x14ac:dyDescent="0.3">
      <c r="E128" s="3"/>
    </row>
    <row r="129" spans="5:5" x14ac:dyDescent="0.3">
      <c r="E129" s="3"/>
    </row>
    <row r="130" spans="5:5" x14ac:dyDescent="0.3">
      <c r="E130" s="3"/>
    </row>
    <row r="131" spans="5:5" x14ac:dyDescent="0.3">
      <c r="E131" s="3"/>
    </row>
    <row r="132" spans="5:5" x14ac:dyDescent="0.3">
      <c r="E132" s="3"/>
    </row>
    <row r="133" spans="5:5" x14ac:dyDescent="0.3">
      <c r="E133" s="3"/>
    </row>
    <row r="134" spans="5:5" x14ac:dyDescent="0.3">
      <c r="E134" s="3"/>
    </row>
    <row r="135" spans="5:5" x14ac:dyDescent="0.3">
      <c r="E135" s="3"/>
    </row>
    <row r="136" spans="5:5" x14ac:dyDescent="0.3">
      <c r="E136" s="3"/>
    </row>
    <row r="137" spans="5:5" x14ac:dyDescent="0.3">
      <c r="E137" s="3"/>
    </row>
    <row r="138" spans="5:5" x14ac:dyDescent="0.3">
      <c r="E138" s="3"/>
    </row>
    <row r="139" spans="5:5" x14ac:dyDescent="0.3">
      <c r="E139" s="3"/>
    </row>
    <row r="140" spans="5:5" x14ac:dyDescent="0.3">
      <c r="E140" s="3"/>
    </row>
    <row r="141" spans="5:5" x14ac:dyDescent="0.3">
      <c r="E141" s="3"/>
    </row>
    <row r="142" spans="5:5" x14ac:dyDescent="0.3">
      <c r="E142" s="3"/>
    </row>
    <row r="143" spans="5:5" x14ac:dyDescent="0.3">
      <c r="E143" s="3"/>
    </row>
    <row r="144" spans="5:5" x14ac:dyDescent="0.3">
      <c r="E144" s="3"/>
    </row>
    <row r="145" spans="5:5" x14ac:dyDescent="0.3">
      <c r="E145" s="3"/>
    </row>
    <row r="146" spans="5:5" x14ac:dyDescent="0.3">
      <c r="E146" s="3"/>
    </row>
    <row r="147" spans="5:5" x14ac:dyDescent="0.3">
      <c r="E147" s="3"/>
    </row>
    <row r="148" spans="5:5" x14ac:dyDescent="0.3">
      <c r="E148" s="3"/>
    </row>
    <row r="149" spans="5:5" x14ac:dyDescent="0.3">
      <c r="E149" s="3"/>
    </row>
    <row r="150" spans="5:5" x14ac:dyDescent="0.3">
      <c r="E150" s="3"/>
    </row>
    <row r="151" spans="5:5" x14ac:dyDescent="0.3">
      <c r="E151" s="3"/>
    </row>
    <row r="152" spans="5:5" x14ac:dyDescent="0.3">
      <c r="E152" s="3"/>
    </row>
    <row r="153" spans="5:5" x14ac:dyDescent="0.3">
      <c r="E153" s="3"/>
    </row>
    <row r="154" spans="5:5" x14ac:dyDescent="0.3">
      <c r="E154" s="3"/>
    </row>
    <row r="155" spans="5:5" x14ac:dyDescent="0.3">
      <c r="E155" s="3"/>
    </row>
    <row r="156" spans="5:5" x14ac:dyDescent="0.3">
      <c r="E156" s="3"/>
    </row>
    <row r="157" spans="5:5" x14ac:dyDescent="0.3">
      <c r="E157" s="3"/>
    </row>
    <row r="158" spans="5:5" x14ac:dyDescent="0.3">
      <c r="E158" s="3"/>
    </row>
    <row r="159" spans="5:5" x14ac:dyDescent="0.3">
      <c r="E159" s="3"/>
    </row>
    <row r="160" spans="5:5" x14ac:dyDescent="0.3">
      <c r="E160" s="3"/>
    </row>
    <row r="161" spans="5:5" x14ac:dyDescent="0.3">
      <c r="E161" s="3"/>
    </row>
    <row r="162" spans="5:5" x14ac:dyDescent="0.3">
      <c r="E162" s="3"/>
    </row>
    <row r="163" spans="5:5" x14ac:dyDescent="0.3">
      <c r="E163" s="3"/>
    </row>
    <row r="164" spans="5:5" x14ac:dyDescent="0.3">
      <c r="E164" s="3"/>
    </row>
    <row r="165" spans="5:5" x14ac:dyDescent="0.3">
      <c r="E165" s="3"/>
    </row>
    <row r="166" spans="5:5" x14ac:dyDescent="0.3">
      <c r="E166" s="3"/>
    </row>
    <row r="167" spans="5:5" x14ac:dyDescent="0.3">
      <c r="E167" s="3"/>
    </row>
    <row r="168" spans="5:5" x14ac:dyDescent="0.3">
      <c r="E168" s="3"/>
    </row>
    <row r="169" spans="5:5" x14ac:dyDescent="0.3">
      <c r="E169" s="3"/>
    </row>
    <row r="170" spans="5:5" x14ac:dyDescent="0.3">
      <c r="E170" s="3"/>
    </row>
    <row r="171" spans="5:5" x14ac:dyDescent="0.3">
      <c r="E171" s="3"/>
    </row>
    <row r="172" spans="5:5" x14ac:dyDescent="0.3">
      <c r="E172" s="3"/>
    </row>
    <row r="173" spans="5:5" x14ac:dyDescent="0.3">
      <c r="E173" s="3"/>
    </row>
    <row r="174" spans="5:5" x14ac:dyDescent="0.3">
      <c r="E174" s="3"/>
    </row>
    <row r="175" spans="5:5" x14ac:dyDescent="0.3">
      <c r="E175" s="3"/>
    </row>
    <row r="176" spans="5:5" x14ac:dyDescent="0.3">
      <c r="E176" s="3"/>
    </row>
    <row r="177" spans="5:5" x14ac:dyDescent="0.3">
      <c r="E177" s="3"/>
    </row>
    <row r="178" spans="5:5" x14ac:dyDescent="0.3">
      <c r="E178" s="3"/>
    </row>
    <row r="179" spans="5:5" x14ac:dyDescent="0.3">
      <c r="E179" s="3"/>
    </row>
    <row r="180" spans="5:5" x14ac:dyDescent="0.3">
      <c r="E180" s="3"/>
    </row>
    <row r="181" spans="5:5" x14ac:dyDescent="0.3">
      <c r="E181" s="3"/>
    </row>
    <row r="182" spans="5:5" x14ac:dyDescent="0.3">
      <c r="E182" s="3"/>
    </row>
    <row r="183" spans="5:5" x14ac:dyDescent="0.3">
      <c r="E183" s="3"/>
    </row>
    <row r="184" spans="5:5" x14ac:dyDescent="0.3">
      <c r="E184" s="3"/>
    </row>
    <row r="185" spans="5:5" x14ac:dyDescent="0.3">
      <c r="E185" s="3"/>
    </row>
    <row r="186" spans="5:5" x14ac:dyDescent="0.3">
      <c r="E186" s="3"/>
    </row>
    <row r="187" spans="5:5" x14ac:dyDescent="0.3">
      <c r="E187" s="3"/>
    </row>
    <row r="188" spans="5:5" x14ac:dyDescent="0.3">
      <c r="E188" s="3"/>
    </row>
    <row r="189" spans="5:5" x14ac:dyDescent="0.3">
      <c r="E189" s="3"/>
    </row>
    <row r="190" spans="5:5" x14ac:dyDescent="0.3">
      <c r="E190" s="3"/>
    </row>
    <row r="191" spans="5:5" x14ac:dyDescent="0.3">
      <c r="E191" s="3"/>
    </row>
    <row r="192" spans="5:5" x14ac:dyDescent="0.3">
      <c r="E192" s="3"/>
    </row>
    <row r="193" spans="5:5" x14ac:dyDescent="0.3">
      <c r="E193" s="3"/>
    </row>
    <row r="194" spans="5:5" x14ac:dyDescent="0.3">
      <c r="E194" s="3"/>
    </row>
    <row r="195" spans="5:5" x14ac:dyDescent="0.3">
      <c r="E195" s="3"/>
    </row>
    <row r="196" spans="5:5" x14ac:dyDescent="0.3">
      <c r="E196" s="3"/>
    </row>
    <row r="197" spans="5:5" x14ac:dyDescent="0.3">
      <c r="E197" s="3"/>
    </row>
    <row r="198" spans="5:5" x14ac:dyDescent="0.3">
      <c r="E198" s="3"/>
    </row>
    <row r="199" spans="5:5" x14ac:dyDescent="0.3">
      <c r="E199" s="3"/>
    </row>
    <row r="200" spans="5:5" x14ac:dyDescent="0.3">
      <c r="E200" s="3"/>
    </row>
    <row r="201" spans="5:5" x14ac:dyDescent="0.3">
      <c r="E201" s="3"/>
    </row>
    <row r="202" spans="5:5" x14ac:dyDescent="0.3">
      <c r="E202" s="3"/>
    </row>
    <row r="203" spans="5:5" x14ac:dyDescent="0.3">
      <c r="E203" s="3"/>
    </row>
    <row r="204" spans="5:5" x14ac:dyDescent="0.3">
      <c r="E204" s="3"/>
    </row>
    <row r="205" spans="5:5" x14ac:dyDescent="0.3">
      <c r="E205" s="3"/>
    </row>
    <row r="206" spans="5:5" x14ac:dyDescent="0.3">
      <c r="E206" s="3"/>
    </row>
    <row r="207" spans="5:5" x14ac:dyDescent="0.3">
      <c r="E207" s="3"/>
    </row>
    <row r="208" spans="5:5" x14ac:dyDescent="0.3">
      <c r="E208" s="3"/>
    </row>
    <row r="209" spans="5:5" x14ac:dyDescent="0.3">
      <c r="E209" s="3"/>
    </row>
    <row r="210" spans="5:5" x14ac:dyDescent="0.3">
      <c r="E210" s="3"/>
    </row>
    <row r="211" spans="5:5" x14ac:dyDescent="0.3">
      <c r="E211" s="3"/>
    </row>
    <row r="212" spans="5:5" x14ac:dyDescent="0.3">
      <c r="E212" s="3"/>
    </row>
    <row r="213" spans="5:5" x14ac:dyDescent="0.3">
      <c r="E213" s="3"/>
    </row>
    <row r="214" spans="5:5" x14ac:dyDescent="0.3">
      <c r="E214" s="3"/>
    </row>
    <row r="215" spans="5:5" x14ac:dyDescent="0.3">
      <c r="E215" s="3"/>
    </row>
    <row r="216" spans="5:5" x14ac:dyDescent="0.3">
      <c r="E216" s="3"/>
    </row>
    <row r="217" spans="5:5" x14ac:dyDescent="0.3">
      <c r="E217" s="3"/>
    </row>
    <row r="218" spans="5:5" x14ac:dyDescent="0.3">
      <c r="E218" s="3"/>
    </row>
    <row r="219" spans="5:5" x14ac:dyDescent="0.3">
      <c r="E219" s="3"/>
    </row>
    <row r="220" spans="5:5" x14ac:dyDescent="0.3">
      <c r="E220" s="3"/>
    </row>
    <row r="221" spans="5:5" x14ac:dyDescent="0.3">
      <c r="E221" s="3"/>
    </row>
    <row r="222" spans="5:5" x14ac:dyDescent="0.3">
      <c r="E222" s="3"/>
    </row>
    <row r="223" spans="5:5" x14ac:dyDescent="0.3">
      <c r="E223" s="3"/>
    </row>
    <row r="224" spans="5:5" x14ac:dyDescent="0.3">
      <c r="E224" s="3"/>
    </row>
    <row r="225" spans="5:5" x14ac:dyDescent="0.3">
      <c r="E225" s="3"/>
    </row>
    <row r="226" spans="5:5" x14ac:dyDescent="0.3">
      <c r="E226" s="3"/>
    </row>
    <row r="227" spans="5:5" x14ac:dyDescent="0.3">
      <c r="E227" s="3"/>
    </row>
    <row r="228" spans="5:5" x14ac:dyDescent="0.3">
      <c r="E228" s="3"/>
    </row>
    <row r="229" spans="5:5" x14ac:dyDescent="0.3">
      <c r="E229" s="3"/>
    </row>
    <row r="230" spans="5:5" x14ac:dyDescent="0.3">
      <c r="E230" s="3"/>
    </row>
    <row r="231" spans="5:5" x14ac:dyDescent="0.3">
      <c r="E231" s="3"/>
    </row>
    <row r="232" spans="5:5" x14ac:dyDescent="0.3">
      <c r="E232" s="3"/>
    </row>
    <row r="233" spans="5:5" x14ac:dyDescent="0.3">
      <c r="E233" s="3"/>
    </row>
    <row r="234" spans="5:5" x14ac:dyDescent="0.3">
      <c r="E234" s="3"/>
    </row>
    <row r="235" spans="5:5" x14ac:dyDescent="0.3">
      <c r="E235" s="3"/>
    </row>
    <row r="236" spans="5:5" x14ac:dyDescent="0.3">
      <c r="E236" s="3"/>
    </row>
    <row r="237" spans="5:5" x14ac:dyDescent="0.3">
      <c r="E237" s="3"/>
    </row>
    <row r="238" spans="5:5" x14ac:dyDescent="0.3">
      <c r="E238" s="3"/>
    </row>
    <row r="239" spans="5:5" x14ac:dyDescent="0.3">
      <c r="E239" s="3"/>
    </row>
    <row r="240" spans="5:5" x14ac:dyDescent="0.3">
      <c r="E240" s="3"/>
    </row>
    <row r="241" spans="5:5" x14ac:dyDescent="0.3">
      <c r="E241" s="3"/>
    </row>
    <row r="242" spans="5:5" x14ac:dyDescent="0.3">
      <c r="E242" s="3"/>
    </row>
    <row r="243" spans="5:5" x14ac:dyDescent="0.3">
      <c r="E243" s="3"/>
    </row>
    <row r="244" spans="5:5" x14ac:dyDescent="0.3">
      <c r="E244" s="3"/>
    </row>
    <row r="245" spans="5:5" x14ac:dyDescent="0.3">
      <c r="E245" s="3"/>
    </row>
    <row r="246" spans="5:5" x14ac:dyDescent="0.3">
      <c r="E246" s="3"/>
    </row>
    <row r="247" spans="5:5" x14ac:dyDescent="0.3">
      <c r="E247" s="3"/>
    </row>
    <row r="248" spans="5:5" x14ac:dyDescent="0.3">
      <c r="E248" s="3"/>
    </row>
    <row r="249" spans="5:5" x14ac:dyDescent="0.3">
      <c r="E249" s="3"/>
    </row>
    <row r="250" spans="5:5" x14ac:dyDescent="0.3">
      <c r="E250" s="3"/>
    </row>
    <row r="251" spans="5:5" x14ac:dyDescent="0.3">
      <c r="E251" s="3"/>
    </row>
    <row r="252" spans="5:5" x14ac:dyDescent="0.3">
      <c r="E252" s="3"/>
    </row>
    <row r="253" spans="5:5" x14ac:dyDescent="0.3">
      <c r="E253" s="3"/>
    </row>
    <row r="254" spans="5:5" x14ac:dyDescent="0.3">
      <c r="E254" s="3"/>
    </row>
    <row r="255" spans="5:5" x14ac:dyDescent="0.3">
      <c r="E255" s="3"/>
    </row>
    <row r="256" spans="5:5" x14ac:dyDescent="0.3">
      <c r="E256" s="3"/>
    </row>
    <row r="257" spans="5:5" x14ac:dyDescent="0.3">
      <c r="E257" s="3"/>
    </row>
    <row r="258" spans="5:5" x14ac:dyDescent="0.3">
      <c r="E258" s="3"/>
    </row>
    <row r="259" spans="5:5" x14ac:dyDescent="0.3">
      <c r="E259" s="3"/>
    </row>
    <row r="260" spans="5:5" x14ac:dyDescent="0.3">
      <c r="E260" s="3"/>
    </row>
    <row r="261" spans="5:5" x14ac:dyDescent="0.3">
      <c r="E261" s="3"/>
    </row>
    <row r="262" spans="5:5" x14ac:dyDescent="0.3">
      <c r="E262" s="3"/>
    </row>
    <row r="263" spans="5:5" x14ac:dyDescent="0.3">
      <c r="E263" s="3"/>
    </row>
    <row r="264" spans="5:5" x14ac:dyDescent="0.3">
      <c r="E264" s="3"/>
    </row>
    <row r="265" spans="5:5" x14ac:dyDescent="0.3">
      <c r="E265" s="3"/>
    </row>
    <row r="266" spans="5:5" x14ac:dyDescent="0.3">
      <c r="E266" s="3"/>
    </row>
    <row r="267" spans="5:5" x14ac:dyDescent="0.3">
      <c r="E267" s="3"/>
    </row>
    <row r="268" spans="5:5" x14ac:dyDescent="0.3">
      <c r="E268" s="3"/>
    </row>
    <row r="269" spans="5:5" x14ac:dyDescent="0.3">
      <c r="E269" s="3"/>
    </row>
    <row r="270" spans="5:5" x14ac:dyDescent="0.3">
      <c r="E270" s="3"/>
    </row>
    <row r="271" spans="5:5" x14ac:dyDescent="0.3">
      <c r="E271" s="3"/>
    </row>
    <row r="272" spans="5:5" x14ac:dyDescent="0.3">
      <c r="E272" s="3"/>
    </row>
    <row r="273" spans="5:5" x14ac:dyDescent="0.3">
      <c r="E273" s="3"/>
    </row>
    <row r="274" spans="5:5" x14ac:dyDescent="0.3">
      <c r="E274" s="3"/>
    </row>
    <row r="275" spans="5:5" x14ac:dyDescent="0.3">
      <c r="E275" s="3"/>
    </row>
    <row r="276" spans="5:5" x14ac:dyDescent="0.3">
      <c r="E276" s="3"/>
    </row>
    <row r="277" spans="5:5" x14ac:dyDescent="0.3">
      <c r="E277" s="3"/>
    </row>
    <row r="278" spans="5:5" x14ac:dyDescent="0.3">
      <c r="E278" s="3"/>
    </row>
    <row r="279" spans="5:5" x14ac:dyDescent="0.3">
      <c r="E279" s="3"/>
    </row>
    <row r="280" spans="5:5" x14ac:dyDescent="0.3">
      <c r="E280" s="3"/>
    </row>
    <row r="281" spans="5:5" x14ac:dyDescent="0.3">
      <c r="E281" s="3"/>
    </row>
    <row r="282" spans="5:5" x14ac:dyDescent="0.3">
      <c r="E282" s="3"/>
    </row>
    <row r="283" spans="5:5" x14ac:dyDescent="0.3">
      <c r="E283" s="3"/>
    </row>
    <row r="284" spans="5:5" x14ac:dyDescent="0.3">
      <c r="E284" s="3"/>
    </row>
    <row r="285" spans="5:5" x14ac:dyDescent="0.3">
      <c r="E285"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27</vt:i4>
      </vt:variant>
    </vt:vector>
  </HeadingPairs>
  <TitlesOfParts>
    <vt:vector size="35" baseType="lpstr">
      <vt:lpstr>ACCUEIL</vt:lpstr>
      <vt:lpstr>NOTICE D'AIDE</vt:lpstr>
      <vt:lpstr>MODULE DE RECHERCHE</vt:lpstr>
      <vt:lpstr>BDD_REVETEMENTS_EXTERIEURS</vt:lpstr>
      <vt:lpstr>LISTES</vt:lpstr>
      <vt:lpstr>PR-tampon</vt:lpstr>
      <vt:lpstr>SUIVI VERSIONS</vt:lpstr>
      <vt:lpstr>ANALYSE SCENARIOS</vt:lpstr>
      <vt:lpstr>CATEG_VISEE</vt:lpstr>
      <vt:lpstr>HAUT_VISEE</vt:lpstr>
      <vt:lpstr>BDD_REVETEMENTS_EXTERIEURS!Impression_des_titres</vt:lpstr>
      <vt:lpstr>'MODULE DE RECHERCHE'!Impression_des_titres</vt:lpstr>
      <vt:lpstr>LISTE_CATEGORIE_BATIMENT</vt:lpstr>
      <vt:lpstr>LISTE_GS</vt:lpstr>
      <vt:lpstr>LISTE_HAUTEUR_FACADE</vt:lpstr>
      <vt:lpstr>LISTE_SITUATION_BATIMENT</vt:lpstr>
      <vt:lpstr>LISTE_SUPPORT</vt:lpstr>
      <vt:lpstr>LISTE_TRI</vt:lpstr>
      <vt:lpstr>LISTE_TYPE_FACADE</vt:lpstr>
      <vt:lpstr>LISTE_ZONE_SISMIQUE</vt:lpstr>
      <vt:lpstr>NB_PRODUITS_TROVUES</vt:lpstr>
      <vt:lpstr>NOM_FR_FACADE</vt:lpstr>
      <vt:lpstr>RECH_CATEGORIE</vt:lpstr>
      <vt:lpstr>RECH_HAUTEUR</vt:lpstr>
      <vt:lpstr>RECH_SUPPORT</vt:lpstr>
      <vt:lpstr>RECH_ZONE_SISMIQUE</vt:lpstr>
      <vt:lpstr>SITUA_VISEE</vt:lpstr>
      <vt:lpstr>SUPP_VISE</vt:lpstr>
      <vt:lpstr>TYPE_ASPECT</vt:lpstr>
      <vt:lpstr>TYPE_DOCUMENT</vt:lpstr>
      <vt:lpstr>ACCUEIL!Zone_d_impression</vt:lpstr>
      <vt:lpstr>BDD_REVETEMENTS_EXTERIEURS!Zone_d_impression</vt:lpstr>
      <vt:lpstr>'MODULE DE RECHERCHE'!Zone_d_impression</vt:lpstr>
      <vt:lpstr>'NOTICE D''AIDE'!Zone_d_impression</vt:lpstr>
      <vt:lpstr>ZONE_SIS_VISEE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SD</cp:lastModifiedBy>
  <cp:lastPrinted>2023-07-05T10:10:50Z</cp:lastPrinted>
  <dcterms:created xsi:type="dcterms:W3CDTF">2019-10-04T09:10:41Z</dcterms:created>
  <dcterms:modified xsi:type="dcterms:W3CDTF">2023-07-05T10:11:43Z</dcterms:modified>
</cp:coreProperties>
</file>