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Utilisateur\INGENECO Dropbox\INGENECO INTERNE EQUIPE\03 PROJETS\ADIVBOIS LCDIA\01 REFERENCEMENT\2025 08 18 PUBLICATION V05\"/>
    </mc:Choice>
  </mc:AlternateContent>
  <xr:revisionPtr revIDLastSave="0" documentId="13_ncr:1_{865019B9-A308-4434-BB0A-3F29B6A05981}" xr6:coauthVersionLast="47" xr6:coauthVersionMax="47" xr10:uidLastSave="{00000000-0000-0000-0000-000000000000}"/>
  <workbookProtection workbookAlgorithmName="SHA-512" workbookHashValue="wN16pV940lfBtu5kDSxRCHnWMAIkmbGQrZO6DLkZrElM2wlxqrdM7vEVo6lgP77ikwZ6h9PNOWGzen5/06DvPw==" workbookSaltValue="8FJEeXWW6pP1tnABdk1cdw==" workbookSpinCount="100000" lockStructure="1"/>
  <bookViews>
    <workbookView xWindow="-28920" yWindow="-120" windowWidth="29040" windowHeight="15720" xr2:uid="{946EB542-B084-4B3C-8C0B-E95824FD8CFE}"/>
  </bookViews>
  <sheets>
    <sheet name="ACCUEIL" sheetId="4" r:id="rId1"/>
    <sheet name="NOTICE D'AIDE" sheetId="12" r:id="rId2"/>
    <sheet name="MODULE DE RECHERCHE" sheetId="7" r:id="rId3"/>
    <sheet name="BDD_REVETEMENTS_EXTERIEURS" sheetId="1" state="hidden" r:id="rId4"/>
    <sheet name="LISTES" sheetId="2" state="hidden" r:id="rId5"/>
    <sheet name="PR-tampon" sheetId="9" state="hidden" r:id="rId6"/>
  </sheets>
  <definedNames>
    <definedName name="CATEG_VISEE">'MODULE DE RECHERCHE'!$D$31</definedName>
    <definedName name="HAUT_VISEE">'MODULE DE RECHERCHE'!$D$28</definedName>
    <definedName name="_xlnm.Print_Titles" localSheetId="3">BDD_REVETEMENTS_EXTERIEURS!$1:$5</definedName>
    <definedName name="_xlnm.Print_Titles" localSheetId="2">'MODULE DE RECHERCHE'!$1:$42</definedName>
    <definedName name="LISTE_CATEGORIE_BATIMENT">LISTES!$E$2:$E$5</definedName>
    <definedName name="LISTE_GS">LISTES!#REF!</definedName>
    <definedName name="LISTE_HAUTEUR_FACADE">LISTES!#REF!</definedName>
    <definedName name="LISTE_SITUATION_BATIMENT">LISTES!$A$2:$A$5</definedName>
    <definedName name="LISTE_SUPPORT">LISTES!$G$2:$G$7</definedName>
    <definedName name="LISTE_TRI">LISTES!$I$2:$I$7</definedName>
    <definedName name="LISTE_TYPE_FACADE">LISTES!#REF!</definedName>
    <definedName name="LISTE_ZONE_SISMIQUE">LISTES!$C$2:$C$5</definedName>
    <definedName name="NB_PRODUITS_TROVUES">'MODULE DE RECHERCHE'!$F$36</definedName>
    <definedName name="NOM_FR_FACADE">'PR-tampon'!$B$1</definedName>
    <definedName name="PR_SUPPORT">"Check Box 4"</definedName>
    <definedName name="RECH_CATEGORIE">'PR-tampon'!$B$5</definedName>
    <definedName name="RECH_HAUTEUR">'PR-tampon'!$B$4</definedName>
    <definedName name="RECH_SUPPORT">'PR-tampon'!$B$3</definedName>
    <definedName name="RECH_ZONE_SISMIQUE">'PR-tampon'!$B$7</definedName>
    <definedName name="SITUA_VISEE">'MODULE DE RECHERCHE'!$D$29</definedName>
    <definedName name="SUPP_VISE">'MODULE DE RECHERCHE'!$D$27</definedName>
    <definedName name="TEST" localSheetId="1">_xlfn.DROP(_xlfn._xlws.SORT(COLONNE_SUPPORT_RECHERCHE,1,1,FALSE),COUNTBLANK(COLONNE_SUPPORT_RECHERCHE))</definedName>
    <definedName name="TEST">_xlfn.DROP(_xlfn._xlws.SORT(COLONNE_SUPPORT_RECHERCHE,1,1,FALSE),COUNTBLANK(COLONNE_SUPPORT_RECHERCHE))</definedName>
    <definedName name="TEST_SD">IF(RECH_SUPPORT=TRUE,LISTE_SUPPORT,"'-&gt; cocher la case paramètre recherché pour afficher la cellule")</definedName>
    <definedName name="TYPE_ASPECT">LISTES!#REF!</definedName>
    <definedName name="TYPE_DOCUMENT">LISTES!#REF!</definedName>
    <definedName name="_xlnm.Print_Area" localSheetId="0">ACCUEIL!$A$1:$A$20</definedName>
    <definedName name="_xlnm.Print_Area" localSheetId="3">BDD_REVETEMENTS_EXTERIEURS!$A$1:$BV$156</definedName>
    <definedName name="_xlnm.Print_Area" localSheetId="2">'MODULE DE RECHERCHE'!$B$1:$R$55</definedName>
    <definedName name="_xlnm.Print_Area" localSheetId="1">'NOTICE D''AIDE'!$A$1:$A$187</definedName>
    <definedName name="ZONE_SIS_VISEE">'MODULE DE RECHERCHE'!$D$30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S92" i="1" l="1"/>
  <c r="CE92" i="1" s="1"/>
  <c r="BW92" i="1"/>
  <c r="CF92" i="1" s="1"/>
  <c r="BX92" i="1"/>
  <c r="BY92" i="1"/>
  <c r="BZ92" i="1"/>
  <c r="CA92" i="1"/>
  <c r="CB92" i="1"/>
  <c r="CC92" i="1"/>
  <c r="CD92" i="1"/>
  <c r="CH92" i="1" l="1"/>
  <c r="BU92" i="1"/>
  <c r="CG92" i="1"/>
  <c r="J29" i="1"/>
  <c r="BS29" i="1"/>
  <c r="CE29" i="1" s="1"/>
  <c r="BW29" i="1"/>
  <c r="CF29" i="1" s="1"/>
  <c r="BX29" i="1"/>
  <c r="BY29" i="1"/>
  <c r="BZ29" i="1"/>
  <c r="CA29" i="1"/>
  <c r="CB29" i="1"/>
  <c r="CC29" i="1"/>
  <c r="CD29" i="1"/>
  <c r="J33" i="1"/>
  <c r="BS33" i="1"/>
  <c r="BW33" i="1"/>
  <c r="CF33" i="1" s="1"/>
  <c r="BX33" i="1"/>
  <c r="BY33" i="1"/>
  <c r="BZ33" i="1"/>
  <c r="CA33" i="1"/>
  <c r="CB33" i="1"/>
  <c r="CC33" i="1"/>
  <c r="CD33" i="1"/>
  <c r="J32" i="1"/>
  <c r="BS32" i="1"/>
  <c r="CE32" i="1" s="1"/>
  <c r="BW32" i="1"/>
  <c r="CF32" i="1" s="1"/>
  <c r="BX32" i="1"/>
  <c r="BY32" i="1"/>
  <c r="BZ32" i="1"/>
  <c r="CA32" i="1"/>
  <c r="CH32" i="1" s="1"/>
  <c r="CB32" i="1"/>
  <c r="CC32" i="1"/>
  <c r="CD32" i="1"/>
  <c r="J11" i="1"/>
  <c r="BS11" i="1"/>
  <c r="CE11" i="1" s="1"/>
  <c r="BW11" i="1"/>
  <c r="CF11" i="1" s="1"/>
  <c r="BX11" i="1"/>
  <c r="BY11" i="1"/>
  <c r="BZ11" i="1"/>
  <c r="CA11" i="1"/>
  <c r="CH11" i="1" s="1"/>
  <c r="CB11" i="1"/>
  <c r="CC11" i="1"/>
  <c r="CD11" i="1"/>
  <c r="BS10" i="1"/>
  <c r="CE10" i="1" s="1"/>
  <c r="BW10" i="1"/>
  <c r="CF10" i="1" s="1"/>
  <c r="BX10" i="1"/>
  <c r="BY10" i="1"/>
  <c r="BZ10" i="1"/>
  <c r="CA10" i="1"/>
  <c r="CH10" i="1" s="1"/>
  <c r="CB10" i="1"/>
  <c r="CC10" i="1"/>
  <c r="CD10" i="1"/>
  <c r="J10" i="1"/>
  <c r="BS67" i="1"/>
  <c r="CE67" i="1" s="1"/>
  <c r="J58" i="1"/>
  <c r="BS58" i="1"/>
  <c r="CE58" i="1" s="1"/>
  <c r="BW58" i="1"/>
  <c r="CF58" i="1" s="1"/>
  <c r="BX58" i="1"/>
  <c r="BY58" i="1"/>
  <c r="BZ58" i="1"/>
  <c r="CA58" i="1"/>
  <c r="CB58" i="1"/>
  <c r="CC58" i="1"/>
  <c r="CD58" i="1"/>
  <c r="J67" i="1"/>
  <c r="BW67" i="1"/>
  <c r="CF67" i="1" s="1"/>
  <c r="BX67" i="1"/>
  <c r="BY67" i="1"/>
  <c r="BZ67" i="1"/>
  <c r="CA67" i="1"/>
  <c r="CH67" i="1" s="1"/>
  <c r="CB67" i="1"/>
  <c r="CC67" i="1"/>
  <c r="CD67" i="1"/>
  <c r="J69" i="1"/>
  <c r="BS69" i="1"/>
  <c r="CE69" i="1" s="1"/>
  <c r="BW69" i="1"/>
  <c r="CF69" i="1" s="1"/>
  <c r="BX69" i="1"/>
  <c r="BY69" i="1"/>
  <c r="BZ69" i="1"/>
  <c r="CA69" i="1"/>
  <c r="CH69" i="1" s="1"/>
  <c r="CB69" i="1"/>
  <c r="CC69" i="1"/>
  <c r="CD69" i="1"/>
  <c r="J9" i="1"/>
  <c r="BS9" i="1"/>
  <c r="CE9" i="1" s="1"/>
  <c r="BW9" i="1"/>
  <c r="CF9" i="1" s="1"/>
  <c r="BX9" i="1"/>
  <c r="BY9" i="1"/>
  <c r="BZ9" i="1"/>
  <c r="CA9" i="1"/>
  <c r="CB9" i="1"/>
  <c r="CC9" i="1"/>
  <c r="CD9" i="1"/>
  <c r="J35" i="1"/>
  <c r="BS35" i="1"/>
  <c r="BW35" i="1"/>
  <c r="CF35" i="1" s="1"/>
  <c r="BX35" i="1"/>
  <c r="BY35" i="1"/>
  <c r="BZ35" i="1"/>
  <c r="CA35" i="1"/>
  <c r="CB35" i="1"/>
  <c r="CC35" i="1"/>
  <c r="CD35" i="1"/>
  <c r="J34" i="1"/>
  <c r="BS34" i="1"/>
  <c r="BW34" i="1"/>
  <c r="CF34" i="1" s="1"/>
  <c r="BX34" i="1"/>
  <c r="BY34" i="1"/>
  <c r="BZ34" i="1"/>
  <c r="CA34" i="1"/>
  <c r="CB34" i="1"/>
  <c r="CC34" i="1"/>
  <c r="CD34" i="1"/>
  <c r="J12" i="1"/>
  <c r="BS12" i="1"/>
  <c r="CE12" i="1" s="1"/>
  <c r="BW12" i="1"/>
  <c r="CF12" i="1" s="1"/>
  <c r="BX12" i="1"/>
  <c r="BY12" i="1"/>
  <c r="BZ12" i="1"/>
  <c r="CA12" i="1"/>
  <c r="CB12" i="1"/>
  <c r="CC12" i="1"/>
  <c r="CD12" i="1"/>
  <c r="J66" i="1"/>
  <c r="BS66" i="1"/>
  <c r="CE66" i="1" s="1"/>
  <c r="BW66" i="1"/>
  <c r="CF66" i="1" s="1"/>
  <c r="BX66" i="1"/>
  <c r="BY66" i="1"/>
  <c r="BZ66" i="1"/>
  <c r="CA66" i="1"/>
  <c r="CB66" i="1"/>
  <c r="CC66" i="1"/>
  <c r="CD66" i="1"/>
  <c r="J68" i="1"/>
  <c r="BS68" i="1"/>
  <c r="CE68" i="1" s="1"/>
  <c r="BW68" i="1"/>
  <c r="CF68" i="1" s="1"/>
  <c r="BX68" i="1"/>
  <c r="BY68" i="1"/>
  <c r="BZ68" i="1"/>
  <c r="CA68" i="1"/>
  <c r="CB68" i="1"/>
  <c r="CC68" i="1"/>
  <c r="CD68" i="1"/>
  <c r="CD62" i="1"/>
  <c r="CC62" i="1"/>
  <c r="CB62" i="1"/>
  <c r="CA62" i="1"/>
  <c r="BZ62" i="1"/>
  <c r="BY62" i="1"/>
  <c r="BX62" i="1"/>
  <c r="BW62" i="1"/>
  <c r="CF62" i="1" s="1"/>
  <c r="BS62" i="1"/>
  <c r="BU62" i="1" s="1"/>
  <c r="J62" i="1"/>
  <c r="CD61" i="1"/>
  <c r="CC61" i="1"/>
  <c r="CB61" i="1"/>
  <c r="CA61" i="1"/>
  <c r="BZ61" i="1"/>
  <c r="BY61" i="1"/>
  <c r="BX61" i="1"/>
  <c r="BW61" i="1"/>
  <c r="CF61" i="1" s="1"/>
  <c r="BS61" i="1"/>
  <c r="BU61" i="1" s="1"/>
  <c r="J61" i="1"/>
  <c r="CH58" i="1" l="1"/>
  <c r="CH33" i="1"/>
  <c r="CJ92" i="1"/>
  <c r="CH29" i="1"/>
  <c r="CH9" i="1"/>
  <c r="CG33" i="1"/>
  <c r="CG9" i="1"/>
  <c r="CG32" i="1"/>
  <c r="CJ32" i="1" s="1"/>
  <c r="CG58" i="1"/>
  <c r="CG69" i="1"/>
  <c r="CJ69" i="1" s="1"/>
  <c r="CG29" i="1"/>
  <c r="CG10" i="1"/>
  <c r="CJ10" i="1" s="1"/>
  <c r="CG11" i="1"/>
  <c r="CJ11" i="1" s="1"/>
  <c r="CG67" i="1"/>
  <c r="CJ67" i="1" s="1"/>
  <c r="BU29" i="1"/>
  <c r="BU69" i="1"/>
  <c r="BU9" i="1"/>
  <c r="BU66" i="1"/>
  <c r="BU67" i="1"/>
  <c r="BU58" i="1"/>
  <c r="BU68" i="1"/>
  <c r="CE34" i="1"/>
  <c r="BU34" i="1"/>
  <c r="CE33" i="1"/>
  <c r="BU33" i="1"/>
  <c r="CE35" i="1"/>
  <c r="BU35" i="1"/>
  <c r="BU32" i="1"/>
  <c r="BU11" i="1"/>
  <c r="BU10" i="1"/>
  <c r="BU12" i="1"/>
  <c r="CH35" i="1"/>
  <c r="CH34" i="1"/>
  <c r="CG35" i="1"/>
  <c r="CH12" i="1"/>
  <c r="CG34" i="1"/>
  <c r="CH66" i="1"/>
  <c r="CG68" i="1"/>
  <c r="CH68" i="1"/>
  <c r="CG66" i="1"/>
  <c r="CG12" i="1"/>
  <c r="CH62" i="1"/>
  <c r="CH61" i="1"/>
  <c r="CG61" i="1"/>
  <c r="CG62" i="1"/>
  <c r="CE62" i="1"/>
  <c r="CE61" i="1"/>
  <c r="CJ29" i="1" l="1"/>
  <c r="CJ58" i="1"/>
  <c r="CJ9" i="1"/>
  <c r="CJ33" i="1"/>
  <c r="CJ35" i="1"/>
  <c r="CJ12" i="1"/>
  <c r="CJ66" i="1"/>
  <c r="CJ34" i="1"/>
  <c r="CJ68" i="1"/>
  <c r="CJ61" i="1"/>
  <c r="CJ62" i="1"/>
  <c r="CC36" i="1"/>
  <c r="CC39" i="1"/>
  <c r="CC43" i="1"/>
  <c r="CC44" i="1"/>
  <c r="CC37" i="1"/>
  <c r="CC38" i="1"/>
  <c r="CC45" i="1"/>
  <c r="CC41" i="1"/>
  <c r="CC42" i="1"/>
  <c r="CC46" i="1"/>
  <c r="CC48" i="1"/>
  <c r="CC50" i="1"/>
  <c r="CC51" i="1"/>
  <c r="CC47" i="1"/>
  <c r="CC54" i="1"/>
  <c r="CC49" i="1"/>
  <c r="CC57" i="1"/>
  <c r="CC52" i="1"/>
  <c r="CC53" i="1"/>
  <c r="CC21" i="1"/>
  <c r="CC55" i="1"/>
  <c r="CC56" i="1"/>
  <c r="CC153" i="1"/>
  <c r="CC59" i="1"/>
  <c r="CC71" i="1"/>
  <c r="CC73" i="1"/>
  <c r="CC13" i="1"/>
  <c r="CC89" i="1"/>
  <c r="CC85" i="1"/>
  <c r="CC77" i="1"/>
  <c r="CC76" i="1"/>
  <c r="CC79" i="1"/>
  <c r="CC83" i="1"/>
  <c r="CC86" i="1"/>
  <c r="CC84" i="1"/>
  <c r="CC82" i="1"/>
  <c r="CC87" i="1"/>
  <c r="CC78" i="1"/>
  <c r="CC80" i="1"/>
  <c r="CC81" i="1"/>
  <c r="CC15" i="1"/>
  <c r="CC14" i="1"/>
  <c r="CC88" i="1"/>
  <c r="CC75" i="1"/>
  <c r="CC72" i="1"/>
  <c r="CC74" i="1"/>
  <c r="CC7" i="1"/>
  <c r="CC90" i="1"/>
  <c r="CC91" i="1"/>
  <c r="CC193" i="1"/>
  <c r="CC63" i="1"/>
  <c r="CC134" i="1"/>
  <c r="CC93" i="1"/>
  <c r="CC23" i="1"/>
  <c r="CC185" i="1"/>
  <c r="CC95" i="1"/>
  <c r="CC96" i="1"/>
  <c r="CC97" i="1"/>
  <c r="CC98" i="1"/>
  <c r="CC99" i="1"/>
  <c r="CC100" i="1"/>
  <c r="CC101" i="1"/>
  <c r="CC102" i="1"/>
  <c r="CC103" i="1"/>
  <c r="CC104" i="1"/>
  <c r="CC105" i="1"/>
  <c r="CC106" i="1"/>
  <c r="CC107" i="1"/>
  <c r="CC108" i="1"/>
  <c r="CC109" i="1"/>
  <c r="CC110" i="1"/>
  <c r="CC111" i="1"/>
  <c r="CC112" i="1"/>
  <c r="CC113" i="1"/>
  <c r="CC114" i="1"/>
  <c r="CC115" i="1"/>
  <c r="CC116" i="1"/>
  <c r="CC172" i="1"/>
  <c r="CC118" i="1"/>
  <c r="CC19" i="1"/>
  <c r="CC120" i="1"/>
  <c r="CC121" i="1"/>
  <c r="CC122" i="1"/>
  <c r="CC123" i="1"/>
  <c r="CC124" i="1"/>
  <c r="CC125" i="1"/>
  <c r="CC126" i="1"/>
  <c r="CC70" i="1"/>
  <c r="CC128" i="1"/>
  <c r="CC130" i="1"/>
  <c r="CC129" i="1"/>
  <c r="CC16" i="1"/>
  <c r="CC17" i="1"/>
  <c r="CC18" i="1"/>
  <c r="CC20" i="1"/>
  <c r="CC25" i="1"/>
  <c r="CC26" i="1"/>
  <c r="CC131" i="1"/>
  <c r="CC27" i="1"/>
  <c r="CC132" i="1"/>
  <c r="CC28" i="1"/>
  <c r="CC133" i="1"/>
  <c r="CC60" i="1"/>
  <c r="CC192" i="1"/>
  <c r="CC135" i="1"/>
  <c r="CC136" i="1"/>
  <c r="CC137" i="1"/>
  <c r="CC138" i="1"/>
  <c r="CC139" i="1"/>
  <c r="CC40" i="1"/>
  <c r="CC140" i="1"/>
  <c r="CC141" i="1"/>
  <c r="CC142" i="1"/>
  <c r="CC143" i="1"/>
  <c r="CC144" i="1"/>
  <c r="CC145" i="1"/>
  <c r="CC147" i="1"/>
  <c r="CC149" i="1"/>
  <c r="CC148" i="1"/>
  <c r="CC146" i="1"/>
  <c r="CC150" i="1"/>
  <c r="CC151" i="1"/>
  <c r="CC152" i="1"/>
  <c r="CC94" i="1"/>
  <c r="CC154" i="1"/>
  <c r="CC155" i="1"/>
  <c r="CC156" i="1"/>
  <c r="CC157" i="1"/>
  <c r="CC158" i="1"/>
  <c r="CC159" i="1"/>
  <c r="CC160" i="1"/>
  <c r="CC161" i="1"/>
  <c r="CC162" i="1"/>
  <c r="CC117" i="1"/>
  <c r="CC164" i="1"/>
  <c r="CC165" i="1"/>
  <c r="CC166" i="1"/>
  <c r="CC24" i="1"/>
  <c r="CC8" i="1"/>
  <c r="CC168" i="1"/>
  <c r="CC169" i="1"/>
  <c r="CC170" i="1"/>
  <c r="CC171" i="1"/>
  <c r="CC30" i="1"/>
  <c r="CC119" i="1"/>
  <c r="CC163" i="1"/>
  <c r="CC167" i="1"/>
  <c r="CC173" i="1"/>
  <c r="CC174" i="1"/>
  <c r="CC175" i="1"/>
  <c r="CC176" i="1"/>
  <c r="CC177" i="1"/>
  <c r="CC178" i="1"/>
  <c r="CC179" i="1"/>
  <c r="CC180" i="1"/>
  <c r="CC181" i="1"/>
  <c r="CC183" i="1"/>
  <c r="CC182" i="1"/>
  <c r="CC184" i="1"/>
  <c r="CC64" i="1"/>
  <c r="CC186" i="1"/>
  <c r="CC187" i="1"/>
  <c r="CC188" i="1"/>
  <c r="CC6" i="1"/>
  <c r="CC189" i="1"/>
  <c r="CC190" i="1"/>
  <c r="CC191" i="1"/>
  <c r="CC65" i="1"/>
  <c r="CC22" i="1"/>
  <c r="CC31" i="1"/>
  <c r="CC127" i="1"/>
  <c r="BY39" i="1"/>
  <c r="BY36" i="1"/>
  <c r="BY43" i="1"/>
  <c r="BY44" i="1"/>
  <c r="BY37" i="1"/>
  <c r="BY38" i="1"/>
  <c r="BY45" i="1"/>
  <c r="BY41" i="1"/>
  <c r="BY42" i="1"/>
  <c r="BY46" i="1"/>
  <c r="BY48" i="1"/>
  <c r="BY50" i="1"/>
  <c r="BY51" i="1"/>
  <c r="BY47" i="1"/>
  <c r="BY54" i="1"/>
  <c r="BY49" i="1"/>
  <c r="BY57" i="1"/>
  <c r="BY52" i="1"/>
  <c r="BY53" i="1"/>
  <c r="BY21" i="1"/>
  <c r="BY55" i="1"/>
  <c r="BY56" i="1"/>
  <c r="BY153" i="1"/>
  <c r="BY59" i="1"/>
  <c r="BY71" i="1"/>
  <c r="BY73" i="1"/>
  <c r="BY13" i="1"/>
  <c r="BY89" i="1"/>
  <c r="BY85" i="1"/>
  <c r="BY77" i="1"/>
  <c r="BY76" i="1"/>
  <c r="BY79" i="1"/>
  <c r="BY83" i="1"/>
  <c r="BY86" i="1"/>
  <c r="BY84" i="1"/>
  <c r="BY82" i="1"/>
  <c r="BY87" i="1"/>
  <c r="BY78" i="1"/>
  <c r="BY80" i="1"/>
  <c r="BY81" i="1"/>
  <c r="BY15" i="1"/>
  <c r="BY14" i="1"/>
  <c r="BY88" i="1"/>
  <c r="BY75" i="1"/>
  <c r="BY72" i="1"/>
  <c r="BY74" i="1"/>
  <c r="BY7" i="1"/>
  <c r="BY90" i="1"/>
  <c r="BY91" i="1"/>
  <c r="BY193" i="1"/>
  <c r="BY63" i="1"/>
  <c r="BY134" i="1"/>
  <c r="BY93" i="1"/>
  <c r="BY23" i="1"/>
  <c r="BY185" i="1"/>
  <c r="BY95" i="1"/>
  <c r="BY96" i="1"/>
  <c r="BY97" i="1"/>
  <c r="BY98" i="1"/>
  <c r="BY99" i="1"/>
  <c r="BY100" i="1"/>
  <c r="BY101" i="1"/>
  <c r="BY102" i="1"/>
  <c r="BY103" i="1"/>
  <c r="BY104" i="1"/>
  <c r="BY105" i="1"/>
  <c r="BY106" i="1"/>
  <c r="BY107" i="1"/>
  <c r="BY108" i="1"/>
  <c r="BY109" i="1"/>
  <c r="BY110" i="1"/>
  <c r="BY111" i="1"/>
  <c r="BY112" i="1"/>
  <c r="BY113" i="1"/>
  <c r="BY114" i="1"/>
  <c r="BY115" i="1"/>
  <c r="BY116" i="1"/>
  <c r="BY172" i="1"/>
  <c r="BY118" i="1"/>
  <c r="BY19" i="1"/>
  <c r="BY120" i="1"/>
  <c r="BY121" i="1"/>
  <c r="BY122" i="1"/>
  <c r="BY123" i="1"/>
  <c r="BY124" i="1"/>
  <c r="BY125" i="1"/>
  <c r="BY126" i="1"/>
  <c r="BY70" i="1"/>
  <c r="BY128" i="1"/>
  <c r="BY130" i="1"/>
  <c r="BY129" i="1"/>
  <c r="BY16" i="1"/>
  <c r="BY17" i="1"/>
  <c r="BY18" i="1"/>
  <c r="BY20" i="1"/>
  <c r="BY25" i="1"/>
  <c r="BY26" i="1"/>
  <c r="BY131" i="1"/>
  <c r="BY27" i="1"/>
  <c r="BY132" i="1"/>
  <c r="BY28" i="1"/>
  <c r="BY133" i="1"/>
  <c r="BY60" i="1"/>
  <c r="BY192" i="1"/>
  <c r="BY135" i="1"/>
  <c r="BY136" i="1"/>
  <c r="BY137" i="1"/>
  <c r="BY138" i="1"/>
  <c r="BY139" i="1"/>
  <c r="BY40" i="1"/>
  <c r="BY140" i="1"/>
  <c r="BY141" i="1"/>
  <c r="BY142" i="1"/>
  <c r="BY143" i="1"/>
  <c r="BY144" i="1"/>
  <c r="BY145" i="1"/>
  <c r="BY147" i="1"/>
  <c r="BY149" i="1"/>
  <c r="BY148" i="1"/>
  <c r="BY146" i="1"/>
  <c r="BY150" i="1"/>
  <c r="BY151" i="1"/>
  <c r="BY152" i="1"/>
  <c r="BY94" i="1"/>
  <c r="BY154" i="1"/>
  <c r="BY155" i="1"/>
  <c r="BY156" i="1"/>
  <c r="BY157" i="1"/>
  <c r="BY158" i="1"/>
  <c r="BY159" i="1"/>
  <c r="BY160" i="1"/>
  <c r="BY161" i="1"/>
  <c r="BY162" i="1"/>
  <c r="BY117" i="1"/>
  <c r="BY164" i="1"/>
  <c r="BY165" i="1"/>
  <c r="BY166" i="1"/>
  <c r="BY24" i="1"/>
  <c r="BY8" i="1"/>
  <c r="BY168" i="1"/>
  <c r="BY169" i="1"/>
  <c r="BY170" i="1"/>
  <c r="BY171" i="1"/>
  <c r="BY30" i="1"/>
  <c r="BY119" i="1"/>
  <c r="BY163" i="1"/>
  <c r="BY167" i="1"/>
  <c r="BY173" i="1"/>
  <c r="BY174" i="1"/>
  <c r="BY175" i="1"/>
  <c r="BY176" i="1"/>
  <c r="BY177" i="1"/>
  <c r="BY178" i="1"/>
  <c r="BY179" i="1"/>
  <c r="BY180" i="1"/>
  <c r="BY181" i="1"/>
  <c r="BY183" i="1"/>
  <c r="BY182" i="1"/>
  <c r="BY184" i="1"/>
  <c r="BY64" i="1"/>
  <c r="BY186" i="1"/>
  <c r="BY187" i="1"/>
  <c r="BY188" i="1"/>
  <c r="BY6" i="1"/>
  <c r="BY189" i="1"/>
  <c r="BY190" i="1"/>
  <c r="BY191" i="1"/>
  <c r="BY65" i="1"/>
  <c r="BY22" i="1"/>
  <c r="BY31" i="1"/>
  <c r="BY127" i="1"/>
  <c r="J63" i="1" l="1"/>
  <c r="J64" i="1"/>
  <c r="BS64" i="1"/>
  <c r="BU64" i="1" s="1"/>
  <c r="BW64" i="1"/>
  <c r="CF64" i="1" s="1"/>
  <c r="BX64" i="1"/>
  <c r="BZ64" i="1"/>
  <c r="CA64" i="1"/>
  <c r="CB64" i="1"/>
  <c r="CD64" i="1"/>
  <c r="BS63" i="1"/>
  <c r="BU63" i="1" s="1"/>
  <c r="BW63" i="1"/>
  <c r="CF63" i="1" s="1"/>
  <c r="BX63" i="1"/>
  <c r="BZ63" i="1"/>
  <c r="CA63" i="1"/>
  <c r="CB63" i="1"/>
  <c r="CD63" i="1"/>
  <c r="J21" i="1"/>
  <c r="BS21" i="1"/>
  <c r="BU21" i="1" s="1"/>
  <c r="BW21" i="1"/>
  <c r="CF21" i="1" s="1"/>
  <c r="BX21" i="1"/>
  <c r="BZ21" i="1"/>
  <c r="CA21" i="1"/>
  <c r="CB21" i="1"/>
  <c r="CD21" i="1"/>
  <c r="CH64" i="1" l="1"/>
  <c r="CH21" i="1"/>
  <c r="CH63" i="1"/>
  <c r="CG64" i="1"/>
  <c r="CG63" i="1"/>
  <c r="CG21" i="1"/>
  <c r="CE63" i="1"/>
  <c r="CE21" i="1"/>
  <c r="CE64" i="1"/>
  <c r="CJ64" i="1" l="1"/>
  <c r="CJ21" i="1"/>
  <c r="CJ63" i="1"/>
  <c r="J73" i="1"/>
  <c r="BS73" i="1"/>
  <c r="BU73" i="1" s="1"/>
  <c r="BW73" i="1"/>
  <c r="CF73" i="1" s="1"/>
  <c r="BX73" i="1"/>
  <c r="BZ73" i="1"/>
  <c r="CA73" i="1"/>
  <c r="CB73" i="1"/>
  <c r="CD73" i="1"/>
  <c r="J74" i="1"/>
  <c r="BS74" i="1"/>
  <c r="BU74" i="1" s="1"/>
  <c r="BW74" i="1"/>
  <c r="CF74" i="1" s="1"/>
  <c r="BX74" i="1"/>
  <c r="BZ74" i="1"/>
  <c r="CA74" i="1"/>
  <c r="CB74" i="1"/>
  <c r="CD74" i="1"/>
  <c r="CH73" i="1" l="1"/>
  <c r="CH74" i="1"/>
  <c r="CG74" i="1"/>
  <c r="CG73" i="1"/>
  <c r="CE74" i="1"/>
  <c r="CE73" i="1"/>
  <c r="J79" i="1"/>
  <c r="BS79" i="1"/>
  <c r="BU79" i="1" s="1"/>
  <c r="BW79" i="1"/>
  <c r="CF79" i="1" s="1"/>
  <c r="BX79" i="1"/>
  <c r="BZ79" i="1"/>
  <c r="CA79" i="1"/>
  <c r="CB79" i="1"/>
  <c r="CD79" i="1"/>
  <c r="J75" i="1"/>
  <c r="J88" i="1"/>
  <c r="J14" i="1"/>
  <c r="J15" i="1"/>
  <c r="J81" i="1"/>
  <c r="J80" i="1"/>
  <c r="J78" i="1"/>
  <c r="J87" i="1"/>
  <c r="J82" i="1"/>
  <c r="J84" i="1"/>
  <c r="J86" i="1"/>
  <c r="J83" i="1"/>
  <c r="J77" i="1"/>
  <c r="J76" i="1"/>
  <c r="J89" i="1"/>
  <c r="J85" i="1"/>
  <c r="BS88" i="1"/>
  <c r="BU88" i="1" s="1"/>
  <c r="BW88" i="1"/>
  <c r="CF88" i="1" s="1"/>
  <c r="BX88" i="1"/>
  <c r="BZ88" i="1"/>
  <c r="CA88" i="1"/>
  <c r="CB88" i="1"/>
  <c r="CD88" i="1"/>
  <c r="BS75" i="1"/>
  <c r="BU75" i="1" s="1"/>
  <c r="BW75" i="1"/>
  <c r="CF75" i="1" s="1"/>
  <c r="BX75" i="1"/>
  <c r="BZ75" i="1"/>
  <c r="CA75" i="1"/>
  <c r="CB75" i="1"/>
  <c r="CD75" i="1"/>
  <c r="BS85" i="1"/>
  <c r="BU85" i="1" s="1"/>
  <c r="BW85" i="1"/>
  <c r="CF85" i="1" s="1"/>
  <c r="BX85" i="1"/>
  <c r="BZ85" i="1"/>
  <c r="CA85" i="1"/>
  <c r="CB85" i="1"/>
  <c r="CD85" i="1"/>
  <c r="BS89" i="1"/>
  <c r="BU89" i="1" s="1"/>
  <c r="BW89" i="1"/>
  <c r="CF89" i="1" s="1"/>
  <c r="BX89" i="1"/>
  <c r="BZ89" i="1"/>
  <c r="CA89" i="1"/>
  <c r="CB89" i="1"/>
  <c r="CD89" i="1"/>
  <c r="BS76" i="1"/>
  <c r="BU76" i="1" s="1"/>
  <c r="BW76" i="1"/>
  <c r="CF76" i="1" s="1"/>
  <c r="BX76" i="1"/>
  <c r="BZ76" i="1"/>
  <c r="CA76" i="1"/>
  <c r="CB76" i="1"/>
  <c r="CD76" i="1"/>
  <c r="BS77" i="1"/>
  <c r="BU77" i="1" s="1"/>
  <c r="BW77" i="1"/>
  <c r="CF77" i="1" s="1"/>
  <c r="BX77" i="1"/>
  <c r="BZ77" i="1"/>
  <c r="CA77" i="1"/>
  <c r="CB77" i="1"/>
  <c r="CD77" i="1"/>
  <c r="BS83" i="1"/>
  <c r="BU83" i="1" s="1"/>
  <c r="BW83" i="1"/>
  <c r="CF83" i="1" s="1"/>
  <c r="BX83" i="1"/>
  <c r="BZ83" i="1"/>
  <c r="CA83" i="1"/>
  <c r="CB83" i="1"/>
  <c r="CD83" i="1"/>
  <c r="BS86" i="1"/>
  <c r="BU86" i="1" s="1"/>
  <c r="BW86" i="1"/>
  <c r="CF86" i="1" s="1"/>
  <c r="BX86" i="1"/>
  <c r="BZ86" i="1"/>
  <c r="CA86" i="1"/>
  <c r="CB86" i="1"/>
  <c r="CD86" i="1"/>
  <c r="BS84" i="1"/>
  <c r="BU84" i="1" s="1"/>
  <c r="BW84" i="1"/>
  <c r="CF84" i="1" s="1"/>
  <c r="BX84" i="1"/>
  <c r="BZ84" i="1"/>
  <c r="CA84" i="1"/>
  <c r="CB84" i="1"/>
  <c r="CD84" i="1"/>
  <c r="BS82" i="1"/>
  <c r="BU82" i="1" s="1"/>
  <c r="BW82" i="1"/>
  <c r="CF82" i="1" s="1"/>
  <c r="BX82" i="1"/>
  <c r="BZ82" i="1"/>
  <c r="CA82" i="1"/>
  <c r="CB82" i="1"/>
  <c r="CD82" i="1"/>
  <c r="BS87" i="1"/>
  <c r="BU87" i="1" s="1"/>
  <c r="BW87" i="1"/>
  <c r="CF87" i="1" s="1"/>
  <c r="BX87" i="1"/>
  <c r="BZ87" i="1"/>
  <c r="CA87" i="1"/>
  <c r="CB87" i="1"/>
  <c r="CD87" i="1"/>
  <c r="BS78" i="1"/>
  <c r="BU78" i="1" s="1"/>
  <c r="BW78" i="1"/>
  <c r="CF78" i="1" s="1"/>
  <c r="BX78" i="1"/>
  <c r="CG78" i="1" s="1"/>
  <c r="BZ78" i="1"/>
  <c r="CA78" i="1"/>
  <c r="CB78" i="1"/>
  <c r="CD78" i="1"/>
  <c r="BS80" i="1"/>
  <c r="BU80" i="1" s="1"/>
  <c r="BW80" i="1"/>
  <c r="CF80" i="1" s="1"/>
  <c r="BX80" i="1"/>
  <c r="BZ80" i="1"/>
  <c r="CA80" i="1"/>
  <c r="CB80" i="1"/>
  <c r="CD80" i="1"/>
  <c r="BS81" i="1"/>
  <c r="BU81" i="1" s="1"/>
  <c r="BW81" i="1"/>
  <c r="CF81" i="1" s="1"/>
  <c r="BX81" i="1"/>
  <c r="BZ81" i="1"/>
  <c r="CA81" i="1"/>
  <c r="CB81" i="1"/>
  <c r="CD81" i="1"/>
  <c r="BS15" i="1"/>
  <c r="BU15" i="1" s="1"/>
  <c r="BW15" i="1"/>
  <c r="CF15" i="1" s="1"/>
  <c r="BX15" i="1"/>
  <c r="BZ15" i="1"/>
  <c r="CA15" i="1"/>
  <c r="CB15" i="1"/>
  <c r="CD15" i="1"/>
  <c r="BS14" i="1"/>
  <c r="BU14" i="1" s="1"/>
  <c r="BW14" i="1"/>
  <c r="CF14" i="1" s="1"/>
  <c r="BX14" i="1"/>
  <c r="BZ14" i="1"/>
  <c r="CA14" i="1"/>
  <c r="CB14" i="1"/>
  <c r="CD14" i="1"/>
  <c r="CH78" i="1" l="1"/>
  <c r="CH77" i="1"/>
  <c r="CH89" i="1"/>
  <c r="CH14" i="1"/>
  <c r="CH80" i="1"/>
  <c r="CH87" i="1"/>
  <c r="CH84" i="1"/>
  <c r="CH83" i="1"/>
  <c r="CH76" i="1"/>
  <c r="CH85" i="1"/>
  <c r="CH88" i="1"/>
  <c r="CH81" i="1"/>
  <c r="CH15" i="1"/>
  <c r="CH86" i="1"/>
  <c r="CH82" i="1"/>
  <c r="CH75" i="1"/>
  <c r="CH79" i="1"/>
  <c r="CG75" i="1"/>
  <c r="CG88" i="1"/>
  <c r="CG76" i="1"/>
  <c r="CJ74" i="1"/>
  <c r="CJ73" i="1"/>
  <c r="CG79" i="1"/>
  <c r="CG77" i="1"/>
  <c r="CG89" i="1"/>
  <c r="CG15" i="1"/>
  <c r="CG87" i="1"/>
  <c r="CG82" i="1"/>
  <c r="CE87" i="1"/>
  <c r="CE82" i="1"/>
  <c r="CE84" i="1"/>
  <c r="CE77" i="1"/>
  <c r="CE78" i="1"/>
  <c r="CE88" i="1"/>
  <c r="CE80" i="1"/>
  <c r="CE75" i="1"/>
  <c r="CE86" i="1"/>
  <c r="CE85" i="1"/>
  <c r="CE81" i="1"/>
  <c r="CE83" i="1"/>
  <c r="CE89" i="1"/>
  <c r="CE79" i="1"/>
  <c r="CE15" i="1"/>
  <c r="CE76" i="1"/>
  <c r="CE14" i="1"/>
  <c r="CG83" i="1"/>
  <c r="CG80" i="1"/>
  <c r="CG84" i="1"/>
  <c r="CG86" i="1"/>
  <c r="CG85" i="1"/>
  <c r="CG14" i="1"/>
  <c r="CG81" i="1"/>
  <c r="BX7" i="1"/>
  <c r="BX90" i="1"/>
  <c r="BX91" i="1"/>
  <c r="BX134" i="1"/>
  <c r="BX95" i="1"/>
  <c r="BX23" i="1"/>
  <c r="BX93" i="1"/>
  <c r="BX185" i="1"/>
  <c r="BX97" i="1"/>
  <c r="BX96" i="1"/>
  <c r="BX98" i="1"/>
  <c r="BX101" i="1"/>
  <c r="BX100" i="1"/>
  <c r="BX99" i="1"/>
  <c r="BX103" i="1"/>
  <c r="BX102" i="1"/>
  <c r="BX104" i="1"/>
  <c r="BX105" i="1"/>
  <c r="BX108" i="1"/>
  <c r="BX106" i="1"/>
  <c r="BX107" i="1"/>
  <c r="BX109" i="1"/>
  <c r="BX110" i="1"/>
  <c r="BX111" i="1"/>
  <c r="BX114" i="1"/>
  <c r="BX112" i="1"/>
  <c r="BX113" i="1"/>
  <c r="BX172" i="1"/>
  <c r="BX115" i="1"/>
  <c r="BX116" i="1"/>
  <c r="BX118" i="1"/>
  <c r="BX19" i="1"/>
  <c r="BX124" i="1"/>
  <c r="BX125" i="1"/>
  <c r="BX123" i="1"/>
  <c r="BX121" i="1"/>
  <c r="BX122" i="1"/>
  <c r="BX128" i="1"/>
  <c r="BX142" i="1"/>
  <c r="BX70" i="1"/>
  <c r="BX120" i="1"/>
  <c r="BX126" i="1"/>
  <c r="BX130" i="1"/>
  <c r="BX129" i="1"/>
  <c r="BX60" i="1"/>
  <c r="BX133" i="1"/>
  <c r="BX18" i="1"/>
  <c r="BX16" i="1"/>
  <c r="BX20" i="1"/>
  <c r="BX25" i="1"/>
  <c r="BX17" i="1"/>
  <c r="BX27" i="1"/>
  <c r="BX26" i="1"/>
  <c r="BX28" i="1"/>
  <c r="BX132" i="1"/>
  <c r="BX48" i="1"/>
  <c r="BX192" i="1"/>
  <c r="BX135" i="1"/>
  <c r="CG135" i="1" s="1"/>
  <c r="BX136" i="1"/>
  <c r="BX137" i="1"/>
  <c r="BX138" i="1"/>
  <c r="BX139" i="1"/>
  <c r="BX146" i="1"/>
  <c r="BX147" i="1"/>
  <c r="BX151" i="1"/>
  <c r="BX45" i="1"/>
  <c r="BX40" i="1"/>
  <c r="BX168" i="1"/>
  <c r="BX131" i="1"/>
  <c r="BX71" i="1"/>
  <c r="BX38" i="1"/>
  <c r="BX42" i="1"/>
  <c r="BX36" i="1"/>
  <c r="BX41" i="1"/>
  <c r="BX49" i="1"/>
  <c r="BX47" i="1"/>
  <c r="BX53" i="1"/>
  <c r="BX37" i="1"/>
  <c r="BX55" i="1"/>
  <c r="BX52" i="1"/>
  <c r="BX56" i="1"/>
  <c r="BX59" i="1"/>
  <c r="BX140" i="1"/>
  <c r="BX43" i="1"/>
  <c r="BX148" i="1"/>
  <c r="BX149" i="1"/>
  <c r="BX145" i="1"/>
  <c r="BX144" i="1"/>
  <c r="BX39" i="1"/>
  <c r="BX57" i="1"/>
  <c r="BX152" i="1"/>
  <c r="BX150" i="1"/>
  <c r="BX141" i="1"/>
  <c r="BX94" i="1"/>
  <c r="BX158" i="1"/>
  <c r="BX159" i="1"/>
  <c r="BX157" i="1"/>
  <c r="BX160" i="1"/>
  <c r="BX161" i="1"/>
  <c r="BX156" i="1"/>
  <c r="BX155" i="1"/>
  <c r="BX143" i="1"/>
  <c r="BX162" i="1"/>
  <c r="BX44" i="1"/>
  <c r="BX13" i="1"/>
  <c r="BX154" i="1"/>
  <c r="BX117" i="1"/>
  <c r="BX164" i="1"/>
  <c r="BX54" i="1"/>
  <c r="BX165" i="1"/>
  <c r="BX166" i="1"/>
  <c r="BX24" i="1"/>
  <c r="BX171" i="1"/>
  <c r="BX169" i="1"/>
  <c r="BX8" i="1"/>
  <c r="BX51" i="1"/>
  <c r="BX170" i="1"/>
  <c r="BX50" i="1"/>
  <c r="BX193" i="1"/>
  <c r="BX153" i="1"/>
  <c r="BX72" i="1"/>
  <c r="BX173" i="1"/>
  <c r="BX163" i="1"/>
  <c r="BX30" i="1"/>
  <c r="BX46" i="1"/>
  <c r="BX167" i="1"/>
  <c r="BX174" i="1"/>
  <c r="BX178" i="1"/>
  <c r="BX179" i="1"/>
  <c r="BX180" i="1"/>
  <c r="BX181" i="1"/>
  <c r="BX175" i="1"/>
  <c r="BX176" i="1"/>
  <c r="BX177" i="1"/>
  <c r="BX183" i="1"/>
  <c r="BX182" i="1"/>
  <c r="BX184" i="1"/>
  <c r="BX119" i="1"/>
  <c r="BX186" i="1"/>
  <c r="BX187" i="1"/>
  <c r="BX188" i="1"/>
  <c r="BX6" i="1"/>
  <c r="BX22" i="1"/>
  <c r="BX189" i="1"/>
  <c r="BX65" i="1"/>
  <c r="BX31" i="1"/>
  <c r="BX190" i="1"/>
  <c r="BX191" i="1"/>
  <c r="BX127" i="1"/>
  <c r="BS49" i="1"/>
  <c r="BU49" i="1" s="1"/>
  <c r="J49" i="1"/>
  <c r="BW49" i="1"/>
  <c r="CF49" i="1" s="1"/>
  <c r="BZ49" i="1"/>
  <c r="CA49" i="1"/>
  <c r="CB49" i="1"/>
  <c r="CD49" i="1"/>
  <c r="BS7" i="1"/>
  <c r="BU7" i="1" s="1"/>
  <c r="BW7" i="1"/>
  <c r="CF7" i="1" s="1"/>
  <c r="BZ7" i="1"/>
  <c r="CA7" i="1"/>
  <c r="CB7" i="1"/>
  <c r="CD7" i="1"/>
  <c r="CJ78" i="1" l="1"/>
  <c r="CJ76" i="1"/>
  <c r="CJ88" i="1"/>
  <c r="CJ75" i="1"/>
  <c r="CJ77" i="1"/>
  <c r="CJ79" i="1"/>
  <c r="CJ89" i="1"/>
  <c r="CJ15" i="1"/>
  <c r="CJ81" i="1"/>
  <c r="CJ84" i="1"/>
  <c r="CJ87" i="1"/>
  <c r="CJ83" i="1"/>
  <c r="CJ85" i="1"/>
  <c r="CJ82" i="1"/>
  <c r="CJ86" i="1"/>
  <c r="CJ80" i="1"/>
  <c r="CJ14" i="1"/>
  <c r="CE7" i="1"/>
  <c r="CH49" i="1"/>
  <c r="CH7" i="1"/>
  <c r="CG7" i="1"/>
  <c r="CG49" i="1"/>
  <c r="CE49" i="1"/>
  <c r="CJ7" i="1" l="1"/>
  <c r="CJ49" i="1"/>
  <c r="BS110" i="1" l="1"/>
  <c r="BU110" i="1" s="1"/>
  <c r="J185" i="1" l="1"/>
  <c r="BS185" i="1"/>
  <c r="BU185" i="1" s="1"/>
  <c r="BW185" i="1"/>
  <c r="CF185" i="1" s="1"/>
  <c r="BZ185" i="1"/>
  <c r="CA185" i="1"/>
  <c r="CB185" i="1"/>
  <c r="CD185" i="1"/>
  <c r="J100" i="1"/>
  <c r="CD99" i="1"/>
  <c r="CB99" i="1"/>
  <c r="CA99" i="1"/>
  <c r="BZ99" i="1"/>
  <c r="BW99" i="1"/>
  <c r="CF99" i="1" s="1"/>
  <c r="BS99" i="1"/>
  <c r="BU99" i="1" s="1"/>
  <c r="J99" i="1"/>
  <c r="BW100" i="1"/>
  <c r="CF100" i="1" s="1"/>
  <c r="BW101" i="1"/>
  <c r="CF101" i="1" s="1"/>
  <c r="BW102" i="1"/>
  <c r="CF102" i="1" s="1"/>
  <c r="BW103" i="1"/>
  <c r="CF103" i="1" s="1"/>
  <c r="BW104" i="1"/>
  <c r="CF104" i="1" s="1"/>
  <c r="BW105" i="1"/>
  <c r="CF105" i="1" s="1"/>
  <c r="BW108" i="1"/>
  <c r="CF108" i="1" s="1"/>
  <c r="BW110" i="1"/>
  <c r="CF110" i="1" s="1"/>
  <c r="BW106" i="1"/>
  <c r="CF106" i="1" s="1"/>
  <c r="BW107" i="1"/>
  <c r="CF107" i="1" s="1"/>
  <c r="BW109" i="1"/>
  <c r="CF109" i="1" s="1"/>
  <c r="BW90" i="1"/>
  <c r="CF90" i="1" s="1"/>
  <c r="BW111" i="1"/>
  <c r="CF111" i="1" s="1"/>
  <c r="BW113" i="1"/>
  <c r="CF113" i="1" s="1"/>
  <c r="BW112" i="1"/>
  <c r="CF112" i="1" s="1"/>
  <c r="BW114" i="1"/>
  <c r="CF114" i="1" s="1"/>
  <c r="BW116" i="1"/>
  <c r="CF116" i="1" s="1"/>
  <c r="BW115" i="1"/>
  <c r="CF115" i="1" s="1"/>
  <c r="BW118" i="1"/>
  <c r="CF118" i="1" s="1"/>
  <c r="BW172" i="1"/>
  <c r="CF172" i="1" s="1"/>
  <c r="BW19" i="1"/>
  <c r="CF19" i="1" s="1"/>
  <c r="BW70" i="1"/>
  <c r="CF70" i="1" s="1"/>
  <c r="BW122" i="1"/>
  <c r="CF122" i="1" s="1"/>
  <c r="BW121" i="1"/>
  <c r="CF121" i="1" s="1"/>
  <c r="BW128" i="1"/>
  <c r="CF128" i="1" s="1"/>
  <c r="BW123" i="1"/>
  <c r="CF123" i="1" s="1"/>
  <c r="BW126" i="1"/>
  <c r="CF126" i="1" s="1"/>
  <c r="BW124" i="1"/>
  <c r="CF124" i="1" s="1"/>
  <c r="BW125" i="1"/>
  <c r="CF125" i="1" s="1"/>
  <c r="BW120" i="1"/>
  <c r="CF120" i="1" s="1"/>
  <c r="BW129" i="1"/>
  <c r="CF129" i="1" s="1"/>
  <c r="BW130" i="1"/>
  <c r="CF130" i="1" s="1"/>
  <c r="BW132" i="1"/>
  <c r="CF132" i="1" s="1"/>
  <c r="BW16" i="1"/>
  <c r="CF16" i="1" s="1"/>
  <c r="BW20" i="1"/>
  <c r="CF20" i="1" s="1"/>
  <c r="BW25" i="1"/>
  <c r="CF25" i="1" s="1"/>
  <c r="BW17" i="1"/>
  <c r="CF17" i="1" s="1"/>
  <c r="BW27" i="1"/>
  <c r="CF27" i="1" s="1"/>
  <c r="BW26" i="1"/>
  <c r="CF26" i="1" s="1"/>
  <c r="BW28" i="1"/>
  <c r="CF28" i="1" s="1"/>
  <c r="BW18" i="1"/>
  <c r="CF18" i="1" s="1"/>
  <c r="BW131" i="1"/>
  <c r="CF131" i="1" s="1"/>
  <c r="BW192" i="1"/>
  <c r="CF192" i="1" s="1"/>
  <c r="BW60" i="1"/>
  <c r="CF60" i="1" s="1"/>
  <c r="BW133" i="1"/>
  <c r="CF133" i="1" s="1"/>
  <c r="BW136" i="1"/>
  <c r="CF136" i="1" s="1"/>
  <c r="BW135" i="1"/>
  <c r="CF135" i="1" s="1"/>
  <c r="BW138" i="1"/>
  <c r="CF138" i="1" s="1"/>
  <c r="BW139" i="1"/>
  <c r="CF139" i="1" s="1"/>
  <c r="BW137" i="1"/>
  <c r="CF137" i="1" s="1"/>
  <c r="BW43" i="1"/>
  <c r="CF43" i="1" s="1"/>
  <c r="BW93" i="1"/>
  <c r="CF93" i="1" s="1"/>
  <c r="BW140" i="1"/>
  <c r="CF140" i="1" s="1"/>
  <c r="BW149" i="1"/>
  <c r="CF149" i="1" s="1"/>
  <c r="BW45" i="1"/>
  <c r="CF45" i="1" s="1"/>
  <c r="BW142" i="1"/>
  <c r="CF142" i="1" s="1"/>
  <c r="BW144" i="1"/>
  <c r="CF144" i="1" s="1"/>
  <c r="BW145" i="1"/>
  <c r="CF145" i="1" s="1"/>
  <c r="BW141" i="1"/>
  <c r="CF141" i="1" s="1"/>
  <c r="BW143" i="1"/>
  <c r="CF143" i="1" s="1"/>
  <c r="BW38" i="1"/>
  <c r="CF38" i="1" s="1"/>
  <c r="BW59" i="1"/>
  <c r="CF59" i="1" s="1"/>
  <c r="BW36" i="1"/>
  <c r="CF36" i="1" s="1"/>
  <c r="BW37" i="1"/>
  <c r="CF37" i="1" s="1"/>
  <c r="BW41" i="1"/>
  <c r="CF41" i="1" s="1"/>
  <c r="BW47" i="1"/>
  <c r="CF47" i="1" s="1"/>
  <c r="BW42" i="1"/>
  <c r="CF42" i="1" s="1"/>
  <c r="BW53" i="1"/>
  <c r="CF53" i="1" s="1"/>
  <c r="BW56" i="1"/>
  <c r="CF56" i="1" s="1"/>
  <c r="BW71" i="1"/>
  <c r="CF71" i="1" s="1"/>
  <c r="BW55" i="1"/>
  <c r="CF55" i="1" s="1"/>
  <c r="BW52" i="1"/>
  <c r="CF52" i="1" s="1"/>
  <c r="BW151" i="1"/>
  <c r="CF151" i="1" s="1"/>
  <c r="BW152" i="1"/>
  <c r="CF152" i="1" s="1"/>
  <c r="BW39" i="1"/>
  <c r="CF39" i="1" s="1"/>
  <c r="BW146" i="1"/>
  <c r="CF146" i="1" s="1"/>
  <c r="BW147" i="1"/>
  <c r="CF147" i="1" s="1"/>
  <c r="BW148" i="1"/>
  <c r="CF148" i="1" s="1"/>
  <c r="BW57" i="1"/>
  <c r="CF57" i="1" s="1"/>
  <c r="BW40" i="1"/>
  <c r="CF40" i="1" s="1"/>
  <c r="BW91" i="1"/>
  <c r="CF91" i="1" s="1"/>
  <c r="BW150" i="1"/>
  <c r="CF150" i="1" s="1"/>
  <c r="BW94" i="1"/>
  <c r="CF94" i="1" s="1"/>
  <c r="BW156" i="1"/>
  <c r="CF156" i="1" s="1"/>
  <c r="BW155" i="1"/>
  <c r="CF155" i="1" s="1"/>
  <c r="BW44" i="1"/>
  <c r="CF44" i="1" s="1"/>
  <c r="BW48" i="1"/>
  <c r="CF48" i="1" s="1"/>
  <c r="BW154" i="1"/>
  <c r="CF154" i="1" s="1"/>
  <c r="BW98" i="1"/>
  <c r="CF98" i="1" s="1"/>
  <c r="BW157" i="1"/>
  <c r="CF157" i="1" s="1"/>
  <c r="BW158" i="1"/>
  <c r="CF158" i="1" s="1"/>
  <c r="BW97" i="1"/>
  <c r="CF97" i="1" s="1"/>
  <c r="BW159" i="1"/>
  <c r="CF159" i="1" s="1"/>
  <c r="BW160" i="1"/>
  <c r="CF160" i="1" s="1"/>
  <c r="BW13" i="1"/>
  <c r="CF13" i="1" s="1"/>
  <c r="BW161" i="1"/>
  <c r="CF161" i="1" s="1"/>
  <c r="BW162" i="1"/>
  <c r="CF162" i="1" s="1"/>
  <c r="BW117" i="1"/>
  <c r="CF117" i="1" s="1"/>
  <c r="BW164" i="1"/>
  <c r="CF164" i="1" s="1"/>
  <c r="BW54" i="1"/>
  <c r="CF54" i="1" s="1"/>
  <c r="BW165" i="1"/>
  <c r="CF165" i="1" s="1"/>
  <c r="BW166" i="1"/>
  <c r="CF166" i="1" s="1"/>
  <c r="BW24" i="1"/>
  <c r="CF24" i="1" s="1"/>
  <c r="BW51" i="1"/>
  <c r="CF51" i="1" s="1"/>
  <c r="BW50" i="1"/>
  <c r="CF50" i="1" s="1"/>
  <c r="BW8" i="1"/>
  <c r="CF8" i="1" s="1"/>
  <c r="BW168" i="1"/>
  <c r="CF168" i="1" s="1"/>
  <c r="BW95" i="1"/>
  <c r="CF95" i="1" s="1"/>
  <c r="BW169" i="1"/>
  <c r="CF169" i="1" s="1"/>
  <c r="BW170" i="1"/>
  <c r="CF170" i="1" s="1"/>
  <c r="BW193" i="1"/>
  <c r="CF193" i="1" s="1"/>
  <c r="BW30" i="1"/>
  <c r="CF30" i="1" s="1"/>
  <c r="BW171" i="1"/>
  <c r="CF171" i="1" s="1"/>
  <c r="BW46" i="1"/>
  <c r="CF46" i="1" s="1"/>
  <c r="BW72" i="1"/>
  <c r="CF72" i="1" s="1"/>
  <c r="BW153" i="1"/>
  <c r="CF153" i="1" s="1"/>
  <c r="BW163" i="1"/>
  <c r="CF163" i="1" s="1"/>
  <c r="BW167" i="1"/>
  <c r="CF167" i="1" s="1"/>
  <c r="BW173" i="1"/>
  <c r="CF173" i="1" s="1"/>
  <c r="BW174" i="1"/>
  <c r="CF174" i="1" s="1"/>
  <c r="BW175" i="1"/>
  <c r="CF175" i="1" s="1"/>
  <c r="BW176" i="1"/>
  <c r="CF176" i="1" s="1"/>
  <c r="BW177" i="1"/>
  <c r="CF177" i="1" s="1"/>
  <c r="BW96" i="1"/>
  <c r="CF96" i="1" s="1"/>
  <c r="BW178" i="1"/>
  <c r="CF178" i="1" s="1"/>
  <c r="BW179" i="1"/>
  <c r="CF179" i="1" s="1"/>
  <c r="BW180" i="1"/>
  <c r="CF180" i="1" s="1"/>
  <c r="BW181" i="1"/>
  <c r="CF181" i="1" s="1"/>
  <c r="BW182" i="1"/>
  <c r="CF182" i="1" s="1"/>
  <c r="BW184" i="1"/>
  <c r="CF184" i="1" s="1"/>
  <c r="BW183" i="1"/>
  <c r="CF183" i="1" s="1"/>
  <c r="BW119" i="1"/>
  <c r="CF119" i="1" s="1"/>
  <c r="BW186" i="1"/>
  <c r="CF186" i="1" s="1"/>
  <c r="BW187" i="1"/>
  <c r="CF187" i="1" s="1"/>
  <c r="BW188" i="1"/>
  <c r="CF188" i="1" s="1"/>
  <c r="BW6" i="1"/>
  <c r="CF6" i="1" s="1"/>
  <c r="BW134" i="1"/>
  <c r="CF134" i="1" s="1"/>
  <c r="BW22" i="1"/>
  <c r="CF22" i="1" s="1"/>
  <c r="BW23" i="1"/>
  <c r="CF23" i="1" s="1"/>
  <c r="BW65" i="1"/>
  <c r="CF65" i="1" s="1"/>
  <c r="BW31" i="1"/>
  <c r="CF31" i="1" s="1"/>
  <c r="BW189" i="1"/>
  <c r="CF189" i="1" s="1"/>
  <c r="BW190" i="1"/>
  <c r="CF190" i="1" s="1"/>
  <c r="BW191" i="1"/>
  <c r="CF191" i="1" s="1"/>
  <c r="BW127" i="1"/>
  <c r="CF127" i="1" s="1"/>
  <c r="BZ100" i="1"/>
  <c r="BZ101" i="1"/>
  <c r="BZ102" i="1"/>
  <c r="BZ103" i="1"/>
  <c r="BZ104" i="1"/>
  <c r="BZ105" i="1"/>
  <c r="BZ108" i="1"/>
  <c r="BZ110" i="1"/>
  <c r="BZ106" i="1"/>
  <c r="BZ107" i="1"/>
  <c r="BZ109" i="1"/>
  <c r="BZ90" i="1"/>
  <c r="BZ111" i="1"/>
  <c r="BZ113" i="1"/>
  <c r="BZ112" i="1"/>
  <c r="BZ114" i="1"/>
  <c r="BZ116" i="1"/>
  <c r="BZ115" i="1"/>
  <c r="BZ118" i="1"/>
  <c r="BZ172" i="1"/>
  <c r="BZ19" i="1"/>
  <c r="BZ70" i="1"/>
  <c r="BZ122" i="1"/>
  <c r="BZ121" i="1"/>
  <c r="BZ128" i="1"/>
  <c r="BZ123" i="1"/>
  <c r="BZ126" i="1"/>
  <c r="BZ124" i="1"/>
  <c r="BZ125" i="1"/>
  <c r="BZ120" i="1"/>
  <c r="BZ129" i="1"/>
  <c r="BZ130" i="1"/>
  <c r="BZ132" i="1"/>
  <c r="BZ16" i="1"/>
  <c r="BZ20" i="1"/>
  <c r="BZ25" i="1"/>
  <c r="BZ17" i="1"/>
  <c r="BZ27" i="1"/>
  <c r="BZ26" i="1"/>
  <c r="BZ28" i="1"/>
  <c r="BZ18" i="1"/>
  <c r="BZ131" i="1"/>
  <c r="BZ192" i="1"/>
  <c r="BZ60" i="1"/>
  <c r="BZ133" i="1"/>
  <c r="BZ136" i="1"/>
  <c r="BZ135" i="1"/>
  <c r="BZ138" i="1"/>
  <c r="BZ139" i="1"/>
  <c r="BZ137" i="1"/>
  <c r="BZ43" i="1"/>
  <c r="BZ93" i="1"/>
  <c r="BZ140" i="1"/>
  <c r="BZ149" i="1"/>
  <c r="BZ45" i="1"/>
  <c r="BZ142" i="1"/>
  <c r="BZ144" i="1"/>
  <c r="BZ145" i="1"/>
  <c r="BZ141" i="1"/>
  <c r="BZ143" i="1"/>
  <c r="BZ38" i="1"/>
  <c r="BZ59" i="1"/>
  <c r="BZ36" i="1"/>
  <c r="BZ37" i="1"/>
  <c r="BZ41" i="1"/>
  <c r="BZ47" i="1"/>
  <c r="BZ42" i="1"/>
  <c r="BZ53" i="1"/>
  <c r="BZ56" i="1"/>
  <c r="BZ71" i="1"/>
  <c r="BZ55" i="1"/>
  <c r="BZ52" i="1"/>
  <c r="BZ151" i="1"/>
  <c r="BZ152" i="1"/>
  <c r="BZ39" i="1"/>
  <c r="BZ146" i="1"/>
  <c r="BZ147" i="1"/>
  <c r="BZ148" i="1"/>
  <c r="BZ57" i="1"/>
  <c r="BZ40" i="1"/>
  <c r="BZ91" i="1"/>
  <c r="BZ150" i="1"/>
  <c r="BZ94" i="1"/>
  <c r="BZ156" i="1"/>
  <c r="BZ155" i="1"/>
  <c r="BZ44" i="1"/>
  <c r="BZ48" i="1"/>
  <c r="BZ154" i="1"/>
  <c r="BZ98" i="1"/>
  <c r="BZ157" i="1"/>
  <c r="BZ158" i="1"/>
  <c r="BZ97" i="1"/>
  <c r="BZ159" i="1"/>
  <c r="BZ160" i="1"/>
  <c r="BZ13" i="1"/>
  <c r="BZ161" i="1"/>
  <c r="BZ162" i="1"/>
  <c r="BZ117" i="1"/>
  <c r="BZ164" i="1"/>
  <c r="BZ54" i="1"/>
  <c r="BZ165" i="1"/>
  <c r="BZ166" i="1"/>
  <c r="BZ24" i="1"/>
  <c r="BZ51" i="1"/>
  <c r="BZ50" i="1"/>
  <c r="BZ8" i="1"/>
  <c r="BZ168" i="1"/>
  <c r="BZ95" i="1"/>
  <c r="BZ169" i="1"/>
  <c r="BZ170" i="1"/>
  <c r="BZ193" i="1"/>
  <c r="BZ30" i="1"/>
  <c r="BZ171" i="1"/>
  <c r="BZ46" i="1"/>
  <c r="BZ72" i="1"/>
  <c r="BZ153" i="1"/>
  <c r="BZ163" i="1"/>
  <c r="BZ167" i="1"/>
  <c r="BZ173" i="1"/>
  <c r="BZ174" i="1"/>
  <c r="BZ175" i="1"/>
  <c r="BZ176" i="1"/>
  <c r="BZ177" i="1"/>
  <c r="BZ96" i="1"/>
  <c r="BZ178" i="1"/>
  <c r="BZ179" i="1"/>
  <c r="BZ180" i="1"/>
  <c r="BZ181" i="1"/>
  <c r="BZ182" i="1"/>
  <c r="BZ184" i="1"/>
  <c r="BZ183" i="1"/>
  <c r="BZ119" i="1"/>
  <c r="BZ186" i="1"/>
  <c r="BZ187" i="1"/>
  <c r="BZ188" i="1"/>
  <c r="BZ6" i="1"/>
  <c r="BZ134" i="1"/>
  <c r="BZ22" i="1"/>
  <c r="BZ23" i="1"/>
  <c r="BZ65" i="1"/>
  <c r="BZ31" i="1"/>
  <c r="BZ189" i="1"/>
  <c r="BZ190" i="1"/>
  <c r="BZ191" i="1"/>
  <c r="BZ127" i="1"/>
  <c r="CA100" i="1"/>
  <c r="CA101" i="1"/>
  <c r="CA102" i="1"/>
  <c r="CA103" i="1"/>
  <c r="CA104" i="1"/>
  <c r="CA105" i="1"/>
  <c r="CA108" i="1"/>
  <c r="CA110" i="1"/>
  <c r="CA106" i="1"/>
  <c r="CA107" i="1"/>
  <c r="CA109" i="1"/>
  <c r="CA90" i="1"/>
  <c r="CA111" i="1"/>
  <c r="CA113" i="1"/>
  <c r="CA112" i="1"/>
  <c r="CA114" i="1"/>
  <c r="CA116" i="1"/>
  <c r="CA115" i="1"/>
  <c r="CA118" i="1"/>
  <c r="CA172" i="1"/>
  <c r="CA19" i="1"/>
  <c r="CA70" i="1"/>
  <c r="CA122" i="1"/>
  <c r="CA121" i="1"/>
  <c r="CA128" i="1"/>
  <c r="CA123" i="1"/>
  <c r="CA126" i="1"/>
  <c r="CA124" i="1"/>
  <c r="CA125" i="1"/>
  <c r="CA120" i="1"/>
  <c r="CA129" i="1"/>
  <c r="CA130" i="1"/>
  <c r="CA132" i="1"/>
  <c r="CA16" i="1"/>
  <c r="CA20" i="1"/>
  <c r="CA25" i="1"/>
  <c r="CA17" i="1"/>
  <c r="CA27" i="1"/>
  <c r="CA26" i="1"/>
  <c r="CA28" i="1"/>
  <c r="CA18" i="1"/>
  <c r="CA131" i="1"/>
  <c r="CA192" i="1"/>
  <c r="CA60" i="1"/>
  <c r="CA133" i="1"/>
  <c r="CA136" i="1"/>
  <c r="CA135" i="1"/>
  <c r="CA138" i="1"/>
  <c r="CA139" i="1"/>
  <c r="CA137" i="1"/>
  <c r="CA43" i="1"/>
  <c r="CA93" i="1"/>
  <c r="CA140" i="1"/>
  <c r="CA149" i="1"/>
  <c r="CA45" i="1"/>
  <c r="CA142" i="1"/>
  <c r="CA144" i="1"/>
  <c r="CA145" i="1"/>
  <c r="CA141" i="1"/>
  <c r="CA143" i="1"/>
  <c r="CA38" i="1"/>
  <c r="CA59" i="1"/>
  <c r="CA36" i="1"/>
  <c r="CA37" i="1"/>
  <c r="CA41" i="1"/>
  <c r="CA47" i="1"/>
  <c r="CA42" i="1"/>
  <c r="CA53" i="1"/>
  <c r="CA56" i="1"/>
  <c r="CA71" i="1"/>
  <c r="CA55" i="1"/>
  <c r="CA52" i="1"/>
  <c r="CA151" i="1"/>
  <c r="CA152" i="1"/>
  <c r="CA39" i="1"/>
  <c r="CA146" i="1"/>
  <c r="CA147" i="1"/>
  <c r="CA148" i="1"/>
  <c r="CA57" i="1"/>
  <c r="CA40" i="1"/>
  <c r="CA91" i="1"/>
  <c r="CA150" i="1"/>
  <c r="CA94" i="1"/>
  <c r="CA156" i="1"/>
  <c r="CA155" i="1"/>
  <c r="CA44" i="1"/>
  <c r="CA48" i="1"/>
  <c r="CA154" i="1"/>
  <c r="CA98" i="1"/>
  <c r="CA157" i="1"/>
  <c r="CA158" i="1"/>
  <c r="CA97" i="1"/>
  <c r="CA159" i="1"/>
  <c r="CA160" i="1"/>
  <c r="CA13" i="1"/>
  <c r="CA161" i="1"/>
  <c r="CA162" i="1"/>
  <c r="CA117" i="1"/>
  <c r="CA164" i="1"/>
  <c r="CA54" i="1"/>
  <c r="CA165" i="1"/>
  <c r="CA166" i="1"/>
  <c r="CA24" i="1"/>
  <c r="CA51" i="1"/>
  <c r="CA50" i="1"/>
  <c r="CA8" i="1"/>
  <c r="CA168" i="1"/>
  <c r="CA95" i="1"/>
  <c r="CA169" i="1"/>
  <c r="CA170" i="1"/>
  <c r="CA193" i="1"/>
  <c r="CA30" i="1"/>
  <c r="CA171" i="1"/>
  <c r="CA46" i="1"/>
  <c r="CA72" i="1"/>
  <c r="CA153" i="1"/>
  <c r="CA163" i="1"/>
  <c r="CA167" i="1"/>
  <c r="CA173" i="1"/>
  <c r="CA174" i="1"/>
  <c r="CA175" i="1"/>
  <c r="CA176" i="1"/>
  <c r="CA177" i="1"/>
  <c r="CA96" i="1"/>
  <c r="CA178" i="1"/>
  <c r="CA179" i="1"/>
  <c r="CA180" i="1"/>
  <c r="CA181" i="1"/>
  <c r="CA182" i="1"/>
  <c r="CA184" i="1"/>
  <c r="CA183" i="1"/>
  <c r="CA119" i="1"/>
  <c r="CA186" i="1"/>
  <c r="CA187" i="1"/>
  <c r="CA188" i="1"/>
  <c r="CA6" i="1"/>
  <c r="CA134" i="1"/>
  <c r="CA22" i="1"/>
  <c r="CA23" i="1"/>
  <c r="CA65" i="1"/>
  <c r="CA31" i="1"/>
  <c r="CA189" i="1"/>
  <c r="CA190" i="1"/>
  <c r="CA191" i="1"/>
  <c r="CA127" i="1"/>
  <c r="CB100" i="1"/>
  <c r="CB101" i="1"/>
  <c r="CB102" i="1"/>
  <c r="CB103" i="1"/>
  <c r="CB104" i="1"/>
  <c r="CB105" i="1"/>
  <c r="CB108" i="1"/>
  <c r="CB110" i="1"/>
  <c r="CB106" i="1"/>
  <c r="CB107" i="1"/>
  <c r="CB109" i="1"/>
  <c r="CB90" i="1"/>
  <c r="CB111" i="1"/>
  <c r="CB113" i="1"/>
  <c r="CB112" i="1"/>
  <c r="CB114" i="1"/>
  <c r="CB116" i="1"/>
  <c r="CB115" i="1"/>
  <c r="CB118" i="1"/>
  <c r="CB172" i="1"/>
  <c r="CB19" i="1"/>
  <c r="CB70" i="1"/>
  <c r="CB122" i="1"/>
  <c r="CB121" i="1"/>
  <c r="CB128" i="1"/>
  <c r="CB123" i="1"/>
  <c r="CB126" i="1"/>
  <c r="CB124" i="1"/>
  <c r="CB125" i="1"/>
  <c r="CB120" i="1"/>
  <c r="CB129" i="1"/>
  <c r="CB130" i="1"/>
  <c r="CB132" i="1"/>
  <c r="CB16" i="1"/>
  <c r="CB20" i="1"/>
  <c r="CB25" i="1"/>
  <c r="CB17" i="1"/>
  <c r="CB27" i="1"/>
  <c r="CB26" i="1"/>
  <c r="CB28" i="1"/>
  <c r="CB18" i="1"/>
  <c r="CB131" i="1"/>
  <c r="CB192" i="1"/>
  <c r="CB60" i="1"/>
  <c r="CB133" i="1"/>
  <c r="CB136" i="1"/>
  <c r="CB135" i="1"/>
  <c r="CB138" i="1"/>
  <c r="CB139" i="1"/>
  <c r="CB137" i="1"/>
  <c r="CB43" i="1"/>
  <c r="CB93" i="1"/>
  <c r="CB140" i="1"/>
  <c r="CB149" i="1"/>
  <c r="CB45" i="1"/>
  <c r="CB142" i="1"/>
  <c r="CB144" i="1"/>
  <c r="CB145" i="1"/>
  <c r="CB141" i="1"/>
  <c r="CB143" i="1"/>
  <c r="CB38" i="1"/>
  <c r="CB59" i="1"/>
  <c r="CB36" i="1"/>
  <c r="CB37" i="1"/>
  <c r="CB41" i="1"/>
  <c r="CB47" i="1"/>
  <c r="CB42" i="1"/>
  <c r="CB53" i="1"/>
  <c r="CB56" i="1"/>
  <c r="CB71" i="1"/>
  <c r="CB55" i="1"/>
  <c r="CB52" i="1"/>
  <c r="CB151" i="1"/>
  <c r="CB152" i="1"/>
  <c r="CB39" i="1"/>
  <c r="CB146" i="1"/>
  <c r="CB147" i="1"/>
  <c r="CB148" i="1"/>
  <c r="CB57" i="1"/>
  <c r="CB40" i="1"/>
  <c r="CB91" i="1"/>
  <c r="CB150" i="1"/>
  <c r="CB94" i="1"/>
  <c r="CB156" i="1"/>
  <c r="CB155" i="1"/>
  <c r="CB44" i="1"/>
  <c r="CB48" i="1"/>
  <c r="CB154" i="1"/>
  <c r="CB98" i="1"/>
  <c r="CB157" i="1"/>
  <c r="CB158" i="1"/>
  <c r="CB97" i="1"/>
  <c r="CB159" i="1"/>
  <c r="CB160" i="1"/>
  <c r="CB13" i="1"/>
  <c r="CB161" i="1"/>
  <c r="CB162" i="1"/>
  <c r="CB117" i="1"/>
  <c r="CB164" i="1"/>
  <c r="CB54" i="1"/>
  <c r="CB165" i="1"/>
  <c r="CB166" i="1"/>
  <c r="CB24" i="1"/>
  <c r="CB51" i="1"/>
  <c r="CB50" i="1"/>
  <c r="CB8" i="1"/>
  <c r="CB168" i="1"/>
  <c r="CB95" i="1"/>
  <c r="CB169" i="1"/>
  <c r="CB170" i="1"/>
  <c r="CB193" i="1"/>
  <c r="CB30" i="1"/>
  <c r="CB171" i="1"/>
  <c r="CB46" i="1"/>
  <c r="CB72" i="1"/>
  <c r="CB153" i="1"/>
  <c r="CB163" i="1"/>
  <c r="CB167" i="1"/>
  <c r="CB173" i="1"/>
  <c r="CB174" i="1"/>
  <c r="CB175" i="1"/>
  <c r="CB176" i="1"/>
  <c r="CB177" i="1"/>
  <c r="CB96" i="1"/>
  <c r="CB178" i="1"/>
  <c r="CB179" i="1"/>
  <c r="CB180" i="1"/>
  <c r="CB181" i="1"/>
  <c r="CB182" i="1"/>
  <c r="CB184" i="1"/>
  <c r="CB183" i="1"/>
  <c r="CB119" i="1"/>
  <c r="CB186" i="1"/>
  <c r="CB187" i="1"/>
  <c r="CB188" i="1"/>
  <c r="CB6" i="1"/>
  <c r="CB134" i="1"/>
  <c r="CB22" i="1"/>
  <c r="CB23" i="1"/>
  <c r="CB65" i="1"/>
  <c r="CB31" i="1"/>
  <c r="CB189" i="1"/>
  <c r="CB190" i="1"/>
  <c r="CB191" i="1"/>
  <c r="CB127" i="1"/>
  <c r="CD100" i="1"/>
  <c r="CD101" i="1"/>
  <c r="CD102" i="1"/>
  <c r="CD103" i="1"/>
  <c r="CD104" i="1"/>
  <c r="CD105" i="1"/>
  <c r="CD108" i="1"/>
  <c r="CD110" i="1"/>
  <c r="CD106" i="1"/>
  <c r="CD107" i="1"/>
  <c r="CD109" i="1"/>
  <c r="CD90" i="1"/>
  <c r="CD111" i="1"/>
  <c r="CD113" i="1"/>
  <c r="CD112" i="1"/>
  <c r="CD114" i="1"/>
  <c r="CD116" i="1"/>
  <c r="CD115" i="1"/>
  <c r="CD118" i="1"/>
  <c r="CD172" i="1"/>
  <c r="CD19" i="1"/>
  <c r="CD70" i="1"/>
  <c r="CD122" i="1"/>
  <c r="CD121" i="1"/>
  <c r="CD128" i="1"/>
  <c r="CD123" i="1"/>
  <c r="CD126" i="1"/>
  <c r="CD124" i="1"/>
  <c r="CD125" i="1"/>
  <c r="CD120" i="1"/>
  <c r="CD129" i="1"/>
  <c r="CD130" i="1"/>
  <c r="CD132" i="1"/>
  <c r="CD16" i="1"/>
  <c r="CD20" i="1"/>
  <c r="CD25" i="1"/>
  <c r="CD17" i="1"/>
  <c r="CD27" i="1"/>
  <c r="CD26" i="1"/>
  <c r="CD28" i="1"/>
  <c r="CD18" i="1"/>
  <c r="CD131" i="1"/>
  <c r="CD192" i="1"/>
  <c r="CD60" i="1"/>
  <c r="CD133" i="1"/>
  <c r="CD136" i="1"/>
  <c r="CD135" i="1"/>
  <c r="CD138" i="1"/>
  <c r="CD139" i="1"/>
  <c r="CD137" i="1"/>
  <c r="CD43" i="1"/>
  <c r="CD93" i="1"/>
  <c r="CD140" i="1"/>
  <c r="CD149" i="1"/>
  <c r="CD45" i="1"/>
  <c r="CD142" i="1"/>
  <c r="CD144" i="1"/>
  <c r="CD145" i="1"/>
  <c r="CD141" i="1"/>
  <c r="CD143" i="1"/>
  <c r="CD38" i="1"/>
  <c r="CD59" i="1"/>
  <c r="CD36" i="1"/>
  <c r="CD37" i="1"/>
  <c r="CD41" i="1"/>
  <c r="CD47" i="1"/>
  <c r="CD42" i="1"/>
  <c r="CD53" i="1"/>
  <c r="CD56" i="1"/>
  <c r="CD71" i="1"/>
  <c r="CD55" i="1"/>
  <c r="CD52" i="1"/>
  <c r="CD151" i="1"/>
  <c r="CD152" i="1"/>
  <c r="CD39" i="1"/>
  <c r="CD146" i="1"/>
  <c r="CD147" i="1"/>
  <c r="CD148" i="1"/>
  <c r="CD57" i="1"/>
  <c r="CD40" i="1"/>
  <c r="CD91" i="1"/>
  <c r="CD150" i="1"/>
  <c r="CD94" i="1"/>
  <c r="CD156" i="1"/>
  <c r="CD155" i="1"/>
  <c r="CD44" i="1"/>
  <c r="CD48" i="1"/>
  <c r="CD154" i="1"/>
  <c r="CD98" i="1"/>
  <c r="CD157" i="1"/>
  <c r="CD158" i="1"/>
  <c r="CD97" i="1"/>
  <c r="CD159" i="1"/>
  <c r="CD160" i="1"/>
  <c r="CD13" i="1"/>
  <c r="CD161" i="1"/>
  <c r="CD162" i="1"/>
  <c r="CD117" i="1"/>
  <c r="CD164" i="1"/>
  <c r="CD54" i="1"/>
  <c r="CD165" i="1"/>
  <c r="CD166" i="1"/>
  <c r="CD24" i="1"/>
  <c r="CD51" i="1"/>
  <c r="CD50" i="1"/>
  <c r="CD8" i="1"/>
  <c r="CD168" i="1"/>
  <c r="CD95" i="1"/>
  <c r="CD169" i="1"/>
  <c r="CD170" i="1"/>
  <c r="CD193" i="1"/>
  <c r="CD30" i="1"/>
  <c r="CD171" i="1"/>
  <c r="CD46" i="1"/>
  <c r="CD72" i="1"/>
  <c r="CD153" i="1"/>
  <c r="CD163" i="1"/>
  <c r="CD167" i="1"/>
  <c r="CD173" i="1"/>
  <c r="CD174" i="1"/>
  <c r="CD175" i="1"/>
  <c r="CD176" i="1"/>
  <c r="CD177" i="1"/>
  <c r="CD96" i="1"/>
  <c r="CD178" i="1"/>
  <c r="CD179" i="1"/>
  <c r="CD180" i="1"/>
  <c r="CD181" i="1"/>
  <c r="CD182" i="1"/>
  <c r="CD184" i="1"/>
  <c r="CD183" i="1"/>
  <c r="CD119" i="1"/>
  <c r="CD186" i="1"/>
  <c r="CD187" i="1"/>
  <c r="CD188" i="1"/>
  <c r="CD6" i="1"/>
  <c r="CD134" i="1"/>
  <c r="CD22" i="1"/>
  <c r="CD23" i="1"/>
  <c r="CD65" i="1"/>
  <c r="CD31" i="1"/>
  <c r="CD189" i="1"/>
  <c r="CD190" i="1"/>
  <c r="CD191" i="1"/>
  <c r="CD127" i="1"/>
  <c r="BS100" i="1"/>
  <c r="BU100" i="1" s="1"/>
  <c r="J101" i="1"/>
  <c r="BS101" i="1"/>
  <c r="BU101" i="1" s="1"/>
  <c r="J102" i="1"/>
  <c r="BS102" i="1"/>
  <c r="BU102" i="1" s="1"/>
  <c r="J104" i="1"/>
  <c r="J105" i="1"/>
  <c r="J108" i="1"/>
  <c r="J110" i="1"/>
  <c r="J106" i="1"/>
  <c r="J107" i="1"/>
  <c r="J109" i="1"/>
  <c r="J90" i="1"/>
  <c r="J113" i="1"/>
  <c r="J114" i="1"/>
  <c r="J112" i="1"/>
  <c r="J116" i="1"/>
  <c r="J118" i="1"/>
  <c r="J172" i="1"/>
  <c r="J115" i="1"/>
  <c r="J19" i="1"/>
  <c r="J70" i="1"/>
  <c r="J122" i="1"/>
  <c r="J121" i="1"/>
  <c r="J128" i="1"/>
  <c r="J123" i="1"/>
  <c r="J126" i="1"/>
  <c r="J124" i="1"/>
  <c r="J125" i="1"/>
  <c r="J120" i="1"/>
  <c r="J129" i="1"/>
  <c r="J130" i="1"/>
  <c r="J132" i="1"/>
  <c r="J16" i="1"/>
  <c r="J20" i="1"/>
  <c r="J25" i="1"/>
  <c r="J17" i="1"/>
  <c r="J27" i="1"/>
  <c r="J26" i="1"/>
  <c r="J28" i="1"/>
  <c r="J18" i="1"/>
  <c r="J131" i="1"/>
  <c r="J60" i="1"/>
  <c r="J133" i="1"/>
  <c r="J192" i="1"/>
  <c r="J136" i="1"/>
  <c r="J135" i="1"/>
  <c r="J137" i="1"/>
  <c r="J138" i="1"/>
  <c r="J139" i="1"/>
  <c r="J43" i="1"/>
  <c r="J93" i="1"/>
  <c r="J140" i="1"/>
  <c r="J149" i="1"/>
  <c r="J45" i="1"/>
  <c r="J142" i="1"/>
  <c r="J144" i="1"/>
  <c r="J145" i="1"/>
  <c r="J141" i="1"/>
  <c r="J143" i="1"/>
  <c r="J38" i="1"/>
  <c r="J59" i="1"/>
  <c r="J36" i="1"/>
  <c r="J37" i="1"/>
  <c r="J41" i="1"/>
  <c r="J47" i="1"/>
  <c r="J42" i="1"/>
  <c r="J53" i="1"/>
  <c r="J56" i="1"/>
  <c r="J71" i="1"/>
  <c r="J55" i="1"/>
  <c r="J52" i="1"/>
  <c r="J151" i="1"/>
  <c r="J152" i="1"/>
  <c r="J39" i="1"/>
  <c r="J146" i="1"/>
  <c r="J147" i="1"/>
  <c r="J148" i="1"/>
  <c r="J57" i="1"/>
  <c r="J150" i="1"/>
  <c r="J40" i="1"/>
  <c r="J91" i="1"/>
  <c r="J94" i="1"/>
  <c r="J156" i="1"/>
  <c r="J155" i="1"/>
  <c r="J44" i="1"/>
  <c r="J103" i="1"/>
  <c r="J48" i="1"/>
  <c r="J160" i="1"/>
  <c r="J154" i="1"/>
  <c r="J13" i="1"/>
  <c r="J98" i="1"/>
  <c r="J161" i="1"/>
  <c r="J162" i="1"/>
  <c r="J157" i="1"/>
  <c r="J158" i="1"/>
  <c r="J97" i="1"/>
  <c r="J159" i="1"/>
  <c r="J117" i="1"/>
  <c r="J164" i="1"/>
  <c r="J54" i="1"/>
  <c r="J165" i="1"/>
  <c r="J166" i="1"/>
  <c r="J24" i="1"/>
  <c r="J50" i="1"/>
  <c r="J169" i="1"/>
  <c r="J8" i="1"/>
  <c r="J168" i="1"/>
  <c r="J95" i="1"/>
  <c r="J51" i="1"/>
  <c r="J170" i="1"/>
  <c r="J193" i="1"/>
  <c r="J30" i="1"/>
  <c r="J171" i="1"/>
  <c r="J46" i="1"/>
  <c r="J173" i="1"/>
  <c r="J72" i="1"/>
  <c r="J174" i="1"/>
  <c r="J153" i="1"/>
  <c r="J163" i="1"/>
  <c r="J167" i="1"/>
  <c r="J175" i="1"/>
  <c r="J176" i="1"/>
  <c r="J177" i="1"/>
  <c r="J96" i="1"/>
  <c r="J178" i="1"/>
  <c r="J179" i="1"/>
  <c r="J180" i="1"/>
  <c r="J181" i="1"/>
  <c r="J182" i="1"/>
  <c r="J184" i="1"/>
  <c r="J183" i="1"/>
  <c r="J119" i="1"/>
  <c r="J186" i="1"/>
  <c r="J187" i="1"/>
  <c r="J188" i="1"/>
  <c r="J6" i="1"/>
  <c r="J134" i="1"/>
  <c r="J22" i="1"/>
  <c r="J23" i="1"/>
  <c r="J65" i="1"/>
  <c r="J31" i="1"/>
  <c r="J189" i="1"/>
  <c r="J190" i="1"/>
  <c r="J191" i="1"/>
  <c r="J127" i="1"/>
  <c r="BS37" i="1"/>
  <c r="BU37" i="1" s="1"/>
  <c r="BS106" i="1"/>
  <c r="BU106" i="1" s="1"/>
  <c r="BS107" i="1"/>
  <c r="BU107" i="1" s="1"/>
  <c r="CH176" i="1" l="1"/>
  <c r="CH169" i="1"/>
  <c r="CH155" i="1"/>
  <c r="CH138" i="1"/>
  <c r="CH122" i="1"/>
  <c r="CH90" i="1"/>
  <c r="CH163" i="1"/>
  <c r="CH184" i="1"/>
  <c r="CH115" i="1"/>
  <c r="CH178" i="1"/>
  <c r="CH136" i="1"/>
  <c r="CH26" i="1"/>
  <c r="CH94" i="1"/>
  <c r="CH188" i="1"/>
  <c r="CH96" i="1"/>
  <c r="CH117" i="1"/>
  <c r="CH39" i="1"/>
  <c r="CH137" i="1"/>
  <c r="CH25" i="1"/>
  <c r="CH128" i="1"/>
  <c r="CH134" i="1"/>
  <c r="CH182" i="1"/>
  <c r="CH57" i="1"/>
  <c r="CH149" i="1"/>
  <c r="CH116" i="1"/>
  <c r="CH104" i="1"/>
  <c r="CH40" i="1"/>
  <c r="CH120" i="1"/>
  <c r="CH118" i="1"/>
  <c r="CH72" i="1"/>
  <c r="CH165" i="1"/>
  <c r="CH47" i="1"/>
  <c r="CH140" i="1"/>
  <c r="CH114" i="1"/>
  <c r="CH41" i="1"/>
  <c r="CH27" i="1"/>
  <c r="CH102" i="1"/>
  <c r="CH164" i="1"/>
  <c r="CH48" i="1"/>
  <c r="CH43" i="1"/>
  <c r="CH65" i="1"/>
  <c r="CH50" i="1"/>
  <c r="CH145" i="1"/>
  <c r="CH60" i="1"/>
  <c r="CH130" i="1"/>
  <c r="CH172" i="1"/>
  <c r="CH111" i="1"/>
  <c r="CH119" i="1"/>
  <c r="CH152" i="1"/>
  <c r="CH20" i="1"/>
  <c r="CH175" i="1"/>
  <c r="CH95" i="1"/>
  <c r="CH143" i="1"/>
  <c r="CH70" i="1"/>
  <c r="CH189" i="1"/>
  <c r="CH52" i="1"/>
  <c r="CH107" i="1"/>
  <c r="CH8" i="1"/>
  <c r="CH159" i="1"/>
  <c r="CH106" i="1"/>
  <c r="CH97" i="1"/>
  <c r="CH150" i="1"/>
  <c r="CH192" i="1"/>
  <c r="CE107" i="1"/>
  <c r="CE102" i="1"/>
  <c r="CE100" i="1"/>
  <c r="CE101" i="1"/>
  <c r="CE99" i="1"/>
  <c r="CE185" i="1"/>
  <c r="CE37" i="1"/>
  <c r="CH173" i="1"/>
  <c r="CH24" i="1"/>
  <c r="CH56" i="1"/>
  <c r="CH45" i="1"/>
  <c r="CH132" i="1"/>
  <c r="CH190" i="1"/>
  <c r="CH167" i="1"/>
  <c r="CH30" i="1"/>
  <c r="CH166" i="1"/>
  <c r="CH160" i="1"/>
  <c r="CH154" i="1"/>
  <c r="CH53" i="1"/>
  <c r="CH38" i="1"/>
  <c r="CH123" i="1"/>
  <c r="CH105" i="1"/>
  <c r="CH186" i="1"/>
  <c r="CH108" i="1"/>
  <c r="CH22" i="1"/>
  <c r="CH180" i="1"/>
  <c r="CH174" i="1"/>
  <c r="CH193" i="1"/>
  <c r="CH161" i="1"/>
  <c r="CH157" i="1"/>
  <c r="CH147" i="1"/>
  <c r="CH71" i="1"/>
  <c r="CH36" i="1"/>
  <c r="CH142" i="1"/>
  <c r="CH18" i="1"/>
  <c r="CH124" i="1"/>
  <c r="CH19" i="1"/>
  <c r="CH112" i="1"/>
  <c r="CH101" i="1"/>
  <c r="CH181" i="1"/>
  <c r="CH191" i="1"/>
  <c r="CH171" i="1"/>
  <c r="CH170" i="1"/>
  <c r="CH13" i="1"/>
  <c r="CH98" i="1"/>
  <c r="CH146" i="1"/>
  <c r="CH59" i="1"/>
  <c r="CH135" i="1"/>
  <c r="CH28" i="1"/>
  <c r="CH126" i="1"/>
  <c r="CH113" i="1"/>
  <c r="CH100" i="1"/>
  <c r="CH179" i="1"/>
  <c r="CH23" i="1"/>
  <c r="CH99" i="1"/>
  <c r="CH185" i="1"/>
  <c r="CH127" i="1"/>
  <c r="CH187" i="1"/>
  <c r="CH46" i="1"/>
  <c r="CH51" i="1"/>
  <c r="CH162" i="1"/>
  <c r="CH158" i="1"/>
  <c r="CH156" i="1"/>
  <c r="CH148" i="1"/>
  <c r="CH55" i="1"/>
  <c r="CH37" i="1"/>
  <c r="CH144" i="1"/>
  <c r="CH139" i="1"/>
  <c r="CH131" i="1"/>
  <c r="CH16" i="1"/>
  <c r="CH125" i="1"/>
  <c r="CH110" i="1"/>
  <c r="CH31" i="1"/>
  <c r="CH6" i="1"/>
  <c r="CH183" i="1"/>
  <c r="CH177" i="1"/>
  <c r="CH153" i="1"/>
  <c r="CH168" i="1"/>
  <c r="CH54" i="1"/>
  <c r="CH44" i="1"/>
  <c r="CH91" i="1"/>
  <c r="CH151" i="1"/>
  <c r="CH42" i="1"/>
  <c r="CH141" i="1"/>
  <c r="CH93" i="1"/>
  <c r="CH133" i="1"/>
  <c r="CH17" i="1"/>
  <c r="CH129" i="1"/>
  <c r="CH121" i="1"/>
  <c r="CH109" i="1"/>
  <c r="CH103" i="1"/>
  <c r="CE106" i="1"/>
  <c r="CG153" i="1"/>
  <c r="CG43" i="1"/>
  <c r="CG118" i="1"/>
  <c r="CG52" i="1"/>
  <c r="CG46" i="1"/>
  <c r="CG179" i="1"/>
  <c r="CG50" i="1"/>
  <c r="CG23" i="1"/>
  <c r="CG187" i="1"/>
  <c r="CG139" i="1"/>
  <c r="CG131" i="1"/>
  <c r="CG20" i="1"/>
  <c r="CG120" i="1"/>
  <c r="CG70" i="1"/>
  <c r="CG114" i="1"/>
  <c r="CG106" i="1"/>
  <c r="CG193" i="1"/>
  <c r="CG161" i="1"/>
  <c r="CG157" i="1"/>
  <c r="CG147" i="1"/>
  <c r="CG71" i="1"/>
  <c r="CG36" i="1"/>
  <c r="CG142" i="1"/>
  <c r="CG191" i="1"/>
  <c r="CG134" i="1"/>
  <c r="CG173" i="1"/>
  <c r="CG171" i="1"/>
  <c r="CG125" i="1"/>
  <c r="CG169" i="1"/>
  <c r="CG110" i="1"/>
  <c r="CG138" i="1"/>
  <c r="CG189" i="1"/>
  <c r="CG96" i="1"/>
  <c r="CG163" i="1"/>
  <c r="CG166" i="1"/>
  <c r="CG160" i="1"/>
  <c r="CG94" i="1"/>
  <c r="CG39" i="1"/>
  <c r="CG38" i="1"/>
  <c r="CG149" i="1"/>
  <c r="CG124" i="1"/>
  <c r="CG19" i="1"/>
  <c r="CG112" i="1"/>
  <c r="CG108" i="1"/>
  <c r="CG30" i="1"/>
  <c r="CG13" i="1"/>
  <c r="CG59" i="1"/>
  <c r="CG190" i="1"/>
  <c r="CG167" i="1"/>
  <c r="CG98" i="1"/>
  <c r="CG45" i="1"/>
  <c r="CG16" i="1"/>
  <c r="CG53" i="1"/>
  <c r="CG119" i="1"/>
  <c r="CG170" i="1"/>
  <c r="CG146" i="1"/>
  <c r="CG56" i="1"/>
  <c r="CG101" i="1"/>
  <c r="CG154" i="1"/>
  <c r="CG140" i="1"/>
  <c r="CG178" i="1"/>
  <c r="CG24" i="1"/>
  <c r="CG18" i="1"/>
  <c r="CG172" i="1"/>
  <c r="CG99" i="1"/>
  <c r="CG26" i="1"/>
  <c r="CG31" i="1"/>
  <c r="CG6" i="1"/>
  <c r="CG183" i="1"/>
  <c r="CG177" i="1"/>
  <c r="CG95" i="1"/>
  <c r="CG165" i="1"/>
  <c r="CG48" i="1"/>
  <c r="CG150" i="1"/>
  <c r="CG136" i="1"/>
  <c r="CG132" i="1"/>
  <c r="CG126" i="1"/>
  <c r="CG113" i="1"/>
  <c r="CG100" i="1"/>
  <c r="CG65" i="1"/>
  <c r="CG188" i="1"/>
  <c r="CG184" i="1"/>
  <c r="CG168" i="1"/>
  <c r="CG54" i="1"/>
  <c r="CG44" i="1"/>
  <c r="CG91" i="1"/>
  <c r="CG151" i="1"/>
  <c r="CG42" i="1"/>
  <c r="CG93" i="1"/>
  <c r="CG123" i="1"/>
  <c r="CG105" i="1"/>
  <c r="CG176" i="1"/>
  <c r="CG143" i="1"/>
  <c r="CG111" i="1"/>
  <c r="CG141" i="1"/>
  <c r="CG159" i="1"/>
  <c r="CG152" i="1"/>
  <c r="CG28" i="1"/>
  <c r="CG129" i="1"/>
  <c r="CG109" i="1"/>
  <c r="CG145" i="1"/>
  <c r="CG17" i="1"/>
  <c r="CG181" i="1"/>
  <c r="CG117" i="1"/>
  <c r="CG57" i="1"/>
  <c r="CG127" i="1"/>
  <c r="CG103" i="1"/>
  <c r="CG155" i="1"/>
  <c r="CG41" i="1"/>
  <c r="CG60" i="1"/>
  <c r="CG121" i="1"/>
  <c r="CG133" i="1"/>
  <c r="CG175" i="1"/>
  <c r="CG27" i="1"/>
  <c r="CG115" i="1"/>
  <c r="CG104" i="1"/>
  <c r="CG22" i="1"/>
  <c r="CG186" i="1"/>
  <c r="CG180" i="1"/>
  <c r="CG174" i="1"/>
  <c r="CG51" i="1"/>
  <c r="CG162" i="1"/>
  <c r="CG158" i="1"/>
  <c r="CG156" i="1"/>
  <c r="CG148" i="1"/>
  <c r="CG55" i="1"/>
  <c r="CG37" i="1"/>
  <c r="CG144" i="1"/>
  <c r="CG137" i="1"/>
  <c r="CG192" i="1"/>
  <c r="CG25" i="1"/>
  <c r="CG122" i="1"/>
  <c r="CG116" i="1"/>
  <c r="CG107" i="1"/>
  <c r="CG102" i="1"/>
  <c r="CG185" i="1"/>
  <c r="CG182" i="1"/>
  <c r="CG8" i="1"/>
  <c r="CG40" i="1"/>
  <c r="CG128" i="1"/>
  <c r="CG72" i="1"/>
  <c r="CG97" i="1"/>
  <c r="CG47" i="1"/>
  <c r="CG130" i="1"/>
  <c r="CG90" i="1"/>
  <c r="CG164" i="1"/>
  <c r="CJ99" i="1" l="1"/>
  <c r="CJ185" i="1"/>
  <c r="CE110" i="1"/>
  <c r="J111" i="1"/>
  <c r="BS109" i="1"/>
  <c r="BU109" i="1" s="1"/>
  <c r="BS108" i="1"/>
  <c r="BU108" i="1" s="1"/>
  <c r="BS104" i="1"/>
  <c r="BU104" i="1" s="1"/>
  <c r="BS36" i="1"/>
  <c r="BU36" i="1" s="1"/>
  <c r="BS71" i="1"/>
  <c r="BU71" i="1" s="1"/>
  <c r="BS56" i="1"/>
  <c r="BU56" i="1" s="1"/>
  <c r="BS53" i="1"/>
  <c r="BU53" i="1" s="1"/>
  <c r="BS42" i="1"/>
  <c r="BU42" i="1" s="1"/>
  <c r="BS41" i="1"/>
  <c r="BU41" i="1" s="1"/>
  <c r="BS47" i="1"/>
  <c r="BU47" i="1" s="1"/>
  <c r="BS52" i="1"/>
  <c r="BU52" i="1" s="1"/>
  <c r="BS55" i="1"/>
  <c r="BU55" i="1" s="1"/>
  <c r="BS38" i="1"/>
  <c r="BU38" i="1" s="1"/>
  <c r="BS59" i="1"/>
  <c r="BU59" i="1" s="1"/>
  <c r="BS28" i="1"/>
  <c r="BU28" i="1" s="1"/>
  <c r="CE28" i="1" l="1"/>
  <c r="CE59" i="1"/>
  <c r="CE53" i="1"/>
  <c r="CE109" i="1"/>
  <c r="CE56" i="1"/>
  <c r="CE71" i="1"/>
  <c r="CE47" i="1"/>
  <c r="CE55" i="1"/>
  <c r="CE52" i="1"/>
  <c r="CE41" i="1"/>
  <c r="CE38" i="1"/>
  <c r="CE42" i="1"/>
  <c r="CE36" i="1"/>
  <c r="CE104" i="1"/>
  <c r="CE108" i="1"/>
  <c r="BS20" i="1" l="1"/>
  <c r="BU20" i="1" s="1"/>
  <c r="BS25" i="1"/>
  <c r="BU25" i="1" s="1"/>
  <c r="BS16" i="1"/>
  <c r="BU16" i="1" s="1"/>
  <c r="BS27" i="1"/>
  <c r="BU27" i="1" s="1"/>
  <c r="BS18" i="1"/>
  <c r="BU18" i="1" s="1"/>
  <c r="BS17" i="1"/>
  <c r="BU17" i="1" s="1"/>
  <c r="BS26" i="1"/>
  <c r="BU26" i="1" s="1"/>
  <c r="CE27" i="1" l="1"/>
  <c r="CE26" i="1"/>
  <c r="CE18" i="1"/>
  <c r="CE25" i="1"/>
  <c r="CE17" i="1"/>
  <c r="CE20" i="1"/>
  <c r="CE16" i="1"/>
  <c r="BS105" i="1"/>
  <c r="BU105" i="1" s="1"/>
  <c r="CE105" i="1" l="1"/>
  <c r="BS111" i="1" l="1"/>
  <c r="BU111" i="1" s="1"/>
  <c r="CE111" i="1" l="1"/>
  <c r="G30" i="7" l="1"/>
  <c r="G27" i="7"/>
  <c r="G28" i="7"/>
  <c r="BS112" i="1"/>
  <c r="BU112" i="1" s="1"/>
  <c r="BS115" i="1"/>
  <c r="BU115" i="1" s="1"/>
  <c r="CE115" i="1" l="1"/>
  <c r="CE112" i="1"/>
  <c r="BS113" i="1"/>
  <c r="BU113" i="1" s="1"/>
  <c r="CE113" i="1" l="1"/>
  <c r="BS116" i="1" l="1"/>
  <c r="BU116" i="1" s="1"/>
  <c r="BS118" i="1"/>
  <c r="BU118" i="1" s="1"/>
  <c r="CE118" i="1" l="1"/>
  <c r="CE116" i="1"/>
  <c r="BS19" i="1" l="1"/>
  <c r="BU19" i="1" s="1"/>
  <c r="CE19" i="1" l="1"/>
  <c r="BS120" i="1"/>
  <c r="BU120" i="1" s="1"/>
  <c r="BS124" i="1"/>
  <c r="BU124" i="1" s="1"/>
  <c r="BS121" i="1"/>
  <c r="BU121" i="1" s="1"/>
  <c r="BS70" i="1"/>
  <c r="BU70" i="1" s="1"/>
  <c r="BS128" i="1"/>
  <c r="BU128" i="1" s="1"/>
  <c r="BS123" i="1"/>
  <c r="BU123" i="1" s="1"/>
  <c r="BS122" i="1"/>
  <c r="BU122" i="1" s="1"/>
  <c r="BS129" i="1"/>
  <c r="BU129" i="1" s="1"/>
  <c r="BS130" i="1"/>
  <c r="BU130" i="1" s="1"/>
  <c r="BS135" i="1"/>
  <c r="BU135" i="1" s="1"/>
  <c r="F8" i="9"/>
  <c r="CE128" i="1" l="1"/>
  <c r="CE70" i="1"/>
  <c r="CE121" i="1"/>
  <c r="CE124" i="1"/>
  <c r="CE122" i="1"/>
  <c r="CE129" i="1"/>
  <c r="CE123" i="1"/>
  <c r="CE120" i="1"/>
  <c r="CE130" i="1"/>
  <c r="CE135" i="1"/>
  <c r="B11" i="7"/>
  <c r="A10" i="12"/>
  <c r="A8" i="12"/>
  <c r="B6" i="9" l="1"/>
  <c r="A10" i="9" l="1"/>
  <c r="C8" i="9" l="1"/>
  <c r="I6" i="2" l="1"/>
  <c r="I5" i="2"/>
  <c r="I4" i="2"/>
  <c r="I3" i="2"/>
  <c r="I2" i="2"/>
  <c r="BS60" i="1" l="1"/>
  <c r="BU60" i="1" s="1"/>
  <c r="BS133" i="1"/>
  <c r="BU133" i="1" s="1"/>
  <c r="BS91" i="1"/>
  <c r="BU91" i="1" s="1"/>
  <c r="BS154" i="1"/>
  <c r="BU154" i="1" s="1"/>
  <c r="BS155" i="1"/>
  <c r="BU155" i="1" s="1"/>
  <c r="BS93" i="1"/>
  <c r="BU93" i="1" s="1"/>
  <c r="BS40" i="1"/>
  <c r="BU40" i="1" s="1"/>
  <c r="BS125" i="1"/>
  <c r="BU125" i="1" s="1"/>
  <c r="BS140" i="1"/>
  <c r="BU140" i="1" s="1"/>
  <c r="BS176" i="1"/>
  <c r="BU176" i="1" s="1"/>
  <c r="BS177" i="1"/>
  <c r="BU177" i="1" s="1"/>
  <c r="BS43" i="1"/>
  <c r="BU43" i="1" s="1"/>
  <c r="BS164" i="1"/>
  <c r="BU164" i="1" s="1"/>
  <c r="BS8" i="1"/>
  <c r="BU8" i="1" s="1"/>
  <c r="BS96" i="1"/>
  <c r="BU96" i="1" s="1"/>
  <c r="BS186" i="1"/>
  <c r="BU186" i="1" s="1"/>
  <c r="BS39" i="1"/>
  <c r="BU39" i="1" s="1"/>
  <c r="BS45" i="1"/>
  <c r="BU45" i="1" s="1"/>
  <c r="BS175" i="1"/>
  <c r="BU175" i="1" s="1"/>
  <c r="BS141" i="1"/>
  <c r="BU141" i="1" s="1"/>
  <c r="BS168" i="1"/>
  <c r="BU168" i="1" s="1"/>
  <c r="BS142" i="1"/>
  <c r="BU142" i="1" s="1"/>
  <c r="BS143" i="1"/>
  <c r="BU143" i="1" s="1"/>
  <c r="BS54" i="1"/>
  <c r="BU54" i="1" s="1"/>
  <c r="BS171" i="1"/>
  <c r="BU171" i="1" s="1"/>
  <c r="BS48" i="1"/>
  <c r="BU48" i="1" s="1"/>
  <c r="BS131" i="1"/>
  <c r="BU131" i="1" s="1"/>
  <c r="BS44" i="1"/>
  <c r="BU44" i="1" s="1"/>
  <c r="BS156" i="1"/>
  <c r="BU156" i="1" s="1"/>
  <c r="BS50" i="1"/>
  <c r="BU50" i="1" s="1"/>
  <c r="BS157" i="1"/>
  <c r="BU157" i="1" s="1"/>
  <c r="BS103" i="1"/>
  <c r="BU103" i="1" s="1"/>
  <c r="BS158" i="1"/>
  <c r="BU158" i="1" s="1"/>
  <c r="BS144" i="1"/>
  <c r="BU144" i="1" s="1"/>
  <c r="BS132" i="1"/>
  <c r="BU132" i="1" s="1"/>
  <c r="BS145" i="1"/>
  <c r="BU145" i="1" s="1"/>
  <c r="BS166" i="1"/>
  <c r="BU166" i="1" s="1"/>
  <c r="BS189" i="1"/>
  <c r="BU189" i="1" s="1"/>
  <c r="BS165" i="1"/>
  <c r="BU165" i="1" s="1"/>
  <c r="BS190" i="1"/>
  <c r="BU190" i="1" s="1"/>
  <c r="BS191" i="1"/>
  <c r="BU191" i="1" s="1"/>
  <c r="BS46" i="1"/>
  <c r="BU46" i="1" s="1"/>
  <c r="BS51" i="1"/>
  <c r="BU51" i="1" s="1"/>
  <c r="BS97" i="1"/>
  <c r="BU97" i="1" s="1"/>
  <c r="BS149" i="1"/>
  <c r="BU149" i="1" s="1"/>
  <c r="BS159" i="1"/>
  <c r="BU159" i="1" s="1"/>
  <c r="BS146" i="1"/>
  <c r="BU146" i="1" s="1"/>
  <c r="BS147" i="1"/>
  <c r="BU147" i="1" s="1"/>
  <c r="BS148" i="1"/>
  <c r="BU148" i="1" s="1"/>
  <c r="BS57" i="1"/>
  <c r="BU57" i="1" s="1"/>
  <c r="BS137" i="1"/>
  <c r="BU137" i="1" s="1"/>
  <c r="BS138" i="1"/>
  <c r="BU138" i="1" s="1"/>
  <c r="BS188" i="1"/>
  <c r="BU188" i="1" s="1"/>
  <c r="BS139" i="1"/>
  <c r="BU139" i="1" s="1"/>
  <c r="BS187" i="1"/>
  <c r="BU187" i="1" s="1"/>
  <c r="BS136" i="1"/>
  <c r="BU136" i="1" s="1"/>
  <c r="BS153" i="1"/>
  <c r="BU153" i="1" s="1"/>
  <c r="BS163" i="1"/>
  <c r="BU163" i="1" s="1"/>
  <c r="BS30" i="1"/>
  <c r="BU30" i="1" s="1"/>
  <c r="BS167" i="1"/>
  <c r="BU167" i="1" s="1"/>
  <c r="BS117" i="1"/>
  <c r="BU117" i="1" s="1"/>
  <c r="BS192" i="1"/>
  <c r="BU192" i="1" s="1"/>
  <c r="BS94" i="1"/>
  <c r="BU94" i="1" s="1"/>
  <c r="BS193" i="1"/>
  <c r="BU193" i="1" s="1"/>
  <c r="BS134" i="1"/>
  <c r="BU134" i="1" s="1"/>
  <c r="BS119" i="1"/>
  <c r="BU119" i="1" s="1"/>
  <c r="BS22" i="1"/>
  <c r="BU22" i="1" s="1"/>
  <c r="BS23" i="1"/>
  <c r="BU23" i="1" s="1"/>
  <c r="BS24" i="1"/>
  <c r="BU24" i="1" s="1"/>
  <c r="BS65" i="1"/>
  <c r="BU65" i="1" s="1"/>
  <c r="BS31" i="1"/>
  <c r="BU31" i="1" s="1"/>
  <c r="BS172" i="1"/>
  <c r="BU172" i="1" s="1"/>
  <c r="BS127" i="1"/>
  <c r="BU127" i="1" s="1"/>
  <c r="BS150" i="1"/>
  <c r="BU150" i="1" s="1"/>
  <c r="BS169" i="1"/>
  <c r="BU169" i="1" s="1"/>
  <c r="BS160" i="1"/>
  <c r="BU160" i="1" s="1"/>
  <c r="BS161" i="1"/>
  <c r="BU161" i="1" s="1"/>
  <c r="BS173" i="1"/>
  <c r="BU173" i="1" s="1"/>
  <c r="BS178" i="1"/>
  <c r="BU178" i="1" s="1"/>
  <c r="BS179" i="1"/>
  <c r="BU179" i="1" s="1"/>
  <c r="BS180" i="1"/>
  <c r="BU180" i="1" s="1"/>
  <c r="BS181" i="1"/>
  <c r="BU181" i="1" s="1"/>
  <c r="BS183" i="1"/>
  <c r="BU183" i="1" s="1"/>
  <c r="BS162" i="1"/>
  <c r="BU162" i="1" s="1"/>
  <c r="BS114" i="1"/>
  <c r="BU114" i="1" s="1"/>
  <c r="BS182" i="1"/>
  <c r="BU182" i="1" s="1"/>
  <c r="BS174" i="1"/>
  <c r="BU174" i="1" s="1"/>
  <c r="BS184" i="1"/>
  <c r="BU184" i="1" s="1"/>
  <c r="BS170" i="1"/>
  <c r="BU170" i="1" s="1"/>
  <c r="BS13" i="1"/>
  <c r="BU13" i="1" s="1"/>
  <c r="BS95" i="1"/>
  <c r="BU95" i="1" s="1"/>
  <c r="BS72" i="1"/>
  <c r="BU72" i="1" s="1"/>
  <c r="BS151" i="1"/>
  <c r="BU151" i="1" s="1"/>
  <c r="BS6" i="1"/>
  <c r="BS98" i="1"/>
  <c r="BU98" i="1" s="1"/>
  <c r="BS152" i="1"/>
  <c r="BU152" i="1" s="1"/>
  <c r="BS126" i="1"/>
  <c r="BU126" i="1" s="1"/>
  <c r="BS90" i="1"/>
  <c r="BU90" i="1" s="1"/>
  <c r="BU6" i="1" l="1"/>
  <c r="CE24" i="1"/>
  <c r="CE146" i="1"/>
  <c r="CE51" i="1"/>
  <c r="CE157" i="1"/>
  <c r="CE171" i="1"/>
  <c r="CE180" i="1"/>
  <c r="CE151" i="1"/>
  <c r="CE127" i="1"/>
  <c r="CE139" i="1"/>
  <c r="CE159" i="1"/>
  <c r="CE46" i="1"/>
  <c r="CE145" i="1"/>
  <c r="CE54" i="1"/>
  <c r="CE154" i="1"/>
  <c r="CE184" i="1"/>
  <c r="CE23" i="1"/>
  <c r="CE72" i="1"/>
  <c r="CE174" i="1"/>
  <c r="CE178" i="1"/>
  <c r="CE22" i="1"/>
  <c r="CE117" i="1"/>
  <c r="CE149" i="1"/>
  <c r="CE191" i="1"/>
  <c r="CE132" i="1"/>
  <c r="CE143" i="1"/>
  <c r="CE186" i="1"/>
  <c r="CE177" i="1"/>
  <c r="CE179" i="1"/>
  <c r="CE182" i="1"/>
  <c r="CE173" i="1"/>
  <c r="CE119" i="1"/>
  <c r="CE167" i="1"/>
  <c r="CE138" i="1"/>
  <c r="CE190" i="1"/>
  <c r="CE156" i="1"/>
  <c r="CE176" i="1"/>
  <c r="CE161" i="1"/>
  <c r="CE172" i="1"/>
  <c r="CE134" i="1"/>
  <c r="CE30" i="1"/>
  <c r="CE137" i="1"/>
  <c r="CE165" i="1"/>
  <c r="CE144" i="1"/>
  <c r="CE142" i="1"/>
  <c r="CE140" i="1"/>
  <c r="CE95" i="1"/>
  <c r="CE98" i="1"/>
  <c r="CE160" i="1"/>
  <c r="CE163" i="1"/>
  <c r="CE57" i="1"/>
  <c r="CE189" i="1"/>
  <c r="CE158" i="1"/>
  <c r="CE168" i="1"/>
  <c r="CE125" i="1"/>
  <c r="CE126" i="1"/>
  <c r="CE162" i="1"/>
  <c r="CE31" i="1"/>
  <c r="CE183" i="1"/>
  <c r="CE169" i="1"/>
  <c r="CE65" i="1"/>
  <c r="CE193" i="1"/>
  <c r="CE148" i="1"/>
  <c r="CE166" i="1"/>
  <c r="CE103" i="1"/>
  <c r="CE141" i="1"/>
  <c r="CE8" i="1"/>
  <c r="CE40" i="1"/>
  <c r="CE133" i="1"/>
  <c r="CE187" i="1"/>
  <c r="CE170" i="1"/>
  <c r="CE181" i="1"/>
  <c r="CE150" i="1"/>
  <c r="CE94" i="1"/>
  <c r="CE147" i="1"/>
  <c r="CE48" i="1"/>
  <c r="CE175" i="1"/>
  <c r="CE164" i="1"/>
  <c r="CE60" i="1"/>
  <c r="CE153" i="1"/>
  <c r="CE45" i="1"/>
  <c r="CE43" i="1"/>
  <c r="CE13" i="1"/>
  <c r="CE44" i="1"/>
  <c r="CE90" i="1"/>
  <c r="CE97" i="1"/>
  <c r="CE114" i="1"/>
  <c r="CE131" i="1"/>
  <c r="CE96" i="1"/>
  <c r="CE93" i="1"/>
  <c r="CE152" i="1"/>
  <c r="CE91" i="1"/>
  <c r="CE188" i="1"/>
  <c r="CE39" i="1"/>
  <c r="CE155" i="1"/>
  <c r="CE50" i="1"/>
  <c r="CE6" i="1"/>
  <c r="CE192" i="1"/>
  <c r="CE136" i="1"/>
  <c r="B14" i="7" l="1"/>
  <c r="B1" i="9"/>
  <c r="A11" i="9" l="1"/>
  <c r="A12" i="9" l="1"/>
  <c r="A13" i="9" l="1"/>
  <c r="A14" i="9" l="1"/>
  <c r="A15" i="9" l="1"/>
  <c r="A16" i="9" l="1"/>
  <c r="A17" i="9" l="1"/>
  <c r="A18" i="9" l="1"/>
  <c r="A19" i="9" l="1"/>
  <c r="A20" i="9" l="1"/>
  <c r="A21" i="9" l="1"/>
  <c r="A22" i="9" l="1"/>
  <c r="A23" i="9" l="1"/>
  <c r="A24" i="9" l="1"/>
  <c r="A25" i="9" l="1"/>
  <c r="A26" i="9" l="1"/>
  <c r="A27" i="9" l="1"/>
  <c r="A28" i="9" l="1"/>
  <c r="A29" i="9" l="1"/>
  <c r="A30" i="9" l="1"/>
  <c r="A31" i="9" l="1"/>
  <c r="A32" i="9" l="1"/>
  <c r="A33" i="9" l="1"/>
  <c r="A34" i="9" l="1"/>
  <c r="A35" i="9" l="1"/>
  <c r="A36" i="9" l="1"/>
  <c r="A37" i="9" l="1"/>
  <c r="A38" i="9" l="1"/>
  <c r="A39" i="9" l="1"/>
  <c r="A40" i="9" l="1"/>
  <c r="A41" i="9" l="1"/>
  <c r="A42" i="9" l="1"/>
  <c r="A43" i="9" l="1"/>
  <c r="A44" i="9" l="1"/>
  <c r="A45" i="9" l="1"/>
  <c r="A46" i="9" l="1"/>
  <c r="A47" i="9" l="1"/>
  <c r="A48" i="9" l="1"/>
  <c r="A49" i="9" l="1"/>
  <c r="A50" i="9" l="1"/>
  <c r="A51" i="9" l="1"/>
  <c r="A52" i="9" l="1"/>
  <c r="A53" i="9" l="1"/>
  <c r="A54" i="9" l="1"/>
  <c r="A55" i="9" l="1"/>
  <c r="A56" i="9" l="1"/>
  <c r="A57" i="9" l="1"/>
  <c r="A58" i="9" l="1"/>
  <c r="A59" i="9" l="1"/>
  <c r="A60" i="9" l="1"/>
  <c r="A61" i="9" l="1"/>
  <c r="A62" i="9" l="1"/>
  <c r="A63" i="9" l="1"/>
  <c r="A64" i="9" l="1"/>
  <c r="A65" i="9" l="1"/>
  <c r="A66" i="9" l="1"/>
  <c r="A67" i="9" l="1"/>
  <c r="A68" i="9" l="1"/>
  <c r="A69" i="9" l="1"/>
  <c r="A70" i="9" l="1"/>
  <c r="A71" i="9" l="1"/>
  <c r="A72" i="9" l="1"/>
  <c r="A73" i="9" l="1"/>
  <c r="A74" i="9" l="1"/>
  <c r="A75" i="9" l="1"/>
  <c r="A76" i="9" l="1"/>
  <c r="A77" i="9" l="1"/>
  <c r="A78" i="9" l="1"/>
  <c r="A79" i="9" l="1"/>
  <c r="A80" i="9" l="1"/>
  <c r="A81" i="9" l="1"/>
  <c r="A82" i="9" l="1"/>
  <c r="A83" i="9" l="1"/>
  <c r="A84" i="9" l="1"/>
  <c r="A85" i="9" l="1"/>
  <c r="A86" i="9" l="1"/>
  <c r="A87" i="9" l="1"/>
  <c r="A88" i="9" l="1"/>
  <c r="A89" i="9" l="1"/>
  <c r="A90" i="9" l="1"/>
  <c r="A91" i="9" l="1"/>
  <c r="A92" i="9" l="1"/>
  <c r="A93" i="9" l="1"/>
  <c r="A94" i="9" l="1"/>
  <c r="A95" i="9" l="1"/>
  <c r="A96" i="9" l="1"/>
  <c r="A97" i="9" l="1"/>
  <c r="A98" i="9" l="1"/>
  <c r="A99" i="9" l="1"/>
  <c r="A100" i="9" l="1"/>
  <c r="A101" i="9" l="1"/>
  <c r="A102" i="9" l="1"/>
  <c r="A103" i="9" l="1"/>
  <c r="A104" i="9" l="1"/>
  <c r="A105" i="9" l="1"/>
  <c r="A106" i="9" l="1"/>
  <c r="A107" i="9" l="1"/>
  <c r="A108" i="9" l="1"/>
  <c r="A109" i="9" l="1"/>
  <c r="A110" i="9" l="1"/>
  <c r="A111" i="9" l="1"/>
  <c r="A112" i="9" l="1"/>
  <c r="A113" i="9" l="1"/>
  <c r="A114" i="9" l="1"/>
  <c r="A115" i="9" l="1"/>
  <c r="A116" i="9" l="1"/>
  <c r="A117" i="9" l="1"/>
  <c r="A118" i="9" l="1"/>
  <c r="A119" i="9" l="1"/>
  <c r="A120" i="9" l="1"/>
  <c r="A121" i="9" l="1"/>
  <c r="A122" i="9" l="1"/>
  <c r="A123" i="9" l="1"/>
  <c r="A124" i="9" l="1"/>
  <c r="A125" i="9" l="1"/>
  <c r="A126" i="9" l="1"/>
  <c r="A127" i="9" l="1"/>
  <c r="A128" i="9" l="1"/>
  <c r="A129" i="9" l="1"/>
  <c r="A130" i="9" l="1"/>
  <c r="A131" i="9" l="1"/>
  <c r="A132" i="9" l="1"/>
  <c r="A133" i="9" l="1"/>
  <c r="A134" i="9" l="1"/>
  <c r="A135" i="9" l="1"/>
  <c r="A136" i="9" l="1"/>
  <c r="A137" i="9" l="1"/>
  <c r="A138" i="9" l="1"/>
  <c r="A139" i="9" l="1"/>
  <c r="A140" i="9" l="1"/>
  <c r="A141" i="9" l="1"/>
  <c r="A142" i="9" l="1"/>
  <c r="A143" i="9" l="1"/>
  <c r="A144" i="9" l="1"/>
  <c r="A145" i="9" l="1"/>
  <c r="A146" i="9" l="1"/>
  <c r="A147" i="9" l="1"/>
  <c r="A148" i="9" l="1"/>
  <c r="A149" i="9" l="1"/>
  <c r="A150" i="9" l="1"/>
  <c r="A151" i="9" l="1"/>
  <c r="A152" i="9" l="1"/>
  <c r="A153" i="9" l="1"/>
  <c r="A154" i="9" l="1"/>
  <c r="A155" i="9" l="1"/>
  <c r="A156" i="9" l="1"/>
  <c r="A157" i="9" l="1"/>
  <c r="A158" i="9" l="1"/>
  <c r="A159" i="9" l="1"/>
  <c r="A160" i="9" l="1"/>
  <c r="A161" i="9" l="1"/>
  <c r="A162" i="9" l="1"/>
  <c r="A163" i="9" l="1"/>
  <c r="A164" i="9" l="1"/>
  <c r="A165" i="9" l="1"/>
  <c r="A166" i="9" l="1"/>
  <c r="A167" i="9" l="1"/>
  <c r="A168" i="9" l="1"/>
  <c r="A169" i="9" l="1"/>
  <c r="A170" i="9" l="1"/>
  <c r="A171" i="9" l="1"/>
  <c r="A172" i="9" l="1"/>
  <c r="A173" i="9" l="1"/>
  <c r="A174" i="9" l="1"/>
  <c r="A175" i="9" l="1"/>
  <c r="A176" i="9" l="1"/>
  <c r="A177" i="9" l="1"/>
  <c r="A178" i="9" l="1"/>
  <c r="A179" i="9" l="1"/>
  <c r="A180" i="9" l="1"/>
  <c r="A181" i="9" l="1"/>
  <c r="A182" i="9" l="1"/>
  <c r="A183" i="9" l="1"/>
  <c r="A184" i="9" l="1"/>
  <c r="A185" i="9" l="1"/>
  <c r="A186" i="9" l="1"/>
  <c r="A187" i="9" l="1"/>
  <c r="A188" i="9" l="1"/>
  <c r="A189" i="9" l="1"/>
  <c r="A190" i="9" l="1"/>
  <c r="A191" i="9" l="1"/>
  <c r="A192" i="9" l="1"/>
  <c r="A193" i="9" l="1"/>
  <c r="A194" i="9" l="1"/>
  <c r="A195" i="9" l="1"/>
  <c r="A196" i="9" l="1"/>
  <c r="A197" i="9" l="1"/>
  <c r="A198" i="9" l="1"/>
  <c r="A199" i="9" l="1"/>
  <c r="A200" i="9" l="1"/>
  <c r="A201" i="9" l="1"/>
  <c r="A202" i="9" l="1"/>
  <c r="A203" i="9" l="1"/>
  <c r="A204" i="9" l="1"/>
  <c r="A205" i="9" l="1"/>
  <c r="A206" i="9" l="1"/>
  <c r="A207" i="9" l="1"/>
  <c r="A208" i="9" l="1"/>
  <c r="A209" i="9" l="1"/>
  <c r="A210" i="9" l="1"/>
  <c r="A211" i="9" l="1"/>
  <c r="A212" i="9" l="1"/>
  <c r="A213" i="9" l="1"/>
  <c r="A214" i="9" l="1"/>
  <c r="A215" i="9" l="1"/>
  <c r="A216" i="9" l="1"/>
  <c r="A217" i="9" l="1"/>
  <c r="A218" i="9" l="1"/>
  <c r="A219" i="9" l="1"/>
  <c r="A220" i="9" l="1"/>
  <c r="A221" i="9" l="1"/>
  <c r="A222" i="9" l="1"/>
  <c r="A223" i="9" l="1"/>
  <c r="A224" i="9" l="1"/>
  <c r="A225" i="9" l="1"/>
  <c r="A226" i="9" l="1"/>
  <c r="A227" i="9" l="1"/>
  <c r="A228" i="9" l="1"/>
  <c r="A229" i="9" l="1"/>
  <c r="A230" i="9" l="1"/>
  <c r="A231" i="9" l="1"/>
  <c r="A232" i="9" l="1"/>
  <c r="A233" i="9" l="1"/>
  <c r="A234" i="9" l="1"/>
  <c r="A235" i="9" l="1"/>
  <c r="A236" i="9" l="1"/>
  <c r="A237" i="9" l="1"/>
  <c r="A238" i="9" l="1"/>
  <c r="A239" i="9" l="1"/>
  <c r="A240" i="9" l="1"/>
  <c r="A241" i="9" l="1"/>
  <c r="A242" i="9" l="1"/>
  <c r="A243" i="9" l="1"/>
  <c r="A244" i="9" l="1"/>
  <c r="A245" i="9" l="1"/>
  <c r="A246" i="9" l="1"/>
  <c r="A247" i="9" l="1"/>
  <c r="A248" i="9" l="1"/>
  <c r="A249" i="9" l="1"/>
  <c r="F249" i="9" s="1" a="1"/>
  <c r="F249" i="9" s="1"/>
  <c r="B249" i="9" l="1"/>
  <c r="A250" i="9"/>
  <c r="F250" i="9" s="1" a="1"/>
  <c r="F250" i="9" s="1"/>
  <c r="C249" i="9" l="1" a="1"/>
  <c r="C249" i="9" s="1"/>
  <c r="D249" i="9" s="1"/>
  <c r="B250" i="9"/>
  <c r="A251" i="9"/>
  <c r="F251" i="9" s="1" a="1"/>
  <c r="F251" i="9" s="1"/>
  <c r="C250" i="9" l="1" a="1"/>
  <c r="C250" i="9" s="1"/>
  <c r="D250" i="9" s="1"/>
  <c r="B251" i="9"/>
  <c r="A252" i="9"/>
  <c r="F252" i="9" s="1" a="1"/>
  <c r="F252" i="9" s="1"/>
  <c r="C251" i="9" l="1" a="1"/>
  <c r="C251" i="9" s="1"/>
  <c r="D251" i="9" s="1"/>
  <c r="B252" i="9"/>
  <c r="A253" i="9"/>
  <c r="F253" i="9" s="1" a="1"/>
  <c r="F253" i="9" s="1"/>
  <c r="C252" i="9" l="1" a="1"/>
  <c r="C252" i="9" s="1"/>
  <c r="D252" i="9" s="1"/>
  <c r="B253" i="9"/>
  <c r="A254" i="9"/>
  <c r="F254" i="9" s="1" a="1"/>
  <c r="F254" i="9" s="1"/>
  <c r="B254" i="9" l="1"/>
  <c r="C253" i="9" a="1"/>
  <c r="C253" i="9" s="1"/>
  <c r="D253" i="9" s="1"/>
  <c r="A255" i="9"/>
  <c r="F255" i="9" s="1" a="1"/>
  <c r="F255" i="9" s="1"/>
  <c r="C254" i="9" l="1" a="1"/>
  <c r="C254" i="9" s="1"/>
  <c r="D254" i="9" s="1"/>
  <c r="B255" i="9"/>
  <c r="A256" i="9"/>
  <c r="F256" i="9" s="1" a="1"/>
  <c r="F256" i="9" s="1"/>
  <c r="C255" i="9" l="1" a="1"/>
  <c r="C255" i="9" s="1"/>
  <c r="D255" i="9" s="1"/>
  <c r="B256" i="9"/>
  <c r="A257" i="9"/>
  <c r="F257" i="9" s="1" a="1"/>
  <c r="F257" i="9" s="1"/>
  <c r="C256" i="9" l="1" a="1"/>
  <c r="C256" i="9" s="1"/>
  <c r="D256" i="9" s="1"/>
  <c r="B257" i="9"/>
  <c r="A258" i="9"/>
  <c r="F258" i="9" s="1" a="1"/>
  <c r="F258" i="9" s="1"/>
  <c r="C257" i="9" l="1" a="1"/>
  <c r="C257" i="9" s="1"/>
  <c r="D257" i="9" s="1"/>
  <c r="B258" i="9"/>
  <c r="A259" i="9"/>
  <c r="F259" i="9" s="1" a="1"/>
  <c r="F259" i="9" s="1"/>
  <c r="C258" i="9" l="1" a="1"/>
  <c r="C258" i="9" s="1"/>
  <c r="D258" i="9" s="1"/>
  <c r="B259" i="9"/>
  <c r="A260" i="9"/>
  <c r="F260" i="9" s="1" a="1"/>
  <c r="F260" i="9" s="1"/>
  <c r="C259" i="9" l="1" a="1"/>
  <c r="C259" i="9" s="1"/>
  <c r="D259" i="9" s="1"/>
  <c r="B260" i="9"/>
  <c r="A261" i="9"/>
  <c r="F261" i="9" s="1" a="1"/>
  <c r="F261" i="9" s="1"/>
  <c r="C260" i="9" l="1" a="1"/>
  <c r="C260" i="9" s="1"/>
  <c r="D260" i="9" s="1"/>
  <c r="B261" i="9"/>
  <c r="A262" i="9"/>
  <c r="F262" i="9" s="1" a="1"/>
  <c r="F262" i="9" s="1"/>
  <c r="C261" i="9" l="1" a="1"/>
  <c r="C261" i="9" s="1"/>
  <c r="D261" i="9" s="1"/>
  <c r="B262" i="9"/>
  <c r="A263" i="9"/>
  <c r="F263" i="9" s="1" a="1"/>
  <c r="F263" i="9" s="1"/>
  <c r="C262" i="9" l="1" a="1"/>
  <c r="C262" i="9" s="1"/>
  <c r="D262" i="9" s="1"/>
  <c r="B263" i="9"/>
  <c r="A264" i="9"/>
  <c r="F264" i="9" s="1" a="1"/>
  <c r="F264" i="9" s="1"/>
  <c r="C263" i="9" l="1" a="1"/>
  <c r="C263" i="9" s="1"/>
  <c r="D263" i="9" s="1"/>
  <c r="B264" i="9"/>
  <c r="A265" i="9"/>
  <c r="F265" i="9" s="1" a="1"/>
  <c r="F265" i="9" s="1"/>
  <c r="C264" i="9" l="1" a="1"/>
  <c r="C264" i="9" s="1"/>
  <c r="D264" i="9" s="1"/>
  <c r="B265" i="9"/>
  <c r="A266" i="9"/>
  <c r="F266" i="9" s="1" a="1"/>
  <c r="F266" i="9" s="1"/>
  <c r="C265" i="9" l="1" a="1"/>
  <c r="C265" i="9" s="1"/>
  <c r="D265" i="9" s="1"/>
  <c r="B266" i="9"/>
  <c r="A267" i="9"/>
  <c r="F267" i="9" s="1" a="1"/>
  <c r="F267" i="9" s="1"/>
  <c r="C266" i="9" l="1" a="1"/>
  <c r="C266" i="9" s="1"/>
  <c r="D266" i="9" s="1"/>
  <c r="B267" i="9"/>
  <c r="A268" i="9"/>
  <c r="F268" i="9" s="1" a="1"/>
  <c r="F268" i="9" s="1"/>
  <c r="C267" i="9" l="1" a="1"/>
  <c r="C267" i="9" s="1"/>
  <c r="D267" i="9" s="1"/>
  <c r="B268" i="9"/>
  <c r="A269" i="9"/>
  <c r="F269" i="9" s="1" a="1"/>
  <c r="F269" i="9" s="1"/>
  <c r="C268" i="9" l="1" a="1"/>
  <c r="C268" i="9" s="1"/>
  <c r="D268" i="9" s="1"/>
  <c r="B269" i="9"/>
  <c r="A270" i="9"/>
  <c r="F270" i="9" s="1" a="1"/>
  <c r="F270" i="9" s="1"/>
  <c r="C269" i="9" l="1" a="1"/>
  <c r="C269" i="9" s="1"/>
  <c r="D269" i="9" s="1"/>
  <c r="B270" i="9"/>
  <c r="A271" i="9"/>
  <c r="F271" i="9" s="1" a="1"/>
  <c r="F271" i="9" s="1"/>
  <c r="C270" i="9" l="1" a="1"/>
  <c r="C270" i="9" s="1"/>
  <c r="D270" i="9" s="1"/>
  <c r="B271" i="9"/>
  <c r="A272" i="9"/>
  <c r="F272" i="9" s="1" a="1"/>
  <c r="F272" i="9" s="1"/>
  <c r="C271" i="9" l="1" a="1"/>
  <c r="C271" i="9" s="1"/>
  <c r="D271" i="9" s="1"/>
  <c r="B272" i="9"/>
  <c r="A273" i="9"/>
  <c r="F273" i="9" s="1" a="1"/>
  <c r="F273" i="9" s="1"/>
  <c r="C272" i="9" l="1" a="1"/>
  <c r="C272" i="9" s="1"/>
  <c r="D272" i="9" s="1"/>
  <c r="B273" i="9"/>
  <c r="A274" i="9"/>
  <c r="F274" i="9" s="1" a="1"/>
  <c r="F274" i="9" s="1"/>
  <c r="B274" i="9" l="1"/>
  <c r="C273" i="9" a="1"/>
  <c r="C273" i="9" s="1"/>
  <c r="D273" i="9" s="1"/>
  <c r="A275" i="9"/>
  <c r="F275" i="9" s="1" a="1"/>
  <c r="F275" i="9" s="1"/>
  <c r="C274" i="9" l="1" a="1"/>
  <c r="C274" i="9" s="1"/>
  <c r="D274" i="9" s="1"/>
  <c r="B275" i="9"/>
  <c r="A276" i="9"/>
  <c r="F276" i="9" s="1" a="1"/>
  <c r="F276" i="9" s="1"/>
  <c r="C275" i="9" l="1" a="1"/>
  <c r="C275" i="9" s="1"/>
  <c r="D275" i="9" s="1"/>
  <c r="B276" i="9"/>
  <c r="A277" i="9"/>
  <c r="F277" i="9" s="1" a="1"/>
  <c r="F277" i="9" s="1"/>
  <c r="C276" i="9" l="1" a="1"/>
  <c r="C276" i="9" s="1"/>
  <c r="D276" i="9" s="1"/>
  <c r="B277" i="9"/>
  <c r="A278" i="9"/>
  <c r="F278" i="9" s="1" a="1"/>
  <c r="F278" i="9" s="1"/>
  <c r="C277" i="9" l="1" a="1"/>
  <c r="C277" i="9" s="1"/>
  <c r="D277" i="9" s="1"/>
  <c r="B278" i="9"/>
  <c r="A279" i="9"/>
  <c r="F279" i="9" s="1" a="1"/>
  <c r="F279" i="9" s="1"/>
  <c r="C278" i="9" l="1" a="1"/>
  <c r="C278" i="9" s="1"/>
  <c r="D278" i="9" s="1"/>
  <c r="B279" i="9"/>
  <c r="A280" i="9"/>
  <c r="F280" i="9" s="1" a="1"/>
  <c r="F280" i="9" s="1"/>
  <c r="C279" i="9" l="1" a="1"/>
  <c r="C279" i="9" s="1"/>
  <c r="D279" i="9" s="1"/>
  <c r="B280" i="9"/>
  <c r="A281" i="9"/>
  <c r="F281" i="9" s="1" a="1"/>
  <c r="F281" i="9" s="1"/>
  <c r="C280" i="9" l="1" a="1"/>
  <c r="C280" i="9" s="1"/>
  <c r="D280" i="9" s="1"/>
  <c r="B281" i="9"/>
  <c r="A282" i="9"/>
  <c r="F282" i="9" s="1" a="1"/>
  <c r="F282" i="9" s="1"/>
  <c r="C281" i="9" l="1" a="1"/>
  <c r="C281" i="9" s="1"/>
  <c r="D281" i="9" s="1"/>
  <c r="B282" i="9"/>
  <c r="A283" i="9"/>
  <c r="F283" i="9" s="1" a="1"/>
  <c r="F283" i="9" s="1"/>
  <c r="C282" i="9" l="1" a="1"/>
  <c r="C282" i="9" s="1"/>
  <c r="D282" i="9" s="1"/>
  <c r="B283" i="9"/>
  <c r="A284" i="9"/>
  <c r="F284" i="9" s="1" a="1"/>
  <c r="F284" i="9" s="1"/>
  <c r="C283" i="9" l="1" a="1"/>
  <c r="C283" i="9" s="1"/>
  <c r="D283" i="9" s="1"/>
  <c r="B284" i="9"/>
  <c r="A285" i="9"/>
  <c r="F285" i="9" s="1" a="1"/>
  <c r="F285" i="9" s="1"/>
  <c r="C284" i="9" l="1" a="1"/>
  <c r="C284" i="9" s="1"/>
  <c r="D284" i="9" s="1"/>
  <c r="B285" i="9"/>
  <c r="A286" i="9"/>
  <c r="F286" i="9" s="1" a="1"/>
  <c r="F286" i="9" s="1"/>
  <c r="C285" i="9" l="1" a="1"/>
  <c r="C285" i="9" s="1"/>
  <c r="D285" i="9" s="1"/>
  <c r="B286" i="9"/>
  <c r="A287" i="9"/>
  <c r="F287" i="9" s="1" a="1"/>
  <c r="F287" i="9" s="1"/>
  <c r="B287" i="9" l="1"/>
  <c r="C286" i="9" a="1"/>
  <c r="C286" i="9" s="1"/>
  <c r="D286" i="9" s="1"/>
  <c r="A288" i="9"/>
  <c r="F288" i="9" s="1" a="1"/>
  <c r="F288" i="9" s="1"/>
  <c r="C287" i="9" l="1" a="1"/>
  <c r="C287" i="9" s="1"/>
  <c r="D287" i="9" s="1"/>
  <c r="B288" i="9"/>
  <c r="A289" i="9"/>
  <c r="F289" i="9" s="1" a="1"/>
  <c r="F289" i="9" s="1"/>
  <c r="B289" i="9" l="1"/>
  <c r="C288" i="9" a="1"/>
  <c r="C288" i="9" s="1"/>
  <c r="D288" i="9" s="1"/>
  <c r="A290" i="9"/>
  <c r="F290" i="9" s="1" a="1"/>
  <c r="F290" i="9" s="1"/>
  <c r="B290" i="9" l="1"/>
  <c r="C289" i="9" a="1"/>
  <c r="C289" i="9" s="1"/>
  <c r="D289" i="9" s="1"/>
  <c r="A291" i="9"/>
  <c r="F291" i="9" s="1" a="1"/>
  <c r="F291" i="9" s="1"/>
  <c r="C290" i="9" l="1" a="1"/>
  <c r="C290" i="9" s="1"/>
  <c r="D290" i="9" s="1"/>
  <c r="B291" i="9"/>
  <c r="A292" i="9"/>
  <c r="F292" i="9" s="1" a="1"/>
  <c r="F292" i="9" s="1"/>
  <c r="B292" i="9" l="1"/>
  <c r="C291" i="9" a="1"/>
  <c r="C291" i="9" s="1"/>
  <c r="D291" i="9" s="1"/>
  <c r="A293" i="9"/>
  <c r="F293" i="9" s="1" a="1"/>
  <c r="F293" i="9" s="1"/>
  <c r="C292" i="9" l="1" a="1"/>
  <c r="C292" i="9" s="1"/>
  <c r="D292" i="9" s="1"/>
  <c r="B293" i="9"/>
  <c r="A294" i="9"/>
  <c r="F294" i="9" s="1" a="1"/>
  <c r="F294" i="9" s="1"/>
  <c r="C293" i="9" l="1" a="1"/>
  <c r="C293" i="9" s="1"/>
  <c r="D293" i="9" s="1"/>
  <c r="B294" i="9"/>
  <c r="A295" i="9"/>
  <c r="F295" i="9" s="1" a="1"/>
  <c r="F295" i="9" s="1"/>
  <c r="C294" i="9" l="1" a="1"/>
  <c r="C294" i="9" s="1"/>
  <c r="D294" i="9" s="1"/>
  <c r="B295" i="9"/>
  <c r="A296" i="9"/>
  <c r="F296" i="9" s="1" a="1"/>
  <c r="F296" i="9" s="1"/>
  <c r="C295" i="9" l="1" a="1"/>
  <c r="C295" i="9" s="1"/>
  <c r="D295" i="9" s="1"/>
  <c r="B296" i="9"/>
  <c r="A297" i="9"/>
  <c r="F297" i="9" s="1" a="1"/>
  <c r="F297" i="9" s="1"/>
  <c r="B297" i="9" l="1"/>
  <c r="C296" i="9" a="1"/>
  <c r="C296" i="9" s="1"/>
  <c r="D296" i="9" s="1"/>
  <c r="A298" i="9"/>
  <c r="F298" i="9" s="1" a="1"/>
  <c r="F298" i="9" s="1"/>
  <c r="B298" i="9" l="1"/>
  <c r="C297" i="9" a="1"/>
  <c r="C297" i="9" s="1"/>
  <c r="D297" i="9" s="1"/>
  <c r="A299" i="9"/>
  <c r="F299" i="9" s="1" a="1"/>
  <c r="F299" i="9" s="1"/>
  <c r="B299" i="9" l="1"/>
  <c r="C298" i="9" a="1"/>
  <c r="C298" i="9" s="1"/>
  <c r="D298" i="9" s="1"/>
  <c r="A300" i="9"/>
  <c r="F300" i="9" s="1" a="1"/>
  <c r="F300" i="9" s="1"/>
  <c r="C299" i="9" l="1" a="1"/>
  <c r="C299" i="9" s="1"/>
  <c r="D299" i="9" s="1"/>
  <c r="B300" i="9"/>
  <c r="A301" i="9"/>
  <c r="F301" i="9" s="1" a="1"/>
  <c r="F301" i="9" s="1"/>
  <c r="B301" i="9" l="1"/>
  <c r="C300" i="9" a="1"/>
  <c r="C300" i="9" s="1"/>
  <c r="D300" i="9" s="1"/>
  <c r="A302" i="9"/>
  <c r="F302" i="9" s="1" a="1"/>
  <c r="F302" i="9" s="1"/>
  <c r="C301" i="9" l="1" a="1"/>
  <c r="C301" i="9" s="1"/>
  <c r="D301" i="9" s="1"/>
  <c r="B302" i="9"/>
  <c r="A303" i="9"/>
  <c r="F303" i="9" s="1" a="1"/>
  <c r="F303" i="9" s="1"/>
  <c r="B303" i="9" l="1"/>
  <c r="C302" i="9" a="1"/>
  <c r="C302" i="9" s="1"/>
  <c r="D302" i="9" s="1"/>
  <c r="A304" i="9"/>
  <c r="F304" i="9" s="1" a="1"/>
  <c r="F304" i="9" s="1"/>
  <c r="C303" i="9" l="1" a="1"/>
  <c r="C303" i="9" s="1"/>
  <c r="D303" i="9" s="1"/>
  <c r="B304" i="9"/>
  <c r="A305" i="9"/>
  <c r="F305" i="9" s="1" a="1"/>
  <c r="F305" i="9" s="1"/>
  <c r="C304" i="9" l="1" a="1"/>
  <c r="C304" i="9" s="1"/>
  <c r="D304" i="9" s="1"/>
  <c r="B305" i="9"/>
  <c r="A306" i="9"/>
  <c r="F306" i="9" s="1" a="1"/>
  <c r="F306" i="9" s="1"/>
  <c r="C305" i="9" l="1" a="1"/>
  <c r="C305" i="9" s="1"/>
  <c r="D305" i="9" s="1"/>
  <c r="B306" i="9"/>
  <c r="A307" i="9"/>
  <c r="F307" i="9" s="1" a="1"/>
  <c r="F307" i="9" s="1"/>
  <c r="C306" i="9" l="1" a="1"/>
  <c r="C306" i="9" s="1"/>
  <c r="D306" i="9" s="1"/>
  <c r="B307" i="9"/>
  <c r="A308" i="9"/>
  <c r="F308" i="9" s="1" a="1"/>
  <c r="F308" i="9" s="1"/>
  <c r="C307" i="9" l="1" a="1"/>
  <c r="C307" i="9" s="1"/>
  <c r="D307" i="9" s="1"/>
  <c r="B308" i="9"/>
  <c r="A309" i="9"/>
  <c r="F309" i="9" s="1" a="1"/>
  <c r="F309" i="9" s="1"/>
  <c r="C308" i="9" l="1" a="1"/>
  <c r="C308" i="9" s="1"/>
  <c r="D308" i="9" s="1"/>
  <c r="B309" i="9"/>
  <c r="A310" i="9"/>
  <c r="F310" i="9" s="1" a="1"/>
  <c r="F310" i="9" s="1"/>
  <c r="C309" i="9" l="1" a="1"/>
  <c r="C309" i="9" s="1"/>
  <c r="D309" i="9" s="1"/>
  <c r="B310" i="9"/>
  <c r="A311" i="9"/>
  <c r="F311" i="9" s="1" a="1"/>
  <c r="F311" i="9" s="1"/>
  <c r="C310" i="9" l="1" a="1"/>
  <c r="C310" i="9" s="1"/>
  <c r="D310" i="9" s="1"/>
  <c r="B311" i="9"/>
  <c r="A312" i="9"/>
  <c r="F312" i="9" s="1" a="1"/>
  <c r="F312" i="9" s="1"/>
  <c r="C311" i="9" l="1" a="1"/>
  <c r="C311" i="9" s="1"/>
  <c r="D311" i="9" s="1"/>
  <c r="B312" i="9"/>
  <c r="A313" i="9"/>
  <c r="F313" i="9" s="1" a="1"/>
  <c r="F313" i="9" s="1"/>
  <c r="C312" i="9" l="1" a="1"/>
  <c r="C312" i="9" s="1"/>
  <c r="D312" i="9" s="1"/>
  <c r="B313" i="9"/>
  <c r="A314" i="9"/>
  <c r="F314" i="9" s="1" a="1"/>
  <c r="F314" i="9" s="1"/>
  <c r="C313" i="9" l="1" a="1"/>
  <c r="C313" i="9" s="1"/>
  <c r="D313" i="9" s="1"/>
  <c r="B314" i="9"/>
  <c r="A315" i="9"/>
  <c r="F315" i="9" s="1" a="1"/>
  <c r="F315" i="9" s="1"/>
  <c r="C314" i="9" l="1" a="1"/>
  <c r="C314" i="9" s="1"/>
  <c r="D314" i="9" s="1"/>
  <c r="B315" i="9"/>
  <c r="A316" i="9"/>
  <c r="F316" i="9" s="1" a="1"/>
  <c r="F316" i="9" s="1"/>
  <c r="B316" i="9" l="1"/>
  <c r="C315" i="9" a="1"/>
  <c r="C315" i="9" s="1"/>
  <c r="D315" i="9" s="1"/>
  <c r="A317" i="9"/>
  <c r="F317" i="9" s="1" a="1"/>
  <c r="F317" i="9" s="1"/>
  <c r="C316" i="9" l="1" a="1"/>
  <c r="C316" i="9" s="1"/>
  <c r="D316" i="9" s="1"/>
  <c r="B317" i="9"/>
  <c r="A318" i="9"/>
  <c r="F318" i="9" s="1" a="1"/>
  <c r="F318" i="9" s="1"/>
  <c r="C317" i="9" l="1" a="1"/>
  <c r="C317" i="9" s="1"/>
  <c r="D317" i="9" s="1"/>
  <c r="B318" i="9"/>
  <c r="A319" i="9"/>
  <c r="F319" i="9" s="1" a="1"/>
  <c r="F319" i="9" s="1"/>
  <c r="C318" i="9" l="1" a="1"/>
  <c r="C318" i="9" s="1"/>
  <c r="D318" i="9" s="1"/>
  <c r="B319" i="9"/>
  <c r="A320" i="9"/>
  <c r="F320" i="9" s="1" a="1"/>
  <c r="F320" i="9" s="1"/>
  <c r="C319" i="9" l="1" a="1"/>
  <c r="C319" i="9" s="1"/>
  <c r="D319" i="9" s="1"/>
  <c r="B320" i="9"/>
  <c r="A321" i="9"/>
  <c r="F321" i="9" s="1" a="1"/>
  <c r="F321" i="9" s="1"/>
  <c r="C320" i="9" l="1" a="1"/>
  <c r="C320" i="9" s="1"/>
  <c r="D320" i="9" s="1"/>
  <c r="B321" i="9"/>
  <c r="A322" i="9"/>
  <c r="F322" i="9" s="1" a="1"/>
  <c r="F322" i="9" s="1"/>
  <c r="C321" i="9" l="1" a="1"/>
  <c r="C321" i="9" s="1"/>
  <c r="D321" i="9" s="1"/>
  <c r="B322" i="9"/>
  <c r="A323" i="9"/>
  <c r="F323" i="9" s="1" a="1"/>
  <c r="F323" i="9" s="1"/>
  <c r="C322" i="9" l="1" a="1"/>
  <c r="C322" i="9" s="1"/>
  <c r="D322" i="9" s="1"/>
  <c r="B323" i="9"/>
  <c r="A324" i="9"/>
  <c r="F324" i="9" s="1" a="1"/>
  <c r="F324" i="9" s="1"/>
  <c r="C323" i="9" l="1" a="1"/>
  <c r="C323" i="9" s="1"/>
  <c r="D323" i="9" s="1"/>
  <c r="B324" i="9"/>
  <c r="A325" i="9"/>
  <c r="F325" i="9" s="1" a="1"/>
  <c r="F325" i="9" s="1"/>
  <c r="C324" i="9" l="1" a="1"/>
  <c r="C324" i="9" s="1"/>
  <c r="D324" i="9" s="1"/>
  <c r="B325" i="9"/>
  <c r="A326" i="9"/>
  <c r="F326" i="9" s="1" a="1"/>
  <c r="F326" i="9" s="1"/>
  <c r="C325" i="9" l="1" a="1"/>
  <c r="C325" i="9" s="1"/>
  <c r="D325" i="9" s="1"/>
  <c r="B326" i="9"/>
  <c r="A327" i="9"/>
  <c r="F327" i="9" s="1" a="1"/>
  <c r="F327" i="9" s="1"/>
  <c r="C326" i="9" l="1" a="1"/>
  <c r="C326" i="9" s="1"/>
  <c r="D326" i="9" s="1"/>
  <c r="B327" i="9"/>
  <c r="A328" i="9"/>
  <c r="F328" i="9" s="1" a="1"/>
  <c r="F328" i="9" s="1"/>
  <c r="C327" i="9" l="1" a="1"/>
  <c r="C327" i="9" s="1"/>
  <c r="D327" i="9" s="1"/>
  <c r="B328" i="9"/>
  <c r="A329" i="9"/>
  <c r="F329" i="9" s="1" a="1"/>
  <c r="F329" i="9" s="1"/>
  <c r="B329" i="9" l="1"/>
  <c r="C328" i="9" a="1"/>
  <c r="C328" i="9" s="1"/>
  <c r="D328" i="9" s="1"/>
  <c r="A330" i="9"/>
  <c r="F330" i="9" s="1" a="1"/>
  <c r="F330" i="9" s="1"/>
  <c r="B330" i="9" l="1"/>
  <c r="C329" i="9" a="1"/>
  <c r="C329" i="9" s="1"/>
  <c r="D329" i="9" s="1"/>
  <c r="A331" i="9"/>
  <c r="F331" i="9" s="1" a="1"/>
  <c r="F331" i="9" s="1"/>
  <c r="C330" i="9" l="1" a="1"/>
  <c r="C330" i="9" s="1"/>
  <c r="D330" i="9" s="1"/>
  <c r="B331" i="9"/>
  <c r="A332" i="9"/>
  <c r="F332" i="9" s="1" a="1"/>
  <c r="F332" i="9" s="1"/>
  <c r="B332" i="9" l="1"/>
  <c r="C331" i="9" a="1"/>
  <c r="C331" i="9" s="1"/>
  <c r="D331" i="9" s="1"/>
  <c r="A333" i="9"/>
  <c r="F333" i="9" s="1" a="1"/>
  <c r="F333" i="9" s="1"/>
  <c r="B333" i="9" l="1"/>
  <c r="C332" i="9" a="1"/>
  <c r="C332" i="9" s="1"/>
  <c r="D332" i="9" s="1"/>
  <c r="A334" i="9"/>
  <c r="F334" i="9" s="1" a="1"/>
  <c r="F334" i="9" s="1"/>
  <c r="B334" i="9" l="1"/>
  <c r="C333" i="9" a="1"/>
  <c r="C333" i="9" s="1"/>
  <c r="D333" i="9" s="1"/>
  <c r="A335" i="9"/>
  <c r="F335" i="9" s="1" a="1"/>
  <c r="F335" i="9" s="1"/>
  <c r="B335" i="9" l="1"/>
  <c r="C334" i="9" a="1"/>
  <c r="C334" i="9" s="1"/>
  <c r="D334" i="9" s="1"/>
  <c r="A336" i="9"/>
  <c r="F336" i="9" s="1" a="1"/>
  <c r="F336" i="9" s="1"/>
  <c r="B336" i="9" l="1"/>
  <c r="C335" i="9" a="1"/>
  <c r="C335" i="9" s="1"/>
  <c r="D335" i="9" s="1"/>
  <c r="A337" i="9"/>
  <c r="F337" i="9" s="1" a="1"/>
  <c r="F337" i="9" s="1"/>
  <c r="C336" i="9" l="1" a="1"/>
  <c r="C336" i="9" s="1"/>
  <c r="D336" i="9" s="1"/>
  <c r="B337" i="9"/>
  <c r="A338" i="9"/>
  <c r="F338" i="9" s="1" a="1"/>
  <c r="F338" i="9" s="1"/>
  <c r="C337" i="9" l="1" a="1"/>
  <c r="C337" i="9" s="1"/>
  <c r="D337" i="9" s="1"/>
  <c r="B338" i="9"/>
  <c r="A339" i="9"/>
  <c r="F339" i="9" s="1" a="1"/>
  <c r="F339" i="9" s="1"/>
  <c r="C338" i="9" l="1" a="1"/>
  <c r="C338" i="9" s="1"/>
  <c r="D338" i="9" s="1"/>
  <c r="B339" i="9"/>
  <c r="A340" i="9"/>
  <c r="F340" i="9" s="1" a="1"/>
  <c r="F340" i="9" s="1"/>
  <c r="C339" i="9" l="1" a="1"/>
  <c r="C339" i="9" s="1"/>
  <c r="D339" i="9" s="1"/>
  <c r="B340" i="9"/>
  <c r="A341" i="9"/>
  <c r="F341" i="9" s="1" a="1"/>
  <c r="F341" i="9" s="1"/>
  <c r="C340" i="9" l="1" a="1"/>
  <c r="C340" i="9" s="1"/>
  <c r="D340" i="9" s="1"/>
  <c r="B341" i="9"/>
  <c r="A342" i="9"/>
  <c r="F342" i="9" s="1" a="1"/>
  <c r="F342" i="9" s="1"/>
  <c r="C341" i="9" l="1" a="1"/>
  <c r="C341" i="9" s="1"/>
  <c r="D341" i="9" s="1"/>
  <c r="B342" i="9"/>
  <c r="A343" i="9"/>
  <c r="F343" i="9" s="1" a="1"/>
  <c r="F343" i="9" s="1"/>
  <c r="C342" i="9" l="1" a="1"/>
  <c r="C342" i="9" s="1"/>
  <c r="D342" i="9" s="1"/>
  <c r="B343" i="9"/>
  <c r="A344" i="9"/>
  <c r="F344" i="9" s="1" a="1"/>
  <c r="F344" i="9" s="1"/>
  <c r="C343" i="9" l="1" a="1"/>
  <c r="C343" i="9" s="1"/>
  <c r="D343" i="9" s="1"/>
  <c r="B344" i="9"/>
  <c r="A345" i="9"/>
  <c r="F345" i="9" s="1" a="1"/>
  <c r="F345" i="9" s="1"/>
  <c r="C344" i="9" l="1" a="1"/>
  <c r="C344" i="9" s="1"/>
  <c r="D344" i="9" s="1"/>
  <c r="B345" i="9"/>
  <c r="A346" i="9"/>
  <c r="F346" i="9" s="1" a="1"/>
  <c r="F346" i="9" s="1"/>
  <c r="C345" i="9" l="1" a="1"/>
  <c r="C345" i="9" s="1"/>
  <c r="D345" i="9" s="1"/>
  <c r="B346" i="9"/>
  <c r="A347" i="9"/>
  <c r="F347" i="9" s="1" a="1"/>
  <c r="F347" i="9" s="1"/>
  <c r="C346" i="9" l="1" a="1"/>
  <c r="C346" i="9" s="1"/>
  <c r="D346" i="9" s="1"/>
  <c r="B347" i="9"/>
  <c r="A348" i="9"/>
  <c r="F348" i="9" s="1" a="1"/>
  <c r="F348" i="9" s="1"/>
  <c r="C347" i="9" l="1" a="1"/>
  <c r="C347" i="9" s="1"/>
  <c r="D347" i="9" s="1"/>
  <c r="B348" i="9"/>
  <c r="A349" i="9"/>
  <c r="F349" i="9" s="1" a="1"/>
  <c r="F349" i="9" s="1"/>
  <c r="C348" i="9" l="1" a="1"/>
  <c r="C348" i="9" s="1"/>
  <c r="D348" i="9" s="1"/>
  <c r="B349" i="9"/>
  <c r="A350" i="9"/>
  <c r="F350" i="9" s="1" a="1"/>
  <c r="F350" i="9" s="1"/>
  <c r="C349" i="9" l="1" a="1"/>
  <c r="C349" i="9" s="1"/>
  <c r="D349" i="9" s="1"/>
  <c r="B350" i="9"/>
  <c r="A351" i="9"/>
  <c r="F351" i="9" s="1" a="1"/>
  <c r="F351" i="9" s="1"/>
  <c r="C350" i="9" l="1" a="1"/>
  <c r="C350" i="9" s="1"/>
  <c r="D350" i="9" s="1"/>
  <c r="B351" i="9"/>
  <c r="A352" i="9"/>
  <c r="F352" i="9" s="1" a="1"/>
  <c r="F352" i="9" s="1"/>
  <c r="C351" i="9" l="1" a="1"/>
  <c r="C351" i="9" s="1"/>
  <c r="D351" i="9" s="1"/>
  <c r="B352" i="9"/>
  <c r="A353" i="9"/>
  <c r="F353" i="9" s="1" a="1"/>
  <c r="F353" i="9" s="1"/>
  <c r="C352" i="9" l="1" a="1"/>
  <c r="C352" i="9" s="1"/>
  <c r="D352" i="9" s="1"/>
  <c r="B353" i="9"/>
  <c r="A354" i="9"/>
  <c r="F354" i="9" s="1" a="1"/>
  <c r="F354" i="9" s="1"/>
  <c r="C353" i="9" l="1" a="1"/>
  <c r="C353" i="9" s="1"/>
  <c r="D353" i="9" s="1"/>
  <c r="B354" i="9"/>
  <c r="A355" i="9"/>
  <c r="F355" i="9" s="1" a="1"/>
  <c r="F355" i="9" s="1"/>
  <c r="C354" i="9" l="1" a="1"/>
  <c r="C354" i="9" s="1"/>
  <c r="D354" i="9" s="1"/>
  <c r="B355" i="9"/>
  <c r="A356" i="9"/>
  <c r="F356" i="9" s="1" a="1"/>
  <c r="F356" i="9" s="1"/>
  <c r="C355" i="9" l="1" a="1"/>
  <c r="C355" i="9" s="1"/>
  <c r="D355" i="9" s="1"/>
  <c r="B356" i="9"/>
  <c r="A357" i="9"/>
  <c r="F357" i="9" s="1" a="1"/>
  <c r="F357" i="9" s="1"/>
  <c r="C356" i="9" l="1" a="1"/>
  <c r="C356" i="9" s="1"/>
  <c r="D356" i="9" s="1"/>
  <c r="B357" i="9"/>
  <c r="A358" i="9"/>
  <c r="F358" i="9" s="1" a="1"/>
  <c r="F358" i="9" s="1"/>
  <c r="C357" i="9" l="1" a="1"/>
  <c r="C357" i="9" s="1"/>
  <c r="D357" i="9" s="1"/>
  <c r="B358" i="9"/>
  <c r="A359" i="9"/>
  <c r="F359" i="9" s="1" a="1"/>
  <c r="F359" i="9" s="1"/>
  <c r="C358" i="9" l="1" a="1"/>
  <c r="C358" i="9" s="1"/>
  <c r="D358" i="9" s="1"/>
  <c r="B359" i="9"/>
  <c r="A360" i="9"/>
  <c r="F360" i="9" s="1" a="1"/>
  <c r="F360" i="9" s="1"/>
  <c r="C359" i="9" l="1" a="1"/>
  <c r="C359" i="9" s="1"/>
  <c r="D359" i="9" s="1"/>
  <c r="B360" i="9"/>
  <c r="A361" i="9"/>
  <c r="F361" i="9" s="1" a="1"/>
  <c r="F361" i="9" s="1"/>
  <c r="C360" i="9" l="1" a="1"/>
  <c r="C360" i="9" s="1"/>
  <c r="D360" i="9" s="1"/>
  <c r="B361" i="9"/>
  <c r="A362" i="9"/>
  <c r="F362" i="9" s="1" a="1"/>
  <c r="F362" i="9" s="1"/>
  <c r="C361" i="9" l="1" a="1"/>
  <c r="C361" i="9" s="1"/>
  <c r="D361" i="9" s="1"/>
  <c r="B362" i="9"/>
  <c r="A363" i="9"/>
  <c r="F363" i="9" s="1" a="1"/>
  <c r="F363" i="9" s="1"/>
  <c r="C362" i="9" l="1" a="1"/>
  <c r="C362" i="9" s="1"/>
  <c r="D362" i="9" s="1"/>
  <c r="B363" i="9"/>
  <c r="A364" i="9"/>
  <c r="F364" i="9" s="1" a="1"/>
  <c r="F364" i="9" s="1"/>
  <c r="C363" i="9" l="1" a="1"/>
  <c r="C363" i="9" s="1"/>
  <c r="D363" i="9" s="1"/>
  <c r="B364" i="9"/>
  <c r="A365" i="9"/>
  <c r="F365" i="9" s="1" a="1"/>
  <c r="F365" i="9" s="1"/>
  <c r="C364" i="9" l="1" a="1"/>
  <c r="C364" i="9" s="1"/>
  <c r="D364" i="9" s="1"/>
  <c r="B365" i="9"/>
  <c r="A366" i="9"/>
  <c r="F366" i="9" s="1" a="1"/>
  <c r="F366" i="9" s="1"/>
  <c r="C365" i="9" l="1" a="1"/>
  <c r="C365" i="9" s="1"/>
  <c r="D365" i="9" s="1"/>
  <c r="B366" i="9"/>
  <c r="A367" i="9"/>
  <c r="F367" i="9" s="1" a="1"/>
  <c r="F367" i="9" s="1"/>
  <c r="C366" i="9" l="1" a="1"/>
  <c r="C366" i="9" s="1"/>
  <c r="D366" i="9" s="1"/>
  <c r="B367" i="9"/>
  <c r="A368" i="9"/>
  <c r="F368" i="9" s="1" a="1"/>
  <c r="F368" i="9" s="1"/>
  <c r="C367" i="9" l="1" a="1"/>
  <c r="C367" i="9" s="1"/>
  <c r="D367" i="9" s="1"/>
  <c r="B368" i="9"/>
  <c r="A369" i="9"/>
  <c r="F369" i="9" s="1" a="1"/>
  <c r="F369" i="9" s="1"/>
  <c r="C368" i="9" l="1" a="1"/>
  <c r="C368" i="9" s="1"/>
  <c r="D368" i="9" s="1"/>
  <c r="B369" i="9"/>
  <c r="A370" i="9"/>
  <c r="F370" i="9" s="1" a="1"/>
  <c r="F370" i="9" s="1"/>
  <c r="C369" i="9" l="1" a="1"/>
  <c r="C369" i="9" s="1"/>
  <c r="D369" i="9" s="1"/>
  <c r="B370" i="9"/>
  <c r="A371" i="9"/>
  <c r="F371" i="9" s="1" a="1"/>
  <c r="F371" i="9" s="1"/>
  <c r="C370" i="9" l="1" a="1"/>
  <c r="C370" i="9" s="1"/>
  <c r="D370" i="9" s="1"/>
  <c r="B371" i="9"/>
  <c r="A372" i="9"/>
  <c r="F372" i="9" s="1" a="1"/>
  <c r="F372" i="9" s="1"/>
  <c r="C371" i="9" l="1" a="1"/>
  <c r="C371" i="9" s="1"/>
  <c r="D371" i="9" s="1"/>
  <c r="B372" i="9"/>
  <c r="A373" i="9"/>
  <c r="F373" i="9" s="1" a="1"/>
  <c r="F373" i="9" s="1"/>
  <c r="C372" i="9" l="1" a="1"/>
  <c r="C372" i="9" s="1"/>
  <c r="D372" i="9" s="1"/>
  <c r="B373" i="9"/>
  <c r="A374" i="9"/>
  <c r="F374" i="9" s="1" a="1"/>
  <c r="F374" i="9" s="1"/>
  <c r="C373" i="9" l="1" a="1"/>
  <c r="C373" i="9" s="1"/>
  <c r="D373" i="9" s="1"/>
  <c r="B374" i="9"/>
  <c r="A375" i="9"/>
  <c r="F375" i="9" s="1" a="1"/>
  <c r="F375" i="9" s="1"/>
  <c r="C374" i="9" l="1" a="1"/>
  <c r="C374" i="9" s="1"/>
  <c r="D374" i="9" s="1"/>
  <c r="B375" i="9"/>
  <c r="A376" i="9"/>
  <c r="F376" i="9" s="1" a="1"/>
  <c r="F376" i="9" s="1"/>
  <c r="C375" i="9" l="1" a="1"/>
  <c r="C375" i="9" s="1"/>
  <c r="D375" i="9" s="1"/>
  <c r="B376" i="9"/>
  <c r="A377" i="9"/>
  <c r="F377" i="9" s="1" a="1"/>
  <c r="F377" i="9" s="1"/>
  <c r="C376" i="9" l="1" a="1"/>
  <c r="C376" i="9" s="1"/>
  <c r="D376" i="9" s="1"/>
  <c r="B377" i="9"/>
  <c r="A378" i="9"/>
  <c r="F378" i="9" s="1" a="1"/>
  <c r="F378" i="9" s="1"/>
  <c r="C377" i="9" l="1" a="1"/>
  <c r="C377" i="9" s="1"/>
  <c r="D377" i="9" s="1"/>
  <c r="B378" i="9"/>
  <c r="A379" i="9"/>
  <c r="F379" i="9" s="1" a="1"/>
  <c r="F379" i="9" s="1"/>
  <c r="C378" i="9" l="1" a="1"/>
  <c r="C378" i="9" s="1"/>
  <c r="D378" i="9" s="1"/>
  <c r="B379" i="9"/>
  <c r="A380" i="9"/>
  <c r="F380" i="9" s="1" a="1"/>
  <c r="F380" i="9" s="1"/>
  <c r="C379" i="9" l="1" a="1"/>
  <c r="C379" i="9" s="1"/>
  <c r="D379" i="9" s="1"/>
  <c r="B380" i="9"/>
  <c r="A381" i="9"/>
  <c r="F381" i="9" s="1" a="1"/>
  <c r="F381" i="9" s="1"/>
  <c r="C380" i="9" l="1" a="1"/>
  <c r="C380" i="9" s="1"/>
  <c r="D380" i="9" s="1"/>
  <c r="B381" i="9"/>
  <c r="A382" i="9"/>
  <c r="F382" i="9" s="1" a="1"/>
  <c r="F382" i="9" s="1"/>
  <c r="C381" i="9" l="1" a="1"/>
  <c r="C381" i="9" s="1"/>
  <c r="D381" i="9" s="1"/>
  <c r="B382" i="9"/>
  <c r="A383" i="9"/>
  <c r="F383" i="9" s="1" a="1"/>
  <c r="F383" i="9" s="1"/>
  <c r="C382" i="9" l="1" a="1"/>
  <c r="C382" i="9" s="1"/>
  <c r="D382" i="9" s="1"/>
  <c r="B383" i="9"/>
  <c r="A384" i="9"/>
  <c r="F384" i="9" s="1" a="1"/>
  <c r="F384" i="9" s="1"/>
  <c r="C383" i="9" l="1" a="1"/>
  <c r="C383" i="9" s="1"/>
  <c r="D383" i="9" s="1"/>
  <c r="B384" i="9"/>
  <c r="A385" i="9"/>
  <c r="F385" i="9" s="1" a="1"/>
  <c r="F385" i="9" s="1"/>
  <c r="C384" i="9" l="1" a="1"/>
  <c r="C384" i="9" s="1"/>
  <c r="D384" i="9" s="1"/>
  <c r="B385" i="9"/>
  <c r="A386" i="9"/>
  <c r="F386" i="9" s="1" a="1"/>
  <c r="F386" i="9" s="1"/>
  <c r="C385" i="9" l="1" a="1"/>
  <c r="C385" i="9" s="1"/>
  <c r="D385" i="9" s="1"/>
  <c r="B386" i="9"/>
  <c r="A387" i="9"/>
  <c r="F387" i="9" s="1" a="1"/>
  <c r="F387" i="9" s="1"/>
  <c r="C386" i="9" l="1" a="1"/>
  <c r="C386" i="9" s="1"/>
  <c r="D386" i="9" s="1"/>
  <c r="B387" i="9"/>
  <c r="A388" i="9"/>
  <c r="F388" i="9" s="1" a="1"/>
  <c r="F388" i="9" s="1"/>
  <c r="C387" i="9" l="1" a="1"/>
  <c r="C387" i="9" s="1"/>
  <c r="D387" i="9" s="1"/>
  <c r="B388" i="9"/>
  <c r="A389" i="9"/>
  <c r="F389" i="9" s="1" a="1"/>
  <c r="F389" i="9" s="1"/>
  <c r="C388" i="9" l="1" a="1"/>
  <c r="C388" i="9" s="1"/>
  <c r="D388" i="9" s="1"/>
  <c r="B389" i="9"/>
  <c r="A390" i="9"/>
  <c r="F390" i="9" s="1" a="1"/>
  <c r="F390" i="9" s="1"/>
  <c r="C389" i="9" l="1" a="1"/>
  <c r="C389" i="9" s="1"/>
  <c r="D389" i="9" s="1"/>
  <c r="B390" i="9"/>
  <c r="A391" i="9"/>
  <c r="F391" i="9" s="1" a="1"/>
  <c r="F391" i="9" s="1"/>
  <c r="C390" i="9" l="1" a="1"/>
  <c r="C390" i="9" s="1"/>
  <c r="D390" i="9" s="1"/>
  <c r="B391" i="9"/>
  <c r="A392" i="9"/>
  <c r="F392" i="9" s="1" a="1"/>
  <c r="F392" i="9" s="1"/>
  <c r="C391" i="9" l="1" a="1"/>
  <c r="C391" i="9" s="1"/>
  <c r="D391" i="9" s="1"/>
  <c r="B392" i="9"/>
  <c r="A393" i="9"/>
  <c r="F393" i="9" s="1" a="1"/>
  <c r="F393" i="9" s="1"/>
  <c r="C392" i="9" l="1" a="1"/>
  <c r="C392" i="9" s="1"/>
  <c r="D392" i="9" s="1"/>
  <c r="B393" i="9"/>
  <c r="A394" i="9"/>
  <c r="F394" i="9" s="1" a="1"/>
  <c r="F394" i="9" s="1"/>
  <c r="C393" i="9" l="1" a="1"/>
  <c r="C393" i="9" s="1"/>
  <c r="D393" i="9" s="1"/>
  <c r="B394" i="9"/>
  <c r="A395" i="9"/>
  <c r="F395" i="9" s="1" a="1"/>
  <c r="F395" i="9" s="1"/>
  <c r="C394" i="9" l="1" a="1"/>
  <c r="C394" i="9" s="1"/>
  <c r="D394" i="9" s="1"/>
  <c r="B395" i="9"/>
  <c r="A396" i="9"/>
  <c r="F396" i="9" s="1" a="1"/>
  <c r="F396" i="9" s="1"/>
  <c r="C395" i="9" l="1" a="1"/>
  <c r="C395" i="9" s="1"/>
  <c r="D395" i="9" s="1"/>
  <c r="B396" i="9"/>
  <c r="A397" i="9"/>
  <c r="F397" i="9" s="1" a="1"/>
  <c r="F397" i="9" s="1"/>
  <c r="C396" i="9" l="1" a="1"/>
  <c r="C396" i="9" s="1"/>
  <c r="D396" i="9" s="1"/>
  <c r="B397" i="9"/>
  <c r="A398" i="9"/>
  <c r="F398" i="9" s="1" a="1"/>
  <c r="F398" i="9" s="1"/>
  <c r="C397" i="9" l="1" a="1"/>
  <c r="C397" i="9" s="1"/>
  <c r="D397" i="9" s="1"/>
  <c r="B398" i="9"/>
  <c r="A399" i="9"/>
  <c r="F399" i="9" s="1" a="1"/>
  <c r="F399" i="9" s="1"/>
  <c r="C398" i="9" l="1" a="1"/>
  <c r="C398" i="9" s="1"/>
  <c r="D398" i="9" s="1"/>
  <c r="B399" i="9"/>
  <c r="A400" i="9"/>
  <c r="F400" i="9" s="1" a="1"/>
  <c r="F400" i="9" s="1"/>
  <c r="C399" i="9" l="1" a="1"/>
  <c r="C399" i="9" s="1"/>
  <c r="D399" i="9" s="1"/>
  <c r="B400" i="9"/>
  <c r="A401" i="9"/>
  <c r="F401" i="9" s="1" a="1"/>
  <c r="F401" i="9" s="1"/>
  <c r="C400" i="9" l="1" a="1"/>
  <c r="C400" i="9" s="1"/>
  <c r="D400" i="9" s="1"/>
  <c r="B401" i="9"/>
  <c r="A402" i="9"/>
  <c r="F402" i="9" s="1" a="1"/>
  <c r="F402" i="9" s="1"/>
  <c r="C401" i="9" l="1" a="1"/>
  <c r="C401" i="9" s="1"/>
  <c r="D401" i="9" s="1"/>
  <c r="B402" i="9"/>
  <c r="A403" i="9"/>
  <c r="F403" i="9" s="1" a="1"/>
  <c r="F403" i="9" s="1"/>
  <c r="C402" i="9" l="1" a="1"/>
  <c r="C402" i="9" s="1"/>
  <c r="D402" i="9" s="1"/>
  <c r="B403" i="9"/>
  <c r="A404" i="9"/>
  <c r="F404" i="9" s="1" a="1"/>
  <c r="F404" i="9" s="1"/>
  <c r="C403" i="9" l="1" a="1"/>
  <c r="C403" i="9" s="1"/>
  <c r="D403" i="9" s="1"/>
  <c r="B404" i="9"/>
  <c r="A405" i="9"/>
  <c r="F405" i="9" s="1" a="1"/>
  <c r="F405" i="9" s="1"/>
  <c r="C404" i="9" l="1" a="1"/>
  <c r="C404" i="9" s="1"/>
  <c r="D404" i="9" s="1"/>
  <c r="B405" i="9"/>
  <c r="A406" i="9"/>
  <c r="F406" i="9" s="1" a="1"/>
  <c r="F406" i="9" s="1"/>
  <c r="C405" i="9" l="1" a="1"/>
  <c r="C405" i="9" s="1"/>
  <c r="D405" i="9" s="1"/>
  <c r="B406" i="9"/>
  <c r="A407" i="9"/>
  <c r="F407" i="9" s="1" a="1"/>
  <c r="F407" i="9" s="1"/>
  <c r="C406" i="9" l="1" a="1"/>
  <c r="C406" i="9" s="1"/>
  <c r="D406" i="9" s="1"/>
  <c r="B407" i="9"/>
  <c r="A408" i="9"/>
  <c r="F408" i="9" s="1" a="1"/>
  <c r="F408" i="9" s="1"/>
  <c r="C407" i="9" l="1" a="1"/>
  <c r="C407" i="9" s="1"/>
  <c r="D407" i="9" s="1"/>
  <c r="B408" i="9"/>
  <c r="A409" i="9"/>
  <c r="F409" i="9" s="1" a="1"/>
  <c r="F409" i="9" s="1"/>
  <c r="C408" i="9" l="1" a="1"/>
  <c r="C408" i="9" s="1"/>
  <c r="D408" i="9" s="1"/>
  <c r="B409" i="9"/>
  <c r="A410" i="9"/>
  <c r="F410" i="9" s="1" a="1"/>
  <c r="F410" i="9" s="1"/>
  <c r="C409" i="9" l="1" a="1"/>
  <c r="C409" i="9" s="1"/>
  <c r="D409" i="9" s="1"/>
  <c r="B410" i="9"/>
  <c r="A411" i="9"/>
  <c r="F411" i="9" s="1" a="1"/>
  <c r="F411" i="9" s="1"/>
  <c r="C410" i="9" l="1" a="1"/>
  <c r="C410" i="9" s="1"/>
  <c r="D410" i="9" s="1"/>
  <c r="B411" i="9"/>
  <c r="A412" i="9"/>
  <c r="F412" i="9" s="1" a="1"/>
  <c r="F412" i="9" s="1"/>
  <c r="C411" i="9" l="1" a="1"/>
  <c r="C411" i="9" s="1"/>
  <c r="D411" i="9" s="1"/>
  <c r="B412" i="9"/>
  <c r="A413" i="9"/>
  <c r="F413" i="9" s="1" a="1"/>
  <c r="F413" i="9" s="1"/>
  <c r="C412" i="9" l="1" a="1"/>
  <c r="C412" i="9" s="1"/>
  <c r="D412" i="9" s="1"/>
  <c r="B413" i="9"/>
  <c r="A414" i="9"/>
  <c r="F414" i="9" s="1" a="1"/>
  <c r="F414" i="9" s="1"/>
  <c r="C413" i="9" l="1" a="1"/>
  <c r="C413" i="9" s="1"/>
  <c r="D413" i="9" s="1"/>
  <c r="B414" i="9"/>
  <c r="A415" i="9"/>
  <c r="F415" i="9" s="1" a="1"/>
  <c r="F415" i="9" s="1"/>
  <c r="C414" i="9" l="1" a="1"/>
  <c r="C414" i="9" s="1"/>
  <c r="D414" i="9" s="1"/>
  <c r="B415" i="9"/>
  <c r="A416" i="9"/>
  <c r="F416" i="9" s="1" a="1"/>
  <c r="F416" i="9" s="1"/>
  <c r="C415" i="9" l="1" a="1"/>
  <c r="C415" i="9" s="1"/>
  <c r="D415" i="9" s="1"/>
  <c r="B416" i="9"/>
  <c r="A417" i="9"/>
  <c r="F417" i="9" s="1" a="1"/>
  <c r="F417" i="9" s="1"/>
  <c r="C416" i="9" l="1" a="1"/>
  <c r="C416" i="9" s="1"/>
  <c r="D416" i="9" s="1"/>
  <c r="B417" i="9"/>
  <c r="A418" i="9"/>
  <c r="F418" i="9" s="1" a="1"/>
  <c r="F418" i="9" s="1"/>
  <c r="C417" i="9" l="1" a="1"/>
  <c r="C417" i="9" s="1"/>
  <c r="D417" i="9" s="1"/>
  <c r="B418" i="9"/>
  <c r="A419" i="9"/>
  <c r="F419" i="9" s="1" a="1"/>
  <c r="F419" i="9" s="1"/>
  <c r="C418" i="9" l="1" a="1"/>
  <c r="C418" i="9" s="1"/>
  <c r="D418" i="9" s="1"/>
  <c r="B419" i="9"/>
  <c r="A420" i="9"/>
  <c r="F420" i="9" s="1" a="1"/>
  <c r="F420" i="9" s="1"/>
  <c r="C419" i="9" l="1" a="1"/>
  <c r="C419" i="9" s="1"/>
  <c r="D419" i="9" s="1"/>
  <c r="B420" i="9"/>
  <c r="A421" i="9"/>
  <c r="F421" i="9" s="1" a="1"/>
  <c r="F421" i="9" s="1"/>
  <c r="C420" i="9" l="1" a="1"/>
  <c r="C420" i="9" s="1"/>
  <c r="D420" i="9" s="1"/>
  <c r="B421" i="9"/>
  <c r="A422" i="9"/>
  <c r="F422" i="9" s="1" a="1"/>
  <c r="F422" i="9" s="1"/>
  <c r="C421" i="9" l="1" a="1"/>
  <c r="C421" i="9" s="1"/>
  <c r="D421" i="9" s="1"/>
  <c r="B422" i="9"/>
  <c r="A423" i="9"/>
  <c r="F423" i="9" s="1" a="1"/>
  <c r="F423" i="9" s="1"/>
  <c r="C422" i="9" l="1" a="1"/>
  <c r="C422" i="9" s="1"/>
  <c r="D422" i="9" s="1"/>
  <c r="B423" i="9"/>
  <c r="A424" i="9"/>
  <c r="F424" i="9" s="1" a="1"/>
  <c r="F424" i="9" s="1"/>
  <c r="C423" i="9" l="1" a="1"/>
  <c r="C423" i="9" s="1"/>
  <c r="D423" i="9" s="1"/>
  <c r="B424" i="9"/>
  <c r="A425" i="9"/>
  <c r="F425" i="9" s="1" a="1"/>
  <c r="F425" i="9" s="1"/>
  <c r="C424" i="9" l="1" a="1"/>
  <c r="C424" i="9" s="1"/>
  <c r="D424" i="9" s="1"/>
  <c r="B425" i="9"/>
  <c r="A426" i="9"/>
  <c r="F426" i="9" s="1" a="1"/>
  <c r="F426" i="9" s="1"/>
  <c r="C425" i="9" l="1" a="1"/>
  <c r="C425" i="9" s="1"/>
  <c r="D425" i="9" s="1"/>
  <c r="B426" i="9"/>
  <c r="A427" i="9"/>
  <c r="F427" i="9" s="1" a="1"/>
  <c r="F427" i="9" s="1"/>
  <c r="C426" i="9" l="1" a="1"/>
  <c r="C426" i="9" s="1"/>
  <c r="D426" i="9" s="1"/>
  <c r="B427" i="9"/>
  <c r="A428" i="9"/>
  <c r="F428" i="9" s="1" a="1"/>
  <c r="F428" i="9" s="1"/>
  <c r="C427" i="9" l="1" a="1"/>
  <c r="C427" i="9" s="1"/>
  <c r="D427" i="9" s="1"/>
  <c r="B428" i="9"/>
  <c r="A429" i="9"/>
  <c r="F429" i="9" s="1" a="1"/>
  <c r="F429" i="9" s="1"/>
  <c r="C428" i="9" l="1" a="1"/>
  <c r="C428" i="9" s="1"/>
  <c r="D428" i="9" s="1"/>
  <c r="B429" i="9"/>
  <c r="A430" i="9"/>
  <c r="F430" i="9" s="1" a="1"/>
  <c r="F430" i="9" s="1"/>
  <c r="C429" i="9" l="1" a="1"/>
  <c r="C429" i="9" s="1"/>
  <c r="D429" i="9" s="1"/>
  <c r="B430" i="9"/>
  <c r="A431" i="9"/>
  <c r="F431" i="9" s="1" a="1"/>
  <c r="F431" i="9" s="1"/>
  <c r="C430" i="9" l="1" a="1"/>
  <c r="C430" i="9" s="1"/>
  <c r="D430" i="9" s="1"/>
  <c r="B431" i="9"/>
  <c r="A432" i="9"/>
  <c r="F432" i="9" s="1" a="1"/>
  <c r="F432" i="9" s="1"/>
  <c r="C431" i="9" l="1" a="1"/>
  <c r="C431" i="9" s="1"/>
  <c r="D431" i="9" s="1"/>
  <c r="B432" i="9"/>
  <c r="A433" i="9"/>
  <c r="F433" i="9" s="1" a="1"/>
  <c r="F433" i="9" s="1"/>
  <c r="C432" i="9" l="1" a="1"/>
  <c r="C432" i="9" s="1"/>
  <c r="D432" i="9" s="1"/>
  <c r="B433" i="9"/>
  <c r="A434" i="9"/>
  <c r="F434" i="9" s="1" a="1"/>
  <c r="F434" i="9" s="1"/>
  <c r="C433" i="9" l="1" a="1"/>
  <c r="C433" i="9" s="1"/>
  <c r="D433" i="9" s="1"/>
  <c r="B434" i="9"/>
  <c r="A435" i="9"/>
  <c r="F435" i="9" s="1" a="1"/>
  <c r="F435" i="9" s="1"/>
  <c r="C434" i="9" l="1" a="1"/>
  <c r="C434" i="9" s="1"/>
  <c r="D434" i="9" s="1"/>
  <c r="B435" i="9"/>
  <c r="A436" i="9"/>
  <c r="F436" i="9" s="1" a="1"/>
  <c r="F436" i="9" s="1"/>
  <c r="C435" i="9" l="1" a="1"/>
  <c r="C435" i="9" s="1"/>
  <c r="D435" i="9" s="1"/>
  <c r="B436" i="9"/>
  <c r="A437" i="9"/>
  <c r="F437" i="9" s="1" a="1"/>
  <c r="F437" i="9" s="1"/>
  <c r="C436" i="9" l="1" a="1"/>
  <c r="C436" i="9" s="1"/>
  <c r="D436" i="9" s="1"/>
  <c r="B437" i="9"/>
  <c r="A438" i="9"/>
  <c r="F438" i="9" s="1" a="1"/>
  <c r="F438" i="9" s="1"/>
  <c r="C437" i="9" l="1" a="1"/>
  <c r="C437" i="9" s="1"/>
  <c r="D437" i="9" s="1"/>
  <c r="B438" i="9"/>
  <c r="A439" i="9"/>
  <c r="F439" i="9" s="1" a="1"/>
  <c r="F439" i="9" s="1"/>
  <c r="C438" i="9" l="1" a="1"/>
  <c r="C438" i="9" s="1"/>
  <c r="D438" i="9" s="1"/>
  <c r="B439" i="9"/>
  <c r="A440" i="9"/>
  <c r="F440" i="9" s="1" a="1"/>
  <c r="F440" i="9" s="1"/>
  <c r="C439" i="9" l="1" a="1"/>
  <c r="C439" i="9" s="1"/>
  <c r="D439" i="9" s="1"/>
  <c r="B440" i="9"/>
  <c r="A441" i="9"/>
  <c r="F441" i="9" s="1" a="1"/>
  <c r="F441" i="9" s="1"/>
  <c r="C440" i="9" l="1" a="1"/>
  <c r="C440" i="9" s="1"/>
  <c r="D440" i="9" s="1"/>
  <c r="B441" i="9"/>
  <c r="A442" i="9"/>
  <c r="F442" i="9" s="1" a="1"/>
  <c r="F442" i="9" s="1"/>
  <c r="C441" i="9" l="1" a="1"/>
  <c r="C441" i="9" s="1"/>
  <c r="D441" i="9" s="1"/>
  <c r="B442" i="9"/>
  <c r="A443" i="9"/>
  <c r="F443" i="9" s="1" a="1"/>
  <c r="F443" i="9" s="1"/>
  <c r="C442" i="9" l="1" a="1"/>
  <c r="C442" i="9" s="1"/>
  <c r="D442" i="9" s="1"/>
  <c r="B443" i="9"/>
  <c r="A444" i="9"/>
  <c r="F444" i="9" s="1" a="1"/>
  <c r="F444" i="9" s="1"/>
  <c r="C443" i="9" l="1" a="1"/>
  <c r="C443" i="9" s="1"/>
  <c r="D443" i="9" s="1"/>
  <c r="B444" i="9"/>
  <c r="A445" i="9"/>
  <c r="F445" i="9" s="1" a="1"/>
  <c r="F445" i="9" s="1"/>
  <c r="C444" i="9" l="1" a="1"/>
  <c r="C444" i="9" s="1"/>
  <c r="D444" i="9" s="1"/>
  <c r="B445" i="9"/>
  <c r="A446" i="9"/>
  <c r="F446" i="9" s="1" a="1"/>
  <c r="F446" i="9" s="1"/>
  <c r="C445" i="9" l="1" a="1"/>
  <c r="C445" i="9" s="1"/>
  <c r="D445" i="9" s="1"/>
  <c r="B446" i="9"/>
  <c r="A447" i="9"/>
  <c r="F447" i="9" s="1" a="1"/>
  <c r="F447" i="9" s="1"/>
  <c r="C446" i="9" l="1" a="1"/>
  <c r="C446" i="9" s="1"/>
  <c r="D446" i="9" s="1"/>
  <c r="B447" i="9"/>
  <c r="A448" i="9"/>
  <c r="F448" i="9" s="1" a="1"/>
  <c r="F448" i="9" s="1"/>
  <c r="C447" i="9" l="1" a="1"/>
  <c r="C447" i="9" s="1"/>
  <c r="D447" i="9" s="1"/>
  <c r="B448" i="9"/>
  <c r="A449" i="9"/>
  <c r="F449" i="9" s="1" a="1"/>
  <c r="F449" i="9" s="1"/>
  <c r="C448" i="9" l="1" a="1"/>
  <c r="C448" i="9" s="1"/>
  <c r="D448" i="9" s="1"/>
  <c r="B449" i="9"/>
  <c r="A450" i="9"/>
  <c r="F450" i="9" s="1" a="1"/>
  <c r="F450" i="9" s="1"/>
  <c r="C449" i="9" l="1" a="1"/>
  <c r="C449" i="9" s="1"/>
  <c r="D449" i="9" s="1"/>
  <c r="B450" i="9"/>
  <c r="A451" i="9"/>
  <c r="F451" i="9" s="1" a="1"/>
  <c r="F451" i="9" s="1"/>
  <c r="C450" i="9" l="1" a="1"/>
  <c r="C450" i="9" s="1"/>
  <c r="D450" i="9" s="1"/>
  <c r="B451" i="9"/>
  <c r="A452" i="9"/>
  <c r="F452" i="9" s="1" a="1"/>
  <c r="F452" i="9" s="1"/>
  <c r="C451" i="9" l="1" a="1"/>
  <c r="C451" i="9" s="1"/>
  <c r="D451" i="9" s="1"/>
  <c r="B452" i="9"/>
  <c r="A453" i="9"/>
  <c r="F453" i="9" s="1" a="1"/>
  <c r="F453" i="9" s="1"/>
  <c r="C452" i="9" l="1" a="1"/>
  <c r="C452" i="9" s="1"/>
  <c r="D452" i="9" s="1"/>
  <c r="B453" i="9"/>
  <c r="A454" i="9"/>
  <c r="F454" i="9" s="1" a="1"/>
  <c r="F454" i="9" s="1"/>
  <c r="C453" i="9" l="1" a="1"/>
  <c r="C453" i="9" s="1"/>
  <c r="D453" i="9" s="1"/>
  <c r="B454" i="9"/>
  <c r="A455" i="9"/>
  <c r="F455" i="9" s="1" a="1"/>
  <c r="F455" i="9" s="1"/>
  <c r="C454" i="9" l="1" a="1"/>
  <c r="C454" i="9" s="1"/>
  <c r="D454" i="9" s="1"/>
  <c r="B455" i="9"/>
  <c r="A456" i="9"/>
  <c r="F456" i="9" s="1" a="1"/>
  <c r="F456" i="9" s="1"/>
  <c r="C455" i="9" l="1" a="1"/>
  <c r="C455" i="9" s="1"/>
  <c r="D455" i="9" s="1"/>
  <c r="B456" i="9"/>
  <c r="A457" i="9"/>
  <c r="F457" i="9" s="1" a="1"/>
  <c r="F457" i="9" s="1"/>
  <c r="C456" i="9" l="1" a="1"/>
  <c r="C456" i="9" s="1"/>
  <c r="D456" i="9" s="1"/>
  <c r="B457" i="9"/>
  <c r="A458" i="9"/>
  <c r="F458" i="9" s="1" a="1"/>
  <c r="F458" i="9" s="1"/>
  <c r="C457" i="9" l="1" a="1"/>
  <c r="C457" i="9" s="1"/>
  <c r="D457" i="9" s="1"/>
  <c r="B458" i="9"/>
  <c r="A459" i="9"/>
  <c r="F459" i="9" s="1" a="1"/>
  <c r="F459" i="9" s="1"/>
  <c r="C458" i="9" l="1" a="1"/>
  <c r="C458" i="9" s="1"/>
  <c r="D458" i="9" s="1"/>
  <c r="B459" i="9"/>
  <c r="A460" i="9"/>
  <c r="F460" i="9" s="1" a="1"/>
  <c r="F460" i="9" s="1"/>
  <c r="C459" i="9" l="1" a="1"/>
  <c r="C459" i="9" s="1"/>
  <c r="D459" i="9" s="1"/>
  <c r="B460" i="9"/>
  <c r="A461" i="9"/>
  <c r="F461" i="9" s="1" a="1"/>
  <c r="F461" i="9" s="1"/>
  <c r="C460" i="9" l="1" a="1"/>
  <c r="C460" i="9" s="1"/>
  <c r="D460" i="9" s="1"/>
  <c r="B461" i="9"/>
  <c r="A462" i="9"/>
  <c r="F462" i="9" s="1" a="1"/>
  <c r="F462" i="9" s="1"/>
  <c r="C461" i="9" l="1" a="1"/>
  <c r="C461" i="9" s="1"/>
  <c r="D461" i="9" s="1"/>
  <c r="B462" i="9"/>
  <c r="A463" i="9"/>
  <c r="F463" i="9" s="1" a="1"/>
  <c r="F463" i="9" s="1"/>
  <c r="C462" i="9" l="1" a="1"/>
  <c r="C462" i="9" s="1"/>
  <c r="D462" i="9" s="1"/>
  <c r="B463" i="9"/>
  <c r="A464" i="9"/>
  <c r="F464" i="9" s="1" a="1"/>
  <c r="F464" i="9" s="1"/>
  <c r="C463" i="9" l="1" a="1"/>
  <c r="C463" i="9" s="1"/>
  <c r="D463" i="9" s="1"/>
  <c r="B464" i="9"/>
  <c r="A465" i="9"/>
  <c r="F465" i="9" s="1" a="1"/>
  <c r="F465" i="9" s="1"/>
  <c r="C464" i="9" l="1" a="1"/>
  <c r="C464" i="9" s="1"/>
  <c r="D464" i="9" s="1"/>
  <c r="B465" i="9"/>
  <c r="A466" i="9"/>
  <c r="F466" i="9" s="1" a="1"/>
  <c r="F466" i="9" s="1"/>
  <c r="C465" i="9" l="1" a="1"/>
  <c r="C465" i="9" s="1"/>
  <c r="D465" i="9" s="1"/>
  <c r="B466" i="9"/>
  <c r="A467" i="9"/>
  <c r="F467" i="9" s="1" a="1"/>
  <c r="F467" i="9" s="1"/>
  <c r="C466" i="9" l="1" a="1"/>
  <c r="C466" i="9" s="1"/>
  <c r="D466" i="9" s="1"/>
  <c r="B467" i="9"/>
  <c r="A468" i="9"/>
  <c r="F468" i="9" s="1" a="1"/>
  <c r="F468" i="9" s="1"/>
  <c r="C467" i="9" l="1" a="1"/>
  <c r="C467" i="9" s="1"/>
  <c r="D467" i="9" s="1"/>
  <c r="B468" i="9"/>
  <c r="A469" i="9"/>
  <c r="F469" i="9" s="1" a="1"/>
  <c r="F469" i="9" s="1"/>
  <c r="C468" i="9" l="1" a="1"/>
  <c r="C468" i="9" s="1"/>
  <c r="D468" i="9" s="1"/>
  <c r="B469" i="9"/>
  <c r="A470" i="9"/>
  <c r="F470" i="9" s="1" a="1"/>
  <c r="F470" i="9" s="1"/>
  <c r="C469" i="9" l="1" a="1"/>
  <c r="C469" i="9" s="1"/>
  <c r="D469" i="9" s="1"/>
  <c r="B470" i="9"/>
  <c r="A471" i="9"/>
  <c r="F471" i="9" s="1" a="1"/>
  <c r="F471" i="9" s="1"/>
  <c r="C470" i="9" l="1" a="1"/>
  <c r="C470" i="9" s="1"/>
  <c r="D470" i="9" s="1"/>
  <c r="B471" i="9"/>
  <c r="A472" i="9"/>
  <c r="F472" i="9" s="1" a="1"/>
  <c r="F472" i="9" s="1"/>
  <c r="C471" i="9" l="1" a="1"/>
  <c r="C471" i="9" s="1"/>
  <c r="D471" i="9" s="1"/>
  <c r="B472" i="9"/>
  <c r="A473" i="9"/>
  <c r="F473" i="9" s="1" a="1"/>
  <c r="F473" i="9" s="1"/>
  <c r="C472" i="9" l="1" a="1"/>
  <c r="C472" i="9" s="1"/>
  <c r="D472" i="9" s="1"/>
  <c r="B473" i="9"/>
  <c r="A474" i="9"/>
  <c r="F474" i="9" s="1" a="1"/>
  <c r="F474" i="9" s="1"/>
  <c r="C473" i="9" l="1" a="1"/>
  <c r="C473" i="9" s="1"/>
  <c r="D473" i="9" s="1"/>
  <c r="B474" i="9"/>
  <c r="A475" i="9"/>
  <c r="F475" i="9" s="1" a="1"/>
  <c r="F475" i="9" s="1"/>
  <c r="C474" i="9" l="1" a="1"/>
  <c r="C474" i="9" s="1"/>
  <c r="D474" i="9" s="1"/>
  <c r="B475" i="9"/>
  <c r="A476" i="9"/>
  <c r="F476" i="9" s="1" a="1"/>
  <c r="F476" i="9" s="1"/>
  <c r="C475" i="9" l="1" a="1"/>
  <c r="C475" i="9" s="1"/>
  <c r="D475" i="9" s="1"/>
  <c r="B476" i="9"/>
  <c r="A477" i="9"/>
  <c r="F477" i="9" s="1" a="1"/>
  <c r="F477" i="9" s="1"/>
  <c r="C476" i="9" l="1" a="1"/>
  <c r="C476" i="9" s="1"/>
  <c r="D476" i="9" s="1"/>
  <c r="B477" i="9"/>
  <c r="A478" i="9"/>
  <c r="F478" i="9" s="1" a="1"/>
  <c r="F478" i="9" s="1"/>
  <c r="C477" i="9" l="1" a="1"/>
  <c r="C477" i="9" s="1"/>
  <c r="D477" i="9" s="1"/>
  <c r="B478" i="9"/>
  <c r="A479" i="9"/>
  <c r="F479" i="9" s="1" a="1"/>
  <c r="F479" i="9" s="1"/>
  <c r="C478" i="9" l="1" a="1"/>
  <c r="C478" i="9" s="1"/>
  <c r="D478" i="9" s="1"/>
  <c r="B479" i="9"/>
  <c r="A480" i="9"/>
  <c r="F480" i="9" s="1" a="1"/>
  <c r="F480" i="9" s="1"/>
  <c r="C479" i="9" l="1" a="1"/>
  <c r="C479" i="9" s="1"/>
  <c r="D479" i="9" s="1"/>
  <c r="B480" i="9"/>
  <c r="A481" i="9"/>
  <c r="F481" i="9" s="1" a="1"/>
  <c r="F481" i="9" s="1"/>
  <c r="C480" i="9" l="1" a="1"/>
  <c r="C480" i="9" s="1"/>
  <c r="D480" i="9" s="1"/>
  <c r="B481" i="9"/>
  <c r="A482" i="9"/>
  <c r="F482" i="9" s="1" a="1"/>
  <c r="F482" i="9" s="1"/>
  <c r="C481" i="9" l="1" a="1"/>
  <c r="C481" i="9" s="1"/>
  <c r="D481" i="9" s="1"/>
  <c r="B482" i="9"/>
  <c r="A483" i="9"/>
  <c r="F483" i="9" s="1" a="1"/>
  <c r="F483" i="9" s="1"/>
  <c r="C482" i="9" l="1" a="1"/>
  <c r="C482" i="9" s="1"/>
  <c r="D482" i="9" s="1"/>
  <c r="B483" i="9"/>
  <c r="A484" i="9"/>
  <c r="F484" i="9" s="1" a="1"/>
  <c r="F484" i="9" s="1"/>
  <c r="C483" i="9" l="1" a="1"/>
  <c r="C483" i="9" s="1"/>
  <c r="D483" i="9" s="1"/>
  <c r="B484" i="9"/>
  <c r="A485" i="9"/>
  <c r="F485" i="9" s="1" a="1"/>
  <c r="F485" i="9" s="1"/>
  <c r="C484" i="9" l="1" a="1"/>
  <c r="C484" i="9" s="1"/>
  <c r="D484" i="9" s="1"/>
  <c r="B485" i="9"/>
  <c r="A486" i="9"/>
  <c r="F486" i="9" s="1" a="1"/>
  <c r="F486" i="9" s="1"/>
  <c r="C485" i="9" l="1" a="1"/>
  <c r="C485" i="9" s="1"/>
  <c r="D485" i="9" s="1"/>
  <c r="B486" i="9"/>
  <c r="A487" i="9"/>
  <c r="F487" i="9" s="1" a="1"/>
  <c r="F487" i="9" s="1"/>
  <c r="C486" i="9" l="1" a="1"/>
  <c r="C486" i="9" s="1"/>
  <c r="D486" i="9" s="1"/>
  <c r="B487" i="9"/>
  <c r="C487" i="9" l="1" a="1"/>
  <c r="C487" i="9" s="1"/>
  <c r="D487" i="9" l="1"/>
  <c r="CJ124" i="1" l="1"/>
  <c r="CJ94" i="1"/>
  <c r="CJ96" i="1"/>
  <c r="CJ184" i="1"/>
  <c r="CJ179" i="1"/>
  <c r="CJ93" i="1"/>
  <c r="CJ50" i="1"/>
  <c r="CJ48" i="1"/>
  <c r="CJ43" i="1"/>
  <c r="CJ135" i="1"/>
  <c r="CJ166" i="1"/>
  <c r="CJ189" i="1"/>
  <c r="CJ52" i="1"/>
  <c r="CJ181" i="1"/>
  <c r="CJ165" i="1"/>
  <c r="CJ151" i="1"/>
  <c r="CJ119" i="1"/>
  <c r="CJ146" i="1"/>
  <c r="CJ177" i="1"/>
  <c r="CJ47" i="1"/>
  <c r="CJ139" i="1"/>
  <c r="CJ131" i="1"/>
  <c r="CJ27" i="1"/>
  <c r="CJ20" i="1"/>
  <c r="CJ122" i="1"/>
  <c r="CJ137" i="1"/>
  <c r="CJ112" i="1"/>
  <c r="CJ53" i="1"/>
  <c r="CJ17" i="1"/>
  <c r="CJ42" i="1"/>
  <c r="CJ90" i="1"/>
  <c r="CJ30" i="1"/>
  <c r="CJ24" i="1"/>
  <c r="CJ190" i="1"/>
  <c r="CJ188" i="1"/>
  <c r="CJ172" i="1"/>
  <c r="CJ91" i="1"/>
  <c r="CJ186" i="1"/>
  <c r="CJ70" i="1"/>
  <c r="CJ13" i="1"/>
  <c r="CJ111" i="1"/>
  <c r="CJ55" i="1"/>
  <c r="CJ193" i="1"/>
  <c r="CJ22" i="1"/>
  <c r="CJ154" i="1"/>
  <c r="CJ103" i="1"/>
  <c r="CJ145" i="1"/>
  <c r="CJ44" i="1"/>
  <c r="CJ178" i="1"/>
  <c r="CJ31" i="1"/>
  <c r="CJ182" i="1"/>
  <c r="CJ164" i="1"/>
  <c r="CJ115" i="1"/>
  <c r="CJ8" i="1"/>
  <c r="CJ71" i="1"/>
  <c r="CJ37" i="1"/>
  <c r="CJ176" i="1"/>
  <c r="CJ120" i="1"/>
  <c r="CJ191" i="1"/>
  <c r="CJ134" i="1"/>
  <c r="CJ110" i="1"/>
  <c r="CJ174" i="1"/>
  <c r="CJ54" i="1"/>
  <c r="CJ171" i="1"/>
  <c r="CJ192" i="1"/>
  <c r="CJ25" i="1"/>
  <c r="CJ149" i="1"/>
  <c r="CJ160" i="1"/>
  <c r="CJ169" i="1"/>
  <c r="CJ109" i="1"/>
  <c r="CJ121" i="1"/>
  <c r="CJ41" i="1"/>
  <c r="CJ57" i="1"/>
  <c r="CJ46" i="1"/>
  <c r="CJ23" i="1"/>
  <c r="CJ100" i="1"/>
  <c r="CJ101" i="1"/>
  <c r="CJ65" i="1"/>
  <c r="CJ133" i="1"/>
  <c r="CJ72" i="1"/>
  <c r="CJ59" i="1"/>
  <c r="CJ18" i="1"/>
  <c r="CJ143" i="1"/>
  <c r="CJ141" i="1"/>
  <c r="CJ152" i="1"/>
  <c r="CJ136" i="1"/>
  <c r="CJ150" i="1"/>
  <c r="CJ26" i="1"/>
  <c r="CJ114" i="1"/>
  <c r="CJ97" i="1"/>
  <c r="CJ107" i="1"/>
  <c r="CJ36" i="1"/>
  <c r="CJ105" i="1"/>
  <c r="CJ144" i="1"/>
  <c r="CJ28" i="1"/>
  <c r="CJ6" i="1"/>
  <c r="CJ125" i="1"/>
  <c r="CJ159" i="1"/>
  <c r="CJ161" i="1"/>
  <c r="CJ140" i="1"/>
  <c r="CJ157" i="1"/>
  <c r="CJ148" i="1"/>
  <c r="CJ173" i="1"/>
  <c r="CJ127" i="1"/>
  <c r="CJ56" i="1"/>
  <c r="CJ118" i="1"/>
  <c r="CJ104" i="1"/>
  <c r="CJ108" i="1"/>
  <c r="CJ19" i="1"/>
  <c r="CJ38" i="1"/>
  <c r="CJ39" i="1"/>
  <c r="CJ163" i="1"/>
  <c r="CJ187" i="1"/>
  <c r="CJ129" i="1"/>
  <c r="CJ60" i="1"/>
  <c r="CJ155" i="1"/>
  <c r="CJ117" i="1"/>
  <c r="CJ126" i="1"/>
  <c r="CJ170" i="1"/>
  <c r="CJ98" i="1"/>
  <c r="CJ45" i="1"/>
  <c r="CJ113" i="1"/>
  <c r="CJ132" i="1"/>
  <c r="CJ130" i="1"/>
  <c r="CJ153" i="1"/>
  <c r="CJ167" i="1"/>
  <c r="CJ183" i="1"/>
  <c r="CJ16" i="1"/>
  <c r="CJ138" i="1"/>
  <c r="CJ116" i="1"/>
  <c r="CJ95" i="1"/>
  <c r="CJ123" i="1"/>
  <c r="CJ106" i="1"/>
  <c r="CJ40" i="1"/>
  <c r="CJ102" i="1"/>
  <c r="CJ142" i="1"/>
  <c r="CJ51" i="1"/>
  <c r="CJ175" i="1"/>
  <c r="CJ180" i="1"/>
  <c r="CJ168" i="1"/>
  <c r="CJ162" i="1"/>
  <c r="CJ128" i="1"/>
  <c r="CJ156" i="1"/>
  <c r="CJ158" i="1"/>
  <c r="CJ147" i="1"/>
  <c r="CI99" i="1" l="1"/>
  <c r="CI92" i="1" l="1"/>
  <c r="CI29" i="1"/>
  <c r="CI33" i="1"/>
  <c r="CI32" i="1"/>
  <c r="CI11" i="1"/>
  <c r="CI10" i="1"/>
  <c r="CI58" i="1"/>
  <c r="CI35" i="1"/>
  <c r="CI67" i="1"/>
  <c r="CI69" i="1"/>
  <c r="CI12" i="1"/>
  <c r="CI34" i="1"/>
  <c r="CI9" i="1"/>
  <c r="CI66" i="1"/>
  <c r="CI68" i="1"/>
  <c r="CI61" i="1"/>
  <c r="CI62" i="1"/>
  <c r="CI64" i="1"/>
  <c r="CI63" i="1"/>
  <c r="CI73" i="1"/>
  <c r="CI21" i="1"/>
  <c r="CI74" i="1"/>
  <c r="CI79" i="1"/>
  <c r="CI75" i="1"/>
  <c r="CI88" i="1"/>
  <c r="CI83" i="1"/>
  <c r="CI87" i="1"/>
  <c r="CI15" i="1"/>
  <c r="CI82" i="1"/>
  <c r="CI14" i="1"/>
  <c r="CI76" i="1"/>
  <c r="CI89" i="1"/>
  <c r="CI86" i="1"/>
  <c r="CI81" i="1"/>
  <c r="CI80" i="1"/>
  <c r="CI84" i="1"/>
  <c r="CI77" i="1"/>
  <c r="CI85" i="1"/>
  <c r="CI78" i="1"/>
  <c r="CI49" i="1"/>
  <c r="CI7" i="1"/>
  <c r="CI185" i="1"/>
  <c r="CI140" i="1"/>
  <c r="CI31" i="1"/>
  <c r="CI50" i="1"/>
  <c r="CI178" i="1"/>
  <c r="CI93" i="1"/>
  <c r="CI179" i="1"/>
  <c r="CI161" i="1"/>
  <c r="CI44" i="1"/>
  <c r="CI184" i="1"/>
  <c r="CI173" i="1"/>
  <c r="CI8" i="1"/>
  <c r="CI108" i="1"/>
  <c r="CI134" i="1"/>
  <c r="CI181" i="1"/>
  <c r="CI187" i="1"/>
  <c r="CI146" i="1"/>
  <c r="CI169" i="1"/>
  <c r="CI125" i="1"/>
  <c r="CI48" i="1"/>
  <c r="CI95" i="1"/>
  <c r="CI131" i="1"/>
  <c r="CI158" i="1"/>
  <c r="CI6" i="1"/>
  <c r="CI154" i="1"/>
  <c r="CI28" i="1"/>
  <c r="CI156" i="1"/>
  <c r="CI144" i="1"/>
  <c r="CI22" i="1"/>
  <c r="CI128" i="1"/>
  <c r="CI105" i="1"/>
  <c r="CI193" i="1"/>
  <c r="CI159" i="1"/>
  <c r="CI96" i="1"/>
  <c r="CI148" i="1"/>
  <c r="CI115" i="1"/>
  <c r="CI104" i="1"/>
  <c r="CI52" i="1"/>
  <c r="CI171" i="1"/>
  <c r="CI191" i="1"/>
  <c r="CI103" i="1"/>
  <c r="CI182" i="1"/>
  <c r="CI153" i="1"/>
  <c r="CI51" i="1"/>
  <c r="CI26" i="1"/>
  <c r="CI70" i="1"/>
  <c r="CI150" i="1"/>
  <c r="CI186" i="1"/>
  <c r="CI142" i="1"/>
  <c r="CI136" i="1"/>
  <c r="CI91" i="1"/>
  <c r="CI102" i="1"/>
  <c r="CI172" i="1"/>
  <c r="CI162" i="1"/>
  <c r="CI36" i="1"/>
  <c r="CI55" i="1"/>
  <c r="CI147" i="1"/>
  <c r="CI145" i="1"/>
  <c r="CI94" i="1"/>
  <c r="CI164" i="1"/>
  <c r="CI43" i="1"/>
  <c r="CI157" i="1"/>
  <c r="CI192" i="1"/>
  <c r="CI116" i="1"/>
  <c r="CI18" i="1"/>
  <c r="CI30" i="1"/>
  <c r="CI59" i="1"/>
  <c r="CI90" i="1"/>
  <c r="CI138" i="1"/>
  <c r="CI72" i="1"/>
  <c r="CI42" i="1"/>
  <c r="CI16" i="1"/>
  <c r="CI133" i="1"/>
  <c r="CI17" i="1"/>
  <c r="CI40" i="1"/>
  <c r="CI152" i="1"/>
  <c r="CI168" i="1"/>
  <c r="CI107" i="1"/>
  <c r="CI111" i="1"/>
  <c r="CI124" i="1"/>
  <c r="CI24" i="1"/>
  <c r="CI130" i="1"/>
  <c r="CI23" i="1"/>
  <c r="CI137" i="1"/>
  <c r="CI46" i="1"/>
  <c r="CI132" i="1"/>
  <c r="CI57" i="1"/>
  <c r="CI113" i="1"/>
  <c r="CI41" i="1"/>
  <c r="CI122" i="1"/>
  <c r="CI65" i="1"/>
  <c r="CI106" i="1"/>
  <c r="CI141" i="1"/>
  <c r="CI188" i="1"/>
  <c r="CI180" i="1"/>
  <c r="CI97" i="1"/>
  <c r="CI13" i="1"/>
  <c r="CI170" i="1"/>
  <c r="CI160" i="1"/>
  <c r="CI139" i="1"/>
  <c r="CI126" i="1"/>
  <c r="CI149" i="1"/>
  <c r="CI47" i="1"/>
  <c r="CI117" i="1"/>
  <c r="CI155" i="1"/>
  <c r="CI45" i="1"/>
  <c r="CI121" i="1"/>
  <c r="CI20" i="1"/>
  <c r="CI183" i="1"/>
  <c r="CI123" i="1"/>
  <c r="CI143" i="1"/>
  <c r="CI190" i="1"/>
  <c r="CI175" i="1"/>
  <c r="CI114" i="1"/>
  <c r="CI112" i="1"/>
  <c r="CI163" i="1"/>
  <c r="CI54" i="1"/>
  <c r="CI119" i="1"/>
  <c r="CI39" i="1"/>
  <c r="CI174" i="1"/>
  <c r="CI38" i="1"/>
  <c r="CI151" i="1"/>
  <c r="CI60" i="1"/>
  <c r="CI25" i="1"/>
  <c r="CI177" i="1"/>
  <c r="CI98" i="1"/>
  <c r="CI109" i="1"/>
  <c r="CI27" i="1"/>
  <c r="CI167" i="1"/>
  <c r="CI101" i="1"/>
  <c r="CI53" i="1"/>
  <c r="CI100" i="1"/>
  <c r="CI120" i="1"/>
  <c r="CI189" i="1"/>
  <c r="CI118" i="1"/>
  <c r="CI176" i="1"/>
  <c r="CI166" i="1"/>
  <c r="CI56" i="1"/>
  <c r="CI37" i="1"/>
  <c r="CI135" i="1"/>
  <c r="CI127" i="1"/>
  <c r="CI71" i="1"/>
  <c r="CI19" i="1"/>
  <c r="CI110" i="1"/>
  <c r="CI165" i="1"/>
  <c r="CI129" i="1"/>
  <c r="B248" i="9" l="1"/>
  <c r="C248" i="9" s="1" a="1"/>
  <c r="C248" i="9" s="1"/>
  <c r="D248" i="9" s="1"/>
  <c r="B247" i="9"/>
  <c r="C247" i="9" s="1" a="1"/>
  <c r="C247" i="9" s="1"/>
  <c r="D247" i="9" s="1"/>
  <c r="B246" i="9"/>
  <c r="C246" i="9" s="1" a="1"/>
  <c r="C246" i="9" s="1"/>
  <c r="D246" i="9" s="1"/>
  <c r="B245" i="9"/>
  <c r="C245" i="9" s="1" a="1"/>
  <c r="C245" i="9" s="1"/>
  <c r="D245" i="9" s="1"/>
  <c r="B244" i="9"/>
  <c r="C244" i="9" s="1" a="1"/>
  <c r="C244" i="9" s="1"/>
  <c r="D244" i="9" s="1"/>
  <c r="B243" i="9"/>
  <c r="C243" i="9" s="1" a="1"/>
  <c r="C243" i="9" s="1"/>
  <c r="D243" i="9" s="1"/>
  <c r="B242" i="9"/>
  <c r="C242" i="9" s="1" a="1"/>
  <c r="C242" i="9" s="1"/>
  <c r="D242" i="9" s="1"/>
  <c r="B241" i="9"/>
  <c r="C241" i="9" s="1" a="1"/>
  <c r="C241" i="9" s="1"/>
  <c r="D241" i="9" s="1"/>
  <c r="B240" i="9"/>
  <c r="C240" i="9" s="1" a="1"/>
  <c r="C240" i="9" s="1"/>
  <c r="D240" i="9" s="1"/>
  <c r="B239" i="9"/>
  <c r="C239" i="9" s="1" a="1"/>
  <c r="C239" i="9" s="1"/>
  <c r="D239" i="9" s="1"/>
  <c r="B238" i="9"/>
  <c r="C238" i="9" s="1" a="1"/>
  <c r="C238" i="9" s="1"/>
  <c r="D238" i="9" s="1"/>
  <c r="B237" i="9"/>
  <c r="C237" i="9" s="1" a="1"/>
  <c r="C237" i="9" s="1"/>
  <c r="D237" i="9" s="1"/>
  <c r="B236" i="9"/>
  <c r="C236" i="9" s="1" a="1"/>
  <c r="C236" i="9" s="1"/>
  <c r="D236" i="9" s="1"/>
  <c r="B235" i="9"/>
  <c r="C235" i="9" s="1" a="1"/>
  <c r="C235" i="9" s="1"/>
  <c r="D235" i="9" s="1"/>
  <c r="B234" i="9"/>
  <c r="C234" i="9" s="1" a="1"/>
  <c r="C234" i="9" s="1"/>
  <c r="D234" i="9" s="1"/>
  <c r="B233" i="9"/>
  <c r="C233" i="9" s="1" a="1"/>
  <c r="C233" i="9" s="1"/>
  <c r="D233" i="9" s="1"/>
  <c r="B232" i="9"/>
  <c r="C232" i="9" s="1" a="1"/>
  <c r="C232" i="9" s="1"/>
  <c r="D232" i="9" s="1"/>
  <c r="B228" i="9"/>
  <c r="C228" i="9" s="1" a="1"/>
  <c r="C228" i="9" s="1"/>
  <c r="D228" i="9" s="1"/>
  <c r="B229" i="9"/>
  <c r="C229" i="9" s="1" a="1"/>
  <c r="C229" i="9" s="1"/>
  <c r="D229" i="9" s="1"/>
  <c r="B230" i="9"/>
  <c r="C230" i="9" s="1" a="1"/>
  <c r="C230" i="9" s="1"/>
  <c r="D230" i="9" s="1"/>
  <c r="B231" i="9"/>
  <c r="C231" i="9" s="1" a="1"/>
  <c r="C231" i="9" s="1"/>
  <c r="D231" i="9" s="1"/>
  <c r="B221" i="9"/>
  <c r="C221" i="9" s="1" a="1"/>
  <c r="C221" i="9" s="1"/>
  <c r="D221" i="9" s="1"/>
  <c r="B222" i="9"/>
  <c r="C222" i="9" s="1" a="1"/>
  <c r="C222" i="9" s="1"/>
  <c r="D222" i="9" s="1"/>
  <c r="B223" i="9"/>
  <c r="C223" i="9" s="1" a="1"/>
  <c r="C223" i="9" s="1"/>
  <c r="D223" i="9" s="1"/>
  <c r="B224" i="9"/>
  <c r="C224" i="9" s="1" a="1"/>
  <c r="C224" i="9" s="1"/>
  <c r="D224" i="9" s="1"/>
  <c r="B225" i="9"/>
  <c r="C225" i="9" s="1" a="1"/>
  <c r="C225" i="9" s="1"/>
  <c r="D225" i="9" s="1"/>
  <c r="B226" i="9"/>
  <c r="C226" i="9" s="1" a="1"/>
  <c r="C226" i="9" s="1"/>
  <c r="D226" i="9" s="1"/>
  <c r="B227" i="9"/>
  <c r="C227" i="9" s="1" a="1"/>
  <c r="C227" i="9" s="1"/>
  <c r="D227" i="9" s="1"/>
  <c r="B220" i="9"/>
  <c r="C220" i="9" s="1" a="1"/>
  <c r="C220" i="9" s="1"/>
  <c r="D220" i="9" s="1"/>
  <c r="B212" i="9"/>
  <c r="C212" i="9" s="1" a="1"/>
  <c r="C212" i="9" s="1"/>
  <c r="D212" i="9" s="1"/>
  <c r="B213" i="9"/>
  <c r="C213" i="9" s="1" a="1"/>
  <c r="C213" i="9" s="1"/>
  <c r="D213" i="9" s="1"/>
  <c r="B214" i="9"/>
  <c r="C214" i="9" s="1" a="1"/>
  <c r="C214" i="9" s="1"/>
  <c r="D214" i="9" s="1"/>
  <c r="B215" i="9"/>
  <c r="C215" i="9" s="1" a="1"/>
  <c r="C215" i="9" s="1"/>
  <c r="D215" i="9" s="1"/>
  <c r="B216" i="9"/>
  <c r="C216" i="9" s="1" a="1"/>
  <c r="C216" i="9" s="1"/>
  <c r="D216" i="9" s="1"/>
  <c r="B217" i="9"/>
  <c r="C217" i="9" s="1" a="1"/>
  <c r="C217" i="9" s="1"/>
  <c r="D217" i="9" s="1"/>
  <c r="B218" i="9"/>
  <c r="C218" i="9" s="1" a="1"/>
  <c r="C218" i="9" s="1"/>
  <c r="D218" i="9" s="1"/>
  <c r="B219" i="9"/>
  <c r="C219" i="9" s="1" a="1"/>
  <c r="C219" i="9" s="1"/>
  <c r="D219" i="9" s="1"/>
  <c r="B211" i="9"/>
  <c r="C211" i="9" s="1" a="1"/>
  <c r="C211" i="9" s="1"/>
  <c r="D211" i="9" s="1"/>
  <c r="B210" i="9"/>
  <c r="C210" i="9" s="1" a="1"/>
  <c r="C210" i="9" s="1"/>
  <c r="D210" i="9" s="1"/>
  <c r="B208" i="9"/>
  <c r="C208" i="9" s="1" a="1"/>
  <c r="C208" i="9" s="1"/>
  <c r="B209" i="9"/>
  <c r="C209" i="9" s="1" a="1"/>
  <c r="C209" i="9" s="1"/>
  <c r="B207" i="9"/>
  <c r="C207" i="9" s="1" a="1"/>
  <c r="C207" i="9" s="1"/>
  <c r="B206" i="9"/>
  <c r="C206" i="9" s="1" a="1"/>
  <c r="C206" i="9" s="1"/>
  <c r="B205" i="9"/>
  <c r="B204" i="9"/>
  <c r="B191" i="9"/>
  <c r="B192" i="9"/>
  <c r="B193" i="9"/>
  <c r="B198" i="9"/>
  <c r="B194" i="9"/>
  <c r="B199" i="9"/>
  <c r="B195" i="9"/>
  <c r="B200" i="9"/>
  <c r="B188" i="9"/>
  <c r="B196" i="9"/>
  <c r="B189" i="9"/>
  <c r="B197" i="9"/>
  <c r="B202" i="9"/>
  <c r="B190" i="9"/>
  <c r="B201" i="9"/>
  <c r="B203" i="9"/>
  <c r="B184" i="9"/>
  <c r="B183" i="9"/>
  <c r="B187" i="9"/>
  <c r="B186" i="9"/>
  <c r="B185" i="9"/>
  <c r="B182" i="9"/>
  <c r="B120" i="9"/>
  <c r="B28" i="9"/>
  <c r="B169" i="9"/>
  <c r="B138" i="9"/>
  <c r="B143" i="9"/>
  <c r="B22" i="9"/>
  <c r="B126" i="9"/>
  <c r="B36" i="9"/>
  <c r="B167" i="9"/>
  <c r="B181" i="9"/>
  <c r="B53" i="9"/>
  <c r="B73" i="9"/>
  <c r="B91" i="9"/>
  <c r="B162" i="9"/>
  <c r="B151" i="9"/>
  <c r="B76" i="9"/>
  <c r="B159" i="9"/>
  <c r="B80" i="9"/>
  <c r="B60" i="9"/>
  <c r="B142" i="9"/>
  <c r="B61" i="9"/>
  <c r="B133" i="9"/>
  <c r="B33" i="9"/>
  <c r="B27" i="9"/>
  <c r="B92" i="9"/>
  <c r="B64" i="9"/>
  <c r="B39" i="9"/>
  <c r="B146" i="9"/>
  <c r="B108" i="9"/>
  <c r="B38" i="9"/>
  <c r="B89" i="9"/>
  <c r="B179" i="9"/>
  <c r="B32" i="9"/>
  <c r="B66" i="9"/>
  <c r="B100" i="9"/>
  <c r="B96" i="9"/>
  <c r="B20" i="9"/>
  <c r="B161" i="9"/>
  <c r="B88" i="9"/>
  <c r="B18" i="9"/>
  <c r="B131" i="9"/>
  <c r="B149" i="9"/>
  <c r="B84" i="9"/>
  <c r="B44" i="9"/>
  <c r="B75" i="9"/>
  <c r="B50" i="9"/>
  <c r="B140" i="9"/>
  <c r="B136" i="9"/>
  <c r="B11" i="9"/>
  <c r="B25" i="9"/>
  <c r="B123" i="9"/>
  <c r="B164" i="9"/>
  <c r="B55" i="9"/>
  <c r="B139" i="9"/>
  <c r="B109" i="9"/>
  <c r="B122" i="9"/>
  <c r="B163" i="9"/>
  <c r="B49" i="9"/>
  <c r="B26" i="9"/>
  <c r="B147" i="9"/>
  <c r="B14" i="9"/>
  <c r="B35" i="9"/>
  <c r="B99" i="9"/>
  <c r="B21" i="9"/>
  <c r="B175" i="9"/>
  <c r="B154" i="9"/>
  <c r="B111" i="9"/>
  <c r="B29" i="9"/>
  <c r="B113" i="9"/>
  <c r="B137" i="9"/>
  <c r="B82" i="9"/>
  <c r="B157" i="9"/>
  <c r="B40" i="9"/>
  <c r="B114" i="9"/>
  <c r="B68" i="9"/>
  <c r="B16" i="9"/>
  <c r="B71" i="9"/>
  <c r="B166" i="9"/>
  <c r="B129" i="9"/>
  <c r="B176" i="9"/>
  <c r="B101" i="9"/>
  <c r="B62" i="9"/>
  <c r="B46" i="9"/>
  <c r="B30" i="9"/>
  <c r="B153" i="9"/>
  <c r="B15" i="9"/>
  <c r="B56" i="9"/>
  <c r="B52" i="9"/>
  <c r="B43" i="9"/>
  <c r="B98" i="9"/>
  <c r="B34" i="9"/>
  <c r="B10" i="9"/>
  <c r="B107" i="9"/>
  <c r="B177" i="9"/>
  <c r="B152" i="9"/>
  <c r="B170" i="9"/>
  <c r="B69" i="9"/>
  <c r="B104" i="9"/>
  <c r="B174" i="9"/>
  <c r="B48" i="9"/>
  <c r="B150" i="9"/>
  <c r="B45" i="9"/>
  <c r="B178" i="9"/>
  <c r="B78" i="9"/>
  <c r="B95" i="9"/>
  <c r="B63" i="9"/>
  <c r="B127" i="9"/>
  <c r="B130" i="9"/>
  <c r="B155" i="9"/>
  <c r="B158" i="9"/>
  <c r="B72" i="9"/>
  <c r="B135" i="9"/>
  <c r="B79" i="9"/>
  <c r="B103" i="9"/>
  <c r="B128" i="9"/>
  <c r="B9" i="9"/>
  <c r="B31" i="9"/>
  <c r="B106" i="9"/>
  <c r="B171" i="9"/>
  <c r="B134" i="9"/>
  <c r="B90" i="9"/>
  <c r="B23" i="9"/>
  <c r="B105" i="9"/>
  <c r="B180" i="9"/>
  <c r="B67" i="9"/>
  <c r="B58" i="9"/>
  <c r="B110" i="9"/>
  <c r="B145" i="9"/>
  <c r="B125" i="9"/>
  <c r="B41" i="9"/>
  <c r="B70" i="9"/>
  <c r="B47" i="9"/>
  <c r="B74" i="9"/>
  <c r="B94" i="9"/>
  <c r="B115" i="9"/>
  <c r="B57" i="9"/>
  <c r="B85" i="9"/>
  <c r="B59" i="9"/>
  <c r="B54" i="9"/>
  <c r="B118" i="9"/>
  <c r="B83" i="9"/>
  <c r="B121" i="9"/>
  <c r="B17" i="9"/>
  <c r="B144" i="9"/>
  <c r="B87" i="9"/>
  <c r="B13" i="9"/>
  <c r="B97" i="9"/>
  <c r="B42" i="9"/>
  <c r="B12" i="9"/>
  <c r="B156" i="9"/>
  <c r="B19" i="9"/>
  <c r="B37" i="9"/>
  <c r="B124" i="9"/>
  <c r="B132" i="9"/>
  <c r="B102" i="9"/>
  <c r="B119" i="9"/>
  <c r="B51" i="9"/>
  <c r="B86" i="9"/>
  <c r="B160" i="9"/>
  <c r="B148" i="9"/>
  <c r="B172" i="9"/>
  <c r="B93" i="9"/>
  <c r="B65" i="9"/>
  <c r="B81" i="9"/>
  <c r="B165" i="9"/>
  <c r="B77" i="9"/>
  <c r="B116" i="9"/>
  <c r="B117" i="9"/>
  <c r="B141" i="9"/>
  <c r="B173" i="9"/>
  <c r="B24" i="9"/>
  <c r="B168" i="9"/>
  <c r="B112" i="9"/>
  <c r="C205" i="9" l="1" a="1"/>
  <c r="C205" i="9" s="1"/>
  <c r="C204" i="9" a="1"/>
  <c r="C204" i="9" s="1"/>
  <c r="C59" i="9" a="1"/>
  <c r="C59" i="9" s="1"/>
  <c r="C114" i="9" a="1"/>
  <c r="C114" i="9" s="1"/>
  <c r="C181" i="9" a="1"/>
  <c r="C181" i="9" s="1"/>
  <c r="C172" i="9" a="1"/>
  <c r="C172" i="9" s="1"/>
  <c r="C124" i="9" a="1"/>
  <c r="C124" i="9" s="1"/>
  <c r="C87" i="9" a="1"/>
  <c r="C87" i="9" s="1"/>
  <c r="C85" i="9" a="1"/>
  <c r="C85" i="9" s="1"/>
  <c r="C125" i="9" a="1"/>
  <c r="C125" i="9" s="1"/>
  <c r="C90" i="9" a="1"/>
  <c r="C90" i="9" s="1"/>
  <c r="C79" i="9" a="1"/>
  <c r="C79" i="9" s="1"/>
  <c r="C95" i="9" a="1"/>
  <c r="C95" i="9" s="1"/>
  <c r="C69" i="9" a="1"/>
  <c r="C69" i="9" s="1"/>
  <c r="C43" i="9" a="1"/>
  <c r="C43" i="9" s="1"/>
  <c r="C101" i="9" a="1"/>
  <c r="C101" i="9" s="1"/>
  <c r="C40" i="9" a="1"/>
  <c r="C40" i="9" s="1"/>
  <c r="C175" i="9" a="1"/>
  <c r="C175" i="9" s="1"/>
  <c r="C163" i="9" a="1"/>
  <c r="C163" i="9" s="1"/>
  <c r="C11" i="9" a="1"/>
  <c r="C11" i="9" s="1"/>
  <c r="C131" i="9" a="1"/>
  <c r="C131" i="9" s="1"/>
  <c r="C32" i="9" a="1"/>
  <c r="C32" i="9" s="1"/>
  <c r="C92" i="9" a="1"/>
  <c r="C92" i="9" s="1"/>
  <c r="C159" i="9" a="1"/>
  <c r="C159" i="9" s="1"/>
  <c r="C167" i="9" a="1"/>
  <c r="C167" i="9" s="1"/>
  <c r="C120" i="9" a="1"/>
  <c r="C120" i="9" s="1"/>
  <c r="C201" i="9" a="1"/>
  <c r="C201" i="9" s="1"/>
  <c r="C195" i="9" a="1"/>
  <c r="C195" i="9" s="1"/>
  <c r="C13" i="9" a="1"/>
  <c r="C13" i="9" s="1"/>
  <c r="C63" i="9" a="1"/>
  <c r="C63" i="9" s="1"/>
  <c r="C149" i="9" a="1"/>
  <c r="C149" i="9" s="1"/>
  <c r="C28" i="9" a="1"/>
  <c r="C28" i="9" s="1"/>
  <c r="C148" i="9" a="1"/>
  <c r="C148" i="9" s="1"/>
  <c r="C37" i="9" a="1"/>
  <c r="C37" i="9" s="1"/>
  <c r="C144" i="9" a="1"/>
  <c r="C144" i="9" s="1"/>
  <c r="C57" i="9" a="1"/>
  <c r="C57" i="9" s="1"/>
  <c r="C145" i="9" a="1"/>
  <c r="C145" i="9" s="1"/>
  <c r="C134" i="9" a="1"/>
  <c r="C134" i="9" s="1"/>
  <c r="C135" i="9" a="1"/>
  <c r="C135" i="9" s="1"/>
  <c r="C78" i="9" a="1"/>
  <c r="C78" i="9" s="1"/>
  <c r="C170" i="9" a="1"/>
  <c r="C170" i="9" s="1"/>
  <c r="C52" i="9" a="1"/>
  <c r="C52" i="9" s="1"/>
  <c r="C176" i="9" a="1"/>
  <c r="C176" i="9" s="1"/>
  <c r="C157" i="9" a="1"/>
  <c r="C157" i="9" s="1"/>
  <c r="C21" i="9" a="1"/>
  <c r="C21" i="9" s="1"/>
  <c r="C122" i="9" a="1"/>
  <c r="C122" i="9" s="1"/>
  <c r="C136" i="9" a="1"/>
  <c r="C136" i="9" s="1"/>
  <c r="C18" i="9" a="1"/>
  <c r="C18" i="9" s="1"/>
  <c r="C179" i="9" a="1"/>
  <c r="C179" i="9" s="1"/>
  <c r="C27" i="9" a="1"/>
  <c r="C27" i="9" s="1"/>
  <c r="C76" i="9" a="1"/>
  <c r="C76" i="9" s="1"/>
  <c r="C36" i="9" a="1"/>
  <c r="C36" i="9" s="1"/>
  <c r="C182" i="9" a="1"/>
  <c r="C182" i="9" s="1"/>
  <c r="C190" i="9" a="1"/>
  <c r="C190" i="9" s="1"/>
  <c r="C199" i="9" a="1"/>
  <c r="C199" i="9" s="1"/>
  <c r="C93" i="9" a="1"/>
  <c r="C93" i="9" s="1"/>
  <c r="C98" i="9" a="1"/>
  <c r="C98" i="9" s="1"/>
  <c r="C203" i="9" a="1"/>
  <c r="C203" i="9" s="1"/>
  <c r="C160" i="9" a="1"/>
  <c r="C160" i="9" s="1"/>
  <c r="C19" i="9" a="1"/>
  <c r="C19" i="9" s="1"/>
  <c r="C17" i="9" a="1"/>
  <c r="C17" i="9" s="1"/>
  <c r="C115" i="9" a="1"/>
  <c r="C115" i="9" s="1"/>
  <c r="C110" i="9" a="1"/>
  <c r="C110" i="9" s="1"/>
  <c r="C171" i="9" a="1"/>
  <c r="C171" i="9" s="1"/>
  <c r="C72" i="9" a="1"/>
  <c r="C72" i="9" s="1"/>
  <c r="C178" i="9" a="1"/>
  <c r="C178" i="9" s="1"/>
  <c r="C152" i="9" a="1"/>
  <c r="C152" i="9" s="1"/>
  <c r="C56" i="9" a="1"/>
  <c r="C56" i="9" s="1"/>
  <c r="C129" i="9" a="1"/>
  <c r="C129" i="9" s="1"/>
  <c r="C82" i="9" a="1"/>
  <c r="C82" i="9" s="1"/>
  <c r="C99" i="9" a="1"/>
  <c r="C99" i="9" s="1"/>
  <c r="C109" i="9" a="1"/>
  <c r="C109" i="9" s="1"/>
  <c r="C140" i="9" a="1"/>
  <c r="C140" i="9" s="1"/>
  <c r="C88" i="9" a="1"/>
  <c r="C88" i="9" s="1"/>
  <c r="C89" i="9" a="1"/>
  <c r="C89" i="9" s="1"/>
  <c r="C33" i="9" a="1"/>
  <c r="C33" i="9" s="1"/>
  <c r="C151" i="9" a="1"/>
  <c r="C151" i="9" s="1"/>
  <c r="C126" i="9" a="1"/>
  <c r="C126" i="9" s="1"/>
  <c r="C185" i="9" a="1"/>
  <c r="C185" i="9" s="1"/>
  <c r="C202" i="9" a="1"/>
  <c r="C202" i="9" s="1"/>
  <c r="C194" i="9" a="1"/>
  <c r="C194" i="9" s="1"/>
  <c r="C104" i="9" a="1"/>
  <c r="C104" i="9" s="1"/>
  <c r="C200" i="9" a="1"/>
  <c r="C200" i="9" s="1"/>
  <c r="C77" i="9" a="1"/>
  <c r="C77" i="9" s="1"/>
  <c r="C156" i="9" a="1"/>
  <c r="C156" i="9" s="1"/>
  <c r="C121" i="9" a="1"/>
  <c r="C121" i="9" s="1"/>
  <c r="C94" i="9" a="1"/>
  <c r="C94" i="9" s="1"/>
  <c r="C58" i="9" a="1"/>
  <c r="C58" i="9" s="1"/>
  <c r="C106" i="9" a="1"/>
  <c r="C106" i="9" s="1"/>
  <c r="C158" i="9" a="1"/>
  <c r="C158" i="9" s="1"/>
  <c r="C45" i="9" a="1"/>
  <c r="C45" i="9" s="1"/>
  <c r="C177" i="9" a="1"/>
  <c r="C177" i="9" s="1"/>
  <c r="C15" i="9" a="1"/>
  <c r="C15" i="9" s="1"/>
  <c r="C166" i="9" a="1"/>
  <c r="C166" i="9" s="1"/>
  <c r="C137" i="9" a="1"/>
  <c r="C137" i="9" s="1"/>
  <c r="C35" i="9" a="1"/>
  <c r="C35" i="9" s="1"/>
  <c r="C139" i="9" a="1"/>
  <c r="C139" i="9" s="1"/>
  <c r="C50" i="9" a="1"/>
  <c r="C50" i="9" s="1"/>
  <c r="C161" i="9" a="1"/>
  <c r="C161" i="9" s="1"/>
  <c r="C38" i="9" a="1"/>
  <c r="C38" i="9" s="1"/>
  <c r="C133" i="9" a="1"/>
  <c r="C133" i="9" s="1"/>
  <c r="C162" i="9" a="1"/>
  <c r="C162" i="9" s="1"/>
  <c r="C22" i="9" a="1"/>
  <c r="C22" i="9" s="1"/>
  <c r="C186" i="9" a="1"/>
  <c r="C186" i="9" s="1"/>
  <c r="C197" i="9" a="1"/>
  <c r="C197" i="9" s="1"/>
  <c r="C198" i="9" a="1"/>
  <c r="C198" i="9" s="1"/>
  <c r="C132" i="9" a="1"/>
  <c r="C132" i="9" s="1"/>
  <c r="C23" i="9" a="1"/>
  <c r="C23" i="9" s="1"/>
  <c r="C62" i="9" a="1"/>
  <c r="C62" i="9" s="1"/>
  <c r="C25" i="9" a="1"/>
  <c r="C25" i="9" s="1"/>
  <c r="C80" i="9" a="1"/>
  <c r="C80" i="9" s="1"/>
  <c r="C116" i="9" a="1"/>
  <c r="C116" i="9" s="1"/>
  <c r="C165" i="9" a="1"/>
  <c r="C165" i="9" s="1"/>
  <c r="C12" i="9" a="1"/>
  <c r="C12" i="9" s="1"/>
  <c r="C83" i="9" a="1"/>
  <c r="C83" i="9" s="1"/>
  <c r="C74" i="9" a="1"/>
  <c r="C74" i="9" s="1"/>
  <c r="C67" i="9" a="1"/>
  <c r="C67" i="9" s="1"/>
  <c r="C31" i="9" a="1"/>
  <c r="C31" i="9" s="1"/>
  <c r="C155" i="9" a="1"/>
  <c r="C155" i="9" s="1"/>
  <c r="C150" i="9" a="1"/>
  <c r="C150" i="9" s="1"/>
  <c r="C107" i="9" a="1"/>
  <c r="C107" i="9" s="1"/>
  <c r="C153" i="9" a="1"/>
  <c r="C153" i="9" s="1"/>
  <c r="C71" i="9" a="1"/>
  <c r="C71" i="9" s="1"/>
  <c r="C113" i="9" a="1"/>
  <c r="C113" i="9" s="1"/>
  <c r="C14" i="9" a="1"/>
  <c r="C14" i="9" s="1"/>
  <c r="C55" i="9" a="1"/>
  <c r="C55" i="9" s="1"/>
  <c r="C75" i="9" a="1"/>
  <c r="C75" i="9" s="1"/>
  <c r="C20" i="9" a="1"/>
  <c r="C20" i="9" s="1"/>
  <c r="C108" i="9" a="1"/>
  <c r="C108" i="9" s="1"/>
  <c r="C61" i="9" a="1"/>
  <c r="C61" i="9" s="1"/>
  <c r="C91" i="9" a="1"/>
  <c r="C91" i="9" s="1"/>
  <c r="C143" i="9" a="1"/>
  <c r="C143" i="9" s="1"/>
  <c r="C187" i="9" a="1"/>
  <c r="C187" i="9" s="1"/>
  <c r="C189" i="9" a="1"/>
  <c r="C189" i="9" s="1"/>
  <c r="C193" i="9" a="1"/>
  <c r="C193" i="9" s="1"/>
  <c r="C173" i="9" a="1"/>
  <c r="C173" i="9" s="1"/>
  <c r="C103" i="9" a="1"/>
  <c r="C103" i="9" s="1"/>
  <c r="C49" i="9" a="1"/>
  <c r="C49" i="9" s="1"/>
  <c r="C66" i="9" a="1"/>
  <c r="C66" i="9" s="1"/>
  <c r="C141" i="9" a="1"/>
  <c r="C141" i="9" s="1"/>
  <c r="C86" i="9" a="1"/>
  <c r="C86" i="9" s="1"/>
  <c r="C168" i="9" a="1"/>
  <c r="C168" i="9" s="1"/>
  <c r="C81" i="9" a="1"/>
  <c r="C81" i="9" s="1"/>
  <c r="C119" i="9" a="1"/>
  <c r="C119" i="9" s="1"/>
  <c r="C42" i="9" a="1"/>
  <c r="C42" i="9" s="1"/>
  <c r="C118" i="9" a="1"/>
  <c r="C118" i="9" s="1"/>
  <c r="C47" i="9" a="1"/>
  <c r="C47" i="9" s="1"/>
  <c r="C180" i="9" a="1"/>
  <c r="C180" i="9" s="1"/>
  <c r="C9" i="9" a="1"/>
  <c r="C9" i="9" s="1"/>
  <c r="F36" i="7"/>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C130" i="9" a="1"/>
  <c r="C130" i="9" s="1"/>
  <c r="C48" i="9" a="1"/>
  <c r="C48" i="9" s="1"/>
  <c r="C10" i="9" a="1"/>
  <c r="C10" i="9" s="1"/>
  <c r="C30" i="9" a="1"/>
  <c r="C30" i="9" s="1"/>
  <c r="C16" i="9" a="1"/>
  <c r="C16" i="9" s="1"/>
  <c r="C29" i="9" a="1"/>
  <c r="C29" i="9" s="1"/>
  <c r="C147" i="9" a="1"/>
  <c r="C147" i="9" s="1"/>
  <c r="C164" i="9" a="1"/>
  <c r="C164" i="9" s="1"/>
  <c r="C44" i="9" a="1"/>
  <c r="C44" i="9" s="1"/>
  <c r="C96" i="9" a="1"/>
  <c r="C96" i="9" s="1"/>
  <c r="C146" i="9" a="1"/>
  <c r="C146" i="9" s="1"/>
  <c r="C142" i="9" a="1"/>
  <c r="C142" i="9" s="1"/>
  <c r="C73" i="9" a="1"/>
  <c r="C73" i="9" s="1"/>
  <c r="C138" i="9" a="1"/>
  <c r="C138" i="9" s="1"/>
  <c r="C183" i="9" a="1"/>
  <c r="C183" i="9" s="1"/>
  <c r="C196" i="9" a="1"/>
  <c r="C196" i="9" s="1"/>
  <c r="C192" i="9" a="1"/>
  <c r="C192" i="9" s="1"/>
  <c r="C41" i="9" a="1"/>
  <c r="C41" i="9" s="1"/>
  <c r="C154" i="9" a="1"/>
  <c r="C154" i="9" s="1"/>
  <c r="C64" i="9" a="1"/>
  <c r="C64" i="9" s="1"/>
  <c r="C117" i="9" a="1"/>
  <c r="C117" i="9" s="1"/>
  <c r="C112" i="9" a="1"/>
  <c r="C112" i="9" s="1"/>
  <c r="C51" i="9" a="1"/>
  <c r="C51" i="9" s="1"/>
  <c r="C24" i="9" a="1"/>
  <c r="C24" i="9" s="1"/>
  <c r="C65" i="9" a="1"/>
  <c r="C65" i="9" s="1"/>
  <c r="C102" i="9" a="1"/>
  <c r="C102" i="9" s="1"/>
  <c r="C97" i="9" a="1"/>
  <c r="C97" i="9" s="1"/>
  <c r="C54" i="9" a="1"/>
  <c r="C54" i="9" s="1"/>
  <c r="C70" i="9" a="1"/>
  <c r="C70" i="9" s="1"/>
  <c r="C105" i="9" a="1"/>
  <c r="C105" i="9" s="1"/>
  <c r="C128" i="9" a="1"/>
  <c r="C128" i="9" s="1"/>
  <c r="C127" i="9" a="1"/>
  <c r="C127" i="9" s="1"/>
  <c r="C174" i="9" a="1"/>
  <c r="C174" i="9" s="1"/>
  <c r="C34" i="9" a="1"/>
  <c r="C34" i="9" s="1"/>
  <c r="C46" i="9" a="1"/>
  <c r="C46" i="9" s="1"/>
  <c r="C68" i="9" a="1"/>
  <c r="C68" i="9" s="1"/>
  <c r="C111" i="9" a="1"/>
  <c r="C111" i="9" s="1"/>
  <c r="C26" i="9" a="1"/>
  <c r="C26" i="9" s="1"/>
  <c r="C123" i="9" a="1"/>
  <c r="C123" i="9" s="1"/>
  <c r="C84" i="9" a="1"/>
  <c r="C84" i="9" s="1"/>
  <c r="C100" i="9" a="1"/>
  <c r="C100" i="9" s="1"/>
  <c r="C39" i="9" a="1"/>
  <c r="C39" i="9" s="1"/>
  <c r="C60" i="9" a="1"/>
  <c r="C60" i="9" s="1"/>
  <c r="C53" i="9" a="1"/>
  <c r="C53" i="9" s="1"/>
  <c r="C169" i="9" a="1"/>
  <c r="C169" i="9" s="1"/>
  <c r="C184" i="9" a="1"/>
  <c r="C184" i="9" s="1"/>
  <c r="C188" i="9" a="1"/>
  <c r="C188" i="9" s="1"/>
  <c r="C191" i="9" a="1"/>
  <c r="C191" i="9" s="1"/>
  <c r="D209" i="9"/>
  <c r="D208" i="9"/>
  <c r="D207" i="9"/>
  <c r="D206" i="9"/>
  <c r="D205" i="9" l="1"/>
  <c r="D204" i="9"/>
  <c r="D203" i="9"/>
  <c r="D202" i="9"/>
  <c r="D201" i="9"/>
  <c r="D200" i="9"/>
  <c r="D199" i="9"/>
  <c r="D198" i="9"/>
  <c r="D197" i="9"/>
  <c r="D164" i="9"/>
  <c r="D186" i="9"/>
  <c r="D42" i="9"/>
  <c r="D188" i="9"/>
  <c r="D75" i="9"/>
  <c r="D67" i="9"/>
  <c r="D106" i="9"/>
  <c r="D97" i="9"/>
  <c r="D133" i="9"/>
  <c r="D26" i="9"/>
  <c r="D166" i="9"/>
  <c r="D168" i="9"/>
  <c r="D44" i="9"/>
  <c r="D83" i="9"/>
  <c r="D49" i="9"/>
  <c r="D153" i="9"/>
  <c r="D158" i="9"/>
  <c r="D111" i="9"/>
  <c r="D16" i="9"/>
  <c r="D22" i="9"/>
  <c r="D36" i="9"/>
  <c r="D152" i="9"/>
  <c r="D66" i="9"/>
  <c r="D162" i="9"/>
  <c r="D104" i="9"/>
  <c r="D173" i="9"/>
  <c r="D57" i="9"/>
  <c r="D34" i="9"/>
  <c r="D108" i="9"/>
  <c r="D37" i="9"/>
  <c r="D29" i="9"/>
  <c r="D109" i="9"/>
  <c r="D68" i="9"/>
  <c r="D178" i="9"/>
  <c r="D187" i="9"/>
  <c r="D14" i="9"/>
  <c r="D64" i="9"/>
  <c r="D138" i="9"/>
  <c r="D171" i="9"/>
  <c r="D82" i="9"/>
  <c r="D88" i="9"/>
  <c r="D131" i="9"/>
  <c r="D95" i="9"/>
  <c r="D127" i="9"/>
  <c r="D134" i="9"/>
  <c r="D145" i="9"/>
  <c r="D33" i="9"/>
  <c r="D105" i="9"/>
  <c r="D125" i="9"/>
  <c r="D74" i="9"/>
  <c r="D170" i="9"/>
  <c r="D177" i="9"/>
  <c r="D51" i="9"/>
  <c r="D31" i="9"/>
  <c r="D141" i="9"/>
  <c r="D47" i="9"/>
  <c r="D147" i="9"/>
  <c r="D53" i="9"/>
  <c r="D15" i="9"/>
  <c r="D146" i="9"/>
  <c r="D151" i="9"/>
  <c r="D110" i="9"/>
  <c r="D107" i="9"/>
  <c r="D167" i="9"/>
  <c r="D102" i="9"/>
  <c r="D135" i="9"/>
  <c r="D160" i="9"/>
  <c r="D132" i="9"/>
  <c r="D50" i="9"/>
  <c r="D169" i="9"/>
  <c r="D91" i="9"/>
  <c r="D35" i="9"/>
  <c r="D195" i="9"/>
  <c r="D56" i="9"/>
  <c r="D196" i="9"/>
  <c r="D191" i="9"/>
  <c r="D69" i="9"/>
  <c r="D30" i="9"/>
  <c r="D165" i="9"/>
  <c r="D194" i="9"/>
  <c r="D148" i="9"/>
  <c r="D38" i="9"/>
  <c r="D61" i="9"/>
  <c r="D181" i="9"/>
  <c r="D20" i="9"/>
  <c r="D126" i="9"/>
  <c r="D65" i="9"/>
  <c r="D89" i="9"/>
  <c r="D11" i="9"/>
  <c r="D40" i="9"/>
  <c r="D118" i="9"/>
  <c r="D183" i="9"/>
  <c r="D139" i="9"/>
  <c r="D140" i="9"/>
  <c r="D58" i="9"/>
  <c r="D52" i="9"/>
  <c r="D48" i="9"/>
  <c r="D103" i="9"/>
  <c r="D39" i="9"/>
  <c r="D12" i="9"/>
  <c r="D10" i="9"/>
  <c r="D189" i="9"/>
  <c r="D45" i="9"/>
  <c r="D62" i="9"/>
  <c r="D149" i="9"/>
  <c r="D184" i="9"/>
  <c r="D143" i="9"/>
  <c r="D175" i="9"/>
  <c r="D114" i="9"/>
  <c r="D185" i="9"/>
  <c r="D115" i="9"/>
  <c r="D9" i="9"/>
  <c r="D41" i="9"/>
  <c r="D121" i="9"/>
  <c r="D25" i="9"/>
  <c r="D23" i="9"/>
  <c r="D117" i="9"/>
  <c r="D116" i="9"/>
  <c r="D70" i="9"/>
  <c r="D13" i="9"/>
  <c r="D174" i="9"/>
  <c r="D60" i="9"/>
  <c r="D85" i="9"/>
  <c r="D192" i="9"/>
  <c r="D122" i="9"/>
  <c r="D161" i="9"/>
  <c r="D76" i="9"/>
  <c r="D99" i="9"/>
  <c r="D137" i="9"/>
  <c r="D17" i="9"/>
  <c r="D176" i="9"/>
  <c r="D28" i="9"/>
  <c r="D98" i="9"/>
  <c r="D193" i="9"/>
  <c r="D123" i="9"/>
  <c r="D77" i="9"/>
  <c r="D81" i="9"/>
  <c r="D92" i="9"/>
  <c r="D94" i="9"/>
  <c r="D24" i="9"/>
  <c r="D120" i="9"/>
  <c r="D113" i="9"/>
  <c r="D21" i="9"/>
  <c r="D78" i="9"/>
  <c r="D19" i="9"/>
  <c r="D54" i="9"/>
  <c r="D129" i="9"/>
  <c r="D55" i="9"/>
  <c r="D180" i="9"/>
  <c r="D144" i="9"/>
  <c r="D179" i="9"/>
  <c r="D112" i="9"/>
  <c r="D136" i="9"/>
  <c r="D142" i="9"/>
  <c r="D43" i="9"/>
  <c r="D32" i="9"/>
  <c r="D71" i="9"/>
  <c r="D63" i="9"/>
  <c r="D182" i="9"/>
  <c r="D18" i="9"/>
  <c r="D172" i="9"/>
  <c r="D93" i="9"/>
  <c r="D100" i="9"/>
  <c r="D27" i="9"/>
  <c r="D128" i="9"/>
  <c r="D130" i="9"/>
  <c r="D80" i="9"/>
  <c r="D157" i="9"/>
  <c r="D90" i="9"/>
  <c r="D73" i="9"/>
  <c r="D156" i="9"/>
  <c r="D155" i="9"/>
  <c r="D159" i="9"/>
  <c r="D46" i="9"/>
  <c r="D86" i="9"/>
  <c r="D101" i="9"/>
  <c r="D190" i="9"/>
  <c r="D154" i="9"/>
  <c r="D96" i="9"/>
  <c r="D163" i="9"/>
  <c r="D59" i="9"/>
  <c r="D72" i="9"/>
  <c r="D79" i="9"/>
  <c r="D119" i="9"/>
  <c r="D150" i="9"/>
  <c r="D124" i="9"/>
  <c r="D87" i="9"/>
  <c r="D84" i="9"/>
  <c r="D6" i="9" l="1"/>
  <c r="D5" i="9"/>
  <c r="E173" i="9"/>
  <c r="E134" i="9"/>
  <c r="F134" i="9" s="1" a="1"/>
  <c r="F134" i="9" s="1"/>
  <c r="E182" i="9"/>
  <c r="F182" i="9" s="1" a="1"/>
  <c r="F182" i="9" s="1"/>
  <c r="E180" i="9"/>
  <c r="F180" i="9" s="1" a="1"/>
  <c r="F180" i="9" s="1"/>
  <c r="E188" i="9"/>
  <c r="F188" i="9" s="1" a="1"/>
  <c r="F188" i="9" s="1"/>
  <c r="E196" i="9"/>
  <c r="F196" i="9" s="1" a="1"/>
  <c r="F196" i="9" s="1"/>
  <c r="E191" i="9"/>
  <c r="F191" i="9" s="1" a="1"/>
  <c r="F191" i="9" s="1"/>
  <c r="E189" i="9"/>
  <c r="F189" i="9" s="1" a="1"/>
  <c r="F189" i="9" s="1"/>
  <c r="E183" i="9"/>
  <c r="F183" i="9" s="1" a="1"/>
  <c r="F183" i="9" s="1"/>
  <c r="E186" i="9"/>
  <c r="F186" i="9" s="1" a="1"/>
  <c r="F186" i="9" s="1"/>
  <c r="E194" i="9"/>
  <c r="F194" i="9" s="1" a="1"/>
  <c r="F194" i="9" s="1"/>
  <c r="E181" i="9"/>
  <c r="F181" i="9" s="1" a="1"/>
  <c r="F181" i="9" s="1"/>
  <c r="E184" i="9"/>
  <c r="F184" i="9" s="1" a="1"/>
  <c r="F184" i="9" s="1"/>
  <c r="E192" i="9"/>
  <c r="F192" i="9" s="1" a="1"/>
  <c r="F192" i="9" s="1"/>
  <c r="E193" i="9"/>
  <c r="F193" i="9" s="1" a="1"/>
  <c r="F193" i="9" s="1"/>
  <c r="E187" i="9"/>
  <c r="F187" i="9" s="1" a="1"/>
  <c r="F187" i="9" s="1"/>
  <c r="E195" i="9"/>
  <c r="F195" i="9" s="1" a="1"/>
  <c r="F195" i="9" s="1"/>
  <c r="E185" i="9"/>
  <c r="F185" i="9" s="1" a="1"/>
  <c r="F185" i="9" s="1"/>
  <c r="E190" i="9"/>
  <c r="F190" i="9" s="1" a="1"/>
  <c r="F190" i="9" s="1"/>
  <c r="E137" i="9"/>
  <c r="F137" i="9" s="1" a="1"/>
  <c r="F137" i="9" s="1"/>
  <c r="E409" i="9"/>
  <c r="E446" i="9"/>
  <c r="E95" i="9"/>
  <c r="F95" i="9" s="1" a="1"/>
  <c r="F95" i="9" s="1"/>
  <c r="E163" i="9"/>
  <c r="F163" i="9" s="1" a="1"/>
  <c r="F163" i="9" s="1"/>
  <c r="E340" i="9"/>
  <c r="E334" i="9"/>
  <c r="E403" i="9"/>
  <c r="E364" i="9"/>
  <c r="E371" i="9"/>
  <c r="E63" i="9"/>
  <c r="F63" i="9" s="1" a="1"/>
  <c r="F63" i="9" s="1"/>
  <c r="E283" i="9"/>
  <c r="E115" i="9"/>
  <c r="F115" i="9" s="1" a="1"/>
  <c r="F115" i="9" s="1"/>
  <c r="E112" i="9"/>
  <c r="F112" i="9" s="1" a="1"/>
  <c r="F112" i="9" s="1"/>
  <c r="E205" i="9"/>
  <c r="B239" i="7" s="1"/>
  <c r="E162" i="9"/>
  <c r="F162" i="9" s="1" a="1"/>
  <c r="F162" i="9" s="1"/>
  <c r="E274" i="9"/>
  <c r="E435" i="9"/>
  <c r="E431" i="9"/>
  <c r="E30" i="9"/>
  <c r="F30" i="9" s="1" a="1"/>
  <c r="F30" i="9" s="1"/>
  <c r="E480" i="9"/>
  <c r="E276" i="9"/>
  <c r="E474" i="9"/>
  <c r="E160" i="9"/>
  <c r="F160" i="9" s="1" a="1"/>
  <c r="F160" i="9" s="1"/>
  <c r="E107" i="9"/>
  <c r="F107" i="9" s="1" a="1"/>
  <c r="F107" i="9" s="1"/>
  <c r="E14" i="9"/>
  <c r="F14" i="9" s="1" a="1"/>
  <c r="F14" i="9" s="1"/>
  <c r="E358" i="9"/>
  <c r="E349" i="9"/>
  <c r="E407" i="9"/>
  <c r="E318" i="9"/>
  <c r="E40" i="9"/>
  <c r="F40" i="9" s="1" a="1"/>
  <c r="F40" i="9" s="1"/>
  <c r="E198" i="9"/>
  <c r="B232" i="7" s="1"/>
  <c r="E64" i="9"/>
  <c r="F64" i="9" s="1" a="1"/>
  <c r="F64" i="9" s="1"/>
  <c r="E254" i="9"/>
  <c r="E48" i="9"/>
  <c r="F48" i="9" s="1" a="1"/>
  <c r="F48" i="9" s="1"/>
  <c r="E65" i="9"/>
  <c r="F65" i="9" s="1" a="1"/>
  <c r="F65" i="9" s="1"/>
  <c r="E410" i="9"/>
  <c r="E172" i="9"/>
  <c r="F172" i="9" s="1" a="1"/>
  <c r="F172" i="9" s="1"/>
  <c r="E226" i="9"/>
  <c r="F226" i="9" s="1" a="1"/>
  <c r="F226" i="9" s="1"/>
  <c r="E422" i="9"/>
  <c r="E164" i="9"/>
  <c r="F164" i="9" s="1" a="1"/>
  <c r="F164" i="9" s="1"/>
  <c r="E362" i="9"/>
  <c r="E152" i="9"/>
  <c r="F152" i="9" s="1" a="1"/>
  <c r="F152" i="9" s="1"/>
  <c r="E62" i="9"/>
  <c r="F62" i="9" s="1" a="1"/>
  <c r="F62" i="9" s="1"/>
  <c r="E315" i="9"/>
  <c r="E408" i="9"/>
  <c r="E108" i="9"/>
  <c r="F108" i="9" s="1" a="1"/>
  <c r="F108" i="9" s="1"/>
  <c r="E117" i="9"/>
  <c r="F117" i="9" s="1" a="1"/>
  <c r="F117" i="9" s="1"/>
  <c r="E288" i="9"/>
  <c r="E469" i="9"/>
  <c r="E307" i="9"/>
  <c r="E442" i="9"/>
  <c r="E350" i="9"/>
  <c r="E35" i="9"/>
  <c r="F35" i="9" s="1" a="1"/>
  <c r="F35" i="9" s="1"/>
  <c r="E69" i="9"/>
  <c r="F69" i="9" s="1" a="1"/>
  <c r="F69" i="9" s="1"/>
  <c r="E83" i="9"/>
  <c r="F83" i="9" s="1" a="1"/>
  <c r="F83" i="9" s="1"/>
  <c r="E396" i="9"/>
  <c r="E265" i="9"/>
  <c r="E34" i="9"/>
  <c r="F34" i="9" s="1" a="1"/>
  <c r="F34" i="9" s="1"/>
  <c r="E418" i="9"/>
  <c r="E15" i="9"/>
  <c r="F15" i="9" s="1" a="1"/>
  <c r="F15" i="9" s="1"/>
  <c r="E17" i="9"/>
  <c r="F17" i="9" s="1" a="1"/>
  <c r="F17" i="9" s="1"/>
  <c r="E394" i="9"/>
  <c r="E305" i="9"/>
  <c r="E46" i="9"/>
  <c r="F46" i="9" s="1" a="1"/>
  <c r="F46" i="9" s="1"/>
  <c r="E153" i="9"/>
  <c r="F153" i="9" s="1" a="1"/>
  <c r="F153" i="9" s="1"/>
  <c r="E357" i="9"/>
  <c r="E297" i="9"/>
  <c r="E269" i="9"/>
  <c r="E321" i="9"/>
  <c r="E348" i="9"/>
  <c r="E351" i="9"/>
  <c r="E87" i="9"/>
  <c r="F87" i="9" s="1" a="1"/>
  <c r="F87" i="9" s="1"/>
  <c r="E158" i="9"/>
  <c r="F158" i="9" s="1" a="1"/>
  <c r="F158" i="9" s="1"/>
  <c r="E285" i="9"/>
  <c r="E470" i="9"/>
  <c r="E149" i="9"/>
  <c r="F149" i="9" s="1" a="1"/>
  <c r="F149" i="9" s="1"/>
  <c r="E90" i="9"/>
  <c r="F90" i="9" s="1" a="1"/>
  <c r="F90" i="9" s="1"/>
  <c r="E103" i="9"/>
  <c r="F103" i="9" s="1" a="1"/>
  <c r="F103" i="9" s="1"/>
  <c r="E384" i="9"/>
  <c r="E432" i="9"/>
  <c r="E391" i="9"/>
  <c r="E20" i="9"/>
  <c r="F20" i="9" s="1" a="1"/>
  <c r="F20" i="9" s="1"/>
  <c r="E167" i="9"/>
  <c r="F167" i="9" s="1" a="1"/>
  <c r="F167" i="9" s="1"/>
  <c r="E209" i="9"/>
  <c r="F209" i="9" s="1" a="1"/>
  <c r="F209" i="9" s="1"/>
  <c r="E344" i="9"/>
  <c r="E116" i="9"/>
  <c r="F116" i="9" s="1" a="1"/>
  <c r="F116" i="9" s="1"/>
  <c r="E457" i="9"/>
  <c r="E24" i="9"/>
  <c r="F24" i="9" s="1" a="1"/>
  <c r="F24" i="9" s="1"/>
  <c r="E416" i="9"/>
  <c r="E92" i="9"/>
  <c r="F92" i="9" s="1" a="1"/>
  <c r="F92" i="9" s="1"/>
  <c r="E147" i="9"/>
  <c r="F147" i="9" s="1" a="1"/>
  <c r="F147" i="9" s="1"/>
  <c r="E424" i="9"/>
  <c r="E278" i="9"/>
  <c r="E464" i="9"/>
  <c r="E316" i="9"/>
  <c r="E247" i="9"/>
  <c r="F247" i="9" s="1" a="1"/>
  <c r="F247" i="9" s="1"/>
  <c r="E13" i="9"/>
  <c r="F13" i="9" s="1" a="1"/>
  <c r="F13" i="9" s="1"/>
  <c r="E359" i="9"/>
  <c r="E38" i="9"/>
  <c r="F38" i="9" s="1" a="1"/>
  <c r="F38" i="9" s="1"/>
  <c r="E220" i="9"/>
  <c r="F220" i="9" s="1" a="1"/>
  <c r="F220" i="9" s="1"/>
  <c r="E11" i="9"/>
  <c r="F11" i="9" s="1" a="1"/>
  <c r="F11" i="9" s="1"/>
  <c r="E84" i="9"/>
  <c r="F84" i="9" s="1" a="1"/>
  <c r="F84" i="9" s="1"/>
  <c r="E366" i="9"/>
  <c r="E140" i="9"/>
  <c r="F140" i="9" s="1" a="1"/>
  <c r="F140" i="9" s="1"/>
  <c r="E44" i="9"/>
  <c r="F44" i="9" s="1" a="1"/>
  <c r="F44" i="9" s="1"/>
  <c r="E423" i="9"/>
  <c r="E75" i="9"/>
  <c r="F75" i="9" s="1" a="1"/>
  <c r="F75" i="9" s="1"/>
  <c r="E206" i="9"/>
  <c r="F206" i="9" s="1" a="1"/>
  <c r="F206" i="9" s="1"/>
  <c r="E473" i="9"/>
  <c r="E229" i="9"/>
  <c r="F229" i="9" s="1" a="1"/>
  <c r="F229" i="9" s="1"/>
  <c r="E235" i="9"/>
  <c r="F235" i="9" s="1" a="1"/>
  <c r="F235" i="9" s="1"/>
  <c r="E67" i="9"/>
  <c r="F67" i="9" s="1" a="1"/>
  <c r="F67" i="9" s="1"/>
  <c r="E124" i="9"/>
  <c r="F124" i="9" s="1" a="1"/>
  <c r="F124" i="9" s="1"/>
  <c r="E281" i="9"/>
  <c r="E42" i="9"/>
  <c r="F42" i="9" s="1" a="1"/>
  <c r="F42" i="9" s="1"/>
  <c r="E481" i="9"/>
  <c r="E390" i="9"/>
  <c r="E53" i="9"/>
  <c r="F53" i="9" s="1" a="1"/>
  <c r="F53" i="9" s="1"/>
  <c r="E130" i="9"/>
  <c r="F130" i="9" s="1" a="1"/>
  <c r="F130" i="9" s="1"/>
  <c r="E438" i="9"/>
  <c r="E236" i="9"/>
  <c r="F236" i="9" s="1" a="1"/>
  <c r="F236" i="9" s="1"/>
  <c r="E298" i="9"/>
  <c r="E377" i="9"/>
  <c r="E70" i="9"/>
  <c r="F70" i="9" s="1" a="1"/>
  <c r="F70" i="9" s="1"/>
  <c r="E326" i="9"/>
  <c r="E465" i="9"/>
  <c r="E19" i="9"/>
  <c r="F19" i="9" s="1" a="1"/>
  <c r="F19" i="9" s="1"/>
  <c r="E93" i="9"/>
  <c r="F93" i="9" s="1" a="1"/>
  <c r="F93" i="9" s="1"/>
  <c r="E335" i="9"/>
  <c r="E148" i="9"/>
  <c r="F148" i="9" s="1" a="1"/>
  <c r="F148" i="9" s="1"/>
  <c r="E176" i="9"/>
  <c r="F176" i="9" s="1" a="1"/>
  <c r="F176" i="9" s="1"/>
  <c r="E260" i="9"/>
  <c r="E29" i="9"/>
  <c r="F29" i="9" s="1" a="1"/>
  <c r="F29" i="9" s="1"/>
  <c r="E139" i="9"/>
  <c r="F139" i="9" s="1" a="1"/>
  <c r="F139" i="9" s="1"/>
  <c r="E389" i="9"/>
  <c r="E216" i="9"/>
  <c r="F216" i="9" s="1" a="1"/>
  <c r="F216" i="9" s="1"/>
  <c r="E341" i="9"/>
  <c r="E440" i="9"/>
  <c r="E225" i="9"/>
  <c r="F225" i="9" s="1" a="1"/>
  <c r="F225" i="9" s="1"/>
  <c r="E243" i="9"/>
  <c r="F243" i="9" s="1" a="1"/>
  <c r="F243" i="9" s="1"/>
  <c r="E37" i="9"/>
  <c r="F37" i="9" s="1" a="1"/>
  <c r="F37" i="9" s="1"/>
  <c r="E427" i="9"/>
  <c r="E86" i="9"/>
  <c r="F86" i="9" s="1" a="1"/>
  <c r="F86" i="9" s="1"/>
  <c r="E372" i="9"/>
  <c r="E255" i="9"/>
  <c r="E486" i="9"/>
  <c r="E395" i="9"/>
  <c r="E368" i="9"/>
  <c r="E339" i="9"/>
  <c r="E122" i="9"/>
  <c r="F122" i="9" s="1" a="1"/>
  <c r="F122" i="9" s="1"/>
  <c r="E402" i="9"/>
  <c r="E213" i="9"/>
  <c r="F213" i="9" s="1" a="1"/>
  <c r="F213" i="9" s="1"/>
  <c r="E22" i="9"/>
  <c r="F22" i="9" s="1" a="1"/>
  <c r="F22" i="9" s="1"/>
  <c r="E477" i="9"/>
  <c r="E109" i="9"/>
  <c r="F109" i="9" s="1" a="1"/>
  <c r="F109" i="9" s="1"/>
  <c r="E291" i="9"/>
  <c r="E433" i="9"/>
  <c r="E245" i="9"/>
  <c r="F245" i="9" s="1" a="1"/>
  <c r="F245" i="9" s="1"/>
  <c r="E138" i="9"/>
  <c r="F138" i="9" s="1" a="1"/>
  <c r="F138" i="9" s="1"/>
  <c r="E376" i="9"/>
  <c r="E437" i="9"/>
  <c r="E201" i="9"/>
  <c r="B235" i="7" s="1"/>
  <c r="E197" i="9"/>
  <c r="B231" i="7" s="1"/>
  <c r="E157" i="9"/>
  <c r="F157" i="9" s="1" a="1"/>
  <c r="F157" i="9" s="1"/>
  <c r="E296" i="9"/>
  <c r="E434" i="9"/>
  <c r="E277" i="9"/>
  <c r="E121" i="9"/>
  <c r="F121" i="9" s="1" a="1"/>
  <c r="F121" i="9" s="1"/>
  <c r="E413" i="9"/>
  <c r="E404" i="9"/>
  <c r="E303" i="9"/>
  <c r="E336" i="9"/>
  <c r="E251" i="9"/>
  <c r="E41" i="9"/>
  <c r="F41" i="9" s="1" a="1"/>
  <c r="F41" i="9" s="1"/>
  <c r="E45" i="9"/>
  <c r="F45" i="9" s="1" a="1"/>
  <c r="F45" i="9" s="1"/>
  <c r="E94" i="9"/>
  <c r="F94" i="9" s="1" a="1"/>
  <c r="F94" i="9" s="1"/>
  <c r="E79" i="9"/>
  <c r="F79" i="9" s="1" a="1"/>
  <c r="F79" i="9" s="1"/>
  <c r="E282" i="9"/>
  <c r="E483" i="9"/>
  <c r="E78" i="9"/>
  <c r="F78" i="9" s="1" a="1"/>
  <c r="F78" i="9" s="1"/>
  <c r="E150" i="9"/>
  <c r="F150" i="9" s="1" a="1"/>
  <c r="F150" i="9" s="1"/>
  <c r="E32" i="9"/>
  <c r="F32" i="9" s="1" a="1"/>
  <c r="F32" i="9" s="1"/>
  <c r="E214" i="9"/>
  <c r="F214" i="9" s="1" a="1"/>
  <c r="F214" i="9" s="1"/>
  <c r="E328" i="9"/>
  <c r="E76" i="9"/>
  <c r="F76" i="9" s="1" a="1"/>
  <c r="F76" i="9" s="1"/>
  <c r="E77" i="9"/>
  <c r="F77" i="9" s="1" a="1"/>
  <c r="F77" i="9" s="1"/>
  <c r="E178" i="9"/>
  <c r="F178" i="9" s="1" a="1"/>
  <c r="F178" i="9" s="1"/>
  <c r="E388" i="9"/>
  <c r="E444" i="9"/>
  <c r="E271" i="9"/>
  <c r="E332" i="9"/>
  <c r="E227" i="9"/>
  <c r="F227" i="9" s="1" a="1"/>
  <c r="F227" i="9" s="1"/>
  <c r="E145" i="9"/>
  <c r="F145" i="9" s="1" a="1"/>
  <c r="F145" i="9" s="1"/>
  <c r="E168" i="9"/>
  <c r="F168" i="9" s="1" a="1"/>
  <c r="F168" i="9" s="1"/>
  <c r="E253" i="9"/>
  <c r="E354" i="9"/>
  <c r="E146" i="9"/>
  <c r="F146" i="9" s="1" a="1"/>
  <c r="F146" i="9" s="1"/>
  <c r="E43" i="9"/>
  <c r="F43" i="9" s="1" a="1"/>
  <c r="F43" i="9" s="1"/>
  <c r="E286" i="9"/>
  <c r="E337" i="9"/>
  <c r="E16" i="9"/>
  <c r="F16" i="9" s="1" a="1"/>
  <c r="F16" i="9" s="1"/>
  <c r="E420" i="9"/>
  <c r="E383" i="9"/>
  <c r="E324" i="9"/>
  <c r="E47" i="9"/>
  <c r="F47" i="9" s="1" a="1"/>
  <c r="F47" i="9" s="1"/>
  <c r="E415" i="9"/>
  <c r="E249" i="9"/>
  <c r="E475" i="9"/>
  <c r="E387" i="9"/>
  <c r="E88" i="9"/>
  <c r="F88" i="9" s="1" a="1"/>
  <c r="F88" i="9" s="1"/>
  <c r="E36" i="9"/>
  <c r="F36" i="9" s="1" a="1"/>
  <c r="F36" i="9" s="1"/>
  <c r="E169" i="9"/>
  <c r="F169" i="9" s="1" a="1"/>
  <c r="F169" i="9" s="1"/>
  <c r="E322" i="9"/>
  <c r="E308" i="9"/>
  <c r="E12" i="9"/>
  <c r="F12" i="9" s="1" a="1"/>
  <c r="F12" i="9" s="1"/>
  <c r="E399" i="9"/>
  <c r="E123" i="9"/>
  <c r="F123" i="9" s="1" a="1"/>
  <c r="F123" i="9" s="1"/>
  <c r="E323" i="9"/>
  <c r="E400" i="9"/>
  <c r="E177" i="9"/>
  <c r="F177" i="9" s="1" a="1"/>
  <c r="F177" i="9" s="1"/>
  <c r="E57" i="9"/>
  <c r="F57" i="9" s="1" a="1"/>
  <c r="F57" i="9" s="1"/>
  <c r="E159" i="9"/>
  <c r="F159" i="9" s="1" a="1"/>
  <c r="F159" i="9" s="1"/>
  <c r="E174" i="9"/>
  <c r="F174" i="9" s="1" a="1"/>
  <c r="F174" i="9" s="1"/>
  <c r="E128" i="9"/>
  <c r="F128" i="9" s="1" a="1"/>
  <c r="F128" i="9" s="1"/>
  <c r="E461" i="9"/>
  <c r="E482" i="9"/>
  <c r="E353" i="9"/>
  <c r="E280" i="9"/>
  <c r="E257" i="9"/>
  <c r="E428" i="9"/>
  <c r="E320" i="9"/>
  <c r="E309" i="9"/>
  <c r="E275" i="9"/>
  <c r="E219" i="9"/>
  <c r="F219" i="9" s="1" a="1"/>
  <c r="F219" i="9" s="1"/>
  <c r="E127" i="9"/>
  <c r="F127" i="9" s="1" a="1"/>
  <c r="F127" i="9" s="1"/>
  <c r="E287" i="9"/>
  <c r="E39" i="9"/>
  <c r="F39" i="9" s="1" a="1"/>
  <c r="F39" i="9" s="1"/>
  <c r="E459" i="9"/>
  <c r="E101" i="9"/>
  <c r="F101" i="9" s="1" a="1"/>
  <c r="F101" i="9" s="1"/>
  <c r="E203" i="9"/>
  <c r="B237" i="7" s="1"/>
  <c r="E412" i="9"/>
  <c r="E436" i="9"/>
  <c r="E369" i="9"/>
  <c r="E453" i="9"/>
  <c r="E406" i="9"/>
  <c r="E405" i="9"/>
  <c r="E250" i="9"/>
  <c r="E411" i="9"/>
  <c r="E439" i="9"/>
  <c r="E472" i="9"/>
  <c r="E441" i="9"/>
  <c r="E346" i="9"/>
  <c r="E425" i="9"/>
  <c r="E343" i="9"/>
  <c r="E228" i="9"/>
  <c r="F228" i="9" s="1" a="1"/>
  <c r="F228" i="9" s="1"/>
  <c r="E430" i="9"/>
  <c r="E142" i="9"/>
  <c r="F142" i="9" s="1" a="1"/>
  <c r="F142" i="9" s="1"/>
  <c r="E96" i="9"/>
  <c r="F96" i="9" s="1" a="1"/>
  <c r="F96" i="9" s="1"/>
  <c r="E113" i="9"/>
  <c r="F113" i="9" s="1" a="1"/>
  <c r="F113" i="9" s="1"/>
  <c r="E375" i="9"/>
  <c r="E239" i="9"/>
  <c r="F239" i="9" s="1" a="1"/>
  <c r="F239" i="9" s="1"/>
  <c r="E385" i="9"/>
  <c r="E241" i="9"/>
  <c r="F241" i="9" s="1" a="1"/>
  <c r="F241" i="9" s="1"/>
  <c r="E419" i="9"/>
  <c r="E171" i="9"/>
  <c r="F171" i="9" s="1" a="1"/>
  <c r="F171" i="9" s="1"/>
  <c r="E23" i="9"/>
  <c r="F23" i="9" s="1" a="1"/>
  <c r="F23" i="9" s="1"/>
  <c r="E131" i="9"/>
  <c r="F131" i="9" s="1" a="1"/>
  <c r="F131" i="9" s="1"/>
  <c r="E333" i="9"/>
  <c r="E292" i="9"/>
  <c r="E9" i="9"/>
  <c r="F9" i="9" s="1" a="1"/>
  <c r="F9" i="9" s="1"/>
  <c r="E28" i="9"/>
  <c r="F28" i="9" s="1" a="1"/>
  <c r="F28" i="9" s="1"/>
  <c r="E289" i="9"/>
  <c r="E401" i="9"/>
  <c r="E89" i="9"/>
  <c r="F89" i="9" s="1" a="1"/>
  <c r="F89" i="9" s="1"/>
  <c r="E347" i="9"/>
  <c r="E314" i="9"/>
  <c r="E256" i="9"/>
  <c r="E52" i="9"/>
  <c r="F52" i="9" s="1" a="1"/>
  <c r="F52" i="9" s="1"/>
  <c r="E74" i="9"/>
  <c r="F74" i="9" s="1" a="1"/>
  <c r="F74" i="9" s="1"/>
  <c r="E356" i="9"/>
  <c r="E221" i="9"/>
  <c r="F221" i="9" s="1" a="1"/>
  <c r="F221" i="9" s="1"/>
  <c r="E154" i="9"/>
  <c r="F154" i="9" s="1" a="1"/>
  <c r="F154" i="9" s="1"/>
  <c r="E365" i="9"/>
  <c r="E447" i="9"/>
  <c r="E60" i="9"/>
  <c r="F60" i="9" s="1" a="1"/>
  <c r="F60" i="9" s="1"/>
  <c r="E98" i="9"/>
  <c r="F98" i="9" s="1" a="1"/>
  <c r="F98" i="9" s="1"/>
  <c r="E479" i="9"/>
  <c r="E449" i="9"/>
  <c r="E119" i="9"/>
  <c r="F119" i="9" s="1" a="1"/>
  <c r="F119" i="9" s="1"/>
  <c r="E151" i="9"/>
  <c r="F151" i="9" s="1" a="1"/>
  <c r="F151" i="9" s="1"/>
  <c r="E484" i="9"/>
  <c r="E261" i="9"/>
  <c r="E476" i="9"/>
  <c r="E58" i="9"/>
  <c r="F58" i="9" s="1" a="1"/>
  <c r="F58" i="9" s="1"/>
  <c r="E313" i="9"/>
  <c r="E50" i="9"/>
  <c r="F50" i="9" s="1" a="1"/>
  <c r="F50" i="9" s="1"/>
  <c r="E273" i="9"/>
  <c r="E262" i="9"/>
  <c r="E110" i="9"/>
  <c r="F110" i="9" s="1" a="1"/>
  <c r="F110" i="9" s="1"/>
  <c r="E161" i="9"/>
  <c r="F161" i="9" s="1" a="1"/>
  <c r="F161" i="9" s="1"/>
  <c r="E156" i="9"/>
  <c r="F156" i="9" s="1" a="1"/>
  <c r="F156" i="9" s="1"/>
  <c r="E361" i="9"/>
  <c r="E224" i="9"/>
  <c r="F224" i="9" s="1" a="1"/>
  <c r="F224" i="9" s="1"/>
  <c r="E455" i="9"/>
  <c r="E207" i="9"/>
  <c r="F207" i="9" s="1" a="1"/>
  <c r="F207" i="9" s="1"/>
  <c r="E231" i="9"/>
  <c r="F231" i="9" s="1" a="1"/>
  <c r="F231" i="9" s="1"/>
  <c r="E294" i="9"/>
  <c r="E99" i="9"/>
  <c r="F99" i="9" s="1" a="1"/>
  <c r="F99" i="9" s="1"/>
  <c r="E144" i="9"/>
  <c r="F144" i="9" s="1" a="1"/>
  <c r="F144" i="9" s="1"/>
  <c r="E378" i="9"/>
  <c r="E370" i="9"/>
  <c r="E223" i="9"/>
  <c r="F223" i="9" s="1" a="1"/>
  <c r="F223" i="9" s="1"/>
  <c r="E81" i="9"/>
  <c r="F81" i="9" s="1" a="1"/>
  <c r="F81" i="9" s="1"/>
  <c r="E290" i="9"/>
  <c r="E263" i="9"/>
  <c r="E242" i="9"/>
  <c r="F242" i="9" s="1" a="1"/>
  <c r="F242" i="9" s="1"/>
  <c r="E118" i="9"/>
  <c r="F118" i="9" s="1" a="1"/>
  <c r="F118" i="9" s="1"/>
  <c r="E352" i="9"/>
  <c r="E215" i="9"/>
  <c r="F215" i="9" s="1" a="1"/>
  <c r="F215" i="9" s="1"/>
  <c r="E106" i="9"/>
  <c r="F106" i="9" s="1" a="1"/>
  <c r="F106" i="9" s="1"/>
  <c r="E327" i="9"/>
  <c r="E126" i="9"/>
  <c r="F126" i="9" s="1" a="1"/>
  <c r="F126" i="9" s="1"/>
  <c r="E31" i="9"/>
  <c r="F31" i="9" s="1" a="1"/>
  <c r="F31" i="9" s="1"/>
  <c r="E125" i="9"/>
  <c r="F125" i="9" s="1" a="1"/>
  <c r="F125" i="9" s="1"/>
  <c r="E165" i="9"/>
  <c r="F165" i="9" s="1" a="1"/>
  <c r="F165" i="9" s="1"/>
  <c r="E342" i="9"/>
  <c r="E272" i="9"/>
  <c r="E467" i="9"/>
  <c r="E85" i="9"/>
  <c r="F85" i="9" s="1" a="1"/>
  <c r="F85" i="9" s="1"/>
  <c r="E132" i="9"/>
  <c r="F132" i="9" s="1" a="1"/>
  <c r="F132" i="9" s="1"/>
  <c r="E268" i="9"/>
  <c r="E311" i="9"/>
  <c r="E460" i="9"/>
  <c r="E338" i="9"/>
  <c r="E295" i="9"/>
  <c r="E382" i="9"/>
  <c r="E310" i="9"/>
  <c r="E170" i="9"/>
  <c r="F170" i="9" s="1" a="1"/>
  <c r="F170" i="9" s="1"/>
  <c r="E258" i="9"/>
  <c r="E71" i="9"/>
  <c r="F71" i="9" s="1" a="1"/>
  <c r="F71" i="9" s="1"/>
  <c r="E373" i="9"/>
  <c r="E237" i="9"/>
  <c r="F237" i="9" s="1" a="1"/>
  <c r="F237" i="9" s="1"/>
  <c r="E73" i="9"/>
  <c r="F73" i="9" s="1" a="1"/>
  <c r="F73" i="9" s="1"/>
  <c r="E374" i="9"/>
  <c r="E331" i="9"/>
  <c r="E10" i="9"/>
  <c r="F10" i="9" s="1" a="1"/>
  <c r="F10" i="9" s="1"/>
  <c r="E244" i="9"/>
  <c r="F244" i="9" s="1" a="1"/>
  <c r="F244" i="9" s="1"/>
  <c r="E468" i="9"/>
  <c r="E443" i="9"/>
  <c r="E208" i="9"/>
  <c r="F208" i="9" s="1" a="1"/>
  <c r="F208" i="9" s="1"/>
  <c r="E49" i="9"/>
  <c r="F49" i="9" s="1" a="1"/>
  <c r="F49" i="9" s="1"/>
  <c r="E487" i="9"/>
  <c r="E478" i="9"/>
  <c r="E114" i="9"/>
  <c r="F114" i="9" s="1" a="1"/>
  <c r="F114" i="9" s="1"/>
  <c r="E104" i="9"/>
  <c r="F104" i="9" s="1" a="1"/>
  <c r="F104" i="9" s="1"/>
  <c r="E210" i="9"/>
  <c r="F210" i="9" s="1" a="1"/>
  <c r="F210" i="9" s="1"/>
  <c r="E306" i="9"/>
  <c r="E463" i="9"/>
  <c r="E211" i="9"/>
  <c r="F211" i="9" s="1" a="1"/>
  <c r="F211" i="9" s="1"/>
  <c r="E218" i="9"/>
  <c r="F218" i="9" s="1" a="1"/>
  <c r="F218" i="9" s="1"/>
  <c r="E319" i="9"/>
  <c r="E325" i="9"/>
  <c r="E450" i="9"/>
  <c r="E240" i="9"/>
  <c r="F240" i="9" s="1" a="1"/>
  <c r="F240" i="9" s="1"/>
  <c r="E91" i="9"/>
  <c r="F91" i="9" s="1" a="1"/>
  <c r="F91" i="9" s="1"/>
  <c r="E21" i="9"/>
  <c r="F21" i="9" s="1" a="1"/>
  <c r="F21" i="9" s="1"/>
  <c r="E212" i="9"/>
  <c r="F212" i="9" s="1" a="1"/>
  <c r="F212" i="9" s="1"/>
  <c r="E246" i="9"/>
  <c r="F246" i="9" s="1" a="1"/>
  <c r="F246" i="9" s="1"/>
  <c r="E141" i="9"/>
  <c r="F141" i="9" s="1" a="1"/>
  <c r="F141" i="9" s="1"/>
  <c r="E454" i="9"/>
  <c r="E417" i="9"/>
  <c r="E299" i="9"/>
  <c r="E204" i="9"/>
  <c r="B238" i="7" s="1"/>
  <c r="E25" i="9"/>
  <c r="F25" i="9" s="1" a="1"/>
  <c r="F25" i="9" s="1"/>
  <c r="E360" i="9"/>
  <c r="E217" i="9"/>
  <c r="F217" i="9" s="1" a="1"/>
  <c r="F217" i="9" s="1"/>
  <c r="E304" i="9"/>
  <c r="E248" i="9"/>
  <c r="F248" i="9" s="1" a="1"/>
  <c r="F248" i="9" s="1"/>
  <c r="E233" i="9"/>
  <c r="F233" i="9" s="1" a="1"/>
  <c r="F233" i="9" s="1"/>
  <c r="E61" i="9"/>
  <c r="F61" i="9" s="1" a="1"/>
  <c r="F61" i="9" s="1"/>
  <c r="E329" i="9"/>
  <c r="E421" i="9"/>
  <c r="E264" i="9"/>
  <c r="E397" i="9"/>
  <c r="E18" i="9"/>
  <c r="F18" i="9" s="1" a="1"/>
  <c r="F18" i="9" s="1"/>
  <c r="E166" i="9"/>
  <c r="F166" i="9" s="1" a="1"/>
  <c r="F166" i="9" s="1"/>
  <c r="E317" i="9"/>
  <c r="E259" i="9"/>
  <c r="E175" i="9"/>
  <c r="F175" i="9" s="1" a="1"/>
  <c r="F175" i="9" s="1"/>
  <c r="E302" i="9"/>
  <c r="E82" i="9"/>
  <c r="F82" i="9" s="1" a="1"/>
  <c r="F82" i="9" s="1"/>
  <c r="E135" i="9"/>
  <c r="F135" i="9" s="1" a="1"/>
  <c r="F135" i="9" s="1"/>
  <c r="E56" i="9"/>
  <c r="F56" i="9" s="1" a="1"/>
  <c r="F56" i="9" s="1"/>
  <c r="E80" i="9"/>
  <c r="F80" i="9" s="1" a="1"/>
  <c r="F80" i="9" s="1"/>
  <c r="E381" i="9"/>
  <c r="E59" i="9"/>
  <c r="F59" i="9" s="1" a="1"/>
  <c r="F59" i="9" s="1"/>
  <c r="E392" i="9"/>
  <c r="E462" i="9"/>
  <c r="E252" i="9"/>
  <c r="E456" i="9"/>
  <c r="E222" i="9"/>
  <c r="F222" i="9" s="1" a="1"/>
  <c r="F222" i="9" s="1"/>
  <c r="E429" i="9"/>
  <c r="E414" i="9"/>
  <c r="E54" i="9"/>
  <c r="F54" i="9" s="1" a="1"/>
  <c r="F54" i="9" s="1"/>
  <c r="E68" i="9"/>
  <c r="F68" i="9" s="1" a="1"/>
  <c r="F68" i="9" s="1"/>
  <c r="E100" i="9"/>
  <c r="F100" i="9" s="1" a="1"/>
  <c r="F100" i="9" s="1"/>
  <c r="E393" i="9"/>
  <c r="E267" i="9"/>
  <c r="E230" i="9"/>
  <c r="F230" i="9" s="1" a="1"/>
  <c r="F230" i="9" s="1"/>
  <c r="E279" i="9"/>
  <c r="E234" i="9"/>
  <c r="F234" i="9" s="1" a="1"/>
  <c r="F234" i="9" s="1"/>
  <c r="E266" i="9"/>
  <c r="E105" i="9"/>
  <c r="F105" i="9" s="1" a="1"/>
  <c r="F105" i="9" s="1"/>
  <c r="E471" i="9"/>
  <c r="E133" i="9"/>
  <c r="F133" i="9" s="1" a="1"/>
  <c r="F133" i="9" s="1"/>
  <c r="E300" i="9"/>
  <c r="E426" i="9"/>
  <c r="E238" i="9"/>
  <c r="F238" i="9" s="1" a="1"/>
  <c r="F238" i="9" s="1"/>
  <c r="E179" i="9"/>
  <c r="F179" i="9" s="1" a="1"/>
  <c r="F179" i="9" s="1"/>
  <c r="E293" i="9"/>
  <c r="E270" i="9"/>
  <c r="E355" i="9"/>
  <c r="E458" i="9"/>
  <c r="E155" i="9"/>
  <c r="F155" i="9" s="1" a="1"/>
  <c r="F155" i="9" s="1"/>
  <c r="E136" i="9"/>
  <c r="F136" i="9" s="1" a="1"/>
  <c r="F136" i="9" s="1"/>
  <c r="E379" i="9"/>
  <c r="E363" i="9"/>
  <c r="E202" i="9"/>
  <c r="B236" i="7" s="1"/>
  <c r="E312" i="9"/>
  <c r="E55" i="9"/>
  <c r="F55" i="9" s="1" a="1"/>
  <c r="F55" i="9" s="1"/>
  <c r="E200" i="9"/>
  <c r="B234" i="7" s="1"/>
  <c r="E380" i="9"/>
  <c r="E102" i="9"/>
  <c r="F102" i="9" s="1" a="1"/>
  <c r="F102" i="9" s="1"/>
  <c r="E129" i="9"/>
  <c r="F129" i="9" s="1" a="1"/>
  <c r="F129" i="9" s="1"/>
  <c r="E386" i="9"/>
  <c r="E284" i="9"/>
  <c r="E485" i="9"/>
  <c r="E451" i="9"/>
  <c r="E199" i="9"/>
  <c r="B233" i="7" s="1"/>
  <c r="F173" i="9" a="1"/>
  <c r="F173" i="9" s="1"/>
  <c r="E120" i="9"/>
  <c r="F120" i="9" s="1" a="1"/>
  <c r="F120" i="9" s="1"/>
  <c r="E445" i="9"/>
  <c r="E97" i="9"/>
  <c r="F97" i="9" s="1" a="1"/>
  <c r="F97" i="9" s="1"/>
  <c r="E27" i="9"/>
  <c r="F27" i="9" s="1" a="1"/>
  <c r="F27" i="9" s="1"/>
  <c r="E232" i="9"/>
  <c r="F232" i="9" s="1" a="1"/>
  <c r="F232" i="9" s="1"/>
  <c r="E66" i="9"/>
  <c r="F66" i="9" s="1" a="1"/>
  <c r="F66" i="9" s="1"/>
  <c r="E143" i="9"/>
  <c r="F143" i="9" s="1" a="1"/>
  <c r="F143" i="9" s="1"/>
  <c r="E26" i="9"/>
  <c r="F26" i="9" s="1" a="1"/>
  <c r="F26" i="9" s="1"/>
  <c r="E398" i="9"/>
  <c r="E330" i="9"/>
  <c r="E72" i="9"/>
  <c r="F72" i="9" s="1" a="1"/>
  <c r="F72" i="9" s="1"/>
  <c r="E466" i="9"/>
  <c r="E301" i="9"/>
  <c r="E452" i="9"/>
  <c r="E367" i="9"/>
  <c r="E448" i="9"/>
  <c r="E33" i="9"/>
  <c r="F33" i="9" s="1" a="1"/>
  <c r="F33" i="9" s="1"/>
  <c r="E111" i="9"/>
  <c r="F111" i="9" s="1" a="1"/>
  <c r="F111" i="9" s="1"/>
  <c r="E51" i="9"/>
  <c r="F51" i="9" s="1" a="1"/>
  <c r="F51" i="9" s="1"/>
  <c r="E345" i="9"/>
  <c r="B110" i="7"/>
  <c r="B118" i="7"/>
  <c r="B208" i="7"/>
  <c r="B142" i="7"/>
  <c r="B224" i="7"/>
  <c r="B193" i="7"/>
  <c r="B205" i="7"/>
  <c r="B180" i="7"/>
  <c r="B102" i="7"/>
  <c r="B113" i="7"/>
  <c r="B196" i="7"/>
  <c r="B71" i="7"/>
  <c r="B108" i="7"/>
  <c r="B187" i="7"/>
  <c r="B73" i="7"/>
  <c r="B47" i="7"/>
  <c r="B83" i="7"/>
  <c r="B58" i="7"/>
  <c r="B166" i="7"/>
  <c r="B139" i="7"/>
  <c r="B43" i="7"/>
  <c r="B198" i="7"/>
  <c r="B169" i="7"/>
  <c r="B184" i="7"/>
  <c r="B89" i="7"/>
  <c r="B55" i="7"/>
  <c r="B176" i="7"/>
  <c r="B214" i="7"/>
  <c r="B121" i="7"/>
  <c r="B172" i="7"/>
  <c r="B69" i="7"/>
  <c r="B53" i="7"/>
  <c r="B92" i="7"/>
  <c r="B171" i="7"/>
  <c r="B146" i="7"/>
  <c r="B163" i="7"/>
  <c r="B181" i="7"/>
  <c r="B62" i="7"/>
  <c r="B101" i="7"/>
  <c r="B194" i="7"/>
  <c r="B135" i="7"/>
  <c r="B141" i="7"/>
  <c r="B66" i="7"/>
  <c r="B103" i="7"/>
  <c r="B179" i="7"/>
  <c r="B158" i="7"/>
  <c r="B127" i="7"/>
  <c r="B116" i="7"/>
  <c r="B59" i="7"/>
  <c r="B120" i="7"/>
  <c r="B84" i="7"/>
  <c r="B167" i="7"/>
  <c r="B209" i="7"/>
  <c r="B140" i="7"/>
  <c r="B48" i="7"/>
  <c r="B222" i="7"/>
  <c r="B125" i="7"/>
  <c r="B74" i="7"/>
  <c r="B87" i="7"/>
  <c r="B100" i="7"/>
  <c r="B229" i="7"/>
  <c r="B137" i="7"/>
  <c r="B86" i="7"/>
  <c r="B78" i="7"/>
  <c r="B174" i="7"/>
  <c r="B79" i="7"/>
  <c r="B156" i="7"/>
  <c r="B157" i="7"/>
  <c r="B134" i="7"/>
  <c r="B218" i="7"/>
  <c r="B178" i="7"/>
  <c r="B168" i="7"/>
  <c r="B165" i="7"/>
  <c r="B132" i="7"/>
  <c r="B94" i="7"/>
  <c r="B50" i="7"/>
  <c r="B210" i="7"/>
  <c r="B109" i="7"/>
  <c r="B81" i="7"/>
  <c r="B90" i="7"/>
  <c r="B175" i="7"/>
  <c r="B111" i="7"/>
  <c r="B98" i="7"/>
  <c r="B190" i="7"/>
  <c r="B51" i="7"/>
  <c r="B164" i="7"/>
  <c r="B206" i="7"/>
  <c r="B45" i="7"/>
  <c r="N54" i="7"/>
  <c r="B124" i="7"/>
  <c r="B63" i="7"/>
  <c r="J110" i="7"/>
  <c r="B199" i="7"/>
  <c r="B46" i="7"/>
  <c r="B75" i="7"/>
  <c r="B150" i="7"/>
  <c r="B80" i="7"/>
  <c r="B173" i="7"/>
  <c r="B77" i="7"/>
  <c r="B147" i="7"/>
  <c r="B192" i="7"/>
  <c r="B56" i="7"/>
  <c r="B220" i="7"/>
  <c r="B115" i="7"/>
  <c r="B162" i="7"/>
  <c r="B151" i="7"/>
  <c r="B136" i="7"/>
  <c r="B148" i="7"/>
  <c r="B154" i="7"/>
  <c r="B52" i="7"/>
  <c r="B65" i="7"/>
  <c r="B76" i="7"/>
  <c r="B128" i="7"/>
  <c r="B107" i="7"/>
  <c r="B215" i="7"/>
  <c r="B153" i="7"/>
  <c r="B152" i="7"/>
  <c r="B189" i="7"/>
  <c r="B207" i="7"/>
  <c r="B170" i="7"/>
  <c r="B117" i="7"/>
  <c r="B155" i="7"/>
  <c r="B91" i="7"/>
  <c r="B119" i="7"/>
  <c r="B82" i="7"/>
  <c r="F200" i="9" l="1" a="1"/>
  <c r="F200" i="9" s="1"/>
  <c r="F202" i="9" a="1"/>
  <c r="F202" i="9" s="1"/>
  <c r="F204" i="9" a="1"/>
  <c r="F204" i="9" s="1"/>
  <c r="F197" i="9" a="1"/>
  <c r="F197" i="9" s="1"/>
  <c r="F201" i="9" a="1"/>
  <c r="F201" i="9" s="1"/>
  <c r="F198" i="9" a="1"/>
  <c r="F198" i="9" s="1"/>
  <c r="F203" i="9" a="1"/>
  <c r="F203" i="9" s="1"/>
  <c r="F205" i="9" a="1"/>
  <c r="F205" i="9" s="1"/>
  <c r="F199" i="9" a="1"/>
  <c r="F199" i="9" s="1"/>
  <c r="K239" i="7"/>
  <c r="R239" i="7"/>
  <c r="H239" i="7"/>
  <c r="C239" i="7"/>
  <c r="F239" i="7"/>
  <c r="M239" i="7"/>
  <c r="E239" i="7"/>
  <c r="D239" i="7"/>
  <c r="G239" i="7"/>
  <c r="P239" i="7"/>
  <c r="Q239" i="7" s="1"/>
  <c r="L239" i="7"/>
  <c r="N239" i="7"/>
  <c r="J239" i="7"/>
  <c r="I239" i="7"/>
  <c r="O239" i="7"/>
  <c r="L238" i="7"/>
  <c r="J238" i="7"/>
  <c r="M238" i="7"/>
  <c r="K238" i="7"/>
  <c r="H238" i="7"/>
  <c r="O238" i="7"/>
  <c r="C238" i="7"/>
  <c r="F238" i="7"/>
  <c r="D238" i="7"/>
  <c r="N238" i="7"/>
  <c r="E238" i="7"/>
  <c r="G238" i="7"/>
  <c r="I238" i="7"/>
  <c r="P238" i="7"/>
  <c r="Q238" i="7" s="1"/>
  <c r="R238" i="7"/>
  <c r="H237" i="7"/>
  <c r="M237" i="7"/>
  <c r="C237" i="7"/>
  <c r="N237" i="7"/>
  <c r="L237" i="7"/>
  <c r="D237" i="7"/>
  <c r="K237" i="7"/>
  <c r="G237" i="7"/>
  <c r="E237" i="7"/>
  <c r="F237" i="7"/>
  <c r="O237" i="7"/>
  <c r="R237" i="7"/>
  <c r="P237" i="7"/>
  <c r="Q237" i="7" s="1"/>
  <c r="I237" i="7"/>
  <c r="J237" i="7"/>
  <c r="R236" i="7"/>
  <c r="P236" i="7"/>
  <c r="Q236" i="7" s="1"/>
  <c r="N236" i="7"/>
  <c r="C236" i="7"/>
  <c r="E236" i="7"/>
  <c r="M236" i="7"/>
  <c r="I236" i="7"/>
  <c r="J236" i="7"/>
  <c r="O236" i="7"/>
  <c r="F236" i="7"/>
  <c r="G236" i="7"/>
  <c r="L236" i="7"/>
  <c r="K236" i="7"/>
  <c r="D236" i="7"/>
  <c r="H236" i="7"/>
  <c r="H235" i="7"/>
  <c r="C235" i="7"/>
  <c r="I235" i="7"/>
  <c r="J235" i="7"/>
  <c r="F235" i="7"/>
  <c r="K235" i="7"/>
  <c r="N235" i="7"/>
  <c r="P235" i="7"/>
  <c r="Q235" i="7" s="1"/>
  <c r="R235" i="7"/>
  <c r="G235" i="7"/>
  <c r="D235" i="7"/>
  <c r="L235" i="7"/>
  <c r="M235" i="7"/>
  <c r="O235" i="7"/>
  <c r="E235" i="7"/>
  <c r="K234" i="7"/>
  <c r="E234" i="7"/>
  <c r="P234" i="7"/>
  <c r="Q234" i="7" s="1"/>
  <c r="G234" i="7"/>
  <c r="M234" i="7"/>
  <c r="H234" i="7"/>
  <c r="J234" i="7"/>
  <c r="N234" i="7"/>
  <c r="O234" i="7"/>
  <c r="D234" i="7"/>
  <c r="R234" i="7"/>
  <c r="C234" i="7"/>
  <c r="L234" i="7"/>
  <c r="I234" i="7"/>
  <c r="F234" i="7"/>
  <c r="R233" i="7"/>
  <c r="K233" i="7"/>
  <c r="O233" i="7"/>
  <c r="P233" i="7"/>
  <c r="Q233" i="7" s="1"/>
  <c r="H233" i="7"/>
  <c r="C233" i="7"/>
  <c r="E233" i="7"/>
  <c r="G233" i="7"/>
  <c r="D233" i="7"/>
  <c r="I233" i="7"/>
  <c r="L233" i="7"/>
  <c r="M233" i="7"/>
  <c r="N233" i="7"/>
  <c r="F233" i="7"/>
  <c r="J233" i="7"/>
  <c r="L232" i="7"/>
  <c r="R232" i="7"/>
  <c r="E232" i="7"/>
  <c r="D232" i="7"/>
  <c r="H232" i="7"/>
  <c r="G232" i="7"/>
  <c r="M232" i="7"/>
  <c r="I232" i="7"/>
  <c r="P232" i="7"/>
  <c r="Q232" i="7" s="1"/>
  <c r="F232" i="7"/>
  <c r="K232" i="7"/>
  <c r="O232" i="7"/>
  <c r="N232" i="7"/>
  <c r="C232" i="7"/>
  <c r="J232" i="7"/>
  <c r="B195" i="7"/>
  <c r="B96" i="7"/>
  <c r="B64" i="7"/>
  <c r="B144" i="7"/>
  <c r="B72" i="7"/>
  <c r="B230" i="7"/>
  <c r="B182" i="7"/>
  <c r="B216" i="7"/>
  <c r="B130" i="7"/>
  <c r="B70" i="7"/>
  <c r="B226" i="7"/>
  <c r="B160" i="7"/>
  <c r="B203" i="7"/>
  <c r="B95" i="7"/>
  <c r="B185" i="7"/>
  <c r="B49" i="7"/>
  <c r="B129" i="7"/>
  <c r="B131" i="7"/>
  <c r="B133" i="7"/>
  <c r="B112" i="7"/>
  <c r="B143" i="7"/>
  <c r="B213" i="7"/>
  <c r="B60" i="7"/>
  <c r="B114" i="7"/>
  <c r="B126" i="7"/>
  <c r="B106" i="7"/>
  <c r="B212" i="7"/>
  <c r="B219" i="7"/>
  <c r="B68" i="7"/>
  <c r="B88" i="7"/>
  <c r="B97" i="7"/>
  <c r="B61" i="7"/>
  <c r="B223" i="7"/>
  <c r="B204" i="7"/>
  <c r="B99" i="7"/>
  <c r="B183" i="7"/>
  <c r="B225" i="7"/>
  <c r="B221" i="7"/>
  <c r="B197" i="7"/>
  <c r="B105" i="7"/>
  <c r="B93" i="7"/>
  <c r="B201" i="7"/>
  <c r="B122" i="7"/>
  <c r="B44" i="7"/>
  <c r="B54" i="7"/>
  <c r="B161" i="7"/>
  <c r="B227" i="7"/>
  <c r="B217" i="7"/>
  <c r="B57" i="7"/>
  <c r="B200" i="7"/>
  <c r="B145" i="7"/>
  <c r="B104" i="7"/>
  <c r="B186" i="7"/>
  <c r="B123" i="7"/>
  <c r="B202" i="7"/>
  <c r="B149" i="7"/>
  <c r="B211" i="7"/>
  <c r="B177" i="7"/>
  <c r="B188" i="7"/>
  <c r="B228" i="7"/>
  <c r="B138" i="7"/>
  <c r="B159" i="7"/>
  <c r="B191" i="7"/>
  <c r="B67" i="7"/>
  <c r="B85" i="7"/>
  <c r="C231" i="7" l="1"/>
  <c r="L231" i="7"/>
  <c r="I231" i="7"/>
  <c r="F231" i="7"/>
  <c r="E231" i="7"/>
  <c r="R231" i="7"/>
  <c r="J231" i="7"/>
  <c r="M231" i="7"/>
  <c r="P231" i="7"/>
  <c r="H231" i="7"/>
  <c r="K231" i="7"/>
  <c r="D231" i="7"/>
  <c r="O231" i="7"/>
  <c r="N231" i="7"/>
  <c r="G231" i="7"/>
  <c r="Q231" i="7" l="1"/>
  <c r="D182" i="7"/>
  <c r="J132" i="7"/>
  <c r="H177" i="7"/>
  <c r="P170" i="7"/>
  <c r="J229" i="7"/>
  <c r="L87" i="7"/>
  <c r="G207" i="7"/>
  <c r="P188" i="7"/>
  <c r="N208" i="7"/>
  <c r="R213" i="7"/>
  <c r="R202" i="7"/>
  <c r="G188" i="7"/>
  <c r="G227" i="7"/>
  <c r="K228" i="7"/>
  <c r="K211" i="7"/>
  <c r="I207" i="7"/>
  <c r="N211" i="7"/>
  <c r="R120" i="7"/>
  <c r="R180" i="7"/>
  <c r="E228" i="7"/>
  <c r="M174" i="7"/>
  <c r="M183" i="7"/>
  <c r="E179" i="7"/>
  <c r="K171" i="7"/>
  <c r="D139" i="7"/>
  <c r="L219" i="7"/>
  <c r="P79" i="7"/>
  <c r="O51" i="7"/>
  <c r="D126" i="7"/>
  <c r="D207" i="7"/>
  <c r="K107" i="7"/>
  <c r="I167" i="7"/>
  <c r="P141" i="7"/>
  <c r="M166" i="7"/>
  <c r="L201" i="7"/>
  <c r="I212" i="7"/>
  <c r="E141" i="7"/>
  <c r="R222" i="7"/>
  <c r="J127" i="7"/>
  <c r="E192" i="7"/>
  <c r="G109" i="7"/>
  <c r="J196" i="7"/>
  <c r="F100" i="7"/>
  <c r="H124" i="7"/>
  <c r="M138" i="7"/>
  <c r="J104" i="7"/>
  <c r="D166" i="7"/>
  <c r="C218" i="7"/>
  <c r="M172" i="7"/>
  <c r="M214" i="7"/>
  <c r="D227" i="7"/>
  <c r="J174" i="7"/>
  <c r="M211" i="7"/>
  <c r="L196" i="7"/>
  <c r="G111" i="7"/>
  <c r="F198" i="7"/>
  <c r="K182" i="7"/>
  <c r="C213" i="7"/>
  <c r="H109" i="7"/>
  <c r="E185" i="7"/>
  <c r="M184" i="7"/>
  <c r="N130" i="7"/>
  <c r="E170" i="7"/>
  <c r="I132" i="7"/>
  <c r="G198" i="7"/>
  <c r="C202" i="7"/>
  <c r="O201" i="7"/>
  <c r="J212" i="7"/>
  <c r="N203" i="7"/>
  <c r="N123" i="7"/>
  <c r="G139" i="7"/>
  <c r="R230" i="7"/>
  <c r="G204" i="7"/>
  <c r="H170" i="7"/>
  <c r="P165" i="7"/>
  <c r="K132" i="7"/>
  <c r="I206" i="7"/>
  <c r="I125" i="7"/>
  <c r="N72" i="7"/>
  <c r="P204" i="7"/>
  <c r="M170" i="7"/>
  <c r="I225" i="7"/>
  <c r="E193" i="7"/>
  <c r="E186" i="7"/>
  <c r="L122" i="7"/>
  <c r="C181" i="7"/>
  <c r="C74" i="7"/>
  <c r="O206" i="7"/>
  <c r="P229" i="7"/>
  <c r="R188" i="7"/>
  <c r="N60" i="7"/>
  <c r="R139" i="7"/>
  <c r="J80" i="7"/>
  <c r="C114" i="7"/>
  <c r="L207" i="7"/>
  <c r="C224" i="7"/>
  <c r="N66" i="7"/>
  <c r="I108" i="7"/>
  <c r="M142" i="7"/>
  <c r="P144" i="7"/>
  <c r="D179" i="7"/>
  <c r="D117" i="7"/>
  <c r="I141" i="7"/>
  <c r="R181" i="7"/>
  <c r="P176" i="7"/>
  <c r="I187" i="7"/>
  <c r="J201" i="7"/>
  <c r="H108" i="7"/>
  <c r="C201" i="7"/>
  <c r="K73" i="7"/>
  <c r="H151" i="7"/>
  <c r="G197" i="7"/>
  <c r="F148" i="7"/>
  <c r="L221" i="7"/>
  <c r="H138" i="7"/>
  <c r="D208" i="7"/>
  <c r="O100" i="7"/>
  <c r="L108" i="7"/>
  <c r="O45" i="7"/>
  <c r="L188" i="7"/>
  <c r="K225" i="7"/>
  <c r="M91" i="7"/>
  <c r="D213" i="7"/>
  <c r="N71" i="7"/>
  <c r="R208" i="7"/>
  <c r="E86" i="7"/>
  <c r="J200" i="7"/>
  <c r="P168" i="7"/>
  <c r="L202" i="7"/>
  <c r="P187" i="7"/>
  <c r="F226" i="7"/>
  <c r="L212" i="7"/>
  <c r="M177" i="7"/>
  <c r="O183" i="7"/>
  <c r="G190" i="7"/>
  <c r="F170" i="7"/>
  <c r="E158" i="7"/>
  <c r="K89" i="7"/>
  <c r="D82" i="7"/>
  <c r="E194" i="7"/>
  <c r="D193" i="7"/>
  <c r="P178" i="7"/>
  <c r="N202" i="7"/>
  <c r="N95" i="7"/>
  <c r="J226" i="7"/>
  <c r="J175" i="7"/>
  <c r="C217" i="7"/>
  <c r="D171" i="7"/>
  <c r="O158" i="7"/>
  <c r="D185" i="7"/>
  <c r="P77" i="7"/>
  <c r="E167" i="7"/>
  <c r="J219" i="7"/>
  <c r="L197" i="7"/>
  <c r="O114" i="7"/>
  <c r="E127" i="7"/>
  <c r="J165" i="7"/>
  <c r="P205" i="7"/>
  <c r="E209" i="7"/>
  <c r="J173" i="7"/>
  <c r="F208" i="7"/>
  <c r="H208" i="7"/>
  <c r="N149" i="7"/>
  <c r="E62" i="7"/>
  <c r="M153" i="7"/>
  <c r="H150" i="7"/>
  <c r="F174" i="7"/>
  <c r="I220" i="7"/>
  <c r="K120" i="7"/>
  <c r="I57" i="7"/>
  <c r="M104" i="7"/>
  <c r="P133" i="7"/>
  <c r="L220" i="7"/>
  <c r="G148" i="7"/>
  <c r="K208" i="7"/>
  <c r="R183" i="7"/>
  <c r="E113" i="7"/>
  <c r="K212" i="7"/>
  <c r="L131" i="7"/>
  <c r="O191" i="7"/>
  <c r="O224" i="7"/>
  <c r="H211" i="7"/>
  <c r="P169" i="7"/>
  <c r="G213" i="7"/>
  <c r="M175" i="7"/>
  <c r="F187" i="7"/>
  <c r="G130" i="7"/>
  <c r="M194" i="7"/>
  <c r="E208" i="7"/>
  <c r="I89" i="7"/>
  <c r="K229" i="7"/>
  <c r="I194" i="7"/>
  <c r="C203" i="7"/>
  <c r="L209" i="7"/>
  <c r="E153" i="7"/>
  <c r="M168" i="7"/>
  <c r="P217" i="7"/>
  <c r="O217" i="7"/>
  <c r="P185" i="7"/>
  <c r="P189" i="7"/>
  <c r="L44" i="7"/>
  <c r="C216" i="7"/>
  <c r="C173" i="7"/>
  <c r="I58" i="7"/>
  <c r="M176" i="7"/>
  <c r="E206" i="7"/>
  <c r="H223" i="7"/>
  <c r="C223" i="7"/>
  <c r="D177" i="7"/>
  <c r="L167" i="7"/>
  <c r="M181" i="7"/>
  <c r="M196" i="7"/>
  <c r="K189" i="7"/>
  <c r="J206" i="7"/>
  <c r="P152" i="7"/>
  <c r="P223" i="7"/>
  <c r="F228" i="7"/>
  <c r="G166" i="7"/>
  <c r="M141" i="7"/>
  <c r="H230" i="7"/>
  <c r="O219" i="7"/>
  <c r="R226" i="7"/>
  <c r="H222" i="7"/>
  <c r="C168" i="7"/>
  <c r="J210" i="7"/>
  <c r="E107" i="7"/>
  <c r="K116" i="7"/>
  <c r="J170" i="7"/>
  <c r="D109" i="7"/>
  <c r="I181" i="7"/>
  <c r="H160" i="7"/>
  <c r="D223" i="7"/>
  <c r="O103" i="7"/>
  <c r="O106" i="7"/>
  <c r="L159" i="7"/>
  <c r="I144" i="7"/>
  <c r="O192" i="7"/>
  <c r="C178" i="7"/>
  <c r="K202" i="7"/>
  <c r="I175" i="7"/>
  <c r="P171" i="7"/>
  <c r="G214" i="7"/>
  <c r="P160" i="7"/>
  <c r="O200" i="7"/>
  <c r="K204" i="7"/>
  <c r="I184" i="7"/>
  <c r="K200" i="7"/>
  <c r="P230" i="7"/>
  <c r="P138" i="7"/>
  <c r="G51" i="7"/>
  <c r="C162" i="7"/>
  <c r="M193" i="7"/>
  <c r="O195" i="7"/>
  <c r="O212" i="7"/>
  <c r="L193" i="7"/>
  <c r="D218" i="7"/>
  <c r="G209" i="7"/>
  <c r="J186" i="7"/>
  <c r="O162" i="7"/>
  <c r="H216" i="7"/>
  <c r="K191" i="7"/>
  <c r="C212" i="7"/>
  <c r="R209" i="7"/>
  <c r="H213" i="7"/>
  <c r="G157" i="7"/>
  <c r="N198" i="7"/>
  <c r="G224" i="7"/>
  <c r="K179" i="7"/>
  <c r="E171" i="7"/>
  <c r="R216" i="7"/>
  <c r="C183" i="7"/>
  <c r="O176" i="7"/>
  <c r="F224" i="7"/>
  <c r="O172" i="7"/>
  <c r="J58" i="7"/>
  <c r="M223" i="7"/>
  <c r="L81" i="7"/>
  <c r="H152" i="7"/>
  <c r="H174" i="7"/>
  <c r="R192" i="7"/>
  <c r="J230" i="7"/>
  <c r="J160" i="7"/>
  <c r="O188" i="7"/>
  <c r="K205" i="7"/>
  <c r="H167" i="7"/>
  <c r="G225" i="7"/>
  <c r="G191" i="7"/>
  <c r="L134" i="7"/>
  <c r="O166" i="7"/>
  <c r="M180" i="7"/>
  <c r="F165" i="7"/>
  <c r="K194" i="7"/>
  <c r="O115" i="7"/>
  <c r="M80" i="7"/>
  <c r="H195" i="7"/>
  <c r="R165" i="7"/>
  <c r="N196" i="7"/>
  <c r="F202" i="7"/>
  <c r="P201" i="7"/>
  <c r="D203" i="7"/>
  <c r="N131" i="7"/>
  <c r="M157" i="7"/>
  <c r="F163" i="7"/>
  <c r="D43" i="7"/>
  <c r="P147" i="7"/>
  <c r="K218" i="7"/>
  <c r="F129" i="7"/>
  <c r="I179" i="7"/>
  <c r="C142" i="7"/>
  <c r="J126" i="7"/>
  <c r="M207" i="7"/>
  <c r="R176" i="7"/>
  <c r="G165" i="7"/>
  <c r="N214" i="7"/>
  <c r="I153" i="7"/>
  <c r="C109" i="7"/>
  <c r="E112" i="7"/>
  <c r="N201" i="7"/>
  <c r="C91" i="7"/>
  <c r="C225" i="7"/>
  <c r="L96" i="7"/>
  <c r="K155" i="7"/>
  <c r="I173" i="7"/>
  <c r="P124" i="7"/>
  <c r="P73" i="7"/>
  <c r="G226" i="7"/>
  <c r="F217" i="7"/>
  <c r="K181" i="7"/>
  <c r="F205" i="7"/>
  <c r="G201" i="7"/>
  <c r="E182" i="7"/>
  <c r="F56" i="7"/>
  <c r="N169" i="7"/>
  <c r="I178" i="7"/>
  <c r="F168" i="7"/>
  <c r="G171" i="7"/>
  <c r="O228" i="7"/>
  <c r="C205" i="7"/>
  <c r="N209" i="7"/>
  <c r="K166" i="7"/>
  <c r="O196" i="7"/>
  <c r="J134" i="7"/>
  <c r="K224" i="7"/>
  <c r="C119" i="7"/>
  <c r="N187" i="7"/>
  <c r="D115" i="7"/>
  <c r="O65" i="7"/>
  <c r="H175" i="7"/>
  <c r="J131" i="7"/>
  <c r="I200" i="7"/>
  <c r="N184" i="7"/>
  <c r="C179" i="7"/>
  <c r="N176" i="7"/>
  <c r="I190" i="7"/>
  <c r="G158" i="7"/>
  <c r="I149" i="7"/>
  <c r="G117" i="7"/>
  <c r="O169" i="7"/>
  <c r="N167" i="7"/>
  <c r="P202" i="7"/>
  <c r="G96" i="7"/>
  <c r="L68" i="7"/>
  <c r="J167" i="7"/>
  <c r="K190" i="7"/>
  <c r="R211" i="7"/>
  <c r="H169" i="7"/>
  <c r="E201" i="7"/>
  <c r="N205" i="7"/>
  <c r="D173" i="7"/>
  <c r="N101" i="7"/>
  <c r="R96" i="7"/>
  <c r="L174" i="7"/>
  <c r="O210" i="7"/>
  <c r="E174" i="7"/>
  <c r="F102" i="7"/>
  <c r="N139" i="7"/>
  <c r="O116" i="7"/>
  <c r="P179" i="7"/>
  <c r="K167" i="7"/>
  <c r="H194" i="7"/>
  <c r="H73" i="7"/>
  <c r="P167" i="7"/>
  <c r="H199" i="7"/>
  <c r="G135" i="7"/>
  <c r="E210" i="7"/>
  <c r="H182" i="7"/>
  <c r="N224" i="7"/>
  <c r="D217" i="7"/>
  <c r="P209" i="7"/>
  <c r="D194" i="7"/>
  <c r="G172" i="7"/>
  <c r="K198" i="7"/>
  <c r="N229" i="7"/>
  <c r="M100" i="7"/>
  <c r="M217" i="7"/>
  <c r="G101" i="7"/>
  <c r="F183" i="7"/>
  <c r="F220" i="7"/>
  <c r="N177" i="7"/>
  <c r="R162" i="7"/>
  <c r="N218" i="7"/>
  <c r="K177" i="7"/>
  <c r="D72" i="7"/>
  <c r="M160" i="7"/>
  <c r="N94" i="7"/>
  <c r="L203" i="7"/>
  <c r="I128" i="7"/>
  <c r="N90" i="7"/>
  <c r="I215" i="7"/>
  <c r="E203" i="7"/>
  <c r="F196" i="7"/>
  <c r="E229" i="7"/>
  <c r="H215" i="7"/>
  <c r="H166" i="7"/>
  <c r="H225" i="7"/>
  <c r="P84" i="7"/>
  <c r="I97" i="7"/>
  <c r="C118" i="7"/>
  <c r="P148" i="7"/>
  <c r="E191" i="7"/>
  <c r="C172" i="7"/>
  <c r="N180" i="7"/>
  <c r="H220" i="7"/>
  <c r="H200" i="7"/>
  <c r="N61" i="7"/>
  <c r="I193" i="7"/>
  <c r="G189" i="7"/>
  <c r="O88" i="7"/>
  <c r="R82" i="7"/>
  <c r="N89" i="7"/>
  <c r="O214" i="7"/>
  <c r="H55" i="7"/>
  <c r="C210" i="7"/>
  <c r="N134" i="7"/>
  <c r="E77" i="7"/>
  <c r="R191" i="7"/>
  <c r="R228" i="7"/>
  <c r="I202" i="7"/>
  <c r="O113" i="7"/>
  <c r="H206" i="7"/>
  <c r="F61" i="7"/>
  <c r="C188" i="7"/>
  <c r="P224" i="7"/>
  <c r="I162" i="7"/>
  <c r="C137" i="7"/>
  <c r="I142" i="7"/>
  <c r="R116" i="7"/>
  <c r="F92" i="7"/>
  <c r="N104" i="7"/>
  <c r="O225" i="7"/>
  <c r="K142" i="7"/>
  <c r="E123" i="7"/>
  <c r="D219" i="7"/>
  <c r="L168" i="7"/>
  <c r="K185" i="7"/>
  <c r="G228" i="7"/>
  <c r="N221" i="7"/>
  <c r="E187" i="7"/>
  <c r="I201" i="7"/>
  <c r="J217" i="7"/>
  <c r="E163" i="7"/>
  <c r="H178" i="7"/>
  <c r="E159" i="7"/>
  <c r="G202" i="7"/>
  <c r="I185" i="7"/>
  <c r="I136" i="7"/>
  <c r="K230" i="7"/>
  <c r="J81" i="7"/>
  <c r="H202" i="7"/>
  <c r="D198" i="7"/>
  <c r="K196" i="7"/>
  <c r="M198" i="7"/>
  <c r="F212" i="7"/>
  <c r="M225" i="7"/>
  <c r="M128" i="7"/>
  <c r="O207" i="7"/>
  <c r="O46" i="7"/>
  <c r="O229" i="7"/>
  <c r="P212" i="7"/>
  <c r="M151" i="7"/>
  <c r="F181" i="7"/>
  <c r="J189" i="7"/>
  <c r="R94" i="7"/>
  <c r="M203" i="7"/>
  <c r="I145" i="7"/>
  <c r="O205" i="7"/>
  <c r="F216" i="7"/>
  <c r="L190" i="7"/>
  <c r="P161" i="7"/>
  <c r="H173" i="7"/>
  <c r="R172" i="7"/>
  <c r="P186" i="7"/>
  <c r="L213" i="7"/>
  <c r="F186" i="7"/>
  <c r="G183" i="7"/>
  <c r="R80" i="7"/>
  <c r="D167" i="7"/>
  <c r="C111" i="7"/>
  <c r="E197" i="7"/>
  <c r="H198" i="7"/>
  <c r="D189" i="7"/>
  <c r="L172" i="7"/>
  <c r="G97" i="7"/>
  <c r="F177" i="7"/>
  <c r="P195" i="7"/>
  <c r="F207" i="7"/>
  <c r="J185" i="7"/>
  <c r="O220" i="7"/>
  <c r="E183" i="7"/>
  <c r="D144" i="7"/>
  <c r="G102" i="7"/>
  <c r="K144" i="7"/>
  <c r="I192" i="7"/>
  <c r="O182" i="7"/>
  <c r="I186" i="7"/>
  <c r="N170" i="7"/>
  <c r="P203" i="7"/>
  <c r="P197" i="7"/>
  <c r="O198" i="7"/>
  <c r="N227" i="7"/>
  <c r="P114" i="7"/>
  <c r="R214" i="7"/>
  <c r="J161" i="7"/>
  <c r="E82" i="7"/>
  <c r="F43" i="7"/>
  <c r="E176" i="7"/>
  <c r="E198" i="7"/>
  <c r="P218" i="7"/>
  <c r="O184" i="7"/>
  <c r="R217" i="7"/>
  <c r="F178" i="7"/>
  <c r="D206" i="7"/>
  <c r="D229" i="7"/>
  <c r="R201" i="7"/>
  <c r="K119" i="7"/>
  <c r="O135" i="7"/>
  <c r="M189" i="7"/>
  <c r="O193" i="7"/>
  <c r="N216" i="7"/>
  <c r="C180" i="7"/>
  <c r="I117" i="7"/>
  <c r="J102" i="7"/>
  <c r="K214" i="7"/>
  <c r="C184" i="7"/>
  <c r="P184" i="7"/>
  <c r="M228" i="7"/>
  <c r="I104" i="7"/>
  <c r="G78" i="7"/>
  <c r="P97" i="7"/>
  <c r="F214" i="7"/>
  <c r="D123" i="7"/>
  <c r="I224" i="7"/>
  <c r="H171" i="7"/>
  <c r="C55" i="7"/>
  <c r="H162" i="7"/>
  <c r="H111" i="7"/>
  <c r="I54" i="7"/>
  <c r="R76" i="7"/>
  <c r="E129" i="7"/>
  <c r="K193" i="7"/>
  <c r="G175" i="7"/>
  <c r="F139" i="7"/>
  <c r="K87" i="7"/>
  <c r="L227" i="7"/>
  <c r="O120" i="7"/>
  <c r="D90" i="7"/>
  <c r="C198" i="7"/>
  <c r="C103" i="7"/>
  <c r="H114" i="7"/>
  <c r="J89" i="7"/>
  <c r="P74" i="7"/>
  <c r="R207" i="7"/>
  <c r="K160" i="7"/>
  <c r="N193" i="7"/>
  <c r="D196" i="7"/>
  <c r="R212" i="7"/>
  <c r="O199" i="7"/>
  <c r="O190" i="7"/>
  <c r="K83" i="7"/>
  <c r="D58" i="7"/>
  <c r="I229" i="7"/>
  <c r="E177" i="7"/>
  <c r="N222" i="7"/>
  <c r="G205" i="7"/>
  <c r="N174" i="7"/>
  <c r="K210" i="7"/>
  <c r="N76" i="7"/>
  <c r="D205" i="7"/>
  <c r="K124" i="7"/>
  <c r="O203" i="7"/>
  <c r="O171" i="7"/>
  <c r="K223" i="7"/>
  <c r="K129" i="7"/>
  <c r="I174" i="7"/>
  <c r="L176" i="7"/>
  <c r="N217" i="7"/>
  <c r="F166" i="7"/>
  <c r="D230" i="7"/>
  <c r="O173" i="7"/>
  <c r="H168" i="7"/>
  <c r="N144" i="7"/>
  <c r="N200" i="7"/>
  <c r="H184" i="7"/>
  <c r="J124" i="7"/>
  <c r="D214" i="7"/>
  <c r="M163" i="7"/>
  <c r="D93" i="7"/>
  <c r="P108" i="7"/>
  <c r="G59" i="7"/>
  <c r="O222" i="7"/>
  <c r="L173" i="7"/>
  <c r="R220" i="7"/>
  <c r="R204" i="7"/>
  <c r="P196" i="7"/>
  <c r="M224" i="7"/>
  <c r="D165" i="7"/>
  <c r="G174" i="7"/>
  <c r="H229" i="7"/>
  <c r="G216" i="7"/>
  <c r="N102" i="7"/>
  <c r="I203" i="7"/>
  <c r="E93" i="7"/>
  <c r="O132" i="7"/>
  <c r="C156" i="7"/>
  <c r="H102" i="7"/>
  <c r="J115" i="7"/>
  <c r="K197" i="7"/>
  <c r="I76" i="7"/>
  <c r="F225" i="7"/>
  <c r="F185" i="7"/>
  <c r="M167" i="7"/>
  <c r="I177" i="7"/>
  <c r="R197" i="7"/>
  <c r="N226" i="7"/>
  <c r="F201" i="7"/>
  <c r="J158" i="7"/>
  <c r="P182" i="7"/>
  <c r="K199" i="7"/>
  <c r="L179" i="7"/>
  <c r="P211" i="7"/>
  <c r="F199" i="7"/>
  <c r="E222" i="7"/>
  <c r="L205" i="7"/>
  <c r="D110" i="7"/>
  <c r="H183" i="7"/>
  <c r="I198" i="7"/>
  <c r="K92" i="7"/>
  <c r="G91" i="7"/>
  <c r="L211" i="7"/>
  <c r="E205" i="7"/>
  <c r="G155" i="7"/>
  <c r="E111" i="7"/>
  <c r="M230" i="7"/>
  <c r="E199" i="7"/>
  <c r="C192" i="7"/>
  <c r="G178" i="7"/>
  <c r="G180" i="7"/>
  <c r="D170" i="7"/>
  <c r="D224" i="7"/>
  <c r="N219" i="7"/>
  <c r="E200" i="7"/>
  <c r="M208" i="7"/>
  <c r="E218" i="7"/>
  <c r="M178" i="7"/>
  <c r="G144" i="7"/>
  <c r="N153" i="7"/>
  <c r="R127" i="7"/>
  <c r="D172" i="7"/>
  <c r="D147" i="7"/>
  <c r="G229" i="7"/>
  <c r="R218" i="7"/>
  <c r="R124" i="7"/>
  <c r="R100" i="7"/>
  <c r="H224" i="7"/>
  <c r="E94" i="7"/>
  <c r="R136" i="7"/>
  <c r="H75" i="7"/>
  <c r="C80" i="7"/>
  <c r="L138" i="7"/>
  <c r="F194" i="7"/>
  <c r="I155" i="7"/>
  <c r="G98" i="7"/>
  <c r="J73" i="7"/>
  <c r="P207" i="7"/>
  <c r="K213" i="7"/>
  <c r="F219" i="7"/>
  <c r="D199" i="7"/>
  <c r="E147" i="7"/>
  <c r="O163" i="7"/>
  <c r="H197" i="7"/>
  <c r="D56" i="7"/>
  <c r="R227" i="7"/>
  <c r="C129" i="7"/>
  <c r="D97" i="7"/>
  <c r="L82" i="7"/>
  <c r="R93" i="7"/>
  <c r="K149" i="7"/>
  <c r="G53" i="7"/>
  <c r="H113" i="7"/>
  <c r="C189" i="7"/>
  <c r="D70" i="7"/>
  <c r="G143" i="7"/>
  <c r="D190" i="7"/>
  <c r="K209" i="7"/>
  <c r="J223" i="7"/>
  <c r="M209" i="7"/>
  <c r="E172" i="7"/>
  <c r="H210" i="7"/>
  <c r="O175" i="7"/>
  <c r="K131" i="7"/>
  <c r="M147" i="7"/>
  <c r="N210" i="7"/>
  <c r="R203" i="7"/>
  <c r="F86" i="7"/>
  <c r="M221" i="7"/>
  <c r="F190" i="7"/>
  <c r="C107" i="7"/>
  <c r="F145" i="7"/>
  <c r="E202" i="7"/>
  <c r="J178" i="7"/>
  <c r="K221" i="7"/>
  <c r="F126" i="7"/>
  <c r="L222" i="7"/>
  <c r="H204" i="7"/>
  <c r="G127" i="7"/>
  <c r="D96" i="7"/>
  <c r="M51" i="7"/>
  <c r="H44" i="7"/>
  <c r="L185" i="7"/>
  <c r="J205" i="7"/>
  <c r="J114" i="7"/>
  <c r="G195" i="7"/>
  <c r="M139" i="7"/>
  <c r="M206" i="7"/>
  <c r="E226" i="7"/>
  <c r="R200" i="7"/>
  <c r="D184" i="7"/>
  <c r="E125" i="7"/>
  <c r="K151" i="7"/>
  <c r="R184" i="7"/>
  <c r="C143" i="7"/>
  <c r="R169" i="7"/>
  <c r="C77" i="7"/>
  <c r="M192" i="7"/>
  <c r="H121" i="7"/>
  <c r="G126" i="7"/>
  <c r="H228" i="7"/>
  <c r="N182" i="7"/>
  <c r="P131" i="7"/>
  <c r="J84" i="7"/>
  <c r="N67" i="7"/>
  <c r="J227" i="7"/>
  <c r="H193" i="7"/>
  <c r="K114" i="7"/>
  <c r="L94" i="7"/>
  <c r="G116" i="7"/>
  <c r="J135" i="7"/>
  <c r="I188" i="7"/>
  <c r="F192" i="7"/>
  <c r="K108" i="7"/>
  <c r="L46" i="7"/>
  <c r="D162" i="7"/>
  <c r="F193" i="7"/>
  <c r="P192" i="7"/>
  <c r="L184" i="7"/>
  <c r="P175" i="7"/>
  <c r="E99" i="7"/>
  <c r="I140" i="7"/>
  <c r="J105" i="7"/>
  <c r="R154" i="7"/>
  <c r="E207" i="7"/>
  <c r="E219" i="7"/>
  <c r="F200" i="7"/>
  <c r="P140" i="7"/>
  <c r="L97" i="7"/>
  <c r="N128" i="7"/>
  <c r="C61" i="7"/>
  <c r="I166" i="7"/>
  <c r="I74" i="7"/>
  <c r="M97" i="7"/>
  <c r="D132" i="7"/>
  <c r="M148" i="7"/>
  <c r="I52" i="7"/>
  <c r="D153" i="7"/>
  <c r="E85" i="7"/>
  <c r="C138" i="7"/>
  <c r="M164" i="7"/>
  <c r="E74" i="7"/>
  <c r="L171" i="7"/>
  <c r="R79" i="7"/>
  <c r="D99" i="7"/>
  <c r="D65" i="7"/>
  <c r="E131" i="7"/>
  <c r="N166" i="7"/>
  <c r="K176" i="7"/>
  <c r="M76" i="7"/>
  <c r="M63" i="7"/>
  <c r="I116" i="7"/>
  <c r="P55" i="7"/>
  <c r="F121" i="7"/>
  <c r="H77" i="7"/>
  <c r="P49" i="7"/>
  <c r="N88" i="7"/>
  <c r="O94" i="7"/>
  <c r="K58" i="7"/>
  <c r="C105" i="7"/>
  <c r="H122" i="7"/>
  <c r="J45" i="7"/>
  <c r="R61" i="7"/>
  <c r="M226" i="7"/>
  <c r="J137" i="7"/>
  <c r="O154" i="7"/>
  <c r="F227" i="7"/>
  <c r="G164" i="7"/>
  <c r="O99" i="7"/>
  <c r="M162" i="7"/>
  <c r="O63" i="7"/>
  <c r="P62" i="7"/>
  <c r="H115" i="7"/>
  <c r="P156" i="7"/>
  <c r="P221" i="7"/>
  <c r="H95" i="7"/>
  <c r="H91" i="7"/>
  <c r="J59" i="7"/>
  <c r="L79" i="7"/>
  <c r="E178" i="7"/>
  <c r="J74" i="7"/>
  <c r="F167" i="7"/>
  <c r="G208" i="7"/>
  <c r="F176" i="7"/>
  <c r="F117" i="7"/>
  <c r="C222" i="7"/>
  <c r="H187" i="7"/>
  <c r="L208" i="7"/>
  <c r="L127" i="7"/>
  <c r="M201" i="7"/>
  <c r="L228" i="7"/>
  <c r="O66" i="7"/>
  <c r="L142" i="7"/>
  <c r="L210" i="7"/>
  <c r="R108" i="7"/>
  <c r="M110" i="7"/>
  <c r="G230" i="7"/>
  <c r="I176" i="7"/>
  <c r="M124" i="7"/>
  <c r="P220" i="7"/>
  <c r="J222" i="7"/>
  <c r="I165" i="7"/>
  <c r="I216" i="7"/>
  <c r="P200" i="7"/>
  <c r="H218" i="7"/>
  <c r="J177" i="7"/>
  <c r="L160" i="7"/>
  <c r="F134" i="7"/>
  <c r="P95" i="7"/>
  <c r="H165" i="7"/>
  <c r="D202" i="7"/>
  <c r="E181" i="7"/>
  <c r="F120" i="7"/>
  <c r="G113" i="7"/>
  <c r="E216" i="7"/>
  <c r="E121" i="7"/>
  <c r="L175" i="7"/>
  <c r="F221" i="7"/>
  <c r="I221" i="7"/>
  <c r="G100" i="7"/>
  <c r="R106" i="7"/>
  <c r="I95" i="7"/>
  <c r="D112" i="7"/>
  <c r="E68" i="7"/>
  <c r="K147" i="7"/>
  <c r="E128" i="7"/>
  <c r="C146" i="7"/>
  <c r="N230" i="7"/>
  <c r="J228" i="7"/>
  <c r="H219" i="7"/>
  <c r="K184" i="7"/>
  <c r="M52" i="7"/>
  <c r="D128" i="7"/>
  <c r="K125" i="7"/>
  <c r="O170" i="7"/>
  <c r="J140" i="7"/>
  <c r="K173" i="7"/>
  <c r="R123" i="7"/>
  <c r="M213" i="7"/>
  <c r="L198" i="7"/>
  <c r="C124" i="7"/>
  <c r="H60" i="7"/>
  <c r="L106" i="7"/>
  <c r="H101" i="7"/>
  <c r="M187" i="7"/>
  <c r="J193" i="7"/>
  <c r="I204" i="7"/>
  <c r="L118" i="7"/>
  <c r="M44" i="7"/>
  <c r="H47" i="7"/>
  <c r="L218" i="7"/>
  <c r="F150" i="7"/>
  <c r="H191" i="7"/>
  <c r="F172" i="7"/>
  <c r="E47" i="7"/>
  <c r="C214" i="7"/>
  <c r="R91" i="7"/>
  <c r="H155" i="7"/>
  <c r="F49" i="7"/>
  <c r="I150" i="7"/>
  <c r="F101" i="7"/>
  <c r="F135" i="7"/>
  <c r="F189" i="7"/>
  <c r="R174" i="7"/>
  <c r="C161" i="7"/>
  <c r="E97" i="7"/>
  <c r="J71" i="7"/>
  <c r="C79" i="7"/>
  <c r="E120" i="7"/>
  <c r="I110" i="7"/>
  <c r="P45" i="7"/>
  <c r="R65" i="7"/>
  <c r="M71" i="7"/>
  <c r="C147" i="7"/>
  <c r="H158" i="7"/>
  <c r="I172" i="7"/>
  <c r="D78" i="7"/>
  <c r="H205" i="7"/>
  <c r="N78" i="7"/>
  <c r="N179" i="7"/>
  <c r="R54" i="7"/>
  <c r="H153" i="7"/>
  <c r="F119" i="7"/>
  <c r="D105" i="7"/>
  <c r="J72" i="7"/>
  <c r="R74" i="7"/>
  <c r="F195" i="7"/>
  <c r="M74" i="7"/>
  <c r="N192" i="7"/>
  <c r="R95" i="7"/>
  <c r="G99" i="7"/>
  <c r="K85" i="7"/>
  <c r="R175" i="7"/>
  <c r="G114" i="7"/>
  <c r="J92" i="7"/>
  <c r="D94" i="7"/>
  <c r="H132" i="7"/>
  <c r="P158" i="7"/>
  <c r="R119" i="7"/>
  <c r="F91" i="7"/>
  <c r="H88" i="7"/>
  <c r="O128" i="7"/>
  <c r="N204" i="7"/>
  <c r="D201" i="7"/>
  <c r="N138" i="7"/>
  <c r="K143" i="7"/>
  <c r="D187" i="7"/>
  <c r="G142" i="7"/>
  <c r="I66" i="7"/>
  <c r="L165" i="7"/>
  <c r="K195" i="7"/>
  <c r="N114" i="7"/>
  <c r="R148" i="7"/>
  <c r="R229" i="7"/>
  <c r="N215" i="7"/>
  <c r="J225" i="7"/>
  <c r="L74" i="7"/>
  <c r="M204" i="7"/>
  <c r="J221" i="7"/>
  <c r="C185" i="7"/>
  <c r="E180" i="7"/>
  <c r="C194" i="7"/>
  <c r="N126" i="7"/>
  <c r="N199" i="7"/>
  <c r="O187" i="7"/>
  <c r="J136" i="7"/>
  <c r="I228" i="7"/>
  <c r="J152" i="7"/>
  <c r="N168" i="7"/>
  <c r="K201" i="7"/>
  <c r="K127" i="7"/>
  <c r="D211" i="7"/>
  <c r="P222" i="7"/>
  <c r="H188" i="7"/>
  <c r="O152" i="7"/>
  <c r="E144" i="7"/>
  <c r="R105" i="7"/>
  <c r="L178" i="7"/>
  <c r="L183" i="7"/>
  <c r="E100" i="7"/>
  <c r="F153" i="7"/>
  <c r="M93" i="7"/>
  <c r="I77" i="7"/>
  <c r="K148" i="7"/>
  <c r="G220" i="7"/>
  <c r="N133" i="7"/>
  <c r="O138" i="7"/>
  <c r="M77" i="7"/>
  <c r="M188" i="7"/>
  <c r="F53" i="7"/>
  <c r="D88" i="7"/>
  <c r="J155" i="7"/>
  <c r="K91" i="7"/>
  <c r="H201" i="7"/>
  <c r="K88" i="7"/>
  <c r="C220" i="7"/>
  <c r="D215" i="7"/>
  <c r="C197" i="7"/>
  <c r="M92" i="7"/>
  <c r="O227" i="7"/>
  <c r="N58" i="7"/>
  <c r="F131" i="7"/>
  <c r="H142" i="7"/>
  <c r="I82" i="7"/>
  <c r="D174" i="7"/>
  <c r="K69" i="7"/>
  <c r="R149" i="7"/>
  <c r="C99" i="7"/>
  <c r="D59" i="7"/>
  <c r="E61" i="7"/>
  <c r="R150" i="7"/>
  <c r="C190" i="7"/>
  <c r="D129" i="7"/>
  <c r="K106" i="7"/>
  <c r="C176" i="7"/>
  <c r="E156" i="7"/>
  <c r="L226" i="7"/>
  <c r="E95" i="7"/>
  <c r="R187" i="7"/>
  <c r="O122" i="7"/>
  <c r="J87" i="7"/>
  <c r="K207" i="7"/>
  <c r="N111" i="7"/>
  <c r="P113" i="7"/>
  <c r="C86" i="7"/>
  <c r="L164" i="7"/>
  <c r="K206" i="7"/>
  <c r="N121" i="7"/>
  <c r="R131" i="7"/>
  <c r="N161" i="7"/>
  <c r="P214" i="7"/>
  <c r="E103" i="7"/>
  <c r="E161" i="7"/>
  <c r="D64" i="7"/>
  <c r="K122" i="7"/>
  <c r="C50" i="7"/>
  <c r="F160" i="7"/>
  <c r="R196" i="7"/>
  <c r="G133" i="7"/>
  <c r="D143" i="7"/>
  <c r="O121" i="7"/>
  <c r="R43" i="7"/>
  <c r="P181" i="7"/>
  <c r="O125" i="7"/>
  <c r="I196" i="7"/>
  <c r="L154" i="7"/>
  <c r="D79" i="7"/>
  <c r="I113" i="7"/>
  <c r="K52" i="7"/>
  <c r="D136" i="7"/>
  <c r="M111" i="7"/>
  <c r="G87" i="7"/>
  <c r="G112" i="7"/>
  <c r="O78" i="7"/>
  <c r="N75" i="7"/>
  <c r="I48" i="7"/>
  <c r="G110" i="7"/>
  <c r="H81" i="7"/>
  <c r="D222" i="7"/>
  <c r="N185" i="7"/>
  <c r="L104" i="7"/>
  <c r="P227" i="7"/>
  <c r="G194" i="7"/>
  <c r="P102" i="7"/>
  <c r="H86" i="7"/>
  <c r="N158" i="7"/>
  <c r="R155" i="7"/>
  <c r="N124" i="7"/>
  <c r="I138" i="7"/>
  <c r="C191" i="7"/>
  <c r="K97" i="7"/>
  <c r="D220" i="7"/>
  <c r="D54" i="7"/>
  <c r="L230" i="7"/>
  <c r="C135" i="7"/>
  <c r="G86" i="7"/>
  <c r="I218" i="7"/>
  <c r="M182" i="7"/>
  <c r="O189" i="7"/>
  <c r="C170" i="7"/>
  <c r="L92" i="7"/>
  <c r="K169" i="7"/>
  <c r="E154" i="7"/>
  <c r="J224" i="7"/>
  <c r="C169" i="7"/>
  <c r="L217" i="7"/>
  <c r="G168" i="7"/>
  <c r="D119" i="7"/>
  <c r="G81" i="7"/>
  <c r="L223" i="7"/>
  <c r="R194" i="7"/>
  <c r="F97" i="7"/>
  <c r="O208" i="7"/>
  <c r="R215" i="7"/>
  <c r="N178" i="7"/>
  <c r="C174" i="7"/>
  <c r="I230" i="7"/>
  <c r="K75" i="7"/>
  <c r="R81" i="7"/>
  <c r="D81" i="7"/>
  <c r="G80" i="7"/>
  <c r="I195" i="7"/>
  <c r="G221" i="7"/>
  <c r="M135" i="7"/>
  <c r="L186" i="7"/>
  <c r="J117" i="7"/>
  <c r="J125" i="7"/>
  <c r="P180" i="7"/>
  <c r="O202" i="7"/>
  <c r="C209" i="7"/>
  <c r="H61" i="7"/>
  <c r="L153" i="7"/>
  <c r="L199" i="7"/>
  <c r="I211" i="7"/>
  <c r="R170" i="7"/>
  <c r="K203" i="7"/>
  <c r="J121" i="7"/>
  <c r="C76" i="7"/>
  <c r="L169" i="7"/>
  <c r="J213" i="7"/>
  <c r="O213" i="7"/>
  <c r="C195" i="7"/>
  <c r="P125" i="7"/>
  <c r="P90" i="7"/>
  <c r="P139" i="7"/>
  <c r="K153" i="7"/>
  <c r="G215" i="7"/>
  <c r="N172" i="7"/>
  <c r="G156" i="7"/>
  <c r="C134" i="7"/>
  <c r="R164" i="7"/>
  <c r="E76" i="7"/>
  <c r="P115" i="7"/>
  <c r="K157" i="7"/>
  <c r="K150" i="7"/>
  <c r="E175" i="7"/>
  <c r="L224" i="7"/>
  <c r="H104" i="7"/>
  <c r="I223" i="7"/>
  <c r="E165" i="7"/>
  <c r="J188" i="7"/>
  <c r="L189" i="7"/>
  <c r="G108" i="7"/>
  <c r="G93" i="7"/>
  <c r="I134" i="7"/>
  <c r="O134" i="7"/>
  <c r="H106" i="7"/>
  <c r="E114" i="7"/>
  <c r="D83" i="7"/>
  <c r="R190" i="7"/>
  <c r="D108" i="7"/>
  <c r="J123" i="7"/>
  <c r="J216" i="7"/>
  <c r="R64" i="7"/>
  <c r="J75" i="7"/>
  <c r="L162" i="7"/>
  <c r="K99" i="7"/>
  <c r="P56" i="7"/>
  <c r="L161" i="7"/>
  <c r="I46" i="7"/>
  <c r="E106" i="7"/>
  <c r="M199" i="7"/>
  <c r="O61" i="7"/>
  <c r="E51" i="7"/>
  <c r="K110" i="7"/>
  <c r="F204" i="7"/>
  <c r="C157" i="7"/>
  <c r="N148" i="7"/>
  <c r="P82" i="7"/>
  <c r="C59" i="7"/>
  <c r="J191" i="7"/>
  <c r="R113" i="7"/>
  <c r="D98" i="7"/>
  <c r="E225" i="7"/>
  <c r="P219" i="7"/>
  <c r="H129" i="7"/>
  <c r="F108" i="7"/>
  <c r="G69" i="7"/>
  <c r="C87" i="7"/>
  <c r="M190" i="7"/>
  <c r="F173" i="7"/>
  <c r="C199" i="7"/>
  <c r="I103" i="7"/>
  <c r="L149" i="7"/>
  <c r="L229" i="7"/>
  <c r="M68" i="7"/>
  <c r="P193" i="7"/>
  <c r="L126" i="7"/>
  <c r="K94" i="7"/>
  <c r="N225" i="7"/>
  <c r="O197" i="7"/>
  <c r="I197" i="7"/>
  <c r="L63" i="7"/>
  <c r="E105" i="7"/>
  <c r="G184" i="7"/>
  <c r="K174" i="7"/>
  <c r="L73" i="7"/>
  <c r="E189" i="7"/>
  <c r="L67" i="7"/>
  <c r="C229" i="7"/>
  <c r="G176" i="7"/>
  <c r="N194" i="7"/>
  <c r="K183" i="7"/>
  <c r="K70" i="7"/>
  <c r="K172" i="7"/>
  <c r="D209" i="7"/>
  <c r="O204" i="7"/>
  <c r="G167" i="7"/>
  <c r="F113" i="7"/>
  <c r="G200" i="7"/>
  <c r="G187" i="7"/>
  <c r="E220" i="7"/>
  <c r="G181" i="7"/>
  <c r="O223" i="7"/>
  <c r="L151" i="7"/>
  <c r="O209" i="7"/>
  <c r="F142" i="7"/>
  <c r="C171" i="7"/>
  <c r="G105" i="7"/>
  <c r="J153" i="7"/>
  <c r="J100" i="7"/>
  <c r="H203" i="7"/>
  <c r="M200" i="7"/>
  <c r="J169" i="7"/>
  <c r="R53" i="7"/>
  <c r="C117" i="7"/>
  <c r="L101" i="7"/>
  <c r="H67" i="7"/>
  <c r="J190" i="7"/>
  <c r="J46" i="7"/>
  <c r="O81" i="7"/>
  <c r="H118" i="7"/>
  <c r="C208" i="7"/>
  <c r="I169" i="7"/>
  <c r="E166" i="7"/>
  <c r="D101" i="7"/>
  <c r="D142" i="7"/>
  <c r="J141" i="7"/>
  <c r="P225" i="7"/>
  <c r="I199" i="7"/>
  <c r="G199" i="7"/>
  <c r="L141" i="7"/>
  <c r="L170" i="7"/>
  <c r="H78" i="7"/>
  <c r="J113" i="7"/>
  <c r="H128" i="7"/>
  <c r="F104" i="7"/>
  <c r="N56" i="7"/>
  <c r="C49" i="7"/>
  <c r="C58" i="7"/>
  <c r="C177" i="7"/>
  <c r="K175" i="7"/>
  <c r="M150" i="7"/>
  <c r="O123" i="7"/>
  <c r="F206" i="7"/>
  <c r="M88" i="7"/>
  <c r="E188" i="7"/>
  <c r="O145" i="7"/>
  <c r="O180" i="7"/>
  <c r="C112" i="7"/>
  <c r="D181" i="7"/>
  <c r="C164" i="7"/>
  <c r="C125" i="7"/>
  <c r="O58" i="7"/>
  <c r="M212" i="7"/>
  <c r="R178" i="7"/>
  <c r="L124" i="7"/>
  <c r="O177" i="7"/>
  <c r="F69" i="7"/>
  <c r="D131" i="7"/>
  <c r="C44" i="7"/>
  <c r="J129" i="7"/>
  <c r="K79" i="7"/>
  <c r="E164" i="7"/>
  <c r="O86" i="7"/>
  <c r="O52" i="7"/>
  <c r="P50" i="7"/>
  <c r="O133" i="7"/>
  <c r="R77" i="7"/>
  <c r="F229" i="7"/>
  <c r="O174" i="7"/>
  <c r="N207" i="7"/>
  <c r="H97" i="7"/>
  <c r="R185" i="7"/>
  <c r="R57" i="7"/>
  <c r="N50" i="7"/>
  <c r="O59" i="7"/>
  <c r="R132" i="7"/>
  <c r="O67" i="7"/>
  <c r="F223" i="7"/>
  <c r="G66" i="7"/>
  <c r="C128" i="7"/>
  <c r="R186" i="7"/>
  <c r="N55" i="7"/>
  <c r="G70" i="7"/>
  <c r="F209" i="7"/>
  <c r="H98" i="7"/>
  <c r="J157" i="7"/>
  <c r="F169" i="7"/>
  <c r="P177" i="7"/>
  <c r="D192" i="7"/>
  <c r="D188" i="7"/>
  <c r="G170" i="7"/>
  <c r="R221" i="7"/>
  <c r="G217" i="7"/>
  <c r="H159" i="7"/>
  <c r="F197" i="7"/>
  <c r="O218" i="7"/>
  <c r="N119" i="7"/>
  <c r="J77" i="7"/>
  <c r="E162" i="7"/>
  <c r="P191" i="7"/>
  <c r="M229" i="7"/>
  <c r="H221" i="7"/>
  <c r="I213" i="7"/>
  <c r="I226" i="7"/>
  <c r="P173" i="7"/>
  <c r="I93" i="7"/>
  <c r="C165" i="7"/>
  <c r="J203" i="7"/>
  <c r="P157" i="7"/>
  <c r="P153" i="7"/>
  <c r="D102" i="7"/>
  <c r="F179" i="7"/>
  <c r="D116" i="7"/>
  <c r="R78" i="7"/>
  <c r="G122" i="7"/>
  <c r="G74" i="7"/>
  <c r="P215" i="7"/>
  <c r="D140" i="7"/>
  <c r="E135" i="7"/>
  <c r="C227" i="7"/>
  <c r="J53" i="7"/>
  <c r="M144" i="7"/>
  <c r="E168" i="7"/>
  <c r="D221" i="7"/>
  <c r="K168" i="7"/>
  <c r="R138" i="7"/>
  <c r="G125" i="7"/>
  <c r="R153" i="7"/>
  <c r="K154" i="7"/>
  <c r="R85" i="7"/>
  <c r="C140" i="7"/>
  <c r="M127" i="7"/>
  <c r="N165" i="7"/>
  <c r="F88" i="7"/>
  <c r="P107" i="7"/>
  <c r="I222" i="7"/>
  <c r="N228" i="7"/>
  <c r="P228" i="7"/>
  <c r="E224" i="7"/>
  <c r="N213" i="7"/>
  <c r="C154" i="7"/>
  <c r="H196" i="7"/>
  <c r="I208" i="7"/>
  <c r="O104" i="7"/>
  <c r="F95" i="7"/>
  <c r="N96" i="7"/>
  <c r="I111" i="7"/>
  <c r="F62" i="7"/>
  <c r="G152" i="7"/>
  <c r="M179" i="7"/>
  <c r="K152" i="7"/>
  <c r="O159" i="7"/>
  <c r="D200" i="7"/>
  <c r="R195" i="7"/>
  <c r="F138" i="7"/>
  <c r="F109" i="7"/>
  <c r="M83" i="7"/>
  <c r="E227" i="7"/>
  <c r="D191" i="7"/>
  <c r="D161" i="7"/>
  <c r="R114" i="7"/>
  <c r="H217" i="7"/>
  <c r="D148" i="7"/>
  <c r="N74" i="7"/>
  <c r="G89" i="7"/>
  <c r="F123" i="7"/>
  <c r="C88" i="7"/>
  <c r="C113" i="7"/>
  <c r="L195" i="7"/>
  <c r="R70" i="7"/>
  <c r="C122" i="7"/>
  <c r="C73" i="7"/>
  <c r="R46" i="7"/>
  <c r="I87" i="7"/>
  <c r="O48" i="7"/>
  <c r="R56" i="7"/>
  <c r="G57" i="7"/>
  <c r="G219" i="7"/>
  <c r="N152" i="7"/>
  <c r="R143" i="7"/>
  <c r="C166" i="7"/>
  <c r="K222" i="7"/>
  <c r="O110" i="7"/>
  <c r="K66" i="7"/>
  <c r="H189" i="7"/>
  <c r="N109" i="7"/>
  <c r="H130" i="7"/>
  <c r="N116" i="7"/>
  <c r="O140" i="7"/>
  <c r="M195" i="7"/>
  <c r="L119" i="7"/>
  <c r="H126" i="7"/>
  <c r="N140" i="7"/>
  <c r="F75" i="7"/>
  <c r="P137" i="7"/>
  <c r="L85" i="7"/>
  <c r="F103" i="7"/>
  <c r="K217" i="7"/>
  <c r="I78" i="7"/>
  <c r="E173" i="7"/>
  <c r="H207" i="7"/>
  <c r="H190" i="7"/>
  <c r="G192" i="7"/>
  <c r="O144" i="7"/>
  <c r="K146" i="7"/>
  <c r="I171" i="7"/>
  <c r="L137" i="7"/>
  <c r="O178" i="7"/>
  <c r="N195" i="7"/>
  <c r="J211" i="7"/>
  <c r="F147" i="7"/>
  <c r="I214" i="7"/>
  <c r="F171" i="7"/>
  <c r="C116" i="7"/>
  <c r="P130" i="7"/>
  <c r="P226" i="7"/>
  <c r="J182" i="7"/>
  <c r="G46" i="7"/>
  <c r="D212" i="7"/>
  <c r="L181" i="7"/>
  <c r="K226" i="7"/>
  <c r="H92" i="7"/>
  <c r="N220" i="7"/>
  <c r="C196" i="7"/>
  <c r="C82" i="7"/>
  <c r="E142" i="7"/>
  <c r="J192" i="7"/>
  <c r="D77" i="7"/>
  <c r="I160" i="7"/>
  <c r="J199" i="7"/>
  <c r="M101" i="7"/>
  <c r="J148" i="7"/>
  <c r="D216" i="7"/>
  <c r="E184" i="7"/>
  <c r="N173" i="7"/>
  <c r="O230" i="7"/>
  <c r="L75" i="7"/>
  <c r="C131" i="7"/>
  <c r="O216" i="7"/>
  <c r="K161" i="7"/>
  <c r="O97" i="7"/>
  <c r="M219" i="7"/>
  <c r="C167" i="7"/>
  <c r="E211" i="7"/>
  <c r="I96" i="7"/>
  <c r="E133" i="7"/>
  <c r="N83" i="7"/>
  <c r="N212" i="7"/>
  <c r="J209" i="7"/>
  <c r="C92" i="7"/>
  <c r="L90" i="7"/>
  <c r="O119" i="7"/>
  <c r="L215" i="7"/>
  <c r="M156" i="7"/>
  <c r="L69" i="7"/>
  <c r="G177" i="7"/>
  <c r="M197" i="7"/>
  <c r="O185" i="7"/>
  <c r="R219" i="7"/>
  <c r="N159" i="7"/>
  <c r="E137" i="7"/>
  <c r="P166" i="7"/>
  <c r="E204" i="7"/>
  <c r="F188" i="7"/>
  <c r="J179" i="7"/>
  <c r="C151" i="7"/>
  <c r="D151" i="7"/>
  <c r="L140" i="7"/>
  <c r="M115" i="7"/>
  <c r="H161" i="7"/>
  <c r="M69" i="7"/>
  <c r="F59" i="7"/>
  <c r="L78" i="7"/>
  <c r="H146" i="7"/>
  <c r="N107" i="7"/>
  <c r="D55" i="7"/>
  <c r="C219" i="7"/>
  <c r="H64" i="7"/>
  <c r="H163" i="7"/>
  <c r="D48" i="7"/>
  <c r="G193" i="7"/>
  <c r="H185" i="7"/>
  <c r="M149" i="7"/>
  <c r="F84" i="7"/>
  <c r="F213" i="7"/>
  <c r="O156" i="7"/>
  <c r="P198" i="7"/>
  <c r="L80" i="7"/>
  <c r="P88" i="7"/>
  <c r="K95" i="7"/>
  <c r="N49" i="7"/>
  <c r="H180" i="7"/>
  <c r="J69" i="7"/>
  <c r="L109" i="7"/>
  <c r="P119" i="7"/>
  <c r="R206" i="7"/>
  <c r="I91" i="7"/>
  <c r="M123" i="7"/>
  <c r="R223" i="7"/>
  <c r="E223" i="7"/>
  <c r="G173" i="7"/>
  <c r="K100" i="7"/>
  <c r="G186" i="7"/>
  <c r="K109" i="7"/>
  <c r="C85" i="7"/>
  <c r="D154" i="7"/>
  <c r="I137" i="7"/>
  <c r="F48" i="7"/>
  <c r="F124" i="7"/>
  <c r="D76" i="7"/>
  <c r="G138" i="7"/>
  <c r="F85" i="7"/>
  <c r="O77" i="7"/>
  <c r="L56" i="7"/>
  <c r="E157" i="7"/>
  <c r="R189" i="7"/>
  <c r="L120" i="7"/>
  <c r="C230" i="7"/>
  <c r="O98" i="7"/>
  <c r="J62" i="7"/>
  <c r="G52" i="7"/>
  <c r="M46" i="7"/>
  <c r="I139" i="7"/>
  <c r="O44" i="7"/>
  <c r="C72" i="7"/>
  <c r="I120" i="7"/>
  <c r="J150" i="7"/>
  <c r="K135" i="7"/>
  <c r="L187" i="7"/>
  <c r="E134" i="7"/>
  <c r="J66" i="7"/>
  <c r="C67" i="7"/>
  <c r="L182" i="7"/>
  <c r="H84" i="7"/>
  <c r="N183" i="7"/>
  <c r="F99" i="7"/>
  <c r="P91" i="7"/>
  <c r="H45" i="7"/>
  <c r="C130" i="7"/>
  <c r="R48" i="7"/>
  <c r="I159" i="7"/>
  <c r="F191" i="7"/>
  <c r="J48" i="7"/>
  <c r="P132" i="7"/>
  <c r="L139" i="7"/>
  <c r="H117" i="7"/>
  <c r="C175" i="7"/>
  <c r="E151" i="7"/>
  <c r="M126" i="7"/>
  <c r="P129" i="7"/>
  <c r="I63" i="7"/>
  <c r="H49" i="7"/>
  <c r="M113" i="7"/>
  <c r="K163" i="7"/>
  <c r="M205" i="7"/>
  <c r="G75" i="7"/>
  <c r="G163" i="7"/>
  <c r="O54" i="7"/>
  <c r="N175" i="7"/>
  <c r="O101" i="7"/>
  <c r="N191" i="7"/>
  <c r="M49" i="7"/>
  <c r="E190" i="7"/>
  <c r="I127" i="7"/>
  <c r="R86" i="7"/>
  <c r="F111" i="7"/>
  <c r="C52" i="7"/>
  <c r="F47" i="7"/>
  <c r="L57" i="7"/>
  <c r="E66" i="7"/>
  <c r="F151" i="7"/>
  <c r="F210" i="7"/>
  <c r="K164" i="7"/>
  <c r="D107" i="7"/>
  <c r="F203" i="7"/>
  <c r="P57" i="7"/>
  <c r="P60" i="7"/>
  <c r="F182" i="7"/>
  <c r="H140" i="7"/>
  <c r="L62" i="7"/>
  <c r="R179" i="7"/>
  <c r="M58" i="7"/>
  <c r="N86" i="7"/>
  <c r="M105" i="7"/>
  <c r="P145" i="7"/>
  <c r="P101" i="7"/>
  <c r="F211" i="7"/>
  <c r="I143" i="7"/>
  <c r="J107" i="7"/>
  <c r="P71" i="7"/>
  <c r="K102" i="7"/>
  <c r="D61" i="7"/>
  <c r="D104" i="7"/>
  <c r="K118" i="7"/>
  <c r="G43" i="7"/>
  <c r="D95" i="7"/>
  <c r="L45" i="7"/>
  <c r="L53" i="7"/>
  <c r="O164" i="7"/>
  <c r="J108" i="7"/>
  <c r="L191" i="7"/>
  <c r="M146" i="7"/>
  <c r="J204" i="7"/>
  <c r="H125" i="7"/>
  <c r="E143" i="7"/>
  <c r="G77" i="7"/>
  <c r="L55" i="7"/>
  <c r="L146" i="7"/>
  <c r="N57" i="7"/>
  <c r="R98" i="7"/>
  <c r="L152" i="7"/>
  <c r="P61" i="7"/>
  <c r="R104" i="7"/>
  <c r="I62" i="7"/>
  <c r="P118" i="7"/>
  <c r="E217" i="7"/>
  <c r="P194" i="7"/>
  <c r="R182" i="7"/>
  <c r="M222" i="7"/>
  <c r="O79" i="7"/>
  <c r="I152" i="7"/>
  <c r="P69" i="7"/>
  <c r="F140" i="7"/>
  <c r="K117" i="7"/>
  <c r="N181" i="7"/>
  <c r="G141" i="7"/>
  <c r="M75" i="7"/>
  <c r="G140" i="7"/>
  <c r="I44" i="7"/>
  <c r="P66" i="7"/>
  <c r="D73" i="7"/>
  <c r="R193" i="7"/>
  <c r="E196" i="7"/>
  <c r="K90" i="7"/>
  <c r="D226" i="7"/>
  <c r="F110" i="7"/>
  <c r="E118" i="7"/>
  <c r="I157" i="7"/>
  <c r="K145" i="7"/>
  <c r="E45" i="7"/>
  <c r="M173" i="7"/>
  <c r="L155" i="7"/>
  <c r="M108" i="7"/>
  <c r="C193" i="7"/>
  <c r="E75" i="7"/>
  <c r="D155" i="7"/>
  <c r="J215" i="7"/>
  <c r="P206" i="7"/>
  <c r="J56" i="7"/>
  <c r="P122" i="7"/>
  <c r="R151" i="7"/>
  <c r="C60" i="7"/>
  <c r="H69" i="7"/>
  <c r="O161" i="7"/>
  <c r="G55" i="7"/>
  <c r="F164" i="7"/>
  <c r="O53" i="7"/>
  <c r="J54" i="7"/>
  <c r="F80" i="7"/>
  <c r="P86" i="7"/>
  <c r="M56" i="7"/>
  <c r="C102" i="7"/>
  <c r="D106" i="7"/>
  <c r="E80" i="7"/>
  <c r="K162" i="7"/>
  <c r="F106" i="7"/>
  <c r="R152" i="7"/>
  <c r="J82" i="7"/>
  <c r="C144" i="7"/>
  <c r="R88" i="7"/>
  <c r="E64" i="7"/>
  <c r="M99" i="7"/>
  <c r="C115" i="7"/>
  <c r="I84" i="7"/>
  <c r="E215" i="7"/>
  <c r="R59" i="7"/>
  <c r="H116" i="7"/>
  <c r="J207" i="7"/>
  <c r="E73" i="7"/>
  <c r="M94" i="7"/>
  <c r="H80" i="7"/>
  <c r="L123" i="7"/>
  <c r="P80" i="7"/>
  <c r="J78" i="7"/>
  <c r="H94" i="7"/>
  <c r="R45" i="7"/>
  <c r="J197" i="7"/>
  <c r="H212" i="7"/>
  <c r="J187" i="7"/>
  <c r="P126" i="7"/>
  <c r="M125" i="7"/>
  <c r="M79" i="7"/>
  <c r="D225" i="7"/>
  <c r="R157" i="7"/>
  <c r="N115" i="7"/>
  <c r="E230" i="7"/>
  <c r="E195" i="7"/>
  <c r="D169" i="7"/>
  <c r="J120" i="7"/>
  <c r="E155" i="7"/>
  <c r="N77" i="7"/>
  <c r="C121" i="7"/>
  <c r="N145" i="7"/>
  <c r="P81" i="7"/>
  <c r="R166" i="7"/>
  <c r="C186" i="7"/>
  <c r="M67" i="7"/>
  <c r="H179" i="7"/>
  <c r="L95" i="7"/>
  <c r="C69" i="7"/>
  <c r="C81" i="7"/>
  <c r="I105" i="7"/>
  <c r="L64" i="7"/>
  <c r="E139" i="7"/>
  <c r="O102" i="7"/>
  <c r="L204" i="7"/>
  <c r="L147" i="7"/>
  <c r="R99" i="7"/>
  <c r="L59" i="7"/>
  <c r="K139" i="7"/>
  <c r="M216" i="7"/>
  <c r="K121" i="7"/>
  <c r="N46" i="7"/>
  <c r="J106" i="7"/>
  <c r="L192" i="7"/>
  <c r="M134" i="7"/>
  <c r="F87" i="7"/>
  <c r="R225" i="7"/>
  <c r="C51" i="7"/>
  <c r="R126" i="7"/>
  <c r="I191" i="7"/>
  <c r="H112" i="7"/>
  <c r="N93" i="7"/>
  <c r="G94" i="7"/>
  <c r="C158" i="7"/>
  <c r="P190" i="7"/>
  <c r="I55" i="7"/>
  <c r="O95" i="7"/>
  <c r="D127" i="7"/>
  <c r="G132" i="7"/>
  <c r="I59" i="7"/>
  <c r="R115" i="7"/>
  <c r="J162" i="7"/>
  <c r="K51" i="7"/>
  <c r="K220" i="7"/>
  <c r="L66" i="7"/>
  <c r="M136" i="7"/>
  <c r="R144" i="7"/>
  <c r="K216" i="7"/>
  <c r="J220" i="7"/>
  <c r="P128" i="7"/>
  <c r="M152" i="7"/>
  <c r="R109" i="7"/>
  <c r="O147" i="7"/>
  <c r="P143" i="7"/>
  <c r="G129" i="7"/>
  <c r="M169" i="7"/>
  <c r="C120" i="7"/>
  <c r="K140" i="7"/>
  <c r="N51" i="7"/>
  <c r="O92" i="7"/>
  <c r="G84" i="7"/>
  <c r="J172" i="7"/>
  <c r="C70" i="7"/>
  <c r="R117" i="7"/>
  <c r="N154" i="7"/>
  <c r="D137" i="7"/>
  <c r="R84" i="7"/>
  <c r="O93" i="7"/>
  <c r="L194" i="7"/>
  <c r="F50" i="7"/>
  <c r="G119" i="7"/>
  <c r="R160" i="7"/>
  <c r="J171" i="7"/>
  <c r="G106" i="7"/>
  <c r="O89" i="7"/>
  <c r="G212" i="7"/>
  <c r="C133" i="7"/>
  <c r="G61" i="7"/>
  <c r="P67" i="7"/>
  <c r="E136" i="7"/>
  <c r="L48" i="7"/>
  <c r="M130" i="7"/>
  <c r="N120" i="7"/>
  <c r="C54" i="7"/>
  <c r="M131" i="7"/>
  <c r="H99" i="7"/>
  <c r="N99" i="7"/>
  <c r="O57" i="7"/>
  <c r="D91" i="7"/>
  <c r="N80" i="7"/>
  <c r="R122" i="7"/>
  <c r="J183" i="7"/>
  <c r="E49" i="7"/>
  <c r="N122" i="7"/>
  <c r="R66" i="7"/>
  <c r="P155" i="7"/>
  <c r="D63" i="7"/>
  <c r="R163" i="7"/>
  <c r="N157" i="7"/>
  <c r="E110" i="7"/>
  <c r="P210" i="7"/>
  <c r="G169" i="7"/>
  <c r="K77" i="7"/>
  <c r="M45" i="7"/>
  <c r="F132" i="7"/>
  <c r="C153" i="7"/>
  <c r="C95" i="7"/>
  <c r="G206" i="7"/>
  <c r="M145" i="7"/>
  <c r="D210" i="7"/>
  <c r="E96" i="7"/>
  <c r="D158" i="7"/>
  <c r="H83" i="7"/>
  <c r="M218" i="7"/>
  <c r="G85" i="7"/>
  <c r="F149" i="7"/>
  <c r="M61" i="7"/>
  <c r="H186" i="7"/>
  <c r="I163" i="7"/>
  <c r="D204" i="7"/>
  <c r="M114" i="7"/>
  <c r="C64" i="7"/>
  <c r="M117" i="7"/>
  <c r="D195" i="7"/>
  <c r="D135" i="7"/>
  <c r="I158" i="7"/>
  <c r="L98" i="7"/>
  <c r="E117" i="7"/>
  <c r="R62" i="7"/>
  <c r="R145" i="7"/>
  <c r="F184" i="7"/>
  <c r="J146" i="7"/>
  <c r="J91" i="7"/>
  <c r="R133" i="7"/>
  <c r="I217" i="7"/>
  <c r="N45" i="7"/>
  <c r="E90" i="7"/>
  <c r="L135" i="7"/>
  <c r="L148" i="7"/>
  <c r="D52" i="7"/>
  <c r="M227" i="7"/>
  <c r="N110" i="7"/>
  <c r="N53" i="7"/>
  <c r="H90" i="7"/>
  <c r="J198" i="7"/>
  <c r="C182" i="7"/>
  <c r="N79" i="7"/>
  <c r="N189" i="7"/>
  <c r="D121" i="7"/>
  <c r="K101" i="7"/>
  <c r="D67" i="7"/>
  <c r="O85" i="7"/>
  <c r="I90" i="7"/>
  <c r="E148" i="7"/>
  <c r="R92" i="7"/>
  <c r="I148" i="7"/>
  <c r="N98" i="7"/>
  <c r="P47" i="7"/>
  <c r="H133" i="7"/>
  <c r="I180" i="7"/>
  <c r="F82" i="7"/>
  <c r="G182" i="7"/>
  <c r="M73" i="7"/>
  <c r="C150" i="7"/>
  <c r="J143" i="7"/>
  <c r="I61" i="7"/>
  <c r="N129" i="7"/>
  <c r="F155" i="7"/>
  <c r="D180" i="7"/>
  <c r="C139" i="7"/>
  <c r="I205" i="7"/>
  <c r="C155" i="7"/>
  <c r="P136" i="7"/>
  <c r="E109" i="7"/>
  <c r="D103" i="7"/>
  <c r="J208" i="7"/>
  <c r="P127" i="7"/>
  <c r="C48" i="7"/>
  <c r="H135" i="7"/>
  <c r="I53" i="7"/>
  <c r="H93" i="7"/>
  <c r="M72" i="7"/>
  <c r="F94" i="7"/>
  <c r="K138" i="7"/>
  <c r="J60" i="7"/>
  <c r="J112" i="7"/>
  <c r="M55" i="7"/>
  <c r="P146" i="7"/>
  <c r="D100" i="7"/>
  <c r="E58" i="7"/>
  <c r="F115" i="7"/>
  <c r="O215" i="7"/>
  <c r="K84" i="7"/>
  <c r="M121" i="7"/>
  <c r="F71" i="7"/>
  <c r="R90" i="7"/>
  <c r="D60" i="7"/>
  <c r="E78" i="7"/>
  <c r="I99" i="7"/>
  <c r="H48" i="7"/>
  <c r="M132" i="7"/>
  <c r="H139" i="7"/>
  <c r="D66" i="7"/>
  <c r="I94" i="7"/>
  <c r="I107" i="7"/>
  <c r="G83" i="7"/>
  <c r="J98" i="7"/>
  <c r="M120" i="7"/>
  <c r="G147" i="7"/>
  <c r="E108" i="7"/>
  <c r="O73" i="7"/>
  <c r="I64" i="7"/>
  <c r="P48" i="7"/>
  <c r="E67" i="7"/>
  <c r="O68" i="7"/>
  <c r="M70" i="7"/>
  <c r="E83" i="7"/>
  <c r="E130" i="7"/>
  <c r="P93" i="7"/>
  <c r="I69" i="7"/>
  <c r="M109" i="7"/>
  <c r="L77" i="7"/>
  <c r="D51" i="7"/>
  <c r="E138" i="7"/>
  <c r="N147" i="7"/>
  <c r="G62" i="7"/>
  <c r="G210" i="7"/>
  <c r="C132" i="7"/>
  <c r="L200" i="7"/>
  <c r="H227" i="7"/>
  <c r="D89" i="7"/>
  <c r="R199" i="7"/>
  <c r="K93" i="7"/>
  <c r="D80" i="7"/>
  <c r="P46" i="7"/>
  <c r="G153" i="7"/>
  <c r="R71" i="7"/>
  <c r="J151" i="7"/>
  <c r="C97" i="7"/>
  <c r="M210" i="7"/>
  <c r="H143" i="7"/>
  <c r="D197" i="7"/>
  <c r="J47" i="7"/>
  <c r="C226" i="7"/>
  <c r="N47" i="7"/>
  <c r="C104" i="7"/>
  <c r="I45" i="7"/>
  <c r="O186" i="7"/>
  <c r="H57" i="7"/>
  <c r="G54" i="7"/>
  <c r="P98" i="7"/>
  <c r="L83" i="7"/>
  <c r="C78" i="7"/>
  <c r="J156" i="7"/>
  <c r="G68" i="7"/>
  <c r="O151" i="7"/>
  <c r="L180" i="7"/>
  <c r="P106" i="7"/>
  <c r="P150" i="7"/>
  <c r="M129" i="7"/>
  <c r="R121" i="7"/>
  <c r="L89" i="7"/>
  <c r="K112" i="7"/>
  <c r="O112" i="7"/>
  <c r="E221" i="7"/>
  <c r="F51" i="7"/>
  <c r="K227" i="7"/>
  <c r="M143" i="7"/>
  <c r="O60" i="7"/>
  <c r="M66" i="7"/>
  <c r="G179" i="7"/>
  <c r="M161" i="7"/>
  <c r="P162" i="7"/>
  <c r="J101" i="7"/>
  <c r="H123" i="7"/>
  <c r="L133" i="7"/>
  <c r="N112" i="7"/>
  <c r="G48" i="7"/>
  <c r="I101" i="7"/>
  <c r="F136" i="7"/>
  <c r="H50" i="7"/>
  <c r="E84" i="7"/>
  <c r="C126" i="7"/>
  <c r="G131" i="7"/>
  <c r="H46" i="7"/>
  <c r="K86" i="7"/>
  <c r="G222" i="7"/>
  <c r="E150" i="7"/>
  <c r="F89" i="7"/>
  <c r="R137" i="7"/>
  <c r="D168" i="7"/>
  <c r="J68" i="7"/>
  <c r="O139" i="7"/>
  <c r="I182" i="7"/>
  <c r="N64" i="7"/>
  <c r="D86" i="7"/>
  <c r="G160" i="7"/>
  <c r="L65" i="7"/>
  <c r="D164" i="7"/>
  <c r="J159" i="7"/>
  <c r="C110" i="7"/>
  <c r="I85" i="7"/>
  <c r="K186" i="7"/>
  <c r="O72" i="7"/>
  <c r="L91" i="7"/>
  <c r="K113" i="7"/>
  <c r="N223" i="7"/>
  <c r="M57" i="7"/>
  <c r="N156" i="7"/>
  <c r="H63" i="7"/>
  <c r="F127" i="7"/>
  <c r="C62" i="7"/>
  <c r="P104" i="7"/>
  <c r="E46" i="7"/>
  <c r="G150" i="7"/>
  <c r="O136" i="7"/>
  <c r="G72" i="7"/>
  <c r="K219" i="7"/>
  <c r="M106" i="7"/>
  <c r="N188" i="7"/>
  <c r="H154" i="7"/>
  <c r="J67" i="7"/>
  <c r="O143" i="7"/>
  <c r="E55" i="7"/>
  <c r="N70" i="7"/>
  <c r="M53" i="7"/>
  <c r="E91" i="7"/>
  <c r="J50" i="7"/>
  <c r="M48" i="7"/>
  <c r="G149" i="7"/>
  <c r="H136" i="7"/>
  <c r="E70" i="7"/>
  <c r="E54" i="7"/>
  <c r="O90" i="7"/>
  <c r="L150" i="7"/>
  <c r="D53" i="7"/>
  <c r="O146" i="7"/>
  <c r="P70" i="7"/>
  <c r="F58" i="7"/>
  <c r="K45" i="7"/>
  <c r="N59" i="7"/>
  <c r="H70" i="7"/>
  <c r="J202" i="7"/>
  <c r="C207" i="7"/>
  <c r="L114" i="7"/>
  <c r="L144" i="7"/>
  <c r="C84" i="7"/>
  <c r="L166" i="7"/>
  <c r="F152" i="7"/>
  <c r="J85" i="7"/>
  <c r="G161" i="7"/>
  <c r="K188" i="7"/>
  <c r="J194" i="7"/>
  <c r="R167" i="7"/>
  <c r="K180" i="7"/>
  <c r="L121" i="7"/>
  <c r="H85" i="7"/>
  <c r="F128" i="7"/>
  <c r="D175" i="7"/>
  <c r="M90" i="7"/>
  <c r="P116" i="7"/>
  <c r="L105" i="7"/>
  <c r="D178" i="7"/>
  <c r="G103" i="7"/>
  <c r="O153" i="7"/>
  <c r="L88" i="7"/>
  <c r="R112" i="7"/>
  <c r="P121" i="7"/>
  <c r="M159" i="7"/>
  <c r="I83" i="7"/>
  <c r="E87" i="7"/>
  <c r="J94" i="7"/>
  <c r="F116" i="7"/>
  <c r="R173" i="7"/>
  <c r="G79" i="7"/>
  <c r="P64" i="7"/>
  <c r="R142" i="7"/>
  <c r="F157" i="7"/>
  <c r="F66" i="7"/>
  <c r="M102" i="7"/>
  <c r="J90" i="7"/>
  <c r="D114" i="7"/>
  <c r="J180" i="7"/>
  <c r="D163" i="7"/>
  <c r="P59" i="7"/>
  <c r="J111" i="7"/>
  <c r="P75" i="7"/>
  <c r="P216" i="7"/>
  <c r="D124" i="7"/>
  <c r="P174" i="7"/>
  <c r="M215" i="7"/>
  <c r="P58" i="7"/>
  <c r="R63" i="7"/>
  <c r="C94" i="7"/>
  <c r="N84" i="7"/>
  <c r="I161" i="7"/>
  <c r="N143" i="7"/>
  <c r="P154" i="7"/>
  <c r="N137" i="7"/>
  <c r="L84" i="7"/>
  <c r="M186" i="7"/>
  <c r="I170" i="7"/>
  <c r="K80" i="7"/>
  <c r="J218" i="7"/>
  <c r="F215" i="7"/>
  <c r="L158" i="7"/>
  <c r="L132" i="7"/>
  <c r="C101" i="7"/>
  <c r="M103" i="7"/>
  <c r="I86" i="7"/>
  <c r="P110" i="7"/>
  <c r="C83" i="7"/>
  <c r="F78" i="7"/>
  <c r="E132" i="7"/>
  <c r="I112" i="7"/>
  <c r="K215" i="7"/>
  <c r="P76" i="7"/>
  <c r="O111" i="7"/>
  <c r="N81" i="7"/>
  <c r="G137" i="7"/>
  <c r="P103" i="7"/>
  <c r="E72" i="7"/>
  <c r="J214" i="7"/>
  <c r="P208" i="7"/>
  <c r="H89" i="7"/>
  <c r="N69" i="7"/>
  <c r="M84" i="7"/>
  <c r="G118" i="7"/>
  <c r="D69" i="7"/>
  <c r="F74" i="7"/>
  <c r="C204" i="7"/>
  <c r="P44" i="7"/>
  <c r="R101" i="7"/>
  <c r="O55" i="7"/>
  <c r="F64" i="7"/>
  <c r="J119" i="7"/>
  <c r="R75" i="7"/>
  <c r="E102" i="7"/>
  <c r="D120" i="7"/>
  <c r="E101" i="7"/>
  <c r="K48" i="7"/>
  <c r="F46" i="7"/>
  <c r="N142" i="7"/>
  <c r="D85" i="7"/>
  <c r="M119" i="7"/>
  <c r="P54" i="7"/>
  <c r="E145" i="7"/>
  <c r="M60" i="7"/>
  <c r="O107" i="7"/>
  <c r="O96" i="7"/>
  <c r="D71" i="7"/>
  <c r="J64" i="7"/>
  <c r="O62" i="7"/>
  <c r="K141" i="7"/>
  <c r="G92" i="7"/>
  <c r="H58" i="7"/>
  <c r="R129" i="7"/>
  <c r="J166" i="7"/>
  <c r="R168" i="7"/>
  <c r="G203" i="7"/>
  <c r="E124" i="7"/>
  <c r="I154" i="7"/>
  <c r="J142" i="7"/>
  <c r="J139" i="7"/>
  <c r="P159" i="7"/>
  <c r="P213" i="7"/>
  <c r="I68" i="7"/>
  <c r="K170" i="7"/>
  <c r="O82" i="7"/>
  <c r="O109" i="7"/>
  <c r="L112" i="7"/>
  <c r="P87" i="7"/>
  <c r="N105" i="7"/>
  <c r="R134" i="7"/>
  <c r="P142" i="7"/>
  <c r="I80" i="7"/>
  <c r="H110" i="7"/>
  <c r="O84" i="7"/>
  <c r="R140" i="7"/>
  <c r="F114" i="7"/>
  <c r="I168" i="7"/>
  <c r="R147" i="7"/>
  <c r="E48" i="7"/>
  <c r="P135" i="7"/>
  <c r="M95" i="7"/>
  <c r="R210" i="7"/>
  <c r="G218" i="7"/>
  <c r="L206" i="7"/>
  <c r="O211" i="7"/>
  <c r="P85" i="7"/>
  <c r="C75" i="7"/>
  <c r="O137" i="7"/>
  <c r="H134" i="7"/>
  <c r="D157" i="7"/>
  <c r="G128" i="7"/>
  <c r="K123" i="7"/>
  <c r="K115" i="7"/>
  <c r="F107" i="7"/>
  <c r="K50" i="7"/>
  <c r="E81" i="7"/>
  <c r="M87" i="7"/>
  <c r="G64" i="7"/>
  <c r="F175" i="7"/>
  <c r="I79" i="7"/>
  <c r="O117" i="7"/>
  <c r="J51" i="7"/>
  <c r="N106" i="7"/>
  <c r="J83" i="7"/>
  <c r="P92" i="7"/>
  <c r="F230" i="7"/>
  <c r="O76" i="7"/>
  <c r="P163" i="7"/>
  <c r="J95" i="7"/>
  <c r="D146" i="7"/>
  <c r="H141" i="7"/>
  <c r="C43" i="7"/>
  <c r="L128" i="7"/>
  <c r="H144" i="7"/>
  <c r="R171" i="7"/>
  <c r="F222" i="7"/>
  <c r="K133" i="7"/>
  <c r="K63" i="7"/>
  <c r="D46" i="7"/>
  <c r="E169" i="7"/>
  <c r="J61" i="7"/>
  <c r="G121" i="7"/>
  <c r="K62" i="7"/>
  <c r="K49" i="7"/>
  <c r="K44" i="7"/>
  <c r="J149" i="7"/>
  <c r="K159" i="7"/>
  <c r="O131" i="7"/>
  <c r="J97" i="7"/>
  <c r="L51" i="7"/>
  <c r="F161" i="7"/>
  <c r="G49" i="7"/>
  <c r="F98" i="7"/>
  <c r="E65" i="7"/>
  <c r="I43" i="7"/>
  <c r="H103" i="7"/>
  <c r="K126" i="7"/>
  <c r="R47" i="7"/>
  <c r="K105" i="7"/>
  <c r="F218" i="7"/>
  <c r="M154" i="7"/>
  <c r="N62" i="7"/>
  <c r="F73" i="7"/>
  <c r="R177" i="7"/>
  <c r="F122" i="7"/>
  <c r="C141" i="7"/>
  <c r="H65" i="7"/>
  <c r="H149" i="7"/>
  <c r="H71" i="7"/>
  <c r="C68" i="7"/>
  <c r="C100" i="7"/>
  <c r="C106" i="7"/>
  <c r="F83" i="7"/>
  <c r="K76" i="7"/>
  <c r="M171" i="7"/>
  <c r="F162" i="7"/>
  <c r="D150" i="7"/>
  <c r="K47" i="7"/>
  <c r="M96" i="7"/>
  <c r="I119" i="7"/>
  <c r="R58" i="7"/>
  <c r="E53" i="7"/>
  <c r="G124" i="7"/>
  <c r="P83" i="7"/>
  <c r="N48" i="7"/>
  <c r="R161" i="7"/>
  <c r="I70" i="7"/>
  <c r="O221" i="7"/>
  <c r="G185" i="7"/>
  <c r="E92" i="7"/>
  <c r="F72" i="7"/>
  <c r="E126" i="7"/>
  <c r="J44" i="7"/>
  <c r="P100" i="7"/>
  <c r="M116" i="7"/>
  <c r="N97" i="7"/>
  <c r="F65" i="7"/>
  <c r="H131" i="7"/>
  <c r="K74" i="7"/>
  <c r="O167" i="7"/>
  <c r="D62" i="7"/>
  <c r="I133" i="7"/>
  <c r="J163" i="7"/>
  <c r="M137" i="7"/>
  <c r="P51" i="7"/>
  <c r="N160" i="7"/>
  <c r="J49" i="7"/>
  <c r="R44" i="7"/>
  <c r="H66" i="7"/>
  <c r="D133" i="7"/>
  <c r="D47" i="7"/>
  <c r="I72" i="7"/>
  <c r="H127" i="7"/>
  <c r="O194" i="7"/>
  <c r="I146" i="7"/>
  <c r="L177" i="7"/>
  <c r="L47" i="7"/>
  <c r="E59" i="7"/>
  <c r="I118" i="7"/>
  <c r="N92" i="7"/>
  <c r="D125" i="7"/>
  <c r="G63" i="7"/>
  <c r="I67" i="7"/>
  <c r="M78" i="7"/>
  <c r="I71" i="7"/>
  <c r="O80" i="7"/>
  <c r="O160" i="7"/>
  <c r="C63" i="7"/>
  <c r="I183" i="7"/>
  <c r="N206" i="7"/>
  <c r="D50" i="7"/>
  <c r="G71" i="7"/>
  <c r="C45" i="7"/>
  <c r="I65" i="7"/>
  <c r="C47" i="7"/>
  <c r="M82" i="7"/>
  <c r="O50" i="7"/>
  <c r="N118" i="7"/>
  <c r="R69" i="7"/>
  <c r="G90" i="7"/>
  <c r="P63" i="7"/>
  <c r="K46" i="7"/>
  <c r="L156" i="7"/>
  <c r="I210" i="7"/>
  <c r="C200" i="7"/>
  <c r="F81" i="7"/>
  <c r="L76" i="7"/>
  <c r="K187" i="7"/>
  <c r="N113" i="7"/>
  <c r="G134" i="7"/>
  <c r="H62" i="7"/>
  <c r="C145" i="7"/>
  <c r="L54" i="7"/>
  <c r="I124" i="7"/>
  <c r="C123" i="7"/>
  <c r="F68" i="7"/>
  <c r="D145" i="7"/>
  <c r="J181" i="7"/>
  <c r="L117" i="7"/>
  <c r="H119" i="7"/>
  <c r="E115" i="7"/>
  <c r="F144" i="7"/>
  <c r="C221" i="7"/>
  <c r="H176" i="7"/>
  <c r="K96" i="7"/>
  <c r="I115" i="7"/>
  <c r="I106" i="7"/>
  <c r="N73" i="7"/>
  <c r="R125" i="7"/>
  <c r="I60" i="7"/>
  <c r="J164" i="7"/>
  <c r="N44" i="7"/>
  <c r="I81" i="7"/>
  <c r="J79" i="7"/>
  <c r="K104" i="7"/>
  <c r="I49" i="7"/>
  <c r="G145" i="7"/>
  <c r="P109" i="7"/>
  <c r="C96" i="7"/>
  <c r="J96" i="7"/>
  <c r="I98" i="7"/>
  <c r="E214" i="7"/>
  <c r="L61" i="7"/>
  <c r="N162" i="7"/>
  <c r="P120" i="7"/>
  <c r="L93" i="7"/>
  <c r="C160" i="7"/>
  <c r="L130" i="7"/>
  <c r="H120" i="7"/>
  <c r="O155" i="7"/>
  <c r="K111" i="7"/>
  <c r="K53" i="7"/>
  <c r="F63" i="7"/>
  <c r="G56" i="7"/>
  <c r="C163" i="7"/>
  <c r="E160" i="7"/>
  <c r="E50" i="7"/>
  <c r="L116" i="7"/>
  <c r="O64" i="7"/>
  <c r="D183" i="7"/>
  <c r="L157" i="7"/>
  <c r="L70" i="7"/>
  <c r="O56" i="7"/>
  <c r="F154" i="7"/>
  <c r="D176" i="7"/>
  <c r="J145" i="7"/>
  <c r="P112" i="7"/>
  <c r="K136" i="7"/>
  <c r="M122" i="7"/>
  <c r="D45" i="7"/>
  <c r="I156" i="7"/>
  <c r="E60" i="7"/>
  <c r="F70" i="7"/>
  <c r="N132" i="7"/>
  <c r="I114" i="7"/>
  <c r="O70" i="7"/>
  <c r="J195" i="7"/>
  <c r="P43" i="7"/>
  <c r="F141" i="7"/>
  <c r="G73" i="7"/>
  <c r="H226" i="7"/>
  <c r="R224" i="7"/>
  <c r="R49" i="7"/>
  <c r="N151" i="7"/>
  <c r="O142" i="7"/>
  <c r="D159" i="7"/>
  <c r="K137" i="7"/>
  <c r="L60" i="7"/>
  <c r="J76" i="7"/>
  <c r="P151" i="7"/>
  <c r="H52" i="7"/>
  <c r="H209" i="7"/>
  <c r="F57" i="7"/>
  <c r="K158" i="7"/>
  <c r="F118" i="7"/>
  <c r="H54" i="7"/>
  <c r="J138" i="7"/>
  <c r="P111" i="7"/>
  <c r="F180" i="7"/>
  <c r="G136" i="7"/>
  <c r="E89" i="7"/>
  <c r="D68" i="7"/>
  <c r="O69" i="7"/>
  <c r="I151" i="7"/>
  <c r="P94" i="7"/>
  <c r="L50" i="7"/>
  <c r="C152" i="7"/>
  <c r="O150" i="7"/>
  <c r="O91" i="7"/>
  <c r="J52" i="7"/>
  <c r="D92" i="7"/>
  <c r="N91" i="7"/>
  <c r="O130" i="7"/>
  <c r="L58" i="7"/>
  <c r="D57" i="7"/>
  <c r="R102" i="7"/>
  <c r="I100" i="7"/>
  <c r="P89" i="7"/>
  <c r="H53" i="7"/>
  <c r="G47" i="7"/>
  <c r="G159" i="7"/>
  <c r="H148" i="7"/>
  <c r="M140" i="7"/>
  <c r="G146" i="7"/>
  <c r="H82" i="7"/>
  <c r="N63" i="7"/>
  <c r="J63" i="7"/>
  <c r="D130" i="7"/>
  <c r="R118" i="7"/>
  <c r="O83" i="7"/>
  <c r="L100" i="7"/>
  <c r="C159" i="7"/>
  <c r="L125" i="7"/>
  <c r="L86" i="7"/>
  <c r="M54" i="7"/>
  <c r="O149" i="7"/>
  <c r="N197" i="7"/>
  <c r="F143" i="7"/>
  <c r="I219" i="7"/>
  <c r="D149" i="7"/>
  <c r="O157" i="7"/>
  <c r="E56" i="7"/>
  <c r="I56" i="7"/>
  <c r="J103" i="7"/>
  <c r="K54" i="7"/>
  <c r="K165" i="7"/>
  <c r="J57" i="7"/>
  <c r="R51" i="7"/>
  <c r="O129" i="7"/>
  <c r="E69" i="7"/>
  <c r="R103" i="7"/>
  <c r="D75" i="7"/>
  <c r="N186" i="7"/>
  <c r="C206" i="7"/>
  <c r="I121" i="7"/>
  <c r="J109" i="7"/>
  <c r="L111" i="7"/>
  <c r="L102" i="7"/>
  <c r="P99" i="7"/>
  <c r="M65" i="7"/>
  <c r="M59" i="7"/>
  <c r="R135" i="7"/>
  <c r="H59" i="7"/>
  <c r="H145" i="7"/>
  <c r="C53" i="7"/>
  <c r="F44" i="7"/>
  <c r="O168" i="7"/>
  <c r="F125" i="7"/>
  <c r="G104" i="7"/>
  <c r="K130" i="7"/>
  <c r="E213" i="7"/>
  <c r="I47" i="7"/>
  <c r="H214" i="7"/>
  <c r="C215" i="7"/>
  <c r="H181" i="7"/>
  <c r="J130" i="7"/>
  <c r="C56" i="7"/>
  <c r="M50" i="7"/>
  <c r="J176" i="7"/>
  <c r="M202" i="7"/>
  <c r="G115" i="7"/>
  <c r="M47" i="7"/>
  <c r="K67" i="7"/>
  <c r="C228" i="7"/>
  <c r="C93" i="7"/>
  <c r="N190" i="7"/>
  <c r="E152" i="7"/>
  <c r="N125" i="7"/>
  <c r="I126" i="7"/>
  <c r="M85" i="7"/>
  <c r="H43" i="7"/>
  <c r="J116" i="7"/>
  <c r="K56" i="7"/>
  <c r="P134" i="7"/>
  <c r="M86" i="7"/>
  <c r="F130" i="7"/>
  <c r="C65" i="7"/>
  <c r="R97" i="7"/>
  <c r="I130" i="7"/>
  <c r="I209" i="7"/>
  <c r="M220" i="7"/>
  <c r="C108" i="7"/>
  <c r="L145" i="7"/>
  <c r="F159" i="7"/>
  <c r="K81" i="7"/>
  <c r="M191" i="7"/>
  <c r="E149" i="7"/>
  <c r="H192" i="7"/>
  <c r="J118" i="7"/>
  <c r="I135" i="7"/>
  <c r="R68" i="7"/>
  <c r="O87" i="7"/>
  <c r="R146" i="7"/>
  <c r="N43" i="7"/>
  <c r="P183" i="7"/>
  <c r="J93" i="7"/>
  <c r="D152" i="7"/>
  <c r="I109" i="7"/>
  <c r="J122" i="7"/>
  <c r="L216" i="7"/>
  <c r="H157" i="7"/>
  <c r="K72" i="7"/>
  <c r="G76" i="7"/>
  <c r="L110" i="7"/>
  <c r="F55" i="7"/>
  <c r="O181" i="7"/>
  <c r="N136" i="7"/>
  <c r="M155" i="7"/>
  <c r="M118" i="7"/>
  <c r="G45" i="7"/>
  <c r="L143" i="7"/>
  <c r="R50" i="7"/>
  <c r="R87" i="7"/>
  <c r="M133" i="7"/>
  <c r="E146" i="7"/>
  <c r="L72" i="7"/>
  <c r="C187" i="7"/>
  <c r="J154" i="7"/>
  <c r="J43" i="7"/>
  <c r="E79" i="7"/>
  <c r="O124" i="7"/>
  <c r="I189" i="7"/>
  <c r="L99" i="7"/>
  <c r="D134" i="7"/>
  <c r="D49" i="7"/>
  <c r="F54" i="7"/>
  <c r="O49" i="7"/>
  <c r="H156" i="7"/>
  <c r="O47" i="7"/>
  <c r="P52" i="7"/>
  <c r="C57" i="7"/>
  <c r="I129" i="7"/>
  <c r="F96" i="7"/>
  <c r="J184" i="7"/>
  <c r="L129" i="7"/>
  <c r="H137" i="7"/>
  <c r="R158" i="7"/>
  <c r="E63" i="7"/>
  <c r="R198" i="7"/>
  <c r="P149" i="7"/>
  <c r="R128" i="7"/>
  <c r="C71" i="7"/>
  <c r="R83" i="7"/>
  <c r="D228" i="7"/>
  <c r="H172" i="7"/>
  <c r="E140" i="7"/>
  <c r="F76" i="7"/>
  <c r="P105" i="7"/>
  <c r="F156" i="7"/>
  <c r="G88" i="7"/>
  <c r="I73" i="7"/>
  <c r="L43" i="7"/>
  <c r="P96" i="7"/>
  <c r="H74" i="7"/>
  <c r="K134" i="7"/>
  <c r="K60" i="7"/>
  <c r="K68" i="7"/>
  <c r="N141" i="7"/>
  <c r="G120" i="7"/>
  <c r="M165" i="7"/>
  <c r="N164" i="7"/>
  <c r="N103" i="7"/>
  <c r="C98" i="7"/>
  <c r="C127" i="7"/>
  <c r="D122" i="7"/>
  <c r="F45" i="7"/>
  <c r="J86" i="7"/>
  <c r="J70" i="7"/>
  <c r="O148" i="7"/>
  <c r="I227" i="7"/>
  <c r="H56" i="7"/>
  <c r="R55" i="7"/>
  <c r="I92" i="7"/>
  <c r="D113" i="7"/>
  <c r="R73" i="7"/>
  <c r="F52" i="7"/>
  <c r="P172" i="7"/>
  <c r="I75" i="7"/>
  <c r="D84" i="7"/>
  <c r="H51" i="7"/>
  <c r="D111" i="7"/>
  <c r="O226" i="7"/>
  <c r="N100" i="7"/>
  <c r="C89" i="7"/>
  <c r="F137" i="7"/>
  <c r="N85" i="7"/>
  <c r="N135" i="7"/>
  <c r="I51" i="7"/>
  <c r="D74" i="7"/>
  <c r="R72" i="7"/>
  <c r="P72" i="7"/>
  <c r="G154" i="7"/>
  <c r="P117" i="7"/>
  <c r="L113" i="7"/>
  <c r="J55" i="7"/>
  <c r="P199" i="7"/>
  <c r="N87" i="7"/>
  <c r="M64" i="7"/>
  <c r="H87" i="7"/>
  <c r="G123" i="7"/>
  <c r="O118" i="7"/>
  <c r="I88" i="7"/>
  <c r="C149" i="7"/>
  <c r="G196" i="7"/>
  <c r="E116" i="7"/>
  <c r="E57" i="7"/>
  <c r="H147" i="7"/>
  <c r="P68" i="7"/>
  <c r="F105" i="7"/>
  <c r="H164" i="7"/>
  <c r="N171" i="7"/>
  <c r="K43" i="7"/>
  <c r="M158" i="7"/>
  <c r="I122" i="7"/>
  <c r="H68" i="7"/>
  <c r="M112" i="7"/>
  <c r="G44" i="7"/>
  <c r="J99" i="7"/>
  <c r="H76" i="7"/>
  <c r="F67" i="7"/>
  <c r="R159" i="7"/>
  <c r="O105" i="7"/>
  <c r="J147" i="7"/>
  <c r="K64" i="7"/>
  <c r="G211" i="7"/>
  <c r="F133" i="7"/>
  <c r="K57" i="7"/>
  <c r="R52" i="7"/>
  <c r="H107" i="7"/>
  <c r="E88" i="7"/>
  <c r="H72" i="7"/>
  <c r="D44" i="7"/>
  <c r="O43" i="7"/>
  <c r="O126" i="7"/>
  <c r="C46" i="7"/>
  <c r="R111" i="7"/>
  <c r="C211" i="7"/>
  <c r="G107" i="7"/>
  <c r="M107" i="7"/>
  <c r="J65" i="7"/>
  <c r="N117" i="7"/>
  <c r="O71" i="7"/>
  <c r="L103" i="7"/>
  <c r="H105" i="7"/>
  <c r="N150" i="7"/>
  <c r="H96" i="7"/>
  <c r="I50" i="7"/>
  <c r="K82" i="7"/>
  <c r="I164" i="7"/>
  <c r="R130" i="7"/>
  <c r="C66" i="7"/>
  <c r="K178" i="7"/>
  <c r="N127" i="7"/>
  <c r="E43" i="7"/>
  <c r="R60" i="7"/>
  <c r="E52" i="7"/>
  <c r="H79" i="7"/>
  <c r="K192" i="7"/>
  <c r="C136" i="7"/>
  <c r="O127" i="7"/>
  <c r="R67" i="7"/>
  <c r="O108" i="7"/>
  <c r="M62" i="7"/>
  <c r="L214" i="7"/>
  <c r="N146" i="7"/>
  <c r="O141" i="7"/>
  <c r="K78" i="7"/>
  <c r="N163" i="7"/>
  <c r="D156" i="7"/>
  <c r="F79" i="7"/>
  <c r="K71" i="7"/>
  <c r="M98" i="7"/>
  <c r="O179" i="7"/>
  <c r="G60" i="7"/>
  <c r="G67" i="7"/>
  <c r="L49" i="7"/>
  <c r="I147" i="7"/>
  <c r="R156" i="7"/>
  <c r="N68" i="7"/>
  <c r="P78" i="7"/>
  <c r="F93" i="7"/>
  <c r="G65" i="7"/>
  <c r="I131" i="7"/>
  <c r="E71" i="7"/>
  <c r="K156" i="7"/>
  <c r="L71" i="7"/>
  <c r="R205" i="7"/>
  <c r="J144" i="7"/>
  <c r="O165" i="7"/>
  <c r="M81" i="7"/>
  <c r="C148" i="7"/>
  <c r="F77" i="7"/>
  <c r="E44" i="7"/>
  <c r="D87" i="7"/>
  <c r="L107" i="7"/>
  <c r="H100" i="7"/>
  <c r="E104" i="7"/>
  <c r="F112" i="7"/>
  <c r="K65" i="7"/>
  <c r="N82" i="7"/>
  <c r="I102" i="7"/>
  <c r="D138" i="7"/>
  <c r="G151" i="7"/>
  <c r="J133" i="7"/>
  <c r="P65" i="7"/>
  <c r="J128" i="7"/>
  <c r="N108" i="7"/>
  <c r="F90" i="7"/>
  <c r="O74" i="7"/>
  <c r="M185" i="7"/>
  <c r="M43" i="7"/>
  <c r="F60" i="7"/>
  <c r="E98" i="7"/>
  <c r="R107" i="7"/>
  <c r="R110" i="7"/>
  <c r="D141" i="7"/>
  <c r="N52" i="7"/>
  <c r="K103" i="7"/>
  <c r="K55" i="7"/>
  <c r="G58" i="7"/>
  <c r="D118" i="7"/>
  <c r="J168" i="7"/>
  <c r="L225" i="7"/>
  <c r="I123" i="7"/>
  <c r="G82" i="7"/>
  <c r="K98" i="7"/>
  <c r="D186" i="7"/>
  <c r="L115" i="7"/>
  <c r="L163" i="7"/>
  <c r="K61" i="7"/>
  <c r="O75" i="7"/>
  <c r="M89" i="7"/>
  <c r="L136" i="7"/>
  <c r="P53" i="7"/>
  <c r="K128" i="7"/>
  <c r="K59" i="7"/>
  <c r="R141" i="7"/>
  <c r="G95" i="7"/>
  <c r="E212" i="7"/>
  <c r="F158" i="7"/>
  <c r="D160" i="7"/>
  <c r="F146" i="7"/>
  <c r="E122" i="7"/>
  <c r="J88" i="7"/>
  <c r="G162" i="7"/>
  <c r="C90" i="7"/>
  <c r="N65" i="7"/>
  <c r="R89" i="7"/>
  <c r="P123" i="7"/>
  <c r="L52" i="7"/>
  <c r="G223" i="7"/>
  <c r="E119" i="7"/>
  <c r="N155" i="7"/>
  <c r="P164" i="7"/>
  <c r="G50" i="7"/>
  <c r="Q164" i="7"/>
  <c r="Q72" i="7"/>
  <c r="Q99" i="7"/>
  <c r="Q109" i="7"/>
  <c r="Q135" i="7"/>
  <c r="Q103" i="7"/>
  <c r="Q59" i="7"/>
  <c r="Q106" i="7"/>
  <c r="Q47" i="7"/>
  <c r="Q126" i="7"/>
  <c r="Q118" i="7"/>
  <c r="Q132" i="7"/>
  <c r="Q137" i="7"/>
  <c r="Q177" i="7"/>
  <c r="Q139" i="7"/>
  <c r="Q113" i="7"/>
  <c r="Q207" i="7"/>
  <c r="Q224" i="7"/>
  <c r="Q152" i="7"/>
  <c r="Q141" i="7"/>
  <c r="Q114" i="7"/>
  <c r="Q123" i="7"/>
  <c r="Q172" i="7"/>
  <c r="Q89" i="7"/>
  <c r="Q63" i="7"/>
  <c r="Q142" i="7"/>
  <c r="Q76" i="7"/>
  <c r="Q64" i="7"/>
  <c r="Q98" i="7"/>
  <c r="Q210" i="7"/>
  <c r="Q80" i="7"/>
  <c r="Q61" i="7"/>
  <c r="Q91" i="7"/>
  <c r="Q228" i="7"/>
  <c r="Q50" i="7"/>
  <c r="Q90" i="7"/>
  <c r="Q62" i="7"/>
  <c r="Q79" i="7"/>
  <c r="Q53" i="7"/>
  <c r="Q96" i="7"/>
  <c r="Q94" i="7"/>
  <c r="Q51" i="7"/>
  <c r="Q87" i="7"/>
  <c r="Q110" i="7"/>
  <c r="Q121" i="7"/>
  <c r="Q46" i="7"/>
  <c r="Q155" i="7"/>
  <c r="Q86" i="7"/>
  <c r="Q71" i="7"/>
  <c r="Q119" i="7"/>
  <c r="Q107" i="7"/>
  <c r="Q225" i="7"/>
  <c r="Q125" i="7"/>
  <c r="Q158" i="7"/>
  <c r="Q49" i="7"/>
  <c r="Q182" i="7"/>
  <c r="Q197" i="7"/>
  <c r="Q84" i="7"/>
  <c r="Q201" i="7"/>
  <c r="Q185" i="7"/>
  <c r="Q168" i="7"/>
  <c r="Q188" i="7"/>
  <c r="Q140" i="7"/>
  <c r="Q230" i="7"/>
  <c r="Q161" i="7"/>
  <c r="Q211" i="7"/>
  <c r="Q65" i="7"/>
  <c r="Q105" i="7"/>
  <c r="Q111" i="7"/>
  <c r="Q100" i="7"/>
  <c r="Q213" i="7"/>
  <c r="Q154" i="7"/>
  <c r="Q116" i="7"/>
  <c r="Q93" i="7"/>
  <c r="Q67" i="7"/>
  <c r="Q122" i="7"/>
  <c r="Q101" i="7"/>
  <c r="Q88" i="7"/>
  <c r="Q215" i="7"/>
  <c r="Q193" i="7"/>
  <c r="Q180" i="7"/>
  <c r="Q45" i="7"/>
  <c r="Q55" i="7"/>
  <c r="Q196" i="7"/>
  <c r="Q203" i="7"/>
  <c r="Q209" i="7"/>
  <c r="Q138" i="7"/>
  <c r="Q217" i="7"/>
  <c r="Q176" i="7"/>
  <c r="Q170" i="7"/>
  <c r="Q108" i="7"/>
  <c r="Q167" i="7"/>
  <c r="Q144" i="7"/>
  <c r="Q205" i="7"/>
  <c r="Q147" i="7"/>
  <c r="Q78" i="7"/>
  <c r="Q149" i="7"/>
  <c r="Q151" i="7"/>
  <c r="Q83" i="7"/>
  <c r="Q159" i="7"/>
  <c r="Q58" i="7"/>
  <c r="Q70" i="7"/>
  <c r="Q48" i="7"/>
  <c r="Q143" i="7"/>
  <c r="Q206" i="7"/>
  <c r="Q145" i="7"/>
  <c r="Q198" i="7"/>
  <c r="Q153" i="7"/>
  <c r="Q219" i="7"/>
  <c r="Q102" i="7"/>
  <c r="Q95" i="7"/>
  <c r="Q195" i="7"/>
  <c r="Q169" i="7"/>
  <c r="Q171" i="7"/>
  <c r="Q148" i="7"/>
  <c r="Q68" i="7"/>
  <c r="Q52" i="7"/>
  <c r="Q43" i="7"/>
  <c r="Q163" i="7"/>
  <c r="Q54" i="7"/>
  <c r="Q174" i="7"/>
  <c r="Q104" i="7"/>
  <c r="Q146" i="7"/>
  <c r="Q128" i="7"/>
  <c r="Q66" i="7"/>
  <c r="Q60" i="7"/>
  <c r="Q166" i="7"/>
  <c r="Q157" i="7"/>
  <c r="Q82" i="7"/>
  <c r="Q227" i="7"/>
  <c r="Q200" i="7"/>
  <c r="Q175" i="7"/>
  <c r="Q74" i="7"/>
  <c r="Q186" i="7"/>
  <c r="Q179" i="7"/>
  <c r="Q160" i="7"/>
  <c r="Q133" i="7"/>
  <c r="Q229" i="7"/>
  <c r="Q226" i="7"/>
  <c r="Q56" i="7"/>
  <c r="Q220" i="7"/>
  <c r="Q97" i="7"/>
  <c r="Q204" i="7"/>
  <c r="Q199" i="7"/>
  <c r="Q183" i="7"/>
  <c r="Q112" i="7"/>
  <c r="Q92" i="7"/>
  <c r="Q44" i="7"/>
  <c r="Q216" i="7"/>
  <c r="Q162" i="7"/>
  <c r="Q127" i="7"/>
  <c r="Q190" i="7"/>
  <c r="Q69" i="7"/>
  <c r="Q57" i="7"/>
  <c r="Q173" i="7"/>
  <c r="Q181" i="7"/>
  <c r="Q192" i="7"/>
  <c r="Q202" i="7"/>
  <c r="Q189" i="7"/>
  <c r="Q117" i="7"/>
  <c r="Q134" i="7"/>
  <c r="Q120" i="7"/>
  <c r="Q85" i="7"/>
  <c r="Q208" i="7"/>
  <c r="Q75" i="7"/>
  <c r="Q150" i="7"/>
  <c r="Q136" i="7"/>
  <c r="Q81" i="7"/>
  <c r="Q194" i="7"/>
  <c r="Q129" i="7"/>
  <c r="Q130" i="7"/>
  <c r="Q191" i="7"/>
  <c r="Q115" i="7"/>
  <c r="Q214" i="7"/>
  <c r="Q221" i="7"/>
  <c r="Q131" i="7"/>
  <c r="Q184" i="7"/>
  <c r="Q212" i="7"/>
  <c r="Q73" i="7"/>
  <c r="Q223" i="7"/>
  <c r="Q77" i="7"/>
  <c r="Q165" i="7"/>
  <c r="Q156" i="7"/>
  <c r="Q218" i="7"/>
  <c r="Q124" i="7"/>
  <c r="Q178" i="7"/>
  <c r="Q222" i="7"/>
  <c r="Q18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SD</author>
  </authors>
  <commentList>
    <comment ref="BW5" authorId="0" shapeId="0" xr:uid="{E86836A9-2428-436A-BD06-3AE6888F6A7F}">
      <text>
        <r>
          <rPr>
            <b/>
            <sz val="9"/>
            <color indexed="81"/>
            <rFont val="Tahoma"/>
            <family val="2"/>
          </rPr>
          <t>SD:</t>
        </r>
        <r>
          <rPr>
            <sz val="9"/>
            <color indexed="81"/>
            <rFont val="Tahoma"/>
            <family val="2"/>
          </rPr>
          <t xml:space="preserve">
va chercher la colonne support recherché</t>
        </r>
      </text>
    </comment>
    <comment ref="BX5" authorId="0" shapeId="0" xr:uid="{55165C5C-8D6F-458B-B2CF-D40D5818B3F7}">
      <text>
        <r>
          <rPr>
            <b/>
            <sz val="9"/>
            <color indexed="81"/>
            <rFont val="Tahoma"/>
            <family val="2"/>
          </rPr>
          <t>SD:</t>
        </r>
        <r>
          <rPr>
            <sz val="9"/>
            <color indexed="81"/>
            <rFont val="Tahoma"/>
            <family val="2"/>
          </rPr>
          <t xml:space="preserve">
va chercher les valeurs de la situation et de la hauteur recherchés</t>
        </r>
      </text>
    </comment>
    <comment ref="BZ5" authorId="0" shapeId="0" xr:uid="{4FCF537F-E317-4D3E-A020-5CAB068FC055}">
      <text>
        <r>
          <rPr>
            <b/>
            <sz val="9"/>
            <color indexed="81"/>
            <rFont val="Tahoma"/>
            <family val="2"/>
          </rPr>
          <t>SD:</t>
        </r>
        <r>
          <rPr>
            <sz val="9"/>
            <color indexed="81"/>
            <rFont val="Tahoma"/>
            <family val="2"/>
          </rPr>
          <t xml:space="preserve">
Va chercher la zone de sismicité max pour la catégorie recherchée</t>
        </r>
      </text>
    </comment>
    <comment ref="CB5" authorId="0" shapeId="0" xr:uid="{D8FD440A-C6ED-449E-828E-629993524441}">
      <text>
        <r>
          <rPr>
            <b/>
            <sz val="9"/>
            <color indexed="81"/>
            <rFont val="Tahoma"/>
            <family val="2"/>
          </rPr>
          <t>SD:</t>
        </r>
        <r>
          <rPr>
            <sz val="9"/>
            <color indexed="81"/>
            <rFont val="Tahoma"/>
            <family val="2"/>
          </rPr>
          <t xml:space="preserve">
concaténation des supports visés pour le procédé concerné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<sst xmlns="http://schemas.openxmlformats.org/spreadsheetml/2006/main" count="9425" uniqueCount="800">
  <si>
    <t>MODULE DE RECHERCHE SIMPLIFIEE 
DE PROCEDES DE FACADE EXTERIEURE SUR SUPPORT BOIS</t>
  </si>
  <si>
    <t>- ACCUEIL -</t>
  </si>
  <si>
    <t xml:space="preserve">
INTRODUCTION</t>
  </si>
  <si>
    <t>Le présent document est un module de recherche permettant à l'utilisateur d'identifier rapidement les procédés existants pour un type de procédé appliqué à la construction bois et un domaine d'emploi donné tout en ayant une information sur le fait que les procédés relèvent à priori de la Technique Courante ou de la Technique Non Courante.
Le présent module de recherche offre ainsi un outil complémentaire au BoisREF (voir lien ci-dessous) qui donne de nombreuses informations essentielles quant au domaine d’emploi et documents associés aux systèmes constructifs bois.</t>
  </si>
  <si>
    <t>(https://catalogue-bois-construction.fr/referentiels-techniques/boisref/)</t>
  </si>
  <si>
    <t>Le référencement représentant la base de données du module de recherche est basé sur les données jugées comme différenciantes selon les domaines d'emploi et informations générales des référentiels techniques :
       - du corpus des DTUs ;
       - du corpus des  Recommandations Professionnelles RAGE ;</t>
  </si>
  <si>
    <t>(https://www.proreno.fr/resultats?collection=recommandationsprofessionnelles)</t>
  </si>
  <si>
    <t xml:space="preserve">       - du corpus des ATEx de cas a, Avis Techniques et Documents Techniques d'Application. Documents librement accessibles sur le site du CSTB ou directement sur les pages internet des tenants de système qui en font la publication.</t>
  </si>
  <si>
    <t>(https://www.cstb.fr/bases-donnees/rechercher-un-document)</t>
  </si>
  <si>
    <t>Il est également laissé aux industriels la possibilité de faire référencer leurs procédés avec la démarche de référencement mise en place via un formulaire en ligne. Certaines demandes de référencement ont d'ailleurs déjà été faites et sont en cours d'analyse.
Pour toute demande de renseignements ou de référencement il est possible de s'adresser à l'adresse e-mail ci-dessous.</t>
  </si>
  <si>
    <t xml:space="preserve">leclubdesindustriels@ingeneco.eu </t>
  </si>
  <si>
    <t>- NOTICE D'ACCOMPAGNEMENT A L'UTILISATION -</t>
  </si>
  <si>
    <t>L'objectif de la présente Notice est de donner une démarche permettant de faciliter la première utilisation du module de recherche pour les procédés de revêtements extérieurs et façades sur support bois. La figure ci-dessous présente un aperçu général du module de recherche</t>
  </si>
  <si>
    <t>DEFINITION DU MODULE DE RECHERCHE</t>
  </si>
  <si>
    <r>
      <t xml:space="preserve">Le module de recherche va permettre de prendre en considération jusqu'à trois critères principaux pour définir le domaine d'emploi du procédé de revêtements extérieurs et façades extérieures :
- Le support recevant le procédé de façade (dit SUPPORT)
- La hauteur du bâtiment indissociable de la situation du bâtiment (dit SITUATION)
- La zone de sismicité indissociable de la catégorie du bâtiment (dit SISMICITE)
Si l'utilisateur souhaite prendre en compte un critère dans le module de recherche, il suffit de cocher la case du critère considéré en cliquant dessus.
        Nb : Le message "cocher la case paramètre recherché pour afficher la cellule de recherche, si souhaité" disparaît alors.
Si au contraire, l'utilisateur souhaite retirer un critère de sa recherche, il lui suffit de décocher la case.
        Nb : Le message "cocher la case paramètre recherché pour afficher la cellule de recherche, si souhaité" réapparaît alors.
</t>
    </r>
    <r>
      <rPr>
        <b/>
        <i/>
        <sz val="11"/>
        <rFont val="Calibri"/>
        <family val="2"/>
        <scheme val="minor"/>
      </rPr>
      <t xml:space="preserve">       A titre d'exemple, la figure ci-dessous présente le module de recherche avec le critère "SUPPORT" coché uniquement.</t>
    </r>
  </si>
  <si>
    <t>DEFINITION DU CRITERE DU SUPPORT VISE</t>
  </si>
  <si>
    <t>Pour faire une recherche prenant en compte le support visé :
a / Si elle n'est pas déjà cochée, cocher la case du critère support comme expliqué précédemment ;
b / Cliquer sur la cellule verte correspondante (voir exemple ci-dessous)</t>
  </si>
  <si>
    <t>c / Cliquer sur la petite flèche qui s'affiche en bas à droite de la cellule pour afficher la liste déroulante.</t>
  </si>
  <si>
    <r>
      <t>d / Cliquer sur le support recherché entre :
          - Charpente bois conforme au NF DTU 31.1 (</t>
    </r>
    <r>
      <rPr>
        <i/>
        <sz val="11"/>
        <rFont val="Calibri"/>
        <family val="2"/>
        <scheme val="minor"/>
      </rPr>
      <t>Charpente bois (NF DTU 31.1)</t>
    </r>
    <r>
      <rPr>
        <sz val="11"/>
        <rFont val="Calibri"/>
        <family val="2"/>
        <scheme val="minor"/>
      </rPr>
      <t>)
          - Construction ossature bois conforme au NF DTU 31.2 (</t>
    </r>
    <r>
      <rPr>
        <i/>
        <sz val="11"/>
        <rFont val="Calibri"/>
        <family val="2"/>
        <scheme val="minor"/>
      </rPr>
      <t>COB (NF DTU 31.2)</t>
    </r>
    <r>
      <rPr>
        <sz val="11"/>
        <rFont val="Calibri"/>
        <family val="2"/>
        <scheme val="minor"/>
      </rPr>
      <t>)
          - Façade ossature bois conforme au NF DTU 31.4 (</t>
    </r>
    <r>
      <rPr>
        <i/>
        <sz val="11"/>
        <rFont val="Calibri"/>
        <family val="2"/>
        <scheme val="minor"/>
      </rPr>
      <t>FOB (NF DTU 31.4)</t>
    </r>
    <r>
      <rPr>
        <sz val="11"/>
        <rFont val="Calibri"/>
        <family val="2"/>
        <scheme val="minor"/>
      </rPr>
      <t>) 
          - Façade ossature bois conforme aux évalautions techniques (</t>
    </r>
    <r>
      <rPr>
        <i/>
        <sz val="11"/>
        <rFont val="Calibri"/>
        <family val="2"/>
        <scheme val="minor"/>
      </rPr>
      <t>FOB (sous AT/DTA/Atex)</t>
    </r>
    <r>
      <rPr>
        <sz val="11"/>
        <rFont val="Calibri"/>
        <family val="2"/>
        <scheme val="minor"/>
      </rPr>
      <t>)
          - Façade ossature bois conforme au NF DTU 31.4 ou aux évaluations techniques FOB (</t>
    </r>
    <r>
      <rPr>
        <i/>
        <sz val="11"/>
        <rFont val="Calibri"/>
        <family val="2"/>
        <scheme val="minor"/>
      </rPr>
      <t>(NF DTU 31.4 et/ou sous AT/DTA/Atex)</t>
    </r>
    <r>
      <rPr>
        <sz val="11"/>
        <rFont val="Calibri"/>
        <family val="2"/>
        <scheme val="minor"/>
      </rPr>
      <t>)
          - Panneau CLT sous Avis Technique ou Document Technique d'Application (</t>
    </r>
    <r>
      <rPr>
        <i/>
        <sz val="11"/>
        <rFont val="Calibri"/>
        <family val="2"/>
        <scheme val="minor"/>
      </rPr>
      <t>CLT (Sous AT/DTA)</t>
    </r>
    <r>
      <rPr>
        <sz val="11"/>
        <rFont val="Calibri"/>
        <family val="2"/>
        <scheme val="minor"/>
      </rPr>
      <t xml:space="preserve">)
</t>
    </r>
    <r>
      <rPr>
        <b/>
        <i/>
        <sz val="11"/>
        <rFont val="Calibri"/>
        <family val="2"/>
        <scheme val="minor"/>
      </rPr>
      <t xml:space="preserve">       A titre d'exemple, la figure ci-dessous donne le CLT comme support visé.</t>
    </r>
  </si>
  <si>
    <t>Le tableau des résultats de recherche affiche alors les procédés obtenus pour ce critère (et les autres si d'autres ont été sélectionnés). NB : Pour la suite du document, cette démarche sera appelée "Choix avec la liste déroulante"</t>
  </si>
  <si>
    <t>DEFINITION DU CRITERE DE LA SITUATION VISEE</t>
  </si>
  <si>
    <r>
      <t xml:space="preserve">Pour faire une recherche prenant en compte la situation visée :
a / Si elle n'est pas déjà cochée, cocher la case du critère "SITUATION" comme expliqué précédemment ;
b / i - Pour la hauteur visée : sélectionner la cellule et saisir directement la valeur de la hauteur de façade recherchée
      ii - Pour la situation du bâtiment, sélectionner la case verte à côté de la cellule "SITUATION DU BÂTIMENT" et procéder au choix avec la liste déroulante.
</t>
    </r>
    <r>
      <rPr>
        <b/>
        <i/>
        <sz val="11"/>
        <color theme="1"/>
        <rFont val="Calibri"/>
        <family val="2"/>
        <scheme val="minor"/>
      </rPr>
      <t>A titre d'exemple, la figure ci-dessous présente un exemple avec une hauteur de façade de 22,1 m pour une situation du bâtiment a.</t>
    </r>
  </si>
  <si>
    <t>DEFINITION DU CRITERE DE LA SISMICITE</t>
  </si>
  <si>
    <r>
      <t xml:space="preserve">Pour faire une recherche prenant en compte le critère sismique visé :
a / Si elle n'est pas déjà cochée, cocher la case du critère "SISMIQUE" comme expliqué précédemment ;
b / i - Pour la zone de sismicité visée,  sélectionner la case verte à côté de la cellule "ZONE SISMIQUE" et procéder au choix avec la liste déroulante (choix possible entre 1 / 2 / 3 / 4, il est possible également de taper exactement la valeur).
      ii - Pour la catégorie d'importance du bâtiment :  sélectionner la case verte à côté de la cellule "CATEGORIE D'IMPORTANCE" et procéder au choix avec la liste déroulante (choix possible entre I / II / III / IV, il est possible également de taper exactement la valeur)
</t>
    </r>
    <r>
      <rPr>
        <b/>
        <i/>
        <sz val="11"/>
        <color theme="1"/>
        <rFont val="Calibri"/>
        <family val="2"/>
        <scheme val="minor"/>
      </rPr>
      <t>A titre d'exemple, la Figure ci-dessous présente un exemple avec une zone de sismique à 2 et une catégorie de bâtiment à IV.</t>
    </r>
  </si>
  <si>
    <t>RESULTAT DE LA RECHERCHE</t>
  </si>
  <si>
    <r>
      <t xml:space="preserve">Ainsi, les résultats de la recherche sont affichés dans l'ordre choisi avec le critère de tri voulu de la manière suivante :
- Le nombre de systèmes de solutions trouvés pour le domaine d'emploi recherché est affiché
- Les détails des référentiels techniques éligibles sont également présentés avec : 
                 * La synthèse du procédé 
                 * Le référentiel technique associé au procédé
                 * Un extrait du domaine d'emploi du procédé
                 * L'évaluation du procédé au regard de la réglementation incendie si existante
                 * Le lien URL du procédé 
</t>
    </r>
    <r>
      <rPr>
        <b/>
        <u/>
        <sz val="11"/>
        <color theme="1"/>
        <rFont val="Calibri"/>
        <family val="2"/>
        <scheme val="minor"/>
      </rPr>
      <t xml:space="preserve">NB : </t>
    </r>
    <r>
      <rPr>
        <sz val="11"/>
        <color theme="1"/>
        <rFont val="Calibri"/>
        <family val="2"/>
        <scheme val="minor"/>
      </rPr>
      <t>Pour les façades légère sous évaluations techniques, la synthèse du procédé indique la famille du procédé de revêtements extérieurs mis en oeuvre sur ladite façade légère.
A titre d'exemple, la figure ci-dessous présente le résultat de la recherche avec les trois critères définis précédemment. 
Pour rappel :
       - SUPPORT : CLT
       - SITUATION : Hauteur de façade : 22,1 m / Situation du bâtiment : a
       - SISMIQUE : Zone de sismique : 2 / Catégorie de bâtiment : IV
Le nombre de procédés répondant à l'ensemble de ces critères est de 6.</t>
    </r>
  </si>
  <si>
    <r>
      <t xml:space="preserve">NOTES :
• Le présent document est établi sur la base d'informations données dans les référentiels techniques applicables à la date du référencement. Ce document informatif est donc construit et communiqué de bonne foi. Il ne peut en rien se substituer à une étude approfondie de la part des acteurs contractuellement responsables. Il ne peut donc engager ni la responsabilité du CODIFAB, ni celle de France Bois Forêt, ni celle de FRANCE BOIS 2024, ni celle d'INGENECO Technologies ;
</t>
    </r>
    <r>
      <rPr>
        <sz val="12"/>
        <color theme="1"/>
        <rFont val="Calibri"/>
        <family val="2"/>
        <scheme val="minor"/>
      </rPr>
      <t xml:space="preserve">• Les informations données sont issues de simplifications, aussi elles ne permettent pas de se dispenser de prendre connaissance du référentiel technique en question ;
</t>
    </r>
    <r>
      <rPr>
        <b/>
        <sz val="12"/>
        <color rgb="FFFF0000"/>
        <rFont val="Calibri"/>
        <family val="2"/>
        <scheme val="minor"/>
      </rPr>
      <t>• L'extrait du domaine d'emploi retenu dans la présentation n'intègre pas toutes les limitations notamment celles liées au respect de la réglementation de sécurité incendie ;</t>
    </r>
    <r>
      <rPr>
        <sz val="12"/>
        <color theme="1"/>
        <rFont val="Calibri"/>
        <family val="2"/>
        <scheme val="minor"/>
      </rPr>
      <t xml:space="preserve">
• L’indication TC/TNC donnée dans le domaine d'emploi visé est donnée en guise d'information, pour que la reconnaissance en TC soit a priori valable, il est nécessaire que l'ensemble du référentiel technique soit respecté.
</t>
    </r>
    <r>
      <rPr>
        <b/>
        <sz val="12"/>
        <color rgb="FFFF0000"/>
        <rFont val="Calibri"/>
        <family val="2"/>
        <scheme val="minor"/>
      </rPr>
      <t>• Les parois en béton de chanvre revêtues par un bardage ventilé telles que couvertes par les règles professionnelles d’«exécution de parois verticales (murs, cloisons et doublages) en bétons de chanvre » sont référencées dans le module de recherche des procédés d'isolants biosourcés, elles ne sont ainsi pas référencées dans le présent module.</t>
    </r>
    <r>
      <rPr>
        <sz val="12"/>
        <color theme="1"/>
        <rFont val="Calibri"/>
        <family val="2"/>
        <scheme val="minor"/>
      </rPr>
      <t xml:space="preserve">
</t>
    </r>
    <r>
      <rPr>
        <b/>
        <sz val="12"/>
        <color rgb="FFFF0000"/>
        <rFont val="Calibri"/>
        <family val="2"/>
        <scheme val="minor"/>
      </rPr>
      <t>• Les hauteurs visées sont issues de l'aspect technique dudit procédé. Les hauteurs n'intègrent pas l'aspect réglementation incendie. Pour ce faire, il faudra se référer l'Appréciation de Laboratoire dudit procédé.</t>
    </r>
    <r>
      <rPr>
        <b/>
        <sz val="12"/>
        <color theme="1"/>
        <rFont val="Calibri"/>
        <family val="2"/>
        <scheme val="minor"/>
      </rPr>
      <t xml:space="preserve">
</t>
    </r>
    <r>
      <rPr>
        <sz val="12"/>
        <color theme="1"/>
        <rFont val="Calibri"/>
        <family val="2"/>
        <scheme val="minor"/>
      </rPr>
      <t>• Pour toute demande de renseignements ou de référencement il est possible de s'adresser à l'adresse e-mail ci-dessous.</t>
    </r>
  </si>
  <si>
    <t>Création INGENECO Technologies</t>
  </si>
  <si>
    <t>PARAMETRES DE RECHERCHE</t>
  </si>
  <si>
    <t>(cocher les paramètres de recherches souhaités)</t>
  </si>
  <si>
    <t>CRITERE</t>
  </si>
  <si>
    <t>(compléter la donnée recherchée selon les instructions de saisie qui apparaissent en cliquant sur la cellule à compléter)</t>
  </si>
  <si>
    <t>SUPPORT DIRECT DU REVETEMENT EXTERIEUR</t>
  </si>
  <si>
    <t>COB (NF DTU 31.2)</t>
  </si>
  <si>
    <t>HAUTEUR VISEE</t>
  </si>
  <si>
    <t>SITUATION DU BÂTIMENT</t>
  </si>
  <si>
    <t>ZONE SISMIQUE</t>
  </si>
  <si>
    <t>CATEGORIE DE BÂTIMENT</t>
  </si>
  <si>
    <t>TRIER LES RESULTATS PAR :</t>
  </si>
  <si>
    <t>ASPECT</t>
  </si>
  <si>
    <t>ORDRE</t>
  </si>
  <si>
    <t>Nombre de solutions de revêtements extérieurs trouvées pour le domaine d'emploi recherché</t>
  </si>
  <si>
    <t>SYNTHESE PROCEDE</t>
  </si>
  <si>
    <t>REFERENTIEL TECHNIQUE</t>
  </si>
  <si>
    <t>DOMAINE D'EMPLOI VISE PAR L'EVALUATION (EXTRAIT)</t>
  </si>
  <si>
    <t>EVALUATION REGLEMENTAIRE INCENDIE</t>
  </si>
  <si>
    <t>DATE REFERENCEMENT</t>
  </si>
  <si>
    <t>TYPE DE PROCEDE</t>
  </si>
  <si>
    <t>NOM COMMERCIAL DU PROCEDE</t>
  </si>
  <si>
    <t>FABRICANT / TITULAIRE</t>
  </si>
  <si>
    <t>TYPE DE DOCUMENT DE REFERENCE</t>
  </si>
  <si>
    <t>REF</t>
  </si>
  <si>
    <t>AVIS LIMITE AU / VALIDITE</t>
  </si>
  <si>
    <t>TC/TNC
pour le domaine d'emploi visé</t>
  </si>
  <si>
    <t>SYNTHESE DES 
SUPPORTS VISES</t>
  </si>
  <si>
    <t>LIMITATION HAUTEUR DE FACADE</t>
  </si>
  <si>
    <t>REPRESENTATION GRAPHIQUE DE LA LIMITATION HAUTEUR DE FACADE MAX</t>
  </si>
  <si>
    <t>OBSERVATIONS SUR DOMAINE D'EMPLOI
Hauteur</t>
  </si>
  <si>
    <t>CATEGORIE MAXIMALE DE BATIMENT POUR LA ZONE DE SISMICITE VISEE</t>
  </si>
  <si>
    <t>ZONE DE SISMICITE MAXIMALE POUR LA CATEGORIE DE BATIMENT VISEE</t>
  </si>
  <si>
    <t>OBSERVATIONS SUR DOMAINE D'EMPLOI
Sismique</t>
  </si>
  <si>
    <t>APPRECIATION DE LABORATOIRE
Portant sur le risque de propagation du feu par les façades et la chute d'objet</t>
  </si>
  <si>
    <t>EVALUATION TECHNIQUE</t>
  </si>
  <si>
    <r>
      <t xml:space="preserve">APPRECIATION DE LABORATOIRE
</t>
    </r>
    <r>
      <rPr>
        <b/>
        <sz val="11"/>
        <rFont val="Calibri"/>
        <family val="2"/>
        <scheme val="minor"/>
      </rPr>
      <t>Associée a l'évaluation technique
et portant sur le risque de propagation du feu par les façades et la chute d'objet</t>
    </r>
  </si>
  <si>
    <t>SUPPORT BOIS</t>
  </si>
  <si>
    <t>LIMITATION HAUTEUR DE FACADE
 / ZONE DE VENT</t>
  </si>
  <si>
    <t>ZONE SISMIQUE MAX POUR SUPPORT BOIS VISE PAR CATEGORIE DE BATIMENT
(1 à 4)</t>
  </si>
  <si>
    <t>situation a à c</t>
  </si>
  <si>
    <t>situation d</t>
  </si>
  <si>
    <t>Charpente bois (NF DTU 31.1)</t>
  </si>
  <si>
    <t>FOB (NF DTU 31.4)</t>
  </si>
  <si>
    <t>FOB (Sous AT/DTA/ATEx)</t>
  </si>
  <si>
    <t>FOB (NF DTU 31.4 et/ou Sous AT/DTA/Atex)</t>
  </si>
  <si>
    <t>CLT (Sous AT/DTA)</t>
  </si>
  <si>
    <t>≤ 6 m (situation a à c)</t>
  </si>
  <si>
    <t>≤ 9 m (situation a à c)</t>
  </si>
  <si>
    <t>≤ 10 m (situation a à c)</t>
  </si>
  <si>
    <t>≤ 15 m (situation a à c)</t>
  </si>
  <si>
    <t>≤ 18 m (situation a à c)</t>
  </si>
  <si>
    <t>≤ 20 m (situation a à c)</t>
  </si>
  <si>
    <t>≤ 28 m (situation a à c)</t>
  </si>
  <si>
    <t>≤ 33 m (situation a à c)</t>
  </si>
  <si>
    <t>≤ 34 m (situation a à c)</t>
  </si>
  <si>
    <t>≤ 36 m (situation a à c)</t>
  </si>
  <si>
    <t>≤ 40 m (situation a à c)</t>
  </si>
  <si>
    <t>≤ 50 m (situation a à c)</t>
  </si>
  <si>
    <t>≤ 6 m (situation d)</t>
  </si>
  <si>
    <t>≤ 9 m (situation d)</t>
  </si>
  <si>
    <t>≤ 10 m (situation d)</t>
  </si>
  <si>
    <t>≤ 15 m (situation d)</t>
  </si>
  <si>
    <t>≤ 18 m (situation d)</t>
  </si>
  <si>
    <t>≤ 20 m (situation d)</t>
  </si>
  <si>
    <t>≤ 28 m (situation d)</t>
  </si>
  <si>
    <t>≤ 33 m (situation d)</t>
  </si>
  <si>
    <t>≤ 34 m (situation d)</t>
  </si>
  <si>
    <t>≤ 36 m (situation d)</t>
  </si>
  <si>
    <t>≤ 40 m (situation d)</t>
  </si>
  <si>
    <t>≤ 50 m (situation d)</t>
  </si>
  <si>
    <t>≤ 6 m (a à c)</t>
  </si>
  <si>
    <t>≤ 9 m (a à c)</t>
  </si>
  <si>
    <t>≤ 10 m (a à c)</t>
  </si>
  <si>
    <t>≤ 15 m (a à c)</t>
  </si>
  <si>
    <t>≤ 18 m (a à c)</t>
  </si>
  <si>
    <t>≤ 20 m (a à c)</t>
  </si>
  <si>
    <t>≤ 28 m (a à c)</t>
  </si>
  <si>
    <t>≤ 33 m (a à c)</t>
  </si>
  <si>
    <t>≤ 34 m (a à c)</t>
  </si>
  <si>
    <t>≤ 36 m (a à c)</t>
  </si>
  <si>
    <t>≤ 40 m (a à c)</t>
  </si>
  <si>
    <t>≤ 50 m (a à c)</t>
  </si>
  <si>
    <t>≤ 6 m (d)</t>
  </si>
  <si>
    <t>≤ 9 m (d)</t>
  </si>
  <si>
    <t>≤ 10 m (d)</t>
  </si>
  <si>
    <t>≤ 15 m (d)</t>
  </si>
  <si>
    <t>≤ 18 m (d)</t>
  </si>
  <si>
    <t>≤ 20 m (d)</t>
  </si>
  <si>
    <t>≤ 28 m (d)</t>
  </si>
  <si>
    <t>≤ 33 m (d)</t>
  </si>
  <si>
    <t>≤ 34 m (d)</t>
  </si>
  <si>
    <t>≤ 36 m (d)</t>
  </si>
  <si>
    <t>≤ 40 m (d)</t>
  </si>
  <si>
    <t>≤ 50 m (d)</t>
  </si>
  <si>
    <t>Cas où rien n'est sélectionné en hauteur</t>
  </si>
  <si>
    <t>I</t>
  </si>
  <si>
    <t>II</t>
  </si>
  <si>
    <t>III</t>
  </si>
  <si>
    <t>IV</t>
  </si>
  <si>
    <t>OBSERVATIONS SUR DOMAINE D'EMPLOI Sismique</t>
  </si>
  <si>
    <t>Cas où rien n'est sélectionné en sismique</t>
  </si>
  <si>
    <t>Système Ouvert</t>
  </si>
  <si>
    <t>VALIDITE</t>
  </si>
  <si>
    <t xml:space="preserve"> -&gt; AT/DTA : Sur liste verte C2p (OUI/NON)
-&gt; ATex (Avis favorable / Avis défavorable)
-&gt; Autre : SO</t>
  </si>
  <si>
    <t>TC/TNC
dans le domaine d'emploi visé</t>
  </si>
  <si>
    <t>REF ApL</t>
  </si>
  <si>
    <t>Colonne support visé</t>
  </si>
  <si>
    <t>Colonne situation visé</t>
  </si>
  <si>
    <t>LIMITATION DE HAUTEUR DE FACADE</t>
  </si>
  <si>
    <t>Colonne zone visée</t>
  </si>
  <si>
    <t>Colonne catégorie visée</t>
  </si>
  <si>
    <t>Synthèse support visés</t>
  </si>
  <si>
    <t>LIMITATION DE HAUTEUR DE FACADE3</t>
  </si>
  <si>
    <t>Observation domaine d'emploi Hauteur</t>
  </si>
  <si>
    <t>Validité</t>
  </si>
  <si>
    <t>Support visé</t>
  </si>
  <si>
    <t>hauteur visée</t>
  </si>
  <si>
    <t>zone de simicité</t>
  </si>
  <si>
    <t>Ordre</t>
  </si>
  <si>
    <t>Eligibilité procédé</t>
  </si>
  <si>
    <t>Métallique</t>
  </si>
  <si>
    <t>Panneau sandwich métallique en bardage</t>
  </si>
  <si>
    <t>OUI</t>
  </si>
  <si>
    <t>SO</t>
  </si>
  <si>
    <t>NON</t>
  </si>
  <si>
    <t>Pour le critère de hauteur recherché, les observations ci-dessous s'appliquent. 
 - Dans la limite de la résistance au vent du procédé.
NB : - Des dispositions complémentaires peuvent être nécessaires pour atteindre la valeur maximale indiquée ci-contre.</t>
  </si>
  <si>
    <t>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</si>
  <si>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t>Nb : Le critère de recherche "Sismique" n'étant pas coché, l'utilisateur est alerté qu'il peut exister des limites d'emploi en zone sismique et des dispositions particulières données dans le référentiel technique du procédé qui ne sont pas affichées. Le logiciel peut les faire apparaitre, pour ce faire, cocher la case de recherche en fonction de la zone sismique recherchée et choisir la zone sismique et la catégorie de bâtiment.</t>
  </si>
  <si>
    <t>Document Technique d'Application (DTA)</t>
  </si>
  <si>
    <t>ArcelorMittal Construction France 
(FR)</t>
  </si>
  <si>
    <t>Minéral</t>
  </si>
  <si>
    <t>Bardage rapporté en mortier de résine polyester</t>
  </si>
  <si>
    <t>Carea Façade 
(FR)</t>
  </si>
  <si>
    <t>OUI*</t>
  </si>
  <si>
    <t>Pour le critère de hauteur recherché, les observations ci-dessous s'appliquent. 
 - Dans la limite de la résistance au vent du procédé.
NB : Des dispositions complémentaires peuvent être nécessaires pour atteindre la valeur maximale indiquée ci-contre.</t>
  </si>
  <si>
    <t>Pour le critère de hauteur recherché, les observations ci-dessous s'appliquent. 
 - En pose à joints fermés et avec traitements spécifiques au niveau des baies
 - Dans la limite de la résistance au vent du procédé.
NB : Des dispositions complémentaires peuvent être nécessaires pour atteindre la valeur maximale indiquée ci-contre.</t>
  </si>
  <si>
    <t>Avis Technique</t>
  </si>
  <si>
    <t>Enduit</t>
  </si>
  <si>
    <t>ETICS sur PSE</t>
  </si>
  <si>
    <r>
      <t xml:space="preserve">OUI </t>
    </r>
    <r>
      <rPr>
        <sz val="9"/>
        <rFont val="Calibri"/>
        <family val="2"/>
        <scheme val="minor"/>
      </rPr>
      <t>(INDIRECTEMENT)</t>
    </r>
  </si>
  <si>
    <t>Panneaux</t>
  </si>
  <si>
    <t>Bardage rapporté en panneau stratifié HPL</t>
  </si>
  <si>
    <t xml:space="preserve">Max® Exterior fixations invisibles ME 01 FR </t>
  </si>
  <si>
    <t>FunderMax GmbH 
(AT)</t>
  </si>
  <si>
    <t>Pour le critère de hauteur recherché, les observations ci-dessous s'appliquent. 
 - Avec encadrement de baie réalisé avec un retour de bardage en tableau
 - Dans la limite de la résistance au vent du procédé.
NB : - Des dispositions complémentaires peuvent être nécessaires pour atteindre la valeur maximale indiquée ci-contre.</t>
  </si>
  <si>
    <r>
      <rPr>
        <b/>
        <u/>
        <sz val="11"/>
        <rFont val="Calibri"/>
        <family val="2"/>
        <scheme val="minor"/>
      </rPr>
      <t xml:space="preserve">** Domaine d'emploi sismique :
</t>
    </r>
    <r>
      <rPr>
        <sz val="11"/>
        <rFont val="Calibri"/>
        <family val="2"/>
        <scheme val="minor"/>
      </rPr>
      <t>Pose du procédé MAX  EXTERIOR ME 01 FR d’épaisseur 10 mm sur ossature bois et aluminium avec pattes-équerres (§ 2.11) ou sur ossature bois fixée directement sur le support béton ou COB (§ 2.12) en zones sismiques</t>
    </r>
  </si>
  <si>
    <t>2.2/16-1749_V1</t>
  </si>
  <si>
    <t>ETICS sur laine de roche</t>
  </si>
  <si>
    <t>Pariso MOB LR - M</t>
  </si>
  <si>
    <t>ParexGroup S.A 
(FR)</t>
  </si>
  <si>
    <t>Pariso MOB PSE - M</t>
  </si>
  <si>
    <t>4**</t>
  </si>
  <si>
    <r>
      <rPr>
        <b/>
        <u/>
        <sz val="9"/>
        <color theme="1"/>
        <rFont val="Calibri"/>
        <family val="2"/>
        <scheme val="minor"/>
      </rPr>
      <t>** Domaine d'emploi sismique :</t>
    </r>
    <r>
      <rPr>
        <b/>
        <sz val="9"/>
        <color theme="1"/>
        <rFont val="Calibri"/>
        <family val="2"/>
        <scheme val="minor"/>
      </rPr>
      <t xml:space="preserve">
</t>
    </r>
    <r>
      <rPr>
        <sz val="9"/>
        <color theme="1"/>
        <rFont val="Calibri"/>
        <family val="2"/>
        <scheme val="minor"/>
      </rPr>
      <t>Hors configurations du système avec finition EHI GM ou EHI G et hors configurations avec un système de masse surfacique supérieure ou égale à 20 kg/m².</t>
    </r>
  </si>
  <si>
    <t xml:space="preserve">Trespa Meteon 
Système Invisible 
TS 200 </t>
  </si>
  <si>
    <t>Trespa International BV 
(NL)</t>
  </si>
  <si>
    <t>2.2/13-1557_V1</t>
  </si>
  <si>
    <r>
      <t>Trespa</t>
    </r>
    <r>
      <rPr>
        <sz val="11"/>
        <color theme="1"/>
        <rFont val="Calibri"/>
        <family val="2"/>
      </rPr>
      <t>®</t>
    </r>
    <r>
      <rPr>
        <sz val="11"/>
        <color theme="1"/>
        <rFont val="Calibri"/>
        <family val="2"/>
        <scheme val="minor"/>
      </rPr>
      <t xml:space="preserve"> Meteon 
Système Modulaire TS 300</t>
    </r>
  </si>
  <si>
    <t>2.2/12-1534_V1</t>
  </si>
  <si>
    <t>Verre</t>
  </si>
  <si>
    <t>Système de Vitrage Extérieur Attaché 
(VEA)</t>
  </si>
  <si>
    <t>Avis technique</t>
  </si>
  <si>
    <t>Bardage rapporté en parement métallique sur plateau métallique</t>
  </si>
  <si>
    <t>ROCKBARDAGE</t>
  </si>
  <si>
    <t>Rockwool</t>
  </si>
  <si>
    <t>2.2/14-1625_V4</t>
  </si>
  <si>
    <t>Structura Vision R</t>
  </si>
  <si>
    <t>Bardage rapporté en céramique</t>
  </si>
  <si>
    <t>Vetisol S.A. 
(FR)</t>
  </si>
  <si>
    <t xml:space="preserve">LITE POINT </t>
  </si>
  <si>
    <t xml:space="preserve">Saint Gobain Glass </t>
  </si>
  <si>
    <t>2.1/15-1667_V3</t>
  </si>
  <si>
    <t xml:space="preserve">Carea Emboitement BSO (Type V, Type G) </t>
  </si>
  <si>
    <t>2.2/11-1484_V2</t>
  </si>
  <si>
    <t>Revithermono Initex COB</t>
  </si>
  <si>
    <t>PPG AC</t>
  </si>
  <si>
    <r>
      <t>OUI</t>
    </r>
    <r>
      <rPr>
        <sz val="9"/>
        <color theme="1"/>
        <rFont val="Calibri"/>
        <family val="2"/>
        <scheme val="minor"/>
      </rPr>
      <t xml:space="preserve"> (INDIRECTEMENT)</t>
    </r>
  </si>
  <si>
    <r>
      <rPr>
        <b/>
        <u/>
        <sz val="9"/>
        <color theme="1"/>
        <rFont val="Calibri"/>
        <family val="2"/>
        <scheme val="minor"/>
      </rPr>
      <t>** Domaine d'emploi sismique :</t>
    </r>
    <r>
      <rPr>
        <sz val="9"/>
        <color theme="1"/>
        <rFont val="Calibri"/>
        <family val="2"/>
        <scheme val="minor"/>
      </rPr>
      <t xml:space="preserve">
Hors configurations avec un système de masse surfacique supérieure ou égale à 20 kg/m².</t>
    </r>
  </si>
  <si>
    <t>Appréciation Technique d'Expérimentation (ATEx cas a)</t>
  </si>
  <si>
    <t>FAVORABLE</t>
  </si>
  <si>
    <t xml:space="preserve">Façade légère en Vitrage Extérieur Collé (VEC) </t>
  </si>
  <si>
    <t>Mecano VEC</t>
  </si>
  <si>
    <t>Hydro Building Systems</t>
  </si>
  <si>
    <t>Pour le critère de hauteur recherché, les observations ci-dessous s'appliquent. 
- Pression à l’ELS ≤ à 1600 Pa, sauf justifications conformément à la norme NF EN 13830.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</si>
  <si>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2.1/13-1576_V1</t>
  </si>
  <si>
    <t>Système Structal 100</t>
  </si>
  <si>
    <t>Rinaldi Structal</t>
  </si>
  <si>
    <t>Pour le critère de hauteur recherché, les observations ci-dessous s'appliquent. 
- Pression à l’ELS ≤ à 1200 Pa, sauf justifications conformément à la norme NF EN 13830.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</si>
  <si>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2.1/13-1597_V1</t>
  </si>
  <si>
    <t>WICTEC 50 VEC</t>
  </si>
  <si>
    <t>2.1/13-1575_V1</t>
  </si>
  <si>
    <t xml:space="preserve">GEODE à serreurs
ponctuels 2 </t>
  </si>
  <si>
    <t>2.1/14-1653_V1</t>
  </si>
  <si>
    <t>GEODE Italienne Trame
Verticale</t>
  </si>
  <si>
    <t>2.1/14-1651_V1</t>
  </si>
  <si>
    <t>Mecano à serreurs ponctuels 2</t>
  </si>
  <si>
    <t>2.1/14-1654_V1</t>
  </si>
  <si>
    <t>Mecano Italienne Trame Verticale</t>
  </si>
  <si>
    <t>2.1/14-1652_V1</t>
  </si>
  <si>
    <t>Lames</t>
  </si>
  <si>
    <t>Bardage rapporté en bois-plastique</t>
  </si>
  <si>
    <t>Bardage rapporté en fibres-bois</t>
  </si>
  <si>
    <t>Naturetech™</t>
  </si>
  <si>
    <t>KWP
(CA)</t>
  </si>
  <si>
    <t xml:space="preserve">2.2/16-1752_V1 </t>
  </si>
  <si>
    <t>Sto S.A.S</t>
  </si>
  <si>
    <t>Système céramique FV PORCELANOSA GROUPE Fixation Invisible</t>
  </si>
  <si>
    <t>Porcelanosa Groupe</t>
  </si>
  <si>
    <t>2.2/20-1807_V1</t>
  </si>
  <si>
    <t xml:space="preserve">Système céramique FV PORCELANOSA GROUPE Fixation Visible </t>
  </si>
  <si>
    <t>2.2/20-1806_V1</t>
  </si>
  <si>
    <t>ELEGANCE 52-85 SG</t>
  </si>
  <si>
    <t>2.1/14-1637_V1</t>
  </si>
  <si>
    <t>Bardage rapporté en panneaux de fibres-ciment (fixations invisibles)</t>
  </si>
  <si>
    <t xml:space="preserve">FibreC - concrete skin Fixation non visible </t>
  </si>
  <si>
    <t>Rieder Faserbeton Elemente GmbH 
(DE)</t>
  </si>
  <si>
    <r>
      <rPr>
        <b/>
        <u/>
        <sz val="11"/>
        <rFont val="Calibri"/>
        <family val="2"/>
        <scheme val="minor"/>
      </rPr>
      <t xml:space="preserve">** Domaine d'emploi sismique :
</t>
    </r>
    <r>
      <rPr>
        <sz val="11"/>
        <rFont val="Calibri"/>
        <family val="2"/>
        <scheme val="minor"/>
      </rPr>
      <t>Pose en zones sismiques du bardage FibreC - concrete skin Fixation non visible, pour des panneaux de format maximum 1200 x 3000 mm en bardage rapporté avec ossature NFT-SL, fixés sur 2 colonnes d’agrafes</t>
    </r>
  </si>
  <si>
    <t>2.2/16-1751_V2</t>
  </si>
  <si>
    <t>ETICS sur fibre de bois</t>
  </si>
  <si>
    <t xml:space="preserve">Pariso MOB FB - M </t>
  </si>
  <si>
    <t>OUI (INDIRECTEMENT)</t>
  </si>
  <si>
    <r>
      <rPr>
        <b/>
        <u/>
        <sz val="9"/>
        <color theme="1"/>
        <rFont val="Calibri"/>
        <family val="2"/>
        <scheme val="minor"/>
      </rPr>
      <t>** Domaine d'emploi sismique :</t>
    </r>
    <r>
      <rPr>
        <b/>
        <sz val="9"/>
        <color theme="1"/>
        <rFont val="Calibri"/>
        <family val="2"/>
        <scheme val="minor"/>
      </rPr>
      <t xml:space="preserve">
</t>
    </r>
    <r>
      <rPr>
        <sz val="9"/>
        <color theme="1"/>
        <rFont val="Calibri"/>
        <family val="2"/>
        <scheme val="minor"/>
      </rPr>
      <t>Hors configurations avec un système de masse surfacique supérieure ou égale à 20 kg/m².</t>
    </r>
  </si>
  <si>
    <t>AL16-188 version 3.d</t>
  </si>
  <si>
    <t>TOLL-O-THERM MOB WP</t>
  </si>
  <si>
    <t>Cromology Services (Marque TOLLENS) (FR)
et
Soprema S.A.S. (FR)</t>
  </si>
  <si>
    <t>Pour le critère de hauteur recherché, les observations ci-dessous s'appliquent. 
 - R+4 avec une mise en œuvre associant pare-pluie et précadres
 - Dans la limite de la résistance au vent du procédé.
NB : - Des dispositions complémentaires peuvent être nécessaires pour atteindre la valeur maximale indiquée ci-contre.</t>
  </si>
  <si>
    <t>7/19-1758_V2</t>
  </si>
  <si>
    <t>AL16-188 version 3.b</t>
  </si>
  <si>
    <t>WICTEC 50 SG – WICLINE 90 SG</t>
  </si>
  <si>
    <t>Pour le critère de hauteur recherché, les observations ci-dessous s'appliquent. 
- Pression à l’ELS ≤ à 2000 Pa, sauf justifications conformément à la norme NF EN 13830.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</si>
  <si>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2.1/13-1596_V2</t>
  </si>
  <si>
    <t>Bardage rapporté en pierre naturelle</t>
  </si>
  <si>
    <t>Bardage rapporté en panneaux de fibres-ciment (fixations traversantes)</t>
  </si>
  <si>
    <t>/</t>
  </si>
  <si>
    <t>Bardage rapporté en panneau stratifié HPL (fixations traversantes)</t>
  </si>
  <si>
    <t>Bardage rapporté en lames de fibres-ciment</t>
  </si>
  <si>
    <t>CEDRAL CLICK</t>
  </si>
  <si>
    <t xml:space="preserve">Etex France Exteriors 
(FR) </t>
  </si>
  <si>
    <r>
      <rPr>
        <b/>
        <u/>
        <sz val="11"/>
        <rFont val="Calibri"/>
        <family val="2"/>
        <scheme val="minor"/>
      </rPr>
      <t>** Domaine d'emploi sismique :</t>
    </r>
    <r>
      <rPr>
        <sz val="11"/>
        <rFont val="Calibri"/>
        <family val="2"/>
        <scheme val="minor"/>
      </rPr>
      <t xml:space="preserve">
Pose en zones sismiques du bardage Cedral Click en pose directe sans isolant</t>
    </r>
  </si>
  <si>
    <t xml:space="preserve">2.2/13-1556_V2 </t>
  </si>
  <si>
    <t>Façade légère en Vitrage Extérieur Collé (VEC)</t>
  </si>
  <si>
    <t xml:space="preserve">CW 50-SC </t>
  </si>
  <si>
    <t>Reynaers Aluminium</t>
  </si>
  <si>
    <t>2.1/17-1790_V3</t>
  </si>
  <si>
    <t>Bardage rapporté en lames composites</t>
  </si>
  <si>
    <t>Lames ST EVOLUTION</t>
  </si>
  <si>
    <t>2.2/21-1813_V2</t>
  </si>
  <si>
    <t xml:space="preserve">Façade légère respirante </t>
  </si>
  <si>
    <t>Mecano Respirant</t>
  </si>
  <si>
    <t>Pour le critère de hauteur recherché, les observations ci-dessous s'appliquent. 
- Pression normale ≤ à 1200 Pa.
- Dépression normùale ≤ à 900Pa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</si>
  <si>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2.1/14-1608_V3</t>
  </si>
  <si>
    <t>Chabiso Panneaux Bois</t>
  </si>
  <si>
    <t>Chabaud</t>
  </si>
  <si>
    <t>7/16-1651_V1</t>
  </si>
  <si>
    <t>Bardage rapporté en cassettes composites</t>
  </si>
  <si>
    <t>ALPOLIC - SYSTÈME CASSETTES</t>
  </si>
  <si>
    <t>Mitsubishi Polyester Film GmbH</t>
  </si>
  <si>
    <t>2.2/17-1786_V3</t>
  </si>
  <si>
    <t>Bardage rapporté en lame stratifié HPL</t>
  </si>
  <si>
    <r>
      <t xml:space="preserve">Pura </t>
    </r>
    <r>
      <rPr>
        <sz val="11"/>
        <color theme="1"/>
        <rFont val="Calibri"/>
        <family val="2"/>
      </rPr>
      <t xml:space="preserve">® </t>
    </r>
    <r>
      <rPr>
        <vertAlign val="superscript"/>
        <sz val="11"/>
        <color theme="1"/>
        <rFont val="Calibri"/>
        <family val="2"/>
        <scheme val="minor"/>
      </rPr>
      <t>NFC</t>
    </r>
  </si>
  <si>
    <t>2.2/18-1791_V2</t>
  </si>
  <si>
    <t>Bardage rapporté en stratifié de résine</t>
  </si>
  <si>
    <t>STENI NATURE, STENI COLOUR et STENI VISION Ossature Bois</t>
  </si>
  <si>
    <t>Steni a.s.</t>
  </si>
  <si>
    <t>2.2/14-1611_V1</t>
  </si>
  <si>
    <t>webertherm XM FdB COB</t>
  </si>
  <si>
    <t>Saint Gobain Weber France S.A.S. 
(FR)</t>
  </si>
  <si>
    <t>7/21-1786_V1</t>
  </si>
  <si>
    <t>EFR-19-002695-Révision 1</t>
  </si>
  <si>
    <t>Bardage rapporté en résine acrylique chargé</t>
  </si>
  <si>
    <t>ACRYTHERM R</t>
  </si>
  <si>
    <t>Rebeton
(FR)</t>
  </si>
  <si>
    <t>2.2/16-1727_V1</t>
  </si>
  <si>
    <t>Bardage rapporté en terre cuite</t>
  </si>
  <si>
    <t>Alphaton QF  sur support COB/CLT</t>
  </si>
  <si>
    <t>Moeding Keramikfassaden GmbH 
(DE)</t>
  </si>
  <si>
    <t>Pour le critère de hauteur recherché, les observations ci-dessous s'appliquent. 
 - En pose à joints fermés et avec traitements spécifiques au niveau des baies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</si>
  <si>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Pose du procédé ALPHATON QF en zones sismiques en bardage rapporté de dimension maximale
400 x 1500 mm (H x L) avec rails horizontaux 06’75 sur ossature bois sur COB/CLT en double réseau</t>
    </r>
  </si>
  <si>
    <t>2.2/21-1811_V2</t>
  </si>
  <si>
    <t>Pour le critère de hauteur recherché, les observations ci-dessous s'appliquent. 
 - En pose à joints verticaux alignés
 - Dans la limite de la résistance au vent du procédé.
NB : Des dispositions complémentaires peuvent être nécessaires pour atteindre la valeur maximale indiquée ci-contre.</t>
  </si>
  <si>
    <t>Carea Rainuré Bardage Vertical sur support COB/CLT</t>
  </si>
  <si>
    <t>Pour le critère de hauteur recherché, les observations ci-dessous s'appliquent. 
 - Avec traitements spécifiques au niveau des baies et profils métalliques au niveau des joints horizontaux
 - Dans la limite de la résistance au vent du procédé.
NB : Des dispositions complémentaires peuvent être nécessaires pour atteindre la valeur maximale indiquée ci-contre.</t>
  </si>
  <si>
    <t>2.2/21-1816_V2</t>
  </si>
  <si>
    <t>CW 50 FV</t>
  </si>
  <si>
    <r>
      <rPr>
        <b/>
        <u/>
        <sz val="11"/>
        <rFont val="Calibri"/>
        <family val="2"/>
        <scheme val="minor"/>
      </rPr>
      <t>** Domaine d'emploi sismique :</t>
    </r>
    <r>
      <rPr>
        <sz val="11"/>
        <rFont val="Calibri"/>
        <family val="2"/>
        <scheme val="minor"/>
      </rPr>
      <t xml:space="preserve">
Domaine d’emploi en zones sismiques CW 50-FV capot sur 4 côtés et trame horizontale</t>
    </r>
  </si>
  <si>
    <t>2.1/13-1599_V3</t>
  </si>
  <si>
    <t xml:space="preserve">CW 86 </t>
  </si>
  <si>
    <t>2.1/20-1809_V2</t>
  </si>
  <si>
    <t>Façade légère respirante</t>
  </si>
  <si>
    <t>Pour le critère de hauteur recherché, les observations ci-dessous s'appliquent. 
- Pression normale ≤ à 1200 Pa.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</si>
  <si>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 xml:space="preserve">Bardage rapporté en mortier de résine acrylique </t>
  </si>
  <si>
    <t xml:space="preserve">DuPont Corian® EC -Système de fixations invisibles </t>
  </si>
  <si>
    <t>E.I DuPont de Nemours and Company DuPont Surfaces- Corian
(CH)</t>
  </si>
  <si>
    <t>2.2/16-1742_V2</t>
  </si>
  <si>
    <t>EFR 18-LP 004390</t>
  </si>
  <si>
    <t>Bardage rapporté en béton fibré</t>
  </si>
  <si>
    <t>FibreC - concrete skin et öko skin</t>
  </si>
  <si>
    <t>2.2/14-1642_V2</t>
  </si>
  <si>
    <t xml:space="preserve">Ouvrants intégrés dans FW 50+ /  FW 50+ H – OI </t>
  </si>
  <si>
    <t>Schüco International SCS 
(FR)</t>
  </si>
  <si>
    <t>2.1/12-1503_V3</t>
  </si>
  <si>
    <t>Bardage rapporté avec clips</t>
  </si>
  <si>
    <t>Vetisol Veticlip sur support bois</t>
  </si>
  <si>
    <t>2.2/21-1835_v1</t>
  </si>
  <si>
    <t>StoTherm Minéral COB</t>
  </si>
  <si>
    <t>7/18-1747_V2</t>
  </si>
  <si>
    <t>AL16-186_v3</t>
  </si>
  <si>
    <t>Argelite sur support bois</t>
  </si>
  <si>
    <t>Wienerberger S.A.S. 
(FR)</t>
  </si>
  <si>
    <r>
      <rPr>
        <b/>
        <u/>
        <sz val="11"/>
        <rFont val="Calibri"/>
        <family val="2"/>
        <scheme val="minor"/>
      </rPr>
      <t>** Domaine d'emploi sismique :</t>
    </r>
    <r>
      <rPr>
        <sz val="11"/>
        <rFont val="Calibri"/>
        <family val="2"/>
        <scheme val="minor"/>
      </rPr>
      <t xml:space="preserve">
Pose en zones sismique du bardage rapporté Argelite sur ossature bois pour des longueurs de
bardeau jusqu’à 800 mm</t>
    </r>
  </si>
  <si>
    <t>2.2/22-1842_V1</t>
  </si>
  <si>
    <t>ArGeTon sur support COB/CLT</t>
  </si>
  <si>
    <t>3**</t>
  </si>
  <si>
    <r>
      <rPr>
        <b/>
        <u/>
        <sz val="11"/>
        <rFont val="Calibri"/>
        <family val="2"/>
        <scheme val="minor"/>
      </rPr>
      <t>** Domaine d'emploi sismique :</t>
    </r>
    <r>
      <rPr>
        <sz val="11"/>
        <rFont val="Calibri"/>
        <family val="2"/>
        <scheme val="minor"/>
      </rPr>
      <t xml:space="preserve">
Pose du procédé ArGeTon en zones sismiques en bardage rapporté sur ossature bois sur COB/CLT simple réseau</t>
    </r>
  </si>
  <si>
    <t>2.2/22-1841_V1</t>
  </si>
  <si>
    <t>Pare-soleil</t>
  </si>
  <si>
    <t xml:space="preserve">Brise-soleil TERREAL </t>
  </si>
  <si>
    <t>Terreal
(FR)</t>
  </si>
  <si>
    <r>
      <rPr>
        <b/>
        <u/>
        <sz val="11"/>
        <rFont val="Calibri"/>
        <family val="2"/>
        <scheme val="minor"/>
      </rPr>
      <t xml:space="preserve">** Domaine d'emploi sismique :
</t>
    </r>
    <r>
      <rPr>
        <sz val="11"/>
        <rFont val="Calibri"/>
        <family val="2"/>
        <scheme val="minor"/>
      </rPr>
      <t>Pose horizontale</t>
    </r>
  </si>
  <si>
    <t>2.1/20-1807_V3</t>
  </si>
  <si>
    <t>DURACOLOR DURALAP</t>
  </si>
  <si>
    <t>SCB
(FR)</t>
  </si>
  <si>
    <r>
      <rPr>
        <b/>
        <u/>
        <sz val="11"/>
        <rFont val="Calibri"/>
        <family val="2"/>
        <scheme val="minor"/>
      </rPr>
      <t>** Domaine d'emploi sismique :</t>
    </r>
    <r>
      <rPr>
        <sz val="11"/>
        <rFont val="Calibri"/>
        <family val="2"/>
        <scheme val="minor"/>
      </rPr>
      <t xml:space="preserve">
 Pose horizontale des clins Duracolor® en zones sismiques</t>
    </r>
  </si>
  <si>
    <t>2.2/12-1512_V2</t>
  </si>
  <si>
    <t>ELITE bardage TYPE 0 / ELITE COLOR bardage TYPE 0</t>
  </si>
  <si>
    <r>
      <rPr>
        <b/>
        <u/>
        <sz val="11"/>
        <rFont val="Calibri"/>
        <family val="2"/>
        <scheme val="minor"/>
      </rPr>
      <t>** Domaine d'emploi sismique :</t>
    </r>
    <r>
      <rPr>
        <sz val="11"/>
        <rFont val="Calibri"/>
        <family val="2"/>
        <scheme val="minor"/>
      </rPr>
      <t xml:space="preserve">
Pose du procédé ELITE bardage TYPE 0 /ELITE COLOR bardage TYPE 0 sur ossature bois, acier ou en sous-face en zones sismiques</t>
    </r>
  </si>
  <si>
    <t>2.2/22-1839_V1</t>
  </si>
  <si>
    <t>Granitech GHV</t>
  </si>
  <si>
    <t>GranitiFiandre Spa</t>
  </si>
  <si>
    <t>2.2/12-1507_V2</t>
  </si>
  <si>
    <t>Piterak Slim sur support bois</t>
  </si>
  <si>
    <t>Pour le critère de hauteur recherché, les observations ci-dessous s'appliquent. 
 - Avec traitements spécifiques au niveau des baies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</si>
  <si>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Le procédé de bardage rapporté PITERAK SLIM, de dimensions maximales (e x h x L) 30 x 600 x 1290 mm sur COB ou 30 x 600 x 1800 mm pour le CLT, peut être mis en œuvre sur ossature aluminium en pose directe </t>
    </r>
  </si>
  <si>
    <t>2.2/21-1825_V2</t>
  </si>
  <si>
    <t>Piterak XS</t>
  </si>
  <si>
    <t>3*</t>
  </si>
  <si>
    <r>
      <rPr>
        <b/>
        <u/>
        <sz val="11"/>
        <rFont val="Calibri"/>
        <family val="2"/>
        <scheme val="minor"/>
      </rPr>
      <t xml:space="preserve">** Domaine d'emploi sismique :
</t>
    </r>
    <r>
      <rPr>
        <sz val="11"/>
        <rFont val="Calibri"/>
        <family val="2"/>
        <scheme val="minor"/>
      </rPr>
      <t>Pose par oméga espacés tous les 1m</t>
    </r>
  </si>
  <si>
    <t>2.2/18-1793_V2</t>
  </si>
  <si>
    <t>Bardage rapporté en revêtement collé sur plaque en nid d'abeille</t>
  </si>
  <si>
    <t>Bardage rapporté en revêtement collé sur plaque</t>
  </si>
  <si>
    <t>Stone Performance Process</t>
  </si>
  <si>
    <t>2.2/13-1567_V5</t>
  </si>
  <si>
    <t>Minéral - Brique et parements du NF DTU 52.2</t>
  </si>
  <si>
    <t>Système PORCELANOSA KRION® LUX Fixation K-FIX®</t>
  </si>
  <si>
    <t>Butech Building Technology S.A.U. 
(ES)</t>
  </si>
  <si>
    <t>2.2/14-1624_V3</t>
  </si>
  <si>
    <t>Vêture - vêtage en terre-cuite</t>
  </si>
  <si>
    <t>VETAbric, VETApier, VETAcime vêtage</t>
  </si>
  <si>
    <t>Veta France 
(FR)</t>
  </si>
  <si>
    <t>Pour le critère de hauteur recherché, les observations ci-dessous s'appliquent. 
 - Dans la limite de la résistance au vent du procédé.
 - Avec une composition spécifique de la paroi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</si>
  <si>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Paroi de COB avec isolation complémentaire d'épaisseur 80 mm maximum</t>
    </r>
  </si>
  <si>
    <t>2.2/17-1784_V2</t>
  </si>
  <si>
    <t>AL14-138</t>
  </si>
  <si>
    <t>VISIOMIXTE MéO</t>
  </si>
  <si>
    <t>MéO</t>
  </si>
  <si>
    <t>2.1/15-1696_V2</t>
  </si>
  <si>
    <t>V-URBAN OB et OM</t>
  </si>
  <si>
    <t>Viroc Portugal S.A.</t>
  </si>
  <si>
    <t>2.2/15-1686_V2</t>
  </si>
  <si>
    <t>Bardage bois en lame</t>
  </si>
  <si>
    <t>-</t>
  </si>
  <si>
    <t>Pour le critère de hauteur recherché, les observations ci-dessous s'appliquent. 
 - Hors bardage à claire voie
 - Dans la limite de la résistance au vent du procédé.
NB : - Des dispositions complémentaires peuvent être nécessaires pour atteindre la valeur maximale indiquée ci-contre.</t>
  </si>
  <si>
    <t>Pour le critère de hauteur recherché, les observations ci-dessous s'appliquent. 
 - Avec traitements spécifiques au niveau des encadrements de baies
 - Hors bardage à claire voie
 - Dans la limite de la résistance au vent du procédé.
NB : - Des dispositions complémentaires peuvent être nécessaires pour atteindre la valeur maximale indiquée ci-contre.</t>
  </si>
  <si>
    <t>NF DTU</t>
  </si>
  <si>
    <t>41.2</t>
  </si>
  <si>
    <t>SO
(DTU)</t>
  </si>
  <si>
    <t>AL - Bois construction et propagation du feu par les façades
V4 du 26/07/2023</t>
  </si>
  <si>
    <t>Bardage bois en panneaux de contreplaqué</t>
  </si>
  <si>
    <t>Pour le critère de hauteur recherché, les observations ci-dessous s'appliquent. 
 - Avec traitements spécifiques au niveau des encadrements de baies
 - Dans la limite de la résistance au vent du procédé.
NB : - Des dispositions complémentaires peuvent être nécessaires pour atteindre la valeur maximale indiquée ci-contre.</t>
  </si>
  <si>
    <t>Bardage rapporté en tuile de terre cuite</t>
  </si>
  <si>
    <r>
      <rPr>
        <b/>
        <u/>
        <sz val="9"/>
        <color theme="1"/>
        <rFont val="Calibri"/>
        <family val="2"/>
        <scheme val="minor"/>
      </rPr>
      <t>** Domaine d'emploi sismique :</t>
    </r>
    <r>
      <rPr>
        <b/>
        <sz val="9"/>
        <color theme="1"/>
        <rFont val="Calibri"/>
        <family val="2"/>
        <scheme val="minor"/>
      </rPr>
      <t xml:space="preserve">
</t>
    </r>
    <r>
      <rPr>
        <sz val="9"/>
        <color theme="1"/>
        <rFont val="Calibri"/>
        <family val="2"/>
        <scheme val="minor"/>
      </rPr>
      <t>Hors configurations avec un système de masse surfacique supérieure ou égale à 75 kg/m².
Entraxe de fixation de l'ossature = 1000mm
Entraxe de l'ossature 645mm</t>
    </r>
  </si>
  <si>
    <t>Règles professionnelles</t>
  </si>
  <si>
    <t>Bardage rapporté de tuiles terre cuite sur construction à ossature bois et panneaux CLT</t>
  </si>
  <si>
    <t>SO 
(RP)</t>
  </si>
  <si>
    <t>AL18-239</t>
  </si>
  <si>
    <t>Bardage rapporté réalisé par plaques nervurées ou ondulées (acier protégé ou acier inoxydable) (Hors cassettes, clins, lames)</t>
  </si>
  <si>
    <t>Pour le critère de hauteur recherché, les observations ci-dessous s'appliquent. 
 - Uniquement en habitat
 - Dans la limite de la résistance au vent du procédé.
NB : - Des dispositions complémentaires peuvent être nécessaires pour atteindre la valeur maximale indiquée ci-contre.
 - L'emploi de ce procédé est exclusivement destiné à des projets pour lesquels la MOA est Bouygues Immobilier</t>
  </si>
  <si>
    <t>BARDAGES EN ACIER PROTÉGÉ ET EN ACIER INOXYDABLE - NEUF ET RÉNOVATION</t>
  </si>
  <si>
    <t>Bardage simple ou double peau (acier protégé ou acier inoxydable)</t>
  </si>
  <si>
    <t>Enduit du botte de paille</t>
  </si>
  <si>
    <t>Application d'un enduit sur l'isolation en bottes de paille</t>
  </si>
  <si>
    <t>Pour le critère de hauteur recherché, les observations ci-dessous s'appliquent. 
 - Durée de mouillage doit être inférieure à 10 jour/an afin de mettre un enduit à la chaux
 - Dans la limite de la résistance au vent du procédé.
NB : Des dispositions complémentaires peuvent être nécessaires pour atteindre la valeur maximale indiquée ci-contre.</t>
  </si>
  <si>
    <t>Construction en paille, remplissage isolant et support d'enduit</t>
  </si>
  <si>
    <t>Bardage bois en lame sur FOB (Propriétaire)</t>
  </si>
  <si>
    <t>Façade à ossature bois non porteuse perspirante</t>
  </si>
  <si>
    <t>SYbois</t>
  </si>
  <si>
    <t>-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 Se référer audit AT-DTA en plus de celui du procédé de façade pour connaître les dispositions particulières de mise en œuvre et éventuelles limites de domaines d'emploi complémentaires.</t>
  </si>
  <si>
    <t>-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</si>
  <si>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r>
      <rPr>
        <b/>
        <u/>
        <sz val="11"/>
        <rFont val="Calibri"/>
        <family val="2"/>
        <scheme val="minor"/>
      </rPr>
      <t>** Domaine d'emploi sismique :</t>
    </r>
    <r>
      <rPr>
        <sz val="11"/>
        <rFont val="Calibri"/>
        <family val="2"/>
        <scheme val="minor"/>
      </rPr>
      <t xml:space="preserve">
Toutefois le procédé de bardage extérieur pourra limiter les zones de sismicité des bâtiments visés.</t>
    </r>
  </si>
  <si>
    <t>EFR 14-001488
EFR 18-004504</t>
  </si>
  <si>
    <t>Bardage bois en panneaux de contreplaqué sur FOB (Propriétaire)</t>
  </si>
  <si>
    <t>Bardage rapporté - Système d’enduit sur plaque sur FOB (Propriétaire)</t>
  </si>
  <si>
    <t>Bardage rapporté en bois-plastique sur FOB (Propriétaire)</t>
  </si>
  <si>
    <t>Bardage rapporté en lames de fibres-ciment sur FOB (Propriétaire)</t>
  </si>
  <si>
    <t>Bardage rapporté en panneau stratifié HPL sur FOB (Propriétaire)</t>
  </si>
  <si>
    <t>Bardage rapporté en panneaux de fibres-ciment sur FOB (Propriétaire)</t>
  </si>
  <si>
    <t>Bardage rapporté réalisé par plaques nervurées sur FOB (Propriétaire)</t>
  </si>
  <si>
    <t>larcore® A2 - HideTech® PRO</t>
  </si>
  <si>
    <t>Alucoil
(SP)</t>
  </si>
  <si>
    <t>3096_v1</t>
  </si>
  <si>
    <t>Procédé de bardage Artésys® Smart-Up</t>
  </si>
  <si>
    <t>Vicat 
(FR)</t>
  </si>
  <si>
    <t>Pour le critère de hauteur recherché, les observations ci-dessous s'appliquent. 
- Pression normale ≤ à 1033Pa
NB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</si>
  <si>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Entraxe entre inserts limité à [HxV] : 800 x 725 mm.</t>
    </r>
  </si>
  <si>
    <t>3107_v1</t>
  </si>
  <si>
    <t>Procédé ETICS StoTherm Mineral COB sur parois FOB</t>
  </si>
  <si>
    <t>ICADE Promotion 
et 
Sto S.A.S.</t>
  </si>
  <si>
    <t>Pour le critère de hauteur recherché, les observations ci-dessous s'appliquent. 
- Pression à l’ELU ≤ à 3600 Pa
- Zones de vent sont limitées de 1 à 3
NB : Des dispositions complémentaires peuvent être nécessaires pour atteindre la valeur maximale indiquée ci-contre.</t>
  </si>
  <si>
    <t>Pour le critère de hauteur recherché, les observations ci-dessous s'appliquent. 
- Pression à l’ELU ≤ à 3600 Pa
- Zones de vent sont limitées de 1 à 3
- Mise en œuvre d'un pare-pluie et précadre acier
NB : Des dispositions complémentaires peuvent être nécessaires pour atteindre la valeur maximale indiquée ci-contre.</t>
  </si>
  <si>
    <t>3022_v2</t>
  </si>
  <si>
    <t>AL16-186_V2</t>
  </si>
  <si>
    <t>STABALUX H/ZL Façade bois</t>
  </si>
  <si>
    <t>Stabalux GmbH</t>
  </si>
  <si>
    <t>2.1/13-1573_V2</t>
  </si>
  <si>
    <t>THERM+ 50, 56, 76 HI</t>
  </si>
  <si>
    <t>Raico SARL</t>
  </si>
  <si>
    <t>2.1/16-1745_V2</t>
  </si>
  <si>
    <t>ACT</t>
  </si>
  <si>
    <t>Fischer SAS</t>
  </si>
  <si>
    <r>
      <rPr>
        <b/>
        <u/>
        <sz val="11"/>
        <rFont val="Calibri"/>
        <family val="2"/>
        <scheme val="minor"/>
      </rPr>
      <t>** Domaine d'emploi sismique :</t>
    </r>
    <r>
      <rPr>
        <sz val="11"/>
        <rFont val="Calibri"/>
        <family val="2"/>
        <scheme val="minor"/>
      </rPr>
      <t xml:space="preserve">
Pose du procédé de bardage rapporté ACT System One avec étrier de longueurs 30 mm en zones
sismiques</t>
    </r>
  </si>
  <si>
    <t>2.2/18-1794_V2</t>
  </si>
  <si>
    <t>Alphaton HF (Pose verticale) sur support bois</t>
  </si>
  <si>
    <t>2**</t>
  </si>
  <si>
    <r>
      <rPr>
        <b/>
        <u/>
        <sz val="11"/>
        <rFont val="Calibri"/>
        <family val="2"/>
        <scheme val="minor"/>
      </rPr>
      <t>** Domaine d'emploi sismique :</t>
    </r>
    <r>
      <rPr>
        <sz val="11"/>
        <rFont val="Calibri"/>
        <family val="2"/>
        <scheme val="minor"/>
      </rPr>
      <t xml:space="preserve">
Le procédé de bardage rapporté ALPHATON® HF, de dimensions maximales 350x1500x30mm peut être mis en œuvre en zones de sismicité et bâtiments</t>
    </r>
  </si>
  <si>
    <t>2.2/23-1852_V1</t>
  </si>
  <si>
    <t>Bardage rapporté en panneaux composites</t>
  </si>
  <si>
    <t>ALPOLIC - SYSTÈME FIXATION VISIBLE</t>
  </si>
  <si>
    <t>2.2/19-1803_V3</t>
  </si>
  <si>
    <t>Bardage rapporté - Système d’enduit sur plaque</t>
  </si>
  <si>
    <t>AQUAPANEL® Outdoor Bardage sur support bois</t>
  </si>
  <si>
    <t>Knauf</t>
  </si>
  <si>
    <t>CEDRAL LAP sur support bois</t>
  </si>
  <si>
    <r>
      <rPr>
        <b/>
        <u/>
        <sz val="11"/>
        <rFont val="Calibri"/>
        <family val="2"/>
        <scheme val="minor"/>
      </rPr>
      <t>** Domaine d'emploi sismique :</t>
    </r>
    <r>
      <rPr>
        <sz val="11"/>
        <rFont val="Calibri"/>
        <family val="2"/>
        <scheme val="minor"/>
      </rPr>
      <t xml:space="preserve">
Pose horizontale du procédé CEDRAL LAP</t>
    </r>
  </si>
  <si>
    <t>2.2/21-1830_V2</t>
  </si>
  <si>
    <t>Gebrik-Thermoreal</t>
  </si>
  <si>
    <t>Isosystems AG</t>
  </si>
  <si>
    <t>Pour le critère de hauteur recherché, les observations ci-dessous s'appliquent. 
- 900 Pa (V1) avec 9 fixations/m²,
- Comprise entre 900 Pa à 1600 Pa (V2) avec 10 à 16 fixations/m²,
- 1125 Pa (V2) avec 9 fixations/m² à l'aide des rondelles ISO-fixations.
NB : Des dispositions complémentaires peuvent être nécessaires pour atteindre la valeur maximale indiquée ci-contre.</t>
  </si>
  <si>
    <t>2.2/15-1701_V2</t>
  </si>
  <si>
    <t>HardiePlank® sur support bois</t>
  </si>
  <si>
    <t>James Hardie 
(FR)</t>
  </si>
  <si>
    <t>2.2/21-1823_V2</t>
  </si>
  <si>
    <t>PRB THERMOLOOK GF/GM MOB</t>
  </si>
  <si>
    <t>PRB S.A.S 
(FR)</t>
  </si>
  <si>
    <t>7/17-1703_V2</t>
  </si>
  <si>
    <t>SINIAT AQUABOARD sur support bois</t>
  </si>
  <si>
    <t>Etex France Building Performance S.A. 
(FR)</t>
  </si>
  <si>
    <r>
      <rPr>
        <b/>
        <u/>
        <sz val="11"/>
        <rFont val="Calibri"/>
        <family val="2"/>
        <scheme val="minor"/>
      </rPr>
      <t>** Domaine d'emploi sismique :</t>
    </r>
    <r>
      <rPr>
        <sz val="11"/>
        <rFont val="Calibri"/>
        <family val="2"/>
        <scheme val="minor"/>
      </rPr>
      <t xml:space="preserve">
Pose du procédé sur paroi planes et verticales COB uniquement</t>
    </r>
  </si>
  <si>
    <t>2.2/21-1817_V2</t>
  </si>
  <si>
    <t>VETAbric+, VETApier+ Bardage</t>
  </si>
  <si>
    <r>
      <rPr>
        <b/>
        <u/>
        <sz val="11"/>
        <rFont val="Calibri"/>
        <family val="2"/>
        <scheme val="minor"/>
      </rPr>
      <t>** Domaine d'emploi sismique :</t>
    </r>
    <r>
      <rPr>
        <sz val="11"/>
        <rFont val="Calibri"/>
        <family val="2"/>
        <scheme val="minor"/>
      </rPr>
      <t xml:space="preserve">
Le procédé de bardage rapporté VETAbric+, VETApier+ peut être mis en œuvre, sur ossature bois, en zones de sismicité et bâtiments sur parois support CLT uniquement</t>
    </r>
  </si>
  <si>
    <t>2.2/17-1787_V3</t>
  </si>
  <si>
    <t>StoTherm Classic 8</t>
  </si>
  <si>
    <t>3172_v2</t>
  </si>
  <si>
    <t xml:space="preserve">PRB THERMOLOOK EMI MOB </t>
  </si>
  <si>
    <t>Pour le critère de hauteur recherché, les observations ci-dessous s'appliquent. 
 - R+2
 - Dans la limite de la résistance au vent du procédé.
NB : Des dispositions complémentaires peuvent être nécessaires pour atteindre la valeur maximale indiquée ci-contre.</t>
  </si>
  <si>
    <t>Pour le critère de hauteur recherché, les observations ci-dessous s'appliquent. 
 - R+1
 - Dans la limite de la résistance au vent du procédé.
NB : Des dispositions complémentaires peuvent être nécessaires pour atteindre la valeur maximale indiquée ci-contre.</t>
  </si>
  <si>
    <t>7/18-1717_V2</t>
  </si>
  <si>
    <t>StoVentec R Enduits sur support FOB</t>
  </si>
  <si>
    <t>Bouygues Immobilier 
et 
Sto S.A.S</t>
  </si>
  <si>
    <t>Pour le critère de hauteur recherché, les observations ci-dessous s'appliquent. 
 - Hors zone de vent 4
 - Mise en œuvre de la membrane de protection à l'eau DELTA-FASSADE et précadre acier
 - Dans la limite de la résistance au vent du procédé.
NB : - Des dispositions complémentaires peuvent être nécessaires pour atteindre la valeur maximale indiquée ci-contre.
 - L'emploi de ce procédé est exclusivement destiné à des projets pour lesquels la MOA est Bouygues Immobilier</t>
  </si>
  <si>
    <r>
      <rPr>
        <b/>
        <u/>
        <sz val="9"/>
        <color theme="1"/>
        <rFont val="Calibri"/>
        <family val="2"/>
        <scheme val="minor"/>
      </rPr>
      <t>** Domaine d'emploi sismique :</t>
    </r>
    <r>
      <rPr>
        <sz val="9"/>
        <color theme="1"/>
        <rFont val="Calibri"/>
        <family val="2"/>
        <scheme val="minor"/>
      </rPr>
      <t xml:space="preserve">
Hors configurations avec un système de masse surfacique maximale du revêtement enduit + joints ou parements collés/enduits + joint supérieure à 42 kg/m².</t>
    </r>
  </si>
  <si>
    <t>3114_v2</t>
  </si>
  <si>
    <t>EFR-16-001538 B Révision 3
EFR-16-001538 C Révision 3</t>
  </si>
  <si>
    <t>StoVentec S.C.M. revêtements collés sur support FOB</t>
  </si>
  <si>
    <t>Vêture - vêtage en pierre naturelle et assimilés</t>
  </si>
  <si>
    <t>THERMOCHOC AVEC SYSTEME D'ENDUIT</t>
  </si>
  <si>
    <t>James Hardie Bâtiment SAS
(FR)</t>
  </si>
  <si>
    <t>2.2/14-1635_V2</t>
  </si>
  <si>
    <t xml:space="preserve">SFC 85 Type A et B </t>
  </si>
  <si>
    <t>2.1/13-1537_V4</t>
  </si>
  <si>
    <t>Nexity 
et 
Sto S.A.S</t>
  </si>
  <si>
    <t>Pour le critère de hauteur recherché, les observations ci-dessous s'appliquent. 
 - En pose à joints fermés et avec traitements spécifiques au niveau des baies conformes aux AT des procédés
 - Dans la limite de la résistance au vent du procédé.
NB : Des dispositions complémentaires peuvent être nécessaires pour atteindre la valeur maximale indiquée ci-contre.</t>
  </si>
  <si>
    <t>Pour le critère de hauteur recherché, les observations ci-dessous s'appliquent. 
 - En pose à joints fermés et avec traitements spécifiques au niveau des baies par un encadrement de baie en acier monobloc soudé.
 - Dans la limite de la résistance au vent du procédé.
NB : Des dispositions complémentaires peuvent être nécessaires pour atteindre la valeur maximale indiquée ci-contre.</t>
  </si>
  <si>
    <r>
      <rPr>
        <b/>
        <u/>
        <sz val="9"/>
        <color theme="1"/>
        <rFont val="Calibri"/>
        <family val="2"/>
        <scheme val="minor"/>
      </rPr>
      <t xml:space="preserve">"** Domaine d'emploi sismique :
</t>
    </r>
    <r>
      <rPr>
        <sz val="9"/>
        <color theme="1"/>
        <rFont val="Calibri"/>
        <family val="2"/>
        <scheme val="minor"/>
      </rPr>
      <t>Hors configurations avec un revêtement collé dont la masse surfacique est supérieure à 40 kg/m²."</t>
    </r>
  </si>
  <si>
    <t>3156_v2</t>
  </si>
  <si>
    <t>EFR-16-001538 B
EFR-16-001538 C</t>
  </si>
  <si>
    <t>LOGISKIN</t>
  </si>
  <si>
    <t>LOGELIS SAS
(FR)</t>
  </si>
  <si>
    <t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de bâtiments d’habitation, ERP et ERT dans la limite d’une hauteur de plancher bas de dernier niveau de 28m, et comme le référentiel de la famille de revêtement extérieur ci-contre vise des hauteurs moindre, c’est donc le référentiel du revêtement qui limite le domaine d’emploi.
- Se référer audit AT-DTA en plus de celui du procédé de façade pour connaître les dispositions particulières de mise en œuvre et éventuelles limites de domaines d'emploi complémentaires.</t>
  </si>
  <si>
    <t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</si>
  <si>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t>2.1/23-1836_V1</t>
  </si>
  <si>
    <t>EFR-18-001637
EFR-18-003109-Révision 1</t>
  </si>
  <si>
    <t xml:space="preserve">Bardage rapporté en revêtement collé sur plaque sur FOB (Propriétaire) </t>
  </si>
  <si>
    <t>ETICS sur FOB (Propriétaire)</t>
  </si>
  <si>
    <t>SFC 85 Respirant</t>
  </si>
  <si>
    <t>2.1/13-1538_V4</t>
  </si>
  <si>
    <t>Larson Riveté / Vissé sur bois</t>
  </si>
  <si>
    <t>Pour le critère de hauteur recherché, les observations ci-dessous s'appliquent. 
 - Mise en œuvre de la membrane de protection à l'eau DELTA-FASSADE et précadre acier
 - En pose avec joints ouvert ou fermés et traitement spécifiques des retours d'étanchéité au droit des baies
 - Dans la limite de la résistance au vent du procédé.
NB : - Des dispositions complémentaires peuvent être nécessaires pour atteindre la valeur maximale indiquée ci-contre.</t>
  </si>
  <si>
    <t>2.2/21-1820_V2</t>
  </si>
  <si>
    <t>Procédé de façade préfabriquée et assemblée en usine</t>
  </si>
  <si>
    <t>WoodWall
Ductal® FOBB®,</t>
  </si>
  <si>
    <t>Lafarge Ciment Distribution</t>
  </si>
  <si>
    <r>
      <t xml:space="preserve">Pour le critère de hauteur recherché, les observations ci-dessous s'appliquent. 
- Pression à l'ELS </t>
    </r>
    <r>
      <rPr>
        <sz val="11"/>
        <rFont val="Calibri"/>
        <family val="2"/>
      </rPr>
      <t>≤</t>
    </r>
    <r>
      <rPr>
        <sz val="11"/>
        <rFont val="Calibri"/>
        <family val="2"/>
        <scheme val="minor"/>
      </rPr>
      <t xml:space="preserve"> à 1600 Pa, avec traitements d'encadrement de baie SN1 conformément à l'ATEx.
- Pression à l'ELS ≤ à 2000 Pa, avec traitements d'encadrement de baie SN2 conformément à l'ATEx.
NB : Des dispositions complémentaires peuvent être nécessaires pour atteindre la valeur maximale indiquée ci-contre.</t>
    </r>
  </si>
  <si>
    <t>3231_v1</t>
  </si>
  <si>
    <t>ACRYTHERM D</t>
  </si>
  <si>
    <t>2.2/13-1547_V4</t>
  </si>
  <si>
    <t>CAREA Insert</t>
  </si>
  <si>
    <r>
      <rPr>
        <b/>
        <u/>
        <sz val="11"/>
        <rFont val="Calibri"/>
        <family val="2"/>
        <scheme val="minor"/>
      </rPr>
      <t xml:space="preserve">** Domaine d'emploi sismique :
</t>
    </r>
    <r>
      <rPr>
        <sz val="11"/>
        <rFont val="Calibri"/>
        <family val="2"/>
        <scheme val="minor"/>
      </rPr>
      <t>Pose pour les panneaux de format maximum 2400 x 1000 mm</t>
    </r>
  </si>
  <si>
    <t>2.2/15-1679_V2</t>
  </si>
  <si>
    <t>Façade légère en vitrage extérieur maintenu par clameaux</t>
  </si>
  <si>
    <t>FWS 50/60 SG CL</t>
  </si>
  <si>
    <t>2.1/21-1822_V2</t>
  </si>
  <si>
    <t>Granitech GHS</t>
  </si>
  <si>
    <t>2.2/14-1628_V2</t>
  </si>
  <si>
    <t>MALO</t>
  </si>
  <si>
    <t>Sylneo</t>
  </si>
  <si>
    <t>2.2/22-1836_V2</t>
  </si>
  <si>
    <t>Altivo ® -Altivolite® sur Bois</t>
  </si>
  <si>
    <r>
      <rPr>
        <b/>
        <u/>
        <sz val="11"/>
        <rFont val="Calibri"/>
        <family val="2"/>
        <scheme val="minor"/>
      </rPr>
      <t>** Domaine d'emploi sismique :</t>
    </r>
    <r>
      <rPr>
        <sz val="11"/>
        <rFont val="Calibri"/>
        <family val="2"/>
        <scheme val="minor"/>
      </rPr>
      <t xml:space="preserve">
Pose du procédé en zones sismiques avec ossature aluminium</t>
    </r>
  </si>
  <si>
    <t>2.2/22-1843_V1</t>
  </si>
  <si>
    <t>EFR-19-004935</t>
  </si>
  <si>
    <t>Larson® cassette sur support bois</t>
  </si>
  <si>
    <t>2.2/23-1856_V1</t>
  </si>
  <si>
    <t>MINERAL-COLOR-ELITE Vêture et MINERAL-COLOR-ELITE Vêture TYPE 0</t>
  </si>
  <si>
    <r>
      <rPr>
        <b/>
        <u/>
        <sz val="11"/>
        <rFont val="Calibri"/>
        <family val="2"/>
        <scheme val="minor"/>
      </rPr>
      <t>** Domaine d'emploi sismique :</t>
    </r>
    <r>
      <rPr>
        <sz val="11"/>
        <rFont val="Calibri"/>
        <family val="2"/>
        <scheme val="minor"/>
      </rPr>
      <t xml:space="preserve">
Pose en zones sismiques pour la pose horizontale uniquement, pour les vêtures de 600 mm maxi de hauteur et avec une isolation préalable limitée à 80mm et sans les éléments TYPE 0</t>
    </r>
  </si>
  <si>
    <t>2.2/14-1662_V4</t>
  </si>
  <si>
    <t>WEO 35</t>
  </si>
  <si>
    <t>Fiberdeck</t>
  </si>
  <si>
    <t>Baguettes MOEDING</t>
  </si>
  <si>
    <r>
      <rPr>
        <b/>
        <u/>
        <sz val="11"/>
        <rFont val="Calibri"/>
        <family val="2"/>
        <scheme val="minor"/>
      </rPr>
      <t xml:space="preserve">** Domaine d'emploi sismique : </t>
    </r>
    <r>
      <rPr>
        <sz val="11"/>
        <rFont val="Calibri"/>
        <family val="2"/>
        <scheme val="minor"/>
      </rPr>
      <t xml:space="preserve">
Pose horizontale avec baguettes maintenues par tube traversant et fixées par des platines rigides uniquement</t>
    </r>
  </si>
  <si>
    <t>2.1/21-1816_V2</t>
  </si>
  <si>
    <t>Baumit StarSystem Wood</t>
  </si>
  <si>
    <t>Baumit Beteiligungen
(AT)</t>
  </si>
  <si>
    <t>7/18-1750_V2</t>
  </si>
  <si>
    <t>COVER 6, COVER 14, COVER 30_sur support bois</t>
  </si>
  <si>
    <t>Neolife</t>
  </si>
  <si>
    <t>2.2/21-1827_V3</t>
  </si>
  <si>
    <t>EFR-21-00186</t>
  </si>
  <si>
    <t>Rhéatherm 600 COB</t>
  </si>
  <si>
    <t>VPI S.A.S</t>
  </si>
  <si>
    <t>7/17-1685_V2</t>
  </si>
  <si>
    <t>StoVentec R Enduits sur support bois</t>
  </si>
  <si>
    <t>2.2/22-1840_V2</t>
  </si>
  <si>
    <t>webertherm XM roche COB</t>
  </si>
  <si>
    <t>7/18-1742_V2</t>
  </si>
  <si>
    <t>AA100 SSG/OI-OO</t>
  </si>
  <si>
    <t>KAWNEER France</t>
  </si>
  <si>
    <t>Vêture Kess Isolierklinker</t>
  </si>
  <si>
    <t>Kess Isolierklinker GmbH</t>
  </si>
  <si>
    <t>Pour le critère de hauteur recherché, les observations ci-dessous s'appliquent. 
 - Panneau NF Extérieur CTB-X d'épaisseur 15mm mini
 - Dans la limite de la résistance au vent du procédé.
NB : - Des dispositions complémentaires peuvent être nécessaires pour atteindre la valeur maximale indiquée ci-contre.</t>
  </si>
  <si>
    <t>2.2/15-1709_V5</t>
  </si>
  <si>
    <t>AGNIOS</t>
  </si>
  <si>
    <t xml:space="preserve"> Pose non autorisée pour la classe de sol E</t>
  </si>
  <si>
    <t>2.3/16-1739_V1</t>
  </si>
  <si>
    <t>Enduit sur béton de chanvre</t>
  </si>
  <si>
    <t>Application d'un enduit sur l'isolation en béton de chanvre</t>
  </si>
  <si>
    <t>Exécution de parois verticales (murs, cloisons et doublages) en bétons de chanvre.</t>
  </si>
  <si>
    <t>OUI AVEC UN SUIVI DU RETOUR D'EXPERIENCE</t>
  </si>
  <si>
    <t>Architecturale de bardage</t>
  </si>
  <si>
    <t>KINGSPAN SARL</t>
  </si>
  <si>
    <t>La pose sur les façades verticales et/ou inclinées à fruit positif selon le domaine d'emploi
accepté est autorisée selon les dispositions décrites dans le §2.4.8.2 du dossier technique.</t>
  </si>
  <si>
    <t>2.3/13-1593_V8</t>
  </si>
  <si>
    <t>Armaterm Bois Poudre PSE</t>
  </si>
  <si>
    <t>Zolpan S.A.S. 
(FR)</t>
  </si>
  <si>
    <t>7/18-1740_V2</t>
  </si>
  <si>
    <t xml:space="preserve">Armaterm Bois Poudre WF </t>
  </si>
  <si>
    <t>7/17-1687_V3</t>
  </si>
  <si>
    <t>AL16-188 version 3.a</t>
  </si>
  <si>
    <t>Barro®</t>
  </si>
  <si>
    <t>2.1/16-1713_V2</t>
  </si>
  <si>
    <t>NON (EVALUATION RECENTE)</t>
  </si>
  <si>
    <t>BENCHMARK</t>
  </si>
  <si>
    <t>2.3/13-1592_V8</t>
  </si>
  <si>
    <t>Canexel</t>
  </si>
  <si>
    <t>Pour le critère de hauteur recherché, les observations ci-dessous s'appliquent. 
 - Dépend de la disposition des clins et du type de réseau
 - Dans la limite de la résistance au vent du procédé.
NB : - Des dispositions complémentaires peuvent être nécessaires pour atteindre la valeur maximale indiquée ci-contre.</t>
  </si>
  <si>
    <t>2.2/15-1699_V2</t>
  </si>
  <si>
    <t>Equitone Fixation invisible Tergo Design</t>
  </si>
  <si>
    <t>Etex France Exteriors (FR) 
et 
SFS Group SAS (FR)</t>
  </si>
  <si>
    <r>
      <rPr>
        <b/>
        <u/>
        <sz val="11"/>
        <rFont val="Calibri"/>
        <family val="2"/>
        <scheme val="minor"/>
      </rPr>
      <t>** Domaine d'emploi sismique :</t>
    </r>
    <r>
      <rPr>
        <sz val="11"/>
        <rFont val="Calibri"/>
        <family val="2"/>
        <scheme val="minor"/>
      </rPr>
      <t xml:space="preserve">
Pose du procédé de bardage rapporté EQUITONE Fixation invisible Tergo Design pour des panneaux de hauteur maximale de 2555mm et une densité de fixation d’au moins 12 inserts par m² mis en œuvre sur COB/CLT selon les dispositions particulières</t>
    </r>
  </si>
  <si>
    <t>2.2/21-1822_V2</t>
  </si>
  <si>
    <t>EFR-15-002424</t>
  </si>
  <si>
    <t>Façade PANOBLOC</t>
  </si>
  <si>
    <t>Techniwood S.A.S.</t>
  </si>
  <si>
    <t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 Se référer audit AT-DTA en plus de celui du procédé de façade pour connaître les dispositions particulières de mise en œuvre et éventuelles limites de domaines d'emploi complémentaires.</t>
  </si>
  <si>
    <t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</si>
  <si>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t>2.1/14-1636_V3</t>
  </si>
  <si>
    <t>AL14-146 Version 3</t>
  </si>
  <si>
    <t>Bardage rapporté en cassettes composites sur FOB (Propriétaire)</t>
  </si>
  <si>
    <t>Bardage rapporté en lame stratifié HPL sur FOB (Propriétaire)</t>
  </si>
  <si>
    <t>Bardage rapporté en panneaux composites sur FOB (Propriétaire)</t>
  </si>
  <si>
    <t>FOB (Propriétaire) avec bardage d'élements fixés mécaniquement</t>
  </si>
  <si>
    <t>FACADISO/HI-PIR ST</t>
  </si>
  <si>
    <t>BACACIER SAS, HUURRE IBERICA</t>
  </si>
  <si>
    <t>2.3/18-1795_V2</t>
  </si>
  <si>
    <t>FTB PFO 100</t>
  </si>
  <si>
    <t>FTB - Fabrica de Barca, SA</t>
  </si>
  <si>
    <t>FTB PFV 100</t>
  </si>
  <si>
    <t>HardiePlank VL®</t>
  </si>
  <si>
    <t>2.2/21-1829_V2</t>
  </si>
  <si>
    <t>Isosystems-Blocstar</t>
  </si>
  <si>
    <t>WALL &amp; FACADE SOLUTIONS</t>
  </si>
  <si>
    <t>2.2/24-1859_V1</t>
  </si>
  <si>
    <t>EFR-14-002223-Revision2</t>
  </si>
  <si>
    <t>ITP MEC W</t>
  </si>
  <si>
    <t>Italpannelli Ibérica</t>
  </si>
  <si>
    <t>2.3/21-1814_V3</t>
  </si>
  <si>
    <t>JI VULCASTEEL WALL FC</t>
  </si>
  <si>
    <t>JORIS IDE NV</t>
  </si>
  <si>
    <t>2.3/18-1793_V3</t>
  </si>
  <si>
    <t>JI VULCASTEEL WALL FT</t>
  </si>
  <si>
    <t>Pose non autorisée pour la classe de sol E.</t>
  </si>
  <si>
    <t>2.3/15-1675_V3</t>
  </si>
  <si>
    <t>KS 1170 TFF</t>
  </si>
  <si>
    <t>2.3/13-1562_V5</t>
  </si>
  <si>
    <t>KS 1180 AB</t>
  </si>
  <si>
    <t>2.3/13-1586_V4</t>
  </si>
  <si>
    <t>K-Therm XT LM COB</t>
  </si>
  <si>
    <t>S.C.S.O. UNIKALO</t>
  </si>
  <si>
    <t>7/24-1811_V1</t>
  </si>
  <si>
    <t>EFR-24-001033</t>
  </si>
  <si>
    <t>K-Therm XT PSE COB</t>
  </si>
  <si>
    <t>7/24-1814_V1</t>
  </si>
  <si>
    <t xml:space="preserve">Bardage rapporté en céramique </t>
  </si>
  <si>
    <t xml:space="preserve">LAMINAM 5+ CLIP DE FIXATION </t>
  </si>
  <si>
    <t>Laminam Spa</t>
  </si>
  <si>
    <t>2.2/21-1808_V3</t>
  </si>
  <si>
    <t>Max® Exterior ECLIP'S
Fixations invisibles</t>
  </si>
  <si>
    <t>FunderMax GmbH (AT) 
et 
Atelier des Façadiers (FR) 
et 
SFS Group SAS (FR)</t>
  </si>
  <si>
    <r>
      <rPr>
        <b/>
        <u/>
        <sz val="11"/>
        <rFont val="Calibri"/>
        <family val="2"/>
        <scheme val="minor"/>
      </rPr>
      <t>** Domaine d'emploi sismique :</t>
    </r>
    <r>
      <rPr>
        <sz val="11"/>
        <rFont val="Calibri"/>
        <family val="2"/>
        <scheme val="minor"/>
      </rPr>
      <t xml:space="preserve">
pose du procédé Max® Exterior eclip's® en zone sismique, avec pattes-équerres acier Type B-V3 pour des formats de panneau maximum de 3150 x 1795 mm sur ossature bois, et sur ossature bois sur COB et avec pattes-équerres aluminium Kladfix KX-VB-S et Kladfix KX-VB-D pour des formats de panneau maximum de 3150 x 1795 mm sur ossature aluminium.</t>
    </r>
  </si>
  <si>
    <t>2952_v2</t>
  </si>
  <si>
    <t>MONOLAINE B Pose verticale Pose horizontale</t>
  </si>
  <si>
    <t>MONOPANEL SAS</t>
  </si>
  <si>
    <t xml:space="preserve"> P os e non autorisée pour la c lasse de s ol E </t>
  </si>
  <si>
    <t>2.3/14-1640_V2</t>
  </si>
  <si>
    <t>NOMAD / CLAD / SMART / LINK sur Support Bois</t>
  </si>
  <si>
    <t>Pour le critère de hauteur recherché, les observations ci-dessous s'appliquent. 
 - Avec traitements spécifiques au niveau des baies et des joints de bardage
 - Dans la limite de la résistance au vent du procédé.
NB : - Des dispositions complémentaires peuvent être nécessaires pour atteindre la valeur maximale indiquée ci-contre.</t>
  </si>
  <si>
    <t>Pour le critère de hauteur recherché, les observations ci-dessous s'appliquent. 
 - Avec traitements spécifiques au niveau des baies et des joints de bardagte
 - Mise en œuvre de la membrane de protection à l'eau DELTA-FASSADE associée au traitements spécifiques
 - Dans la limite de la résistance au vent du procédé.
NB : - Des dispositions complémentaires peuvent être nécessaires pour atteindre la valeur maximale indiquée ci-contre.</t>
  </si>
  <si>
    <t>1*</t>
  </si>
  <si>
    <r>
      <rPr>
        <b/>
        <u/>
        <sz val="11"/>
        <rFont val="Calibri"/>
        <family val="2"/>
        <scheme val="minor"/>
      </rPr>
      <t>** Domaine d'emploi sismique :</t>
    </r>
    <r>
      <rPr>
        <sz val="11"/>
        <rFont val="Calibri"/>
        <family val="2"/>
        <scheme val="minor"/>
      </rPr>
      <t xml:space="preserve">
Exclusion de la pose sur FOB Filante sur appuis multiples</t>
    </r>
  </si>
  <si>
    <t>2.2/21-1819_V3</t>
  </si>
  <si>
    <t>EFR-21-00186 Révision 3</t>
  </si>
  <si>
    <t>PARA-THERM MOB TRADI</t>
  </si>
  <si>
    <t>Cromology Services (Marque PLASDOX) (FR)</t>
  </si>
  <si>
    <t>7/19-1757_V2</t>
  </si>
  <si>
    <t xml:space="preserve">PARA-THERM MOB Wood Tradi </t>
  </si>
  <si>
    <t>Cromology Services (Marque PLASDOX) (FR)
et
Soprema S.A.S. (FR)</t>
  </si>
  <si>
    <t>7/19-1759_V2</t>
  </si>
  <si>
    <t>PORCELANOSA KRION LUX® fixation
C-BOLT®</t>
  </si>
  <si>
    <r>
      <rPr>
        <b/>
        <u/>
        <sz val="11"/>
        <rFont val="Calibri"/>
        <family val="2"/>
        <scheme val="minor"/>
      </rPr>
      <t xml:space="preserve">** Domaine d'emploi sismique : 
</t>
    </r>
    <r>
      <rPr>
        <sz val="11"/>
        <rFont val="Calibri"/>
        <family val="2"/>
        <scheme val="minor"/>
      </rPr>
      <t>Pose du procédé de bardage rapporté PORCELANOSA KRION ® (avec ou sans collage) en zones sismiques pour les formats (largeur x hauteur) &lt; 1500 x 3000 mm</t>
    </r>
  </si>
  <si>
    <t>2.2/21-1814_V2</t>
  </si>
  <si>
    <t>PROMIROCK S</t>
  </si>
  <si>
    <t xml:space="preserve"> Pose non autorisée pour la classe de sol E.
Pour les autres classes de sol, pose autorisée selon les dispositions décrites dans le paragraphe 2.4.7.2 du Dossier Technique hors panneau d'épaisseur 240 mm</t>
  </si>
  <si>
    <t>2.3/24-1841_V1</t>
  </si>
  <si>
    <t>PROMIROCK V</t>
  </si>
  <si>
    <t>2.3/24-1839_V1</t>
  </si>
  <si>
    <t>Qbiss One Power T</t>
  </si>
  <si>
    <t>Trimo D.O.O
(SI)</t>
  </si>
  <si>
    <t>2.3/15-1685_V2</t>
  </si>
  <si>
    <t>Bardage rapporté en fibres minérales</t>
  </si>
  <si>
    <t>Rockpanel Durable Ossature Bois sur support bois</t>
  </si>
  <si>
    <t>Rockwool France SAS – Rockpanel Group</t>
  </si>
  <si>
    <t>2.2/21-1818_V3</t>
  </si>
  <si>
    <t>StoTherm Mineral COB sur support COB / CLT</t>
  </si>
  <si>
    <t>Pour le critère de hauteur recherché, les observations ci-dessous s'appliquent. 
- Pression à l’ELU ≤ à 2000 Pa
- Zones de vent sont limitées de 1 à 3
NB : Des dispositions complémentaires peuvent être nécessaires pour atteindre la valeur maximale indiquée ci-contre.</t>
  </si>
  <si>
    <t>Pour le critère de hauteur recherché, les observations ci-dessous s'appliquent. 
- Pression à l’ELU ≤ à 2000 Pa
- Zones de vent sont limitées de 1 à 3
- Mise en œuvre d'un pare-pluie et précadre acier
NB : Des dispositions complémentaires peuvent être nécessaires pour atteindre la valeur maximale indiquée ci-contre.</t>
  </si>
  <si>
    <t>2948_v2</t>
  </si>
  <si>
    <t>AL16-186_v2</t>
  </si>
  <si>
    <t>StoTherm Wood 1</t>
  </si>
  <si>
    <t>3323_V1</t>
  </si>
  <si>
    <t>EFR-19-004278</t>
  </si>
  <si>
    <t>Système ME03 FR Scaléo Clins Max Exterior/ Max Universal sur support bois</t>
  </si>
  <si>
    <t>2.2/23-1851_V2</t>
  </si>
  <si>
    <t>TARANOS - VULCANOS</t>
  </si>
  <si>
    <t>2.3/16-1723_V1</t>
  </si>
  <si>
    <t>Trimoterm FTV</t>
  </si>
  <si>
    <t>Trimo Trebnje D.O.O
(SI)</t>
  </si>
  <si>
    <t>Uniquement les panneaux TRIMOTERM FTV POWER T</t>
  </si>
  <si>
    <t>Trimoterm FTV HL Power T / Power S</t>
  </si>
  <si>
    <t>pose autorisée selon les dispositions décrites dans le paragraphe 2.4.7.2 du Dossier Technique hors panneaux Power S d'épaisseur 172 mm.</t>
  </si>
  <si>
    <t>2.3/17-1780_V3</t>
  </si>
  <si>
    <t>V-Clip® sur support Bois</t>
  </si>
  <si>
    <t>Labelfaçade
(FR)</t>
  </si>
  <si>
    <t>Pour le critère de hauteur recherché, les observations ci-dessous s'appliquent. 
 - Avec traitements spécifiques au niveau des baies
 - Mise en œuvre de la membrane de protection à l'eau DELTA-FASSADE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</si>
  <si>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Le procédé V-Clip® dans sa variante Pierraclip</t>
    </r>
  </si>
  <si>
    <t>2.2/22-1838_V2</t>
  </si>
  <si>
    <t>VETAbric, VETApier, VETAcime Bardage sur support Bois</t>
  </si>
  <si>
    <t>Pour le critère de hauteur recherché, les observations ci-dessous s'appliquent. 
 - Avec traitements spécifiques au niveau des baies
 - Mise en œuvre de la membrane de protection à l'eau DELTA-FASSADE ou Panneau DEFENTEX BB13 ou WEATHER DEFENCE BD20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</si>
  <si>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Pose du procédé VETAbric, VETApier et VETAcime bardage sur support bois (COB/CLT) pour une masse surfacique maximale du système de 41 kg/m² avec ossature bois en pose sur contre ossature (45 x 80 mm) avec isolation supportée et en simple résea u sur CLT en zones sismiques</t>
    </r>
  </si>
  <si>
    <t>2.2/21-1824_V3</t>
  </si>
  <si>
    <t>ETICS sur liège expansé</t>
  </si>
  <si>
    <t>webertherm XM natura COB</t>
  </si>
  <si>
    <t>7/20-1778_V2</t>
  </si>
  <si>
    <t xml:space="preserve">webertherm XM PSE COB </t>
  </si>
  <si>
    <t>7/18-1727_V2</t>
  </si>
  <si>
    <t>Wicline 70 SG</t>
  </si>
  <si>
    <t>Hydro Building Systems (SARL)</t>
  </si>
  <si>
    <t>2.1/24-1842_V1</t>
  </si>
  <si>
    <t>Bardage rapporté en lames PVC</t>
  </si>
  <si>
    <t>Pour le critère de hauteur recherché, les observations ci-dessous s'appliquent. 
 - Selon la région de vent, le mode de pose, le format de l'ardoise et le mode de fixation
 - Dans la limite de la résistance au vent du procédé.
NB : - Des dispositions complémentaires peuvent être nécessaires pour atteindre la valeur maximale indiquée ci-contre.</t>
  </si>
  <si>
    <t>Bardage rapporté en revêtement collé sur plaque sur support bois</t>
  </si>
  <si>
    <t>AQUAPANEL® Outdoor Finition Revêtements Collés Sur Support Bois</t>
  </si>
  <si>
    <t>2.2/24-1858_V1</t>
  </si>
  <si>
    <t>K-Therm XT FB COB</t>
  </si>
  <si>
    <t>7/25-1818_V1</t>
  </si>
  <si>
    <t>PRB Thermobois COB</t>
  </si>
  <si>
    <t>7/25-1820_V1</t>
  </si>
  <si>
    <t>ANKROMAXX</t>
  </si>
  <si>
    <t>INTERNATIONAL FIXING SYSTEMS</t>
  </si>
  <si>
    <t>Pour le critère de hauteur recherché, les observations ci-dessous s'appliquent. 
 - Hors région de vent 4
 - Dans la limite de la résistance au vent du procédé.
NB : - Des dispositions complémentaires peuvent être nécessaires pour atteindre la valeur maximale indiquée ci-contre.</t>
  </si>
  <si>
    <t>2.2/21-1821_V2</t>
  </si>
  <si>
    <t>2.2/21-1834_V2</t>
  </si>
  <si>
    <t>2.2/23-1855_V2</t>
  </si>
  <si>
    <t>SIKA France</t>
  </si>
  <si>
    <t>7/18-1745_V2</t>
  </si>
  <si>
    <t>7/19-1769_V2</t>
  </si>
  <si>
    <t>SITUATION DU BATIMENT</t>
  </si>
  <si>
    <t>CATEGORIE DE BATIMENT</t>
  </si>
  <si>
    <t>SUPPORT</t>
  </si>
  <si>
    <t>LISTE TRI</t>
  </si>
  <si>
    <t>a. constructions situées à l'intérieur des grands centres urbains (villes où la moitié au moins des bâtiments ont plus de quatre niveaux) ;</t>
  </si>
  <si>
    <t>b. constructions situées dans les villes petites et moyennes ou à la périphérie des grands centres urbains ;</t>
  </si>
  <si>
    <t>c. constructions isolées en rase campagne ;</t>
  </si>
  <si>
    <t>d. constructions isolées en bord de mer ou situées dans les villes côtières.</t>
  </si>
  <si>
    <t>FOB (NF DTU 31.4 et/ou Sous AT/DTA/ATEx)</t>
  </si>
  <si>
    <t>nom feuille recherche</t>
  </si>
  <si>
    <t>SUPPORT VISEE</t>
  </si>
  <si>
    <t xml:space="preserve">HAUTEUR VISEE / </t>
  </si>
  <si>
    <t>SISMIQUE</t>
  </si>
  <si>
    <t>CROISSANT</t>
  </si>
  <si>
    <t>N° PRODUIT</t>
  </si>
  <si>
    <t>N°LIGNE CORRESPONDANT DE L'ENTREE DE LA BASE</t>
  </si>
  <si>
    <t>TRIAGE</t>
  </si>
  <si>
    <t>N°LIGNE CORRESPONDANT DE L'ENTREE DU TABLEAU DE SORTIE</t>
  </si>
  <si>
    <t>Recommandations professionnelles RAGE/PACTE/PROFEEL</t>
  </si>
  <si>
    <t>SO 
(RECO -RAGE/PACTE/PROFEEL)</t>
  </si>
  <si>
    <t>Version 05 du 18/08/2025</t>
  </si>
  <si>
    <t>3307_V1</t>
  </si>
  <si>
    <t>2944_v2</t>
  </si>
  <si>
    <t>MTECHBUILD S.A.S.</t>
  </si>
  <si>
    <t>Façade à ossature bois/ aluminium TEKWOOD TW60</t>
  </si>
  <si>
    <t>Pour le critère de hauteur recherché, les observations ci-dessous s'appliquent. 
- Pression à l’ELS ≤ à 2100 Pa.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</si>
  <si>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Façade légère à ossature bois/aluminium</t>
  </si>
  <si>
    <t>AGC Glass France S.A.S.
(FR)</t>
  </si>
  <si>
    <t>2.1/13-1572_V3</t>
  </si>
  <si>
    <t>2.1/22-1823_V3</t>
  </si>
  <si>
    <t>EFR-14-001516 - Révision 4</t>
  </si>
  <si>
    <t>Pour le critère de hauteur recherché, les observations ci-dessous s'appliquent. 
 - Traitements spécifiques au niveau des baies
 - Membrane d'étanchéité Delta® Fassade 20/20 Plus ou Fassade 50/50 plus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</si>
  <si>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 Dans la limite de la résistance au vent du procédé.
NB : Des dispositions complémentaires peuvent être nécessaires pour atteindre la valeur maximale indiquée ci-contre.</t>
  </si>
  <si>
    <t>Pour le critère de hauteur recherché, les observations ci-dessous s'appliquent. 
 - Hors zone de vent 4 ;
 - Traitements spécifiques au niveau des baies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</si>
  <si>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 Traitements spécifiques au niveau des baies
 - Membrane d'étanchéité Delta® Fassade 20/20 Plus ou Fassade 50/50 plus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</si>
  <si>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Dans la limite de la résistance au vent du procédé.
NB : - Des dispositions complémentaires peuvent être nécessaires pour atteindre la valeur maximale indiquée ci-contre.</t>
  </si>
  <si>
    <t>2.3/15-1707_V6</t>
  </si>
  <si>
    <t>2.3/21-1820_V2</t>
  </si>
  <si>
    <t>2.3/21-1821_V2</t>
  </si>
  <si>
    <t>7/17-1694_V3</t>
  </si>
  <si>
    <t>7/18-1744_V2</t>
  </si>
  <si>
    <t>Minéral - Parements du NF DTU 52.2</t>
  </si>
  <si>
    <t>(ardoises naturelles / ardoises fibres-ciment)</t>
  </si>
  <si>
    <t>Conception et mise en œuvre de systèmes de bardages rapportés sur parois bois (COB et CLT)
(Panneaux HPL à fixations traversantes / Panneaux fibres-ciment à fixations traversantes / Clins pvc à fixations traversantes)</t>
  </si>
  <si>
    <t>Conception et mise en œuvre de systèmes de bardage rapportés sur parois bois (COB et CLT)
(Ardoises naturelles / Ardoises fibres-ciment)</t>
  </si>
  <si>
    <t>Bardage rapporté en ardoises fibres-ciment</t>
  </si>
  <si>
    <t>Bardage rapporté en ardoises naturelles</t>
  </si>
  <si>
    <r>
      <rPr>
        <b/>
        <u/>
        <sz val="11"/>
        <rFont val="Calibri"/>
        <family val="2"/>
        <scheme val="minor"/>
      </rPr>
      <t>** Domaine d'emploi sismique :</t>
    </r>
    <r>
      <rPr>
        <sz val="11"/>
        <rFont val="Calibri"/>
        <family val="2"/>
        <scheme val="minor"/>
      </rPr>
      <t xml:space="preserve">
Hors configuration avec des éléments de hauteur supérieur à 3,50 m.</t>
    </r>
  </si>
  <si>
    <r>
      <rPr>
        <b/>
        <u/>
        <sz val="11"/>
        <rFont val="Calibri"/>
        <family val="2"/>
        <scheme val="minor"/>
      </rPr>
      <t>** Domaine d'emploi sismique :</t>
    </r>
    <r>
      <rPr>
        <sz val="11"/>
        <rFont val="Calibri"/>
        <family val="2"/>
        <scheme val="minor"/>
      </rPr>
      <t xml:space="preserve">
Pose autorisée sur paroi plane verticale en COB/CLT</t>
    </r>
  </si>
  <si>
    <r>
      <rPr>
        <b/>
        <u/>
        <sz val="11"/>
        <rFont val="Calibri"/>
        <family val="2"/>
        <scheme val="minor"/>
      </rPr>
      <t>** Domaine d'emploi sismique :</t>
    </r>
    <r>
      <rPr>
        <sz val="11"/>
        <rFont val="Calibri"/>
        <family val="2"/>
        <scheme val="minor"/>
      </rPr>
      <t xml:space="preserve">
Pose autorisée sur paroi plane, verticale avec ossatures support de bardage en bois</t>
    </r>
  </si>
  <si>
    <r>
      <rPr>
        <b/>
        <u/>
        <sz val="11"/>
        <rFont val="Calibri"/>
        <family val="2"/>
        <scheme val="minor"/>
      </rPr>
      <t>** Domaine d'emploi sismique :</t>
    </r>
    <r>
      <rPr>
        <sz val="11"/>
        <rFont val="Calibri"/>
        <family val="2"/>
        <scheme val="minor"/>
      </rPr>
      <t xml:space="preserve">
Pose autorisée pour :
 - panneau de 12mm
 - jusqu'à 2600*930 mm à joints ouverts ou à feuillures 
 - au-delà de 2600 * 930 mm et jusqu'à 3200 * 3200 maxi à joints à feuillures
 - mise en œuvre sur système ETANCO sur ossature aluminium</t>
    </r>
  </si>
  <si>
    <r>
      <rPr>
        <b/>
        <u/>
        <sz val="11"/>
        <rFont val="Calibri"/>
        <family val="2"/>
        <scheme val="minor"/>
      </rPr>
      <t>** Domaine d'emploi sismique :</t>
    </r>
    <r>
      <rPr>
        <sz val="11"/>
        <rFont val="Calibri"/>
        <family val="2"/>
        <scheme val="minor"/>
      </rPr>
      <t xml:space="preserve">
Pose autorisée pour des formats inférieurs à 1500 mm * 3000mm</t>
    </r>
  </si>
  <si>
    <t xml:space="preserve"> Pose non autorisée pour la classe de sol E .
Pour les autres classes de sol, pose autorisée selon les dispositions décrites dans le paragraphe 2 .4.7.2 du Dossier Technique</t>
  </si>
  <si>
    <t>Pour le critère de hauteur recherché, les observations ci-dessous s'appliquent. 
 - Hors région 4 de vent.
 - Dans la limite de la résistance au vent du procédé.
NB : - Des dispositions complémentaires peuvent être nécessaires pour atteindre la valeur maximale indiquée ci-contre.</t>
  </si>
  <si>
    <t>Pour le critère de hauteur recherché, les observations ci-dessous s'appliquent. 
 - Hors région 4
 - Mise en oeuvre d'un pare pluie souple avec bardage à joints fermés
 - Avec traitements spécifiques au niveau des baies (encadrement de baie)
 - Dans la limite de la résistance au vent du procédé.
NB : Des dispositions complémentaires peuvent être nécessaires pour atteindre la valeur maximale indiquée ci-contre.</t>
  </si>
  <si>
    <t>Pour le critère de hauteur recherché, les observations ci-dessous s'appliquent. 
 - Hors région 4
 - Mise en oeuvre d'un pare pluie souple avec bardage à joints ouverts OU  Mise en oeuvre d'un pare pluie rigide avec bardage à joints fermés 
 - Avec traitements spécifiques au niveau des baies (encadrement de baie ou baie avec retour de bardage en tableau)
 - Dans la limite de la résistance au vent du procédé.
NB : Des dispositions complémentaires peuvent être nécessaires pour atteindre la valeur maximale indiquée ci-contre.</t>
  </si>
  <si>
    <t>Pour le critère de hauteur recherché, les observations ci-dessous s'appliquent. 
 - Mise en oeuvre d'un pare pluie souple avec bardage à joints fermés
 - Avec traitements spécifiques au niveau des baies (encadrement de baie)
 - Dans la limite de la résistance au vent du procédé.
NB : Des dispositions complémentaires peuvent être nécessaires pour atteindre la valeur maximale indiquée ci-contre.</t>
  </si>
  <si>
    <t>Pour le critère de hauteur recherché, les observations ci-dessous s'appliquent. 
 - Hors zone de vent 4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</si>
  <si>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Dans la limite de la résistance au vent du procédé.
NB : - Des dispositions complémentaires peuvent être nécessaires pour atteindre la valeur maximale indiquée ci-contre</t>
  </si>
  <si>
    <t>Conception, fabrication et mise en œuvre de façades rideaux mixtes bois-aluminium</t>
  </si>
  <si>
    <t>** Domiane d'emploi sismique :
Pose autorisée selon le vitrage retenu conformément aux recommandations professionnelles</t>
  </si>
  <si>
    <t xml:space="preserve">** Domiane d'emploi sismique :
</t>
  </si>
  <si>
    <t>Pour le critère de hauteur recherché, les observations ci-dessous s'appliquent.
 - Dans la limite de la résistance au vent du procédé et des éléments de remplissages 
NB : Des dispositions complémentaires peuvent être nécessaires pour atteindre la valeur maximale indiquée ci-contre.</t>
  </si>
  <si>
    <t xml:space="preserve">Bardage verrier </t>
  </si>
  <si>
    <t>Date du dernier référencement : 12/08/2025</t>
  </si>
  <si>
    <r>
      <rPr>
        <b/>
        <u/>
        <sz val="11"/>
        <rFont val="Calibri"/>
        <family val="2"/>
        <scheme val="minor"/>
      </rPr>
      <t xml:space="preserve">**Domaine d'emploi sismique :
</t>
    </r>
    <r>
      <rPr>
        <sz val="11"/>
        <rFont val="Calibri"/>
        <family val="2"/>
        <scheme val="minor"/>
      </rPr>
      <t>Pose autorisée sur parois planes et verticales COB conformes au NF DTU 31.2 de 2019 et sur CLT, selon les dispositions décrites dans l'Annexe A de l'AT.</t>
    </r>
  </si>
  <si>
    <t>DECROISSANT (de Z à A)</t>
  </si>
  <si>
    <r>
      <t xml:space="preserve">Une fois les critères de recherche définis, le critère de tri et l'ordre de tri souhaité doivent être définis.
a / Pour le critère de tri, sélectionner la case verte à côté de la cellule "TRIER LES RESULTATS PAR :" et procéder au choix avec la liste déroulante.
Les choix possibles pour ce tri sont : 
 - Aspect
 - Type de procédé
 - Nom commercial du procédé
 - Fabricant
 - Type de document de référence
 - Limitation de hauteur de façade
b / Pour l'ordre, sélectionner la case verte à côté de la cellule "ORDRE : " et procéder au choix avec la liste déroulante.
Les choix possibles pour ce tri sont : 
 - Croissant (Trier de A à Z)
 - Décroissant (Trier de Z à A)
</t>
    </r>
    <r>
      <rPr>
        <b/>
        <i/>
        <sz val="11"/>
        <color theme="1"/>
        <rFont val="Calibri"/>
        <family val="2"/>
        <scheme val="minor"/>
      </rPr>
      <t>A titre d'exemple, la Figure ci-dessous présente un exemple avec un tri sur le nom commercial du procédé et par ordre croissant.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</si>
</sst>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7"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sz val="11"/>
      <color rgb="FF000000"/>
      <name val="Calibri"/>
      <family val="2"/>
      <scheme val="minor"/>
    </font>
    <font>
      <sz val="8"/>
      <name val="Calibri"/>
      <family val="2"/>
      <scheme val="minor"/>
    </font>
    <font>
      <b/>
      <sz val="18"/>
      <name val="Calibri"/>
      <family val="2"/>
      <scheme val="minor"/>
    </font>
    <font>
      <b/>
      <sz val="16"/>
      <color theme="1"/>
      <name val="Calibri"/>
      <family val="2"/>
      <scheme val="minor"/>
    </font>
    <font>
      <sz val="16"/>
      <color theme="1"/>
      <name val="Calibri"/>
      <family val="2"/>
      <scheme val="minor"/>
    </font>
    <font>
      <sz val="9"/>
      <name val="Calibri"/>
      <family val="2"/>
      <scheme val="minor"/>
    </font>
    <font>
      <b/>
      <sz val="11"/>
      <color rgb="FFBC9937"/>
      <name val="Calibri"/>
      <family val="2"/>
      <scheme val="minor"/>
    </font>
    <font>
      <b/>
      <sz val="26"/>
      <color rgb="FFBC9937"/>
      <name val="Calibri"/>
      <family val="2"/>
      <scheme val="minor"/>
    </font>
    <font>
      <b/>
      <sz val="16"/>
      <name val="Calibri"/>
      <family val="2"/>
      <scheme val="minor"/>
    </font>
    <font>
      <sz val="9"/>
      <color theme="1"/>
      <name val="Calibri"/>
      <family val="2"/>
      <scheme val="minor"/>
    </font>
    <font>
      <b/>
      <u/>
      <sz val="11"/>
      <color theme="1"/>
      <name val="Calibri"/>
      <family val="2"/>
      <scheme val="minor"/>
    </font>
    <font>
      <sz val="11"/>
      <color theme="1"/>
      <name val="Calibri"/>
      <family val="2"/>
    </font>
    <font>
      <vertAlign val="superscript"/>
      <sz val="11"/>
      <color theme="1"/>
      <name val="Calibri"/>
      <family val="2"/>
      <scheme val="minor"/>
    </font>
    <font>
      <b/>
      <u/>
      <sz val="11"/>
      <name val="Calibri"/>
      <family val="2"/>
      <scheme val="minor"/>
    </font>
    <font>
      <b/>
      <sz val="11"/>
      <color rgb="FFFF0000"/>
      <name val="Calibri"/>
      <family val="2"/>
      <scheme val="minor"/>
    </font>
    <font>
      <u/>
      <sz val="11"/>
      <color theme="10"/>
      <name val="Calibri"/>
      <family val="2"/>
      <scheme val="minor"/>
    </font>
    <font>
      <sz val="9"/>
      <color indexed="81"/>
      <name val="Tahoma"/>
      <family val="2"/>
    </font>
    <font>
      <b/>
      <sz val="9"/>
      <color indexed="81"/>
      <name val="Tahoma"/>
      <family val="2"/>
    </font>
    <font>
      <sz val="10"/>
      <name val="Arial"/>
      <family val="2"/>
    </font>
    <font>
      <b/>
      <i/>
      <sz val="11"/>
      <name val="Calibri"/>
      <family val="2"/>
      <scheme val="minor"/>
    </font>
    <font>
      <sz val="11"/>
      <name val="Calibri"/>
      <family val="2"/>
    </font>
    <font>
      <b/>
      <sz val="11"/>
      <color theme="0"/>
      <name val="Calibri"/>
      <family val="2"/>
      <scheme val="minor"/>
    </font>
    <font>
      <b/>
      <sz val="16"/>
      <color rgb="FFFF0000"/>
      <name val="Calibri"/>
      <family val="2"/>
      <scheme val="minor"/>
    </font>
    <font>
      <b/>
      <sz val="12"/>
      <color theme="1"/>
      <name val="Calibri"/>
      <family val="2"/>
      <scheme val="minor"/>
    </font>
    <font>
      <sz val="12"/>
      <color theme="1"/>
      <name val="Calibri"/>
      <family val="2"/>
      <scheme val="minor"/>
    </font>
    <font>
      <b/>
      <sz val="28"/>
      <color rgb="FFBC9937"/>
      <name val="Calibri"/>
      <family val="2"/>
      <scheme val="minor"/>
    </font>
    <font>
      <b/>
      <i/>
      <sz val="18"/>
      <color theme="0" tint="-0.499984740745262"/>
      <name val="Calibri"/>
      <family val="2"/>
      <scheme val="minor"/>
    </font>
    <font>
      <sz val="11"/>
      <color rgb="FFFF0000"/>
      <name val="Calibri"/>
      <family val="2"/>
      <scheme val="minor"/>
    </font>
    <font>
      <b/>
      <u/>
      <sz val="9"/>
      <color theme="1"/>
      <name val="Calibri"/>
      <family val="2"/>
      <scheme val="minor"/>
    </font>
    <font>
      <b/>
      <sz val="9"/>
      <color theme="1"/>
      <name val="Calibri"/>
      <family val="2"/>
      <scheme val="minor"/>
    </font>
    <font>
      <b/>
      <sz val="12"/>
      <color rgb="FFFF0000"/>
      <name val="Calibri"/>
      <family val="2"/>
      <scheme val="minor"/>
    </font>
    <font>
      <b/>
      <sz val="20"/>
      <color theme="1"/>
      <name val="Calibri"/>
      <family val="2"/>
      <scheme val="minor"/>
    </font>
    <font>
      <b/>
      <u/>
      <sz val="16"/>
      <color theme="1"/>
      <name val="Calibri"/>
      <family val="2"/>
      <scheme val="minor"/>
    </font>
    <font>
      <b/>
      <sz val="20"/>
      <color rgb="FFBC9937"/>
      <name val="Calibri"/>
      <family val="2"/>
      <scheme val="minor"/>
    </font>
    <font>
      <b/>
      <i/>
      <sz val="11"/>
      <color theme="1"/>
      <name val="Calibri"/>
      <family val="2"/>
      <scheme val="minor"/>
    </font>
    <font>
      <i/>
      <sz val="11"/>
      <name val="Calibri"/>
      <family val="2"/>
      <scheme val="minor"/>
    </font>
    <font>
      <i/>
      <sz val="11"/>
      <color theme="1"/>
      <name val="Calibri"/>
      <family val="2"/>
      <scheme val="minor"/>
    </font>
    <font>
      <b/>
      <i/>
      <sz val="14"/>
      <color rgb="FFBC9937"/>
      <name val="Calibri"/>
      <family val="2"/>
      <scheme val="minor"/>
    </font>
    <font>
      <b/>
      <i/>
      <sz val="18"/>
      <color rgb="FFBC9937"/>
      <name val="Calibri"/>
      <family val="2"/>
      <scheme val="minor"/>
    </font>
    <font>
      <sz val="11"/>
      <color theme="1" tint="0.499984740745262"/>
      <name val="Calibri"/>
      <family val="2"/>
      <scheme val="minor"/>
    </font>
    <font>
      <i/>
      <sz val="14"/>
      <color theme="1"/>
      <name val="Calibri"/>
      <family val="2"/>
      <scheme val="minor"/>
    </font>
    <font>
      <sz val="9"/>
      <color rgb="FF000000"/>
      <name val="Calibri"/>
      <family val="2"/>
      <scheme val="minor"/>
    </font>
    <font>
      <sz val="11"/>
      <color rgb="FF00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rgb="FFE1C675"/>
        <bgColor indexed="64"/>
      </patternFill>
    </fill>
    <fill>
      <patternFill patternType="solid">
        <fgColor rgb="FFF7EFD9"/>
        <bgColor indexed="64"/>
      </patternFill>
    </fill>
    <fill>
      <patternFill patternType="solid">
        <fgColor rgb="FFFFFF99"/>
        <bgColor indexed="64"/>
      </patternFill>
    </fill>
    <fill>
      <patternFill patternType="solid">
        <fgColor theme="9" tint="0.59999389629810485"/>
        <bgColor indexed="64"/>
      </patternFill>
    </fill>
    <fill>
      <patternFill patternType="solid">
        <fgColor rgb="FF7030A0"/>
        <bgColor indexed="64"/>
      </patternFill>
    </fill>
    <fill>
      <patternFill patternType="solid">
        <fgColor rgb="FFEDE2F6"/>
        <bgColor indexed="64"/>
      </patternFill>
    </fill>
    <fill>
      <patternFill patternType="solid">
        <fgColor rgb="FFFF0000"/>
        <bgColor indexed="64"/>
      </patternFill>
    </fill>
    <fill>
      <patternFill patternType="solid">
        <fgColor theme="5"/>
        <bgColor indexed="64"/>
      </patternFill>
    </fill>
  </fills>
  <borders count="51">
    <border>
      <left/>
      <right/>
      <top/>
      <bottom/>
      <diagonal/>
    </border>
    <border>
      <left/>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auto="1"/>
      </right>
      <top style="medium">
        <color indexed="64"/>
      </top>
      <bottom style="thin">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auto="1"/>
      </left>
      <right style="thin">
        <color auto="1"/>
      </right>
      <top/>
      <bottom style="thin">
        <color auto="1"/>
      </bottom>
      <diagonal/>
    </border>
    <border>
      <left/>
      <right style="thin">
        <color indexed="64"/>
      </right>
      <top style="thin">
        <color indexed="64"/>
      </top>
      <bottom style="thin">
        <color auto="1"/>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auto="1"/>
      </right>
      <top/>
      <bottom style="thin">
        <color auto="1"/>
      </bottom>
      <diagonal/>
    </border>
    <border>
      <left style="thin">
        <color indexed="64"/>
      </left>
      <right style="thin">
        <color indexed="64"/>
      </right>
      <top/>
      <bottom/>
      <diagonal/>
    </border>
    <border>
      <left style="medium">
        <color indexed="64"/>
      </left>
      <right/>
      <top style="thin">
        <color auto="1"/>
      </top>
      <bottom style="thin">
        <color auto="1"/>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s>
  <cellStyleXfs count="3">
    <xf numFmtId="0" fontId="0" fillId="0" borderId="0"/>
    <xf numFmtId="0" fontId="19" fillId="0" borderId="0" applyNumberFormat="0" applyFill="0" applyBorder="0" applyAlignment="0" applyProtection="0"/>
    <xf numFmtId="0" fontId="22" fillId="0" borderId="0"/>
  </cellStyleXfs>
  <cellXfs count="296">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1" fillId="0" borderId="0" xfId="0" applyFont="1" applyAlignment="1">
      <alignment horizontal="center" vertical="center" wrapText="1"/>
    </xf>
    <xf numFmtId="0" fontId="0" fillId="0" borderId="0" xfId="0" applyAlignment="1">
      <alignment wrapText="1"/>
    </xf>
    <xf numFmtId="0" fontId="2" fillId="4" borderId="12" xfId="0" applyFont="1" applyFill="1" applyBorder="1" applyAlignment="1">
      <alignment horizontal="center" vertical="center" wrapText="1"/>
    </xf>
    <xf numFmtId="14" fontId="0" fillId="0" borderId="0" xfId="0" applyNumberFormat="1" applyAlignment="1">
      <alignment horizontal="center" vertical="center" wrapText="1"/>
    </xf>
    <xf numFmtId="0" fontId="10" fillId="0" borderId="0" xfId="0" applyFont="1" applyAlignment="1">
      <alignment vertical="center" wrapText="1"/>
    </xf>
    <xf numFmtId="0" fontId="7" fillId="0" borderId="0" xfId="0" applyFont="1" applyAlignment="1">
      <alignment vertical="top" wrapText="1"/>
    </xf>
    <xf numFmtId="0" fontId="8" fillId="0" borderId="0" xfId="0" applyFont="1" applyAlignment="1">
      <alignment vertical="top" wrapText="1"/>
    </xf>
    <xf numFmtId="0" fontId="1" fillId="0" borderId="0" xfId="0" applyFont="1" applyAlignment="1">
      <alignment horizontal="center" wrapText="1"/>
    </xf>
    <xf numFmtId="0" fontId="8" fillId="0" borderId="0" xfId="0" applyFont="1" applyAlignment="1">
      <alignment vertical="center" wrapText="1"/>
    </xf>
    <xf numFmtId="0" fontId="0" fillId="0" borderId="0" xfId="0" applyAlignment="1">
      <alignment horizontal="left" vertical="center" wrapText="1"/>
    </xf>
    <xf numFmtId="0" fontId="2" fillId="4" borderId="16" xfId="0" applyFont="1" applyFill="1" applyBorder="1" applyAlignment="1">
      <alignment horizontal="center" vertical="center" wrapText="1"/>
    </xf>
    <xf numFmtId="0" fontId="0" fillId="0" borderId="0" xfId="0" applyAlignment="1">
      <alignment vertical="center" wrapText="1"/>
    </xf>
    <xf numFmtId="0" fontId="2" fillId="4" borderId="30" xfId="0" applyFont="1" applyFill="1" applyBorder="1" applyAlignment="1">
      <alignment horizontal="center" vertical="center" wrapText="1"/>
    </xf>
    <xf numFmtId="0" fontId="2" fillId="4" borderId="31" xfId="0"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0" fillId="0" borderId="10" xfId="0" applyNumberFormat="1" applyBorder="1" applyAlignment="1">
      <alignment horizontal="center" vertical="center" wrapText="1"/>
    </xf>
    <xf numFmtId="49" fontId="3" fillId="0" borderId="37" xfId="0" applyNumberFormat="1" applyFont="1" applyBorder="1" applyAlignment="1">
      <alignment horizontal="left" vertical="center" wrapText="1"/>
    </xf>
    <xf numFmtId="0" fontId="0" fillId="0" borderId="33" xfId="0" applyBorder="1" applyAlignment="1">
      <alignment horizontal="left" vertical="center" wrapText="1"/>
    </xf>
    <xf numFmtId="0" fontId="0" fillId="0" borderId="35"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0" fillId="8" borderId="0" xfId="0" applyFill="1" applyAlignment="1">
      <alignment horizontal="center" vertical="center" wrapText="1"/>
    </xf>
    <xf numFmtId="0" fontId="0" fillId="8" borderId="0" xfId="0" quotePrefix="1" applyFill="1" applyAlignment="1">
      <alignment horizontal="center" vertical="center" wrapText="1"/>
    </xf>
    <xf numFmtId="0" fontId="25" fillId="7" borderId="33" xfId="0" applyFont="1" applyFill="1" applyBorder="1" applyAlignment="1">
      <alignment horizontal="center" vertical="center" wrapText="1"/>
    </xf>
    <xf numFmtId="0" fontId="0" fillId="0" borderId="33" xfId="0" applyBorder="1" applyAlignment="1">
      <alignment horizontal="center" vertical="center"/>
    </xf>
    <xf numFmtId="49" fontId="0" fillId="0" borderId="35" xfId="0"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34" xfId="0" applyNumberFormat="1" applyBorder="1" applyAlignment="1">
      <alignment horizontal="center" vertical="center" wrapText="1"/>
    </xf>
    <xf numFmtId="0" fontId="0" fillId="0" borderId="14" xfId="0" applyBorder="1" applyAlignment="1">
      <alignment horizontal="center" vertical="center" wrapText="1"/>
    </xf>
    <xf numFmtId="0" fontId="3" fillId="0" borderId="33" xfId="0" applyFont="1" applyBorder="1" applyAlignment="1">
      <alignment horizontal="center" vertical="center"/>
    </xf>
    <xf numFmtId="0" fontId="3" fillId="0" borderId="33" xfId="0" applyFont="1" applyBorder="1" applyAlignment="1">
      <alignment vertical="center"/>
    </xf>
    <xf numFmtId="0" fontId="3" fillId="0" borderId="33" xfId="0" applyFont="1" applyBorder="1" applyAlignment="1">
      <alignment vertical="center" wrapText="1"/>
    </xf>
    <xf numFmtId="0" fontId="0" fillId="0" borderId="38" xfId="0" applyBorder="1" applyAlignment="1">
      <alignment horizontal="center" vertical="center" wrapText="1"/>
    </xf>
    <xf numFmtId="0" fontId="0" fillId="0" borderId="11" xfId="0" applyBorder="1" applyAlignment="1">
      <alignment horizontal="center" vertical="center" wrapText="1"/>
    </xf>
    <xf numFmtId="49" fontId="3" fillId="0" borderId="34"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44" xfId="0" applyBorder="1" applyAlignment="1">
      <alignment horizontal="center" vertical="center" wrapText="1"/>
    </xf>
    <xf numFmtId="0" fontId="0" fillId="0" borderId="10" xfId="0" applyBorder="1" applyAlignment="1">
      <alignment horizontal="center" vertical="center" wrapText="1"/>
    </xf>
    <xf numFmtId="0" fontId="7" fillId="0" borderId="0" xfId="0" applyFont="1" applyAlignment="1">
      <alignment horizontal="center" vertical="center" wrapText="1"/>
    </xf>
    <xf numFmtId="0" fontId="23" fillId="4" borderId="12" xfId="0" applyFont="1" applyFill="1" applyBorder="1" applyAlignment="1">
      <alignment horizontal="center" vertical="center" wrapText="1"/>
    </xf>
    <xf numFmtId="0" fontId="23" fillId="4" borderId="32" xfId="0" applyFont="1" applyFill="1" applyBorder="1" applyAlignment="1">
      <alignment horizontal="center" vertical="center" wrapText="1"/>
    </xf>
    <xf numFmtId="14" fontId="0" fillId="0" borderId="0" xfId="0" applyNumberFormat="1" applyAlignment="1">
      <alignment wrapText="1"/>
    </xf>
    <xf numFmtId="0" fontId="1" fillId="0" borderId="32" xfId="0" applyFont="1" applyBorder="1" applyAlignment="1">
      <alignment horizontal="center" vertical="center" wrapText="1"/>
    </xf>
    <xf numFmtId="0" fontId="26" fillId="0" borderId="0" xfId="0" quotePrefix="1" applyFont="1" applyAlignment="1">
      <alignment vertical="center" wrapText="1"/>
    </xf>
    <xf numFmtId="0" fontId="2" fillId="4" borderId="40"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0" borderId="33" xfId="0" applyFont="1" applyBorder="1" applyAlignment="1">
      <alignment horizontal="center" vertical="center" wrapText="1"/>
    </xf>
    <xf numFmtId="0" fontId="0" fillId="0" borderId="0" xfId="0" applyAlignment="1">
      <alignment vertical="center"/>
    </xf>
    <xf numFmtId="14" fontId="3" fillId="0" borderId="33" xfId="0" applyNumberFormat="1" applyFont="1" applyBorder="1" applyAlignment="1">
      <alignment horizontal="center" vertical="center" wrapText="1"/>
    </xf>
    <xf numFmtId="49" fontId="3" fillId="0" borderId="33" xfId="0" applyNumberFormat="1" applyFont="1" applyBorder="1" applyAlignment="1">
      <alignment horizontal="center" vertical="center" wrapText="1"/>
    </xf>
    <xf numFmtId="49" fontId="3" fillId="0" borderId="33" xfId="0" applyNumberFormat="1" applyFont="1" applyBorder="1" applyAlignment="1">
      <alignment horizontal="left" vertical="center" wrapText="1"/>
    </xf>
    <xf numFmtId="49" fontId="3" fillId="0" borderId="34" xfId="0" applyNumberFormat="1" applyFont="1" applyBorder="1" applyAlignment="1">
      <alignment horizontal="left" vertical="center" wrapText="1"/>
    </xf>
    <xf numFmtId="49" fontId="3" fillId="0" borderId="35" xfId="0" applyNumberFormat="1" applyFont="1" applyBorder="1" applyAlignment="1">
      <alignment horizontal="center" vertical="center" wrapText="1"/>
    </xf>
    <xf numFmtId="14" fontId="0" fillId="0" borderId="33" xfId="0" applyNumberFormat="1" applyBorder="1" applyAlignment="1">
      <alignment horizontal="center" vertical="center" wrapText="1"/>
    </xf>
    <xf numFmtId="0" fontId="13" fillId="0" borderId="0" xfId="0" applyFont="1" applyAlignment="1">
      <alignment horizontal="left" vertical="center" wrapText="1"/>
    </xf>
    <xf numFmtId="0" fontId="35" fillId="0" borderId="32" xfId="0" applyFont="1" applyBorder="1" applyAlignment="1">
      <alignment horizontal="center" vertical="center"/>
    </xf>
    <xf numFmtId="0" fontId="12" fillId="0" borderId="0" xfId="0" applyFont="1" applyAlignment="1">
      <alignment horizontal="left" wrapText="1"/>
    </xf>
    <xf numFmtId="0" fontId="36" fillId="0" borderId="0" xfId="0" applyFont="1" applyAlignment="1">
      <alignment vertical="top" wrapText="1"/>
    </xf>
    <xf numFmtId="0" fontId="28" fillId="0" borderId="0" xfId="0" applyFont="1" applyAlignment="1">
      <alignment horizontal="left" vertical="top" wrapText="1" indent="1"/>
    </xf>
    <xf numFmtId="0" fontId="37" fillId="0" borderId="0" xfId="0" applyFont="1" applyAlignment="1">
      <alignment horizontal="center" vertical="center" wrapText="1"/>
    </xf>
    <xf numFmtId="0" fontId="3" fillId="0" borderId="0" xfId="0" applyFont="1"/>
    <xf numFmtId="0" fontId="0" fillId="0" borderId="0" xfId="0" applyAlignment="1">
      <alignment horizontal="center" wrapText="1"/>
    </xf>
    <xf numFmtId="0" fontId="25" fillId="7" borderId="45" xfId="0" applyFont="1" applyFill="1" applyBorder="1" applyAlignment="1">
      <alignment horizontal="center" vertical="center" wrapText="1"/>
    </xf>
    <xf numFmtId="0" fontId="25" fillId="7" borderId="0" xfId="0" applyFont="1" applyFill="1" applyAlignment="1">
      <alignment horizontal="center" vertical="center" wrapText="1"/>
    </xf>
    <xf numFmtId="0" fontId="11" fillId="0" borderId="0" xfId="0" applyFont="1" applyAlignment="1">
      <alignment horizontal="center" vertical="center" wrapText="1"/>
    </xf>
    <xf numFmtId="0" fontId="8" fillId="0" borderId="0" xfId="0" applyFont="1" applyAlignment="1">
      <alignment horizontal="left" vertical="top" wrapText="1"/>
    </xf>
    <xf numFmtId="0" fontId="8" fillId="0" borderId="0" xfId="0" applyFont="1" applyAlignment="1">
      <alignment horizontal="left" vertical="top" wrapText="1" indent="1"/>
    </xf>
    <xf numFmtId="0" fontId="37" fillId="0" borderId="0" xfId="0" quotePrefix="1" applyFont="1" applyAlignment="1">
      <alignment horizontal="center" vertical="center" wrapText="1"/>
    </xf>
    <xf numFmtId="0" fontId="42" fillId="0" borderId="0" xfId="0" quotePrefix="1" applyFont="1" applyAlignment="1">
      <alignment horizontal="center" vertical="center" wrapText="1"/>
    </xf>
    <xf numFmtId="0" fontId="43" fillId="0" borderId="0" xfId="0" applyFont="1" applyAlignment="1">
      <alignment horizontal="left" vertical="center" wrapText="1"/>
    </xf>
    <xf numFmtId="0" fontId="3" fillId="0" borderId="34"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35" xfId="0" applyBorder="1" applyAlignment="1">
      <alignment horizontal="center" vertical="center"/>
    </xf>
    <xf numFmtId="49" fontId="13" fillId="0" borderId="34" xfId="0" applyNumberFormat="1" applyFont="1" applyBorder="1" applyAlignment="1">
      <alignment horizontal="left" vertical="center" wrapText="1"/>
    </xf>
    <xf numFmtId="14" fontId="0" fillId="0" borderId="0" xfId="0" applyNumberFormat="1"/>
    <xf numFmtId="1" fontId="0" fillId="8" borderId="0" xfId="0" applyNumberFormat="1" applyFill="1" applyAlignment="1">
      <alignment horizontal="center" vertical="center" wrapText="1"/>
    </xf>
    <xf numFmtId="49" fontId="3" fillId="0" borderId="33" xfId="0" quotePrefix="1" applyNumberFormat="1" applyFont="1" applyBorder="1" applyAlignment="1">
      <alignment horizontal="left" vertical="center" wrapText="1"/>
    </xf>
    <xf numFmtId="14" fontId="0" fillId="0" borderId="35" xfId="0" applyNumberFormat="1" applyBorder="1" applyAlignment="1">
      <alignment horizontal="center" vertical="center" wrapText="1"/>
    </xf>
    <xf numFmtId="14" fontId="0" fillId="0" borderId="33" xfId="0" quotePrefix="1" applyNumberFormat="1" applyBorder="1" applyAlignment="1">
      <alignment horizontal="center" vertical="center" wrapText="1"/>
    </xf>
    <xf numFmtId="1" fontId="31" fillId="0" borderId="33" xfId="0" applyNumberFormat="1" applyFont="1" applyBorder="1" applyAlignment="1">
      <alignment horizontal="center" vertical="center" wrapText="1"/>
    </xf>
    <xf numFmtId="0" fontId="0" fillId="2" borderId="33" xfId="0" applyFill="1" applyBorder="1" applyAlignment="1">
      <alignment horizontal="center" vertical="center" wrapText="1"/>
    </xf>
    <xf numFmtId="0" fontId="0" fillId="2" borderId="0" xfId="0" applyFill="1" applyAlignment="1">
      <alignment horizontal="center" vertical="center" wrapText="1"/>
    </xf>
    <xf numFmtId="14" fontId="0" fillId="0" borderId="33" xfId="0" applyNumberFormat="1" applyBorder="1" applyAlignment="1">
      <alignment horizontal="center" vertical="center"/>
    </xf>
    <xf numFmtId="14" fontId="0" fillId="2" borderId="35" xfId="0" applyNumberFormat="1" applyFill="1" applyBorder="1" applyAlignment="1">
      <alignment horizontal="center" vertical="center" wrapText="1"/>
    </xf>
    <xf numFmtId="49" fontId="3" fillId="0" borderId="34" xfId="0" quotePrefix="1" applyNumberFormat="1" applyFont="1" applyBorder="1" applyAlignment="1">
      <alignment horizontal="left" vertical="center" wrapText="1"/>
    </xf>
    <xf numFmtId="0" fontId="0" fillId="5" borderId="35" xfId="0" applyFill="1" applyBorder="1" applyAlignment="1">
      <alignment horizontal="center" vertical="center" wrapText="1"/>
    </xf>
    <xf numFmtId="0" fontId="0" fillId="0" borderId="34" xfId="0" applyBorder="1" applyAlignment="1">
      <alignment horizontal="center" vertical="center"/>
    </xf>
    <xf numFmtId="14" fontId="3" fillId="0" borderId="35" xfId="0" applyNumberFormat="1" applyFont="1" applyBorder="1" applyAlignment="1">
      <alignment horizontal="center" vertical="center" wrapText="1"/>
    </xf>
    <xf numFmtId="0" fontId="3" fillId="0" borderId="33" xfId="0" quotePrefix="1" applyFont="1" applyBorder="1" applyAlignment="1">
      <alignment horizontal="center" vertical="center" wrapText="1"/>
    </xf>
    <xf numFmtId="0" fontId="3" fillId="0" borderId="34" xfId="0" quotePrefix="1" applyFont="1" applyBorder="1" applyAlignment="1">
      <alignment horizontal="center" vertical="center" wrapText="1"/>
    </xf>
    <xf numFmtId="20" fontId="0" fillId="0" borderId="34" xfId="0" applyNumberFormat="1" applyBorder="1" applyAlignment="1">
      <alignment horizontal="center" vertical="center" wrapText="1"/>
    </xf>
    <xf numFmtId="0" fontId="0" fillId="0" borderId="34" xfId="0" quotePrefix="1" applyBorder="1" applyAlignment="1">
      <alignment horizontal="center" vertical="center" wrapText="1"/>
    </xf>
    <xf numFmtId="0" fontId="0" fillId="0" borderId="46" xfId="0" applyBorder="1" applyAlignment="1">
      <alignment horizontal="center" vertical="center" wrapText="1"/>
    </xf>
    <xf numFmtId="49" fontId="3" fillId="2" borderId="33" xfId="0" applyNumberFormat="1" applyFont="1" applyFill="1" applyBorder="1" applyAlignment="1">
      <alignment horizontal="left" vertical="center" wrapText="1"/>
    </xf>
    <xf numFmtId="49" fontId="3" fillId="2" borderId="33" xfId="0" quotePrefix="1" applyNumberFormat="1" applyFont="1" applyFill="1" applyBorder="1" applyAlignment="1">
      <alignment horizontal="left" vertical="center" wrapText="1"/>
    </xf>
    <xf numFmtId="49" fontId="0" fillId="2" borderId="10" xfId="0" applyNumberFormat="1" applyFill="1" applyBorder="1" applyAlignment="1">
      <alignment horizontal="center" vertical="center" wrapText="1"/>
    </xf>
    <xf numFmtId="0" fontId="0" fillId="2" borderId="34" xfId="0" applyFill="1" applyBorder="1" applyAlignment="1">
      <alignment horizontal="center" vertical="center" wrapText="1"/>
    </xf>
    <xf numFmtId="49" fontId="0" fillId="2" borderId="35" xfId="0" applyNumberFormat="1" applyFill="1" applyBorder="1" applyAlignment="1">
      <alignment horizontal="center" vertical="center" wrapText="1"/>
    </xf>
    <xf numFmtId="49" fontId="3" fillId="2" borderId="33"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49" fontId="3" fillId="2" borderId="34" xfId="0" applyNumberFormat="1" applyFont="1" applyFill="1" applyBorder="1" applyAlignment="1">
      <alignment horizontal="center" vertical="center" wrapText="1"/>
    </xf>
    <xf numFmtId="0" fontId="0" fillId="2" borderId="35" xfId="0" applyFill="1" applyBorder="1" applyAlignment="1">
      <alignment horizontal="center" vertical="center" wrapText="1"/>
    </xf>
    <xf numFmtId="49" fontId="3" fillId="2" borderId="34" xfId="0" applyNumberFormat="1" applyFont="1" applyFill="1" applyBorder="1" applyAlignment="1">
      <alignment horizontal="left" vertical="center" wrapText="1"/>
    </xf>
    <xf numFmtId="14" fontId="0" fillId="2" borderId="33" xfId="0" applyNumberFormat="1" applyFill="1" applyBorder="1" applyAlignment="1">
      <alignment horizontal="center" vertical="center" wrapText="1"/>
    </xf>
    <xf numFmtId="1" fontId="31" fillId="2" borderId="33" xfId="0" applyNumberFormat="1" applyFont="1" applyFill="1" applyBorder="1" applyAlignment="1">
      <alignment horizontal="center" vertical="center" wrapText="1"/>
    </xf>
    <xf numFmtId="1" fontId="0" fillId="2" borderId="0" xfId="0" applyNumberFormat="1" applyFill="1" applyAlignment="1">
      <alignment horizontal="center" vertical="center" wrapText="1"/>
    </xf>
    <xf numFmtId="0" fontId="0" fillId="2" borderId="39" xfId="0" applyFill="1" applyBorder="1" applyAlignment="1">
      <alignment horizontal="center" vertical="center" wrapText="1"/>
    </xf>
    <xf numFmtId="14" fontId="3" fillId="2" borderId="33" xfId="0" applyNumberFormat="1" applyFont="1" applyFill="1" applyBorder="1" applyAlignment="1">
      <alignment horizontal="center" vertical="center" wrapText="1"/>
    </xf>
    <xf numFmtId="14" fontId="0" fillId="0" borderId="2" xfId="0" applyNumberFormat="1" applyBorder="1" applyAlignment="1">
      <alignment horizontal="center" vertical="center" wrapText="1"/>
    </xf>
    <xf numFmtId="0" fontId="0" fillId="2" borderId="38" xfId="0" applyFill="1" applyBorder="1" applyAlignment="1">
      <alignment horizontal="center" vertical="center" wrapText="1"/>
    </xf>
    <xf numFmtId="14" fontId="0" fillId="0" borderId="38" xfId="0" applyNumberFormat="1" applyBorder="1" applyAlignment="1">
      <alignment horizontal="center" vertical="center" wrapText="1"/>
    </xf>
    <xf numFmtId="1" fontId="31" fillId="0" borderId="38" xfId="0" applyNumberFormat="1" applyFont="1" applyBorder="1" applyAlignment="1">
      <alignment horizontal="center" vertical="center" wrapText="1"/>
    </xf>
    <xf numFmtId="0" fontId="0" fillId="9" borderId="33" xfId="0" applyFill="1" applyBorder="1" applyAlignment="1">
      <alignment horizontal="center" vertical="center" wrapText="1"/>
    </xf>
    <xf numFmtId="49" fontId="3" fillId="9" borderId="33" xfId="0" quotePrefix="1" applyNumberFormat="1" applyFont="1" applyFill="1" applyBorder="1" applyAlignment="1">
      <alignment horizontal="left" vertical="center" wrapText="1"/>
    </xf>
    <xf numFmtId="49" fontId="3" fillId="0" borderId="11" xfId="0" applyNumberFormat="1" applyFont="1" applyBorder="1" applyAlignment="1">
      <alignment horizontal="left" vertical="center" wrapText="1"/>
    </xf>
    <xf numFmtId="0" fontId="0" fillId="0" borderId="0" xfId="0" applyAlignment="1">
      <alignment horizontal="right"/>
    </xf>
    <xf numFmtId="0" fontId="0" fillId="0" borderId="48" xfId="0" applyBorder="1" applyAlignment="1">
      <alignment horizontal="center" vertical="center" wrapText="1"/>
    </xf>
    <xf numFmtId="14" fontId="3" fillId="0" borderId="2" xfId="0" applyNumberFormat="1" applyFont="1" applyBorder="1" applyAlignment="1">
      <alignment horizontal="center" vertical="center" wrapText="1"/>
    </xf>
    <xf numFmtId="14" fontId="3" fillId="0" borderId="38" xfId="0" applyNumberFormat="1" applyFont="1" applyBorder="1" applyAlignment="1">
      <alignment horizontal="center" vertical="center" wrapText="1"/>
    </xf>
    <xf numFmtId="1" fontId="0" fillId="0" borderId="0" xfId="0" applyNumberFormat="1" applyAlignment="1">
      <alignment horizontal="center" vertical="center" wrapText="1"/>
    </xf>
    <xf numFmtId="49" fontId="18" fillId="0" borderId="33" xfId="0" quotePrefix="1" applyNumberFormat="1" applyFont="1" applyBorder="1" applyAlignment="1">
      <alignment horizontal="left" vertical="center" wrapText="1"/>
    </xf>
    <xf numFmtId="49" fontId="3" fillId="2" borderId="34" xfId="0" quotePrefix="1" applyNumberFormat="1" applyFont="1" applyFill="1" applyBorder="1" applyAlignment="1">
      <alignment horizontal="left" vertical="center" wrapText="1"/>
    </xf>
    <xf numFmtId="14" fontId="24" fillId="0" borderId="33" xfId="0" applyNumberFormat="1" applyFont="1" applyBorder="1" applyAlignment="1">
      <alignment horizontal="center" vertical="center" wrapText="1"/>
    </xf>
    <xf numFmtId="0" fontId="44" fillId="0" borderId="0" xfId="0" applyFont="1" applyAlignment="1" applyProtection="1">
      <alignment horizontal="left" indent="6"/>
      <protection locked="0"/>
    </xf>
    <xf numFmtId="14" fontId="0" fillId="2" borderId="2" xfId="0" applyNumberFormat="1" applyFill="1" applyBorder="1" applyAlignment="1">
      <alignment horizontal="center" vertical="center" wrapText="1"/>
    </xf>
    <xf numFmtId="0" fontId="3" fillId="0" borderId="14" xfId="0" applyFont="1" applyBorder="1" applyAlignment="1">
      <alignment horizontal="center" vertical="center" wrapText="1"/>
    </xf>
    <xf numFmtId="0" fontId="3" fillId="0" borderId="38" xfId="0" applyFont="1" applyBorder="1" applyAlignment="1">
      <alignment horizontal="center" vertical="center" wrapText="1"/>
    </xf>
    <xf numFmtId="49" fontId="18" fillId="2" borderId="33" xfId="0" quotePrefix="1" applyNumberFormat="1" applyFont="1" applyFill="1" applyBorder="1" applyAlignment="1">
      <alignment horizontal="left" vertical="center" wrapText="1"/>
    </xf>
    <xf numFmtId="49" fontId="3" fillId="2" borderId="37" xfId="0" applyNumberFormat="1" applyFont="1" applyFill="1" applyBorder="1" applyAlignment="1">
      <alignment horizontal="left" vertical="center" wrapText="1"/>
    </xf>
    <xf numFmtId="0" fontId="0" fillId="2" borderId="10" xfId="0"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24"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30" xfId="0" applyFont="1" applyFill="1" applyBorder="1" applyAlignment="1">
      <alignment horizontal="center" vertical="center" wrapText="1"/>
    </xf>
    <xf numFmtId="0" fontId="2" fillId="10" borderId="40" xfId="0" applyFont="1" applyFill="1" applyBorder="1" applyAlignment="1">
      <alignment horizontal="center" vertical="center" wrapText="1"/>
    </xf>
    <xf numFmtId="0" fontId="2" fillId="10" borderId="16"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27" xfId="0" applyFont="1" applyFill="1" applyBorder="1" applyAlignment="1">
      <alignment horizontal="center" vertical="center" wrapText="1"/>
    </xf>
    <xf numFmtId="0" fontId="2" fillId="10" borderId="31"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8" xfId="0" applyFont="1" applyFill="1" applyBorder="1" applyAlignment="1">
      <alignment horizontal="center" vertical="center" wrapText="1"/>
    </xf>
    <xf numFmtId="49" fontId="3" fillId="0" borderId="14" xfId="0" applyNumberFormat="1" applyFont="1" applyBorder="1" applyAlignment="1">
      <alignment horizontal="left" vertical="center" wrapText="1"/>
    </xf>
    <xf numFmtId="49" fontId="3" fillId="0" borderId="38" xfId="0" applyNumberFormat="1" applyFont="1" applyBorder="1" applyAlignment="1">
      <alignment horizontal="left" vertical="center" wrapText="1"/>
    </xf>
    <xf numFmtId="1" fontId="31" fillId="2" borderId="38" xfId="0" applyNumberFormat="1" applyFont="1" applyFill="1" applyBorder="1" applyAlignment="1">
      <alignment horizontal="center" vertical="center" wrapText="1"/>
    </xf>
    <xf numFmtId="0" fontId="0" fillId="0" borderId="13" xfId="0" applyBorder="1" applyAlignment="1">
      <alignment horizontal="center" vertical="center" wrapText="1"/>
    </xf>
    <xf numFmtId="0" fontId="0" fillId="0" borderId="49" xfId="0" applyBorder="1" applyAlignment="1">
      <alignment horizontal="center" vertical="center" wrapText="1"/>
    </xf>
    <xf numFmtId="49" fontId="0" fillId="0" borderId="13" xfId="0" applyNumberFormat="1" applyBorder="1" applyAlignment="1">
      <alignment horizontal="center" vertical="center" wrapText="1"/>
    </xf>
    <xf numFmtId="49" fontId="0" fillId="0" borderId="14" xfId="0" applyNumberFormat="1" applyBorder="1" applyAlignment="1">
      <alignment horizontal="center" vertical="center" wrapText="1"/>
    </xf>
    <xf numFmtId="49" fontId="0" fillId="0" borderId="36" xfId="0" applyNumberFormat="1" applyBorder="1" applyAlignment="1">
      <alignment horizontal="center" vertical="center" wrapText="1"/>
    </xf>
    <xf numFmtId="49" fontId="3" fillId="0" borderId="36" xfId="0" applyNumberFormat="1" applyFont="1" applyBorder="1" applyAlignment="1">
      <alignment horizontal="center" vertical="center" wrapText="1"/>
    </xf>
    <xf numFmtId="0" fontId="0" fillId="0" borderId="36" xfId="0" applyBorder="1" applyAlignment="1">
      <alignment horizontal="center" vertical="center" wrapText="1"/>
    </xf>
    <xf numFmtId="49" fontId="0" fillId="0" borderId="49" xfId="0" applyNumberFormat="1" applyBorder="1" applyAlignment="1">
      <alignment horizontal="center" vertical="center" wrapText="1"/>
    </xf>
    <xf numFmtId="0" fontId="0" fillId="0" borderId="14" xfId="0" applyBorder="1" applyAlignment="1">
      <alignment horizontal="left" vertical="center" wrapText="1"/>
    </xf>
    <xf numFmtId="49" fontId="3" fillId="0" borderId="49" xfId="0" applyNumberFormat="1" applyFont="1" applyBorder="1" applyAlignment="1">
      <alignment horizontal="left" vertical="center" wrapText="1"/>
    </xf>
    <xf numFmtId="49" fontId="3" fillId="0" borderId="1" xfId="0" applyNumberFormat="1" applyFont="1" applyBorder="1" applyAlignment="1">
      <alignment horizontal="left" vertical="center" wrapText="1"/>
    </xf>
    <xf numFmtId="0" fontId="3" fillId="0" borderId="13" xfId="0" applyFont="1" applyBorder="1" applyAlignment="1">
      <alignment horizontal="center" vertical="center" wrapText="1"/>
    </xf>
    <xf numFmtId="14" fontId="0" fillId="0" borderId="13" xfId="0" applyNumberFormat="1" applyBorder="1" applyAlignment="1">
      <alignment horizontal="center" vertical="center" wrapText="1"/>
    </xf>
    <xf numFmtId="1" fontId="0" fillId="0" borderId="33" xfId="0" applyNumberFormat="1" applyBorder="1" applyAlignment="1">
      <alignment horizontal="center" vertical="center" wrapText="1"/>
    </xf>
    <xf numFmtId="49" fontId="3" fillId="0" borderId="14" xfId="0" quotePrefix="1" applyNumberFormat="1" applyFont="1" applyBorder="1" applyAlignment="1">
      <alignment horizontal="left" vertical="center" wrapText="1"/>
    </xf>
    <xf numFmtId="14" fontId="3" fillId="0" borderId="13"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0" xfId="0" applyFont="1" applyAlignment="1">
      <alignment horizontal="left" vertical="top" wrapText="1" indent="1"/>
    </xf>
    <xf numFmtId="0" fontId="0" fillId="0" borderId="0" xfId="0" applyAlignment="1">
      <alignment horizontal="left" vertical="top" wrapText="1" indent="1"/>
    </xf>
    <xf numFmtId="0" fontId="1" fillId="0" borderId="41" xfId="0" applyFont="1" applyBorder="1" applyAlignment="1">
      <alignment horizontal="center" vertical="center" wrapText="1"/>
    </xf>
    <xf numFmtId="0" fontId="27" fillId="0" borderId="0" xfId="0" applyFont="1" applyAlignment="1">
      <alignment horizontal="left" vertical="top" wrapText="1"/>
    </xf>
    <xf numFmtId="14" fontId="3" fillId="0" borderId="0" xfId="0" applyNumberFormat="1" applyFont="1" applyAlignment="1">
      <alignment horizontal="center" vertical="center" wrapText="1"/>
    </xf>
    <xf numFmtId="0" fontId="3" fillId="0" borderId="0" xfId="0" applyFont="1" applyAlignment="1">
      <alignment horizontal="center" vertical="center" wrapText="1"/>
    </xf>
    <xf numFmtId="49" fontId="0" fillId="0" borderId="0" xfId="0" applyNumberFormat="1" applyAlignment="1">
      <alignment horizontal="center" vertical="center" wrapText="1"/>
    </xf>
    <xf numFmtId="49" fontId="3" fillId="0" borderId="0" xfId="0" quotePrefix="1" applyNumberFormat="1" applyFont="1" applyAlignment="1">
      <alignment horizontal="left" vertical="center" wrapText="1"/>
    </xf>
    <xf numFmtId="49" fontId="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49" fontId="13" fillId="0" borderId="49" xfId="0" applyNumberFormat="1" applyFont="1" applyBorder="1" applyAlignment="1">
      <alignment horizontal="left" vertical="center" wrapText="1"/>
    </xf>
    <xf numFmtId="1" fontId="31" fillId="0" borderId="14" xfId="0" applyNumberFormat="1" applyFont="1" applyBorder="1" applyAlignment="1">
      <alignment horizontal="center" vertical="center" wrapText="1"/>
    </xf>
    <xf numFmtId="14" fontId="0" fillId="0" borderId="35" xfId="0" applyNumberFormat="1" applyBorder="1" applyAlignment="1">
      <alignment horizontal="center" vertical="center"/>
    </xf>
    <xf numFmtId="49" fontId="0" fillId="0" borderId="48" xfId="0" applyNumberFormat="1" applyBorder="1" applyAlignment="1">
      <alignment horizontal="center" vertical="center" wrapText="1"/>
    </xf>
    <xf numFmtId="14" fontId="3" fillId="0" borderId="14" xfId="0" applyNumberFormat="1" applyFont="1" applyBorder="1" applyAlignment="1">
      <alignment horizontal="center" vertical="center" wrapText="1"/>
    </xf>
    <xf numFmtId="0" fontId="25" fillId="10" borderId="38" xfId="0" applyFont="1" applyFill="1" applyBorder="1" applyAlignment="1">
      <alignment horizontal="center" vertical="center" wrapText="1"/>
    </xf>
    <xf numFmtId="0" fontId="41" fillId="0" borderId="0" xfId="0" applyFont="1" applyAlignment="1">
      <alignment horizontal="center" vertical="center" wrapText="1"/>
    </xf>
    <xf numFmtId="0" fontId="0" fillId="0" borderId="33" xfId="0" quotePrefix="1" applyBorder="1" applyAlignment="1">
      <alignment horizontal="center" vertical="center" wrapText="1"/>
    </xf>
    <xf numFmtId="0" fontId="3" fillId="0" borderId="49" xfId="0" applyFont="1" applyBorder="1" applyAlignment="1">
      <alignment horizontal="center" vertical="center" wrapText="1"/>
    </xf>
    <xf numFmtId="49" fontId="3" fillId="0" borderId="13" xfId="0" applyNumberFormat="1" applyFont="1" applyBorder="1" applyAlignment="1">
      <alignment horizontal="center" vertical="center" wrapText="1"/>
    </xf>
    <xf numFmtId="0" fontId="0" fillId="0" borderId="13" xfId="0" applyBorder="1" applyAlignment="1">
      <alignment horizontal="center" vertical="center"/>
    </xf>
    <xf numFmtId="0" fontId="3" fillId="0" borderId="2" xfId="0" applyFont="1" applyBorder="1" applyAlignment="1">
      <alignment horizontal="center" vertical="center" wrapText="1"/>
    </xf>
    <xf numFmtId="0" fontId="0" fillId="0" borderId="14" xfId="0" applyBorder="1" applyAlignment="1">
      <alignment horizontal="center" vertical="center"/>
    </xf>
    <xf numFmtId="1" fontId="0" fillId="0" borderId="38" xfId="0" applyNumberFormat="1" applyBorder="1" applyAlignment="1">
      <alignment horizontal="center" vertical="center" wrapText="1"/>
    </xf>
    <xf numFmtId="0" fontId="0" fillId="2" borderId="11" xfId="0" applyFill="1" applyBorder="1" applyAlignment="1">
      <alignment horizontal="center" vertical="center" wrapText="1"/>
    </xf>
    <xf numFmtId="0" fontId="0" fillId="2" borderId="44" xfId="0" applyFill="1" applyBorder="1" applyAlignment="1">
      <alignment horizontal="center" vertical="center" wrapText="1"/>
    </xf>
    <xf numFmtId="0" fontId="0" fillId="2" borderId="48" xfId="0" applyFill="1" applyBorder="1" applyAlignment="1">
      <alignment horizontal="center" vertical="center" wrapText="1"/>
    </xf>
    <xf numFmtId="49" fontId="3" fillId="2" borderId="11" xfId="0" quotePrefix="1" applyNumberFormat="1" applyFont="1" applyFill="1" applyBorder="1" applyAlignment="1">
      <alignment horizontal="left" vertical="center" wrapText="1"/>
    </xf>
    <xf numFmtId="0" fontId="0" fillId="2" borderId="2" xfId="0" applyFill="1" applyBorder="1" applyAlignment="1">
      <alignment horizontal="center" vertical="center" wrapText="1"/>
    </xf>
    <xf numFmtId="14" fontId="3" fillId="2" borderId="38" xfId="0" applyNumberFormat="1" applyFont="1" applyFill="1" applyBorder="1" applyAlignment="1">
      <alignment horizontal="center" vertical="center" wrapText="1"/>
    </xf>
    <xf numFmtId="14" fontId="0" fillId="0" borderId="38" xfId="0" applyNumberFormat="1" applyBorder="1" applyAlignment="1">
      <alignment horizontal="center" vertical="center"/>
    </xf>
    <xf numFmtId="49" fontId="45" fillId="0" borderId="34" xfId="0" applyNumberFormat="1" applyFont="1" applyBorder="1" applyAlignment="1">
      <alignment horizontal="left" vertical="center" wrapText="1"/>
    </xf>
    <xf numFmtId="49" fontId="3" fillId="2" borderId="11" xfId="0" applyNumberFormat="1" applyFont="1" applyFill="1" applyBorder="1" applyAlignment="1">
      <alignment horizontal="left" vertical="center" wrapText="1"/>
    </xf>
    <xf numFmtId="0" fontId="46" fillId="0" borderId="33" xfId="0" applyFont="1" applyBorder="1" applyAlignment="1">
      <alignment vertical="center"/>
    </xf>
    <xf numFmtId="49" fontId="0" fillId="0" borderId="34" xfId="0" applyNumberFormat="1" applyBorder="1" applyAlignment="1">
      <alignment horizontal="left" vertical="center" wrapText="1"/>
    </xf>
    <xf numFmtId="14" fontId="0" fillId="0" borderId="2" xfId="0" applyNumberFormat="1" applyBorder="1" applyAlignment="1">
      <alignment horizontal="center" vertical="center"/>
    </xf>
    <xf numFmtId="0" fontId="3" fillId="0" borderId="36" xfId="0" applyFont="1" applyBorder="1" applyAlignment="1">
      <alignment horizontal="center" vertical="center" wrapText="1"/>
    </xf>
    <xf numFmtId="0" fontId="0" fillId="0" borderId="50" xfId="0" applyBorder="1" applyAlignment="1">
      <alignment horizontal="center" vertical="center" wrapText="1"/>
    </xf>
    <xf numFmtId="0" fontId="46" fillId="0" borderId="33" xfId="0" applyFont="1" applyBorder="1" applyAlignment="1">
      <alignment vertical="center" wrapText="1"/>
    </xf>
    <xf numFmtId="49" fontId="0" fillId="0" borderId="14" xfId="0" applyNumberFormat="1" applyBorder="1" applyAlignment="1">
      <alignment horizontal="left" vertical="center" wrapText="1"/>
    </xf>
    <xf numFmtId="49" fontId="13" fillId="0" borderId="11" xfId="0" applyNumberFormat="1" applyFont="1" applyBorder="1" applyAlignment="1">
      <alignment horizontal="left" vertical="center" wrapText="1"/>
    </xf>
    <xf numFmtId="14" fontId="0" fillId="0" borderId="14" xfId="0" applyNumberFormat="1" applyBorder="1" applyAlignment="1">
      <alignment horizontal="center" vertical="center"/>
    </xf>
    <xf numFmtId="0" fontId="3" fillId="0" borderId="4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wrapText="1"/>
    </xf>
    <xf numFmtId="0" fontId="3" fillId="0" borderId="0" xfId="0" applyFont="1" applyAlignment="1">
      <alignment horizontal="left" vertical="top" wrapText="1" indent="1"/>
    </xf>
    <xf numFmtId="0" fontId="0" fillId="0" borderId="0" xfId="0" applyAlignment="1">
      <alignment horizontal="left" vertical="top" wrapText="1" indent="1"/>
    </xf>
    <xf numFmtId="0" fontId="3" fillId="0" borderId="0" xfId="0" applyFont="1" applyAlignment="1">
      <alignment horizontal="left" wrapText="1" indent="1"/>
    </xf>
    <xf numFmtId="0" fontId="0" fillId="0" borderId="0" xfId="0" applyAlignment="1">
      <alignment horizontal="center" vertical="center" wrapText="1"/>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4"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27" fillId="0" borderId="12"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29"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43" xfId="0" applyFont="1" applyBorder="1" applyAlignment="1">
      <alignment horizontal="center" vertical="center" wrapText="1"/>
    </xf>
    <xf numFmtId="0" fontId="19" fillId="0" borderId="0" xfId="1" applyAlignment="1" applyProtection="1">
      <alignment horizontal="left" vertical="center" indent="1"/>
      <protection locked="0"/>
    </xf>
    <xf numFmtId="0" fontId="40" fillId="0" borderId="0" xfId="0" applyFont="1" applyAlignment="1" applyProtection="1">
      <alignment horizontal="left" vertical="center" indent="1"/>
      <protection locked="0"/>
    </xf>
    <xf numFmtId="0" fontId="26" fillId="0" borderId="3" xfId="0" quotePrefix="1" applyFont="1" applyBorder="1" applyAlignment="1">
      <alignment horizontal="left" vertical="center" wrapText="1"/>
    </xf>
    <xf numFmtId="0" fontId="26" fillId="0" borderId="0" xfId="0" quotePrefix="1" applyFont="1" applyAlignment="1">
      <alignment horizontal="left" vertical="center" wrapText="1"/>
    </xf>
    <xf numFmtId="0" fontId="26" fillId="0" borderId="3" xfId="0" quotePrefix="1" applyFont="1" applyBorder="1" applyAlignment="1">
      <alignment horizontal="left" vertical="center"/>
    </xf>
    <xf numFmtId="0" fontId="26" fillId="0" borderId="0" xfId="0" quotePrefix="1" applyFont="1" applyAlignment="1">
      <alignment horizontal="left" vertical="center"/>
    </xf>
    <xf numFmtId="0" fontId="30" fillId="0" borderId="0" xfId="0" applyFont="1" applyAlignment="1">
      <alignment horizontal="right" textRotation="90" wrapText="1"/>
    </xf>
    <xf numFmtId="0" fontId="27" fillId="6" borderId="28" xfId="0" applyFont="1" applyFill="1" applyBorder="1" applyAlignment="1" applyProtection="1">
      <alignment horizontal="left" vertical="center" wrapText="1" indent="1"/>
      <protection locked="0" hidden="1"/>
    </xf>
    <xf numFmtId="0" fontId="27" fillId="6" borderId="29" xfId="0" applyFont="1" applyFill="1" applyBorder="1" applyAlignment="1" applyProtection="1">
      <alignment horizontal="left" vertical="center" wrapText="1" indent="1"/>
      <protection locked="0" hidden="1"/>
    </xf>
    <xf numFmtId="49" fontId="27" fillId="6" borderId="28" xfId="0" applyNumberFormat="1" applyFont="1" applyFill="1" applyBorder="1" applyAlignment="1" applyProtection="1">
      <alignment horizontal="left" vertical="center" wrapText="1" indent="1"/>
      <protection locked="0" hidden="1"/>
    </xf>
    <xf numFmtId="49" fontId="27" fillId="6" borderId="29" xfId="0" applyNumberFormat="1" applyFont="1" applyFill="1" applyBorder="1" applyAlignment="1" applyProtection="1">
      <alignment horizontal="left" vertical="center" wrapText="1" indent="1"/>
      <protection locked="0" hidden="1"/>
    </xf>
    <xf numFmtId="0" fontId="23" fillId="4" borderId="28" xfId="0" applyFont="1" applyFill="1" applyBorder="1" applyAlignment="1" applyProtection="1">
      <alignment horizontal="center" vertical="center" wrapText="1"/>
      <protection hidden="1"/>
    </xf>
    <xf numFmtId="0" fontId="23" fillId="4" borderId="29" xfId="0" applyFont="1" applyFill="1" applyBorder="1" applyAlignment="1" applyProtection="1">
      <alignment horizontal="center" vertical="center" wrapText="1"/>
      <protection hidden="1"/>
    </xf>
    <xf numFmtId="0" fontId="6" fillId="3" borderId="22"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35"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29" fillId="0" borderId="0" xfId="0" applyFont="1" applyAlignment="1">
      <alignment horizontal="center" vertical="center"/>
    </xf>
    <xf numFmtId="0" fontId="27" fillId="0" borderId="0" xfId="0" applyFont="1" applyAlignment="1">
      <alignment horizontal="left" vertical="top" wrapText="1"/>
    </xf>
    <xf numFmtId="0" fontId="41" fillId="0" borderId="0" xfId="0" applyFont="1" applyAlignment="1">
      <alignment horizontal="center" vertical="center" wrapText="1"/>
    </xf>
    <xf numFmtId="0" fontId="2" fillId="3" borderId="32" xfId="0" applyFont="1" applyFill="1" applyBorder="1" applyAlignment="1">
      <alignment horizontal="center" vertical="center" wrapText="1"/>
    </xf>
    <xf numFmtId="0" fontId="0" fillId="0" borderId="0" xfId="0" applyAlignment="1">
      <alignment horizontal="left" vertical="center" wrapText="1"/>
    </xf>
    <xf numFmtId="0" fontId="1" fillId="6" borderId="32" xfId="0" applyFont="1" applyFill="1" applyBorder="1" applyAlignment="1" applyProtection="1">
      <alignment horizontal="center" vertical="center"/>
      <protection locked="0" hidden="1"/>
    </xf>
    <xf numFmtId="0" fontId="2" fillId="6" borderId="32" xfId="0" applyFont="1" applyFill="1" applyBorder="1" applyAlignment="1" applyProtection="1">
      <alignment horizontal="center" vertical="center" wrapText="1"/>
      <protection locked="0" hidden="1"/>
    </xf>
    <xf numFmtId="0" fontId="1" fillId="4" borderId="12"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2" fillId="4" borderId="22"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 fillId="4" borderId="26"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36"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4" borderId="25"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4"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4" xfId="0" applyFont="1" applyFill="1" applyBorder="1" applyAlignment="1">
      <alignment horizontal="center" vertical="center" wrapText="1"/>
    </xf>
  </cellXfs>
  <cellStyles count="3">
    <cellStyle name="Lien hypertexte" xfId="1" builtinId="8"/>
    <cellStyle name="Normal" xfId="0" builtinId="0"/>
    <cellStyle name="Normal 2" xfId="2" xr:uid="{80547D04-A999-44AA-8DB5-C55B514C0FE8}"/>
  </cellStyles>
  <dxfs count="167">
    <dxf>
      <fill>
        <patternFill>
          <bgColor rgb="FFFFC000"/>
        </patternFill>
      </fill>
    </dxf>
    <dxf>
      <font>
        <b/>
        <i val="0"/>
        <color rgb="FFFF0000"/>
      </font>
      <fill>
        <patternFill>
          <bgColor rgb="FFFF9999"/>
        </patternFill>
      </fill>
    </dxf>
    <dxf>
      <font>
        <b/>
        <i val="0"/>
        <color rgb="FFFF0000"/>
      </font>
      <fill>
        <patternFill>
          <bgColor rgb="FFFFC000"/>
        </patternFill>
      </fill>
    </dxf>
    <dxf>
      <font>
        <b/>
        <i val="0"/>
        <color rgb="FF002060"/>
      </font>
      <fill>
        <patternFill>
          <bgColor theme="4" tint="0.39994506668294322"/>
        </patternFill>
      </fill>
    </dxf>
    <dxf>
      <font>
        <b/>
        <i val="0"/>
        <color rgb="FF002060"/>
      </font>
      <fill>
        <patternFill>
          <bgColor theme="4" tint="0.79998168889431442"/>
        </patternFill>
      </fill>
    </dxf>
    <dxf>
      <font>
        <b/>
        <i val="0"/>
        <color rgb="FFFF0000"/>
      </font>
      <fill>
        <patternFill>
          <bgColor rgb="FFFFC000"/>
        </patternFill>
      </fill>
    </dxf>
    <dxf>
      <font>
        <b/>
        <i val="0"/>
        <color rgb="FFFF0000"/>
      </font>
      <fill>
        <patternFill>
          <bgColor rgb="FFFF9999"/>
        </patternFill>
      </fill>
    </dxf>
    <dxf>
      <font>
        <color theme="9" tint="0.79998168889431442"/>
      </font>
      <fill>
        <patternFill>
          <bgColor theme="9" tint="0.79998168889431442"/>
        </patternFill>
      </fill>
    </dxf>
    <dxf>
      <font>
        <color theme="4" tint="0.79998168889431442"/>
      </font>
      <fill>
        <patternFill>
          <bgColor theme="4" tint="0.79998168889431442"/>
        </patternFill>
      </fill>
    </dxf>
    <dxf>
      <font>
        <color theme="9" tint="0.79998168889431442"/>
      </font>
      <fill>
        <patternFill>
          <bgColor theme="9" tint="0.79998168889431442"/>
        </patternFill>
      </fill>
    </dxf>
    <dxf>
      <font>
        <color theme="4" tint="0.79998168889431442"/>
      </font>
      <fill>
        <patternFill>
          <bgColor theme="4" tint="0.79998168889431442"/>
        </patternFill>
      </fill>
    </dxf>
    <dxf>
      <font>
        <color theme="9" tint="0.79998168889431442"/>
      </font>
      <fill>
        <patternFill>
          <bgColor theme="9" tint="0.79998168889431442"/>
        </patternFill>
      </fill>
    </dxf>
    <dxf>
      <font>
        <color theme="0" tint="-0.14996795556505021"/>
      </font>
      <fill>
        <patternFill>
          <bgColor theme="4" tint="0.39994506668294322"/>
        </patternFill>
      </fill>
    </dxf>
    <dxf>
      <fill>
        <patternFill>
          <bgColor theme="4" tint="0.79998168889431442"/>
        </patternFill>
      </fill>
    </dxf>
    <dxf>
      <fill>
        <patternFill>
          <bgColor rgb="FF7030A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theme="4" tint="0.79998168889431442"/>
        </patternFill>
      </fill>
    </dxf>
    <dxf>
      <fill>
        <patternFill>
          <bgColor rgb="FFFF0000"/>
        </patternFill>
      </fill>
    </dxf>
    <dxf>
      <fill>
        <patternFill>
          <bgColor rgb="FFFF0000"/>
        </patternFill>
      </fill>
    </dxf>
    <dxf>
      <font>
        <color theme="0"/>
      </font>
    </dxf>
    <dxf>
      <fill>
        <patternFill>
          <bgColor theme="4" tint="0.59996337778862885"/>
        </patternFill>
      </fill>
    </dxf>
    <dxf>
      <fill>
        <patternFill>
          <bgColor theme="4" tint="0.79998168889431442"/>
        </patternFill>
      </fill>
    </dxf>
    <dxf>
      <fill>
        <patternFill>
          <bgColor theme="4" tint="0.59996337778862885"/>
        </patternFill>
      </fill>
    </dxf>
    <dxf>
      <fill>
        <patternFill>
          <bgColor theme="9" tint="0.59996337778862885"/>
        </patternFill>
      </fill>
    </dxf>
    <dxf>
      <font>
        <b/>
        <i val="0"/>
        <color theme="5"/>
      </font>
      <fill>
        <patternFill patternType="none">
          <bgColor auto="1"/>
        </patternFill>
      </fill>
    </dxf>
    <dxf>
      <font>
        <color theme="0"/>
      </font>
      <fill>
        <patternFill patternType="none">
          <bgColor auto="1"/>
        </patternFill>
      </fill>
    </dxf>
    <dxf>
      <font>
        <b/>
        <i val="0"/>
        <color rgb="FFFF0000"/>
      </font>
    </dxf>
    <dxf>
      <font>
        <color theme="0"/>
      </font>
      <fill>
        <patternFill patternType="none">
          <bgColor auto="1"/>
        </patternFill>
      </fill>
    </dxf>
    <dxf>
      <font>
        <b/>
        <i val="0"/>
        <color rgb="FFFF0000"/>
      </font>
    </dxf>
    <dxf>
      <font>
        <b/>
        <i val="0"/>
        <color theme="5"/>
      </font>
      <fill>
        <patternFill patternType="none">
          <bgColor auto="1"/>
        </patternFill>
      </fill>
    </dxf>
    <dxf>
      <font>
        <color theme="0"/>
      </font>
      <fill>
        <patternFill patternType="none">
          <bgColor auto="1"/>
        </patternFill>
      </fill>
    </dxf>
    <dxf>
      <font>
        <b/>
        <i val="0"/>
        <color theme="5"/>
      </font>
      <fill>
        <patternFill patternType="none">
          <bgColor auto="1"/>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ill>
        <patternFill>
          <bgColor theme="0" tint="-0.24994659260841701"/>
        </patternFill>
      </fill>
    </dxf>
    <dxf>
      <fill>
        <patternFill>
          <bgColor rgb="FFCCCCFF"/>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4" tint="0.39994506668294322"/>
        </patternFill>
      </fill>
    </dxf>
    <dxf>
      <fill>
        <patternFill>
          <bgColor theme="9" tint="0.79998168889431442"/>
        </patternFill>
      </fill>
    </dxf>
    <dxf>
      <fill>
        <patternFill>
          <bgColor theme="4" tint="0.39994506668294322"/>
        </patternFill>
      </fill>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numFmt numFmtId="1" formatCode="0"/>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auto="1"/>
      </font>
      <numFmt numFmtId="0" formatCode="Genera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top style="thin">
          <color auto="1"/>
        </top>
        <bottom style="thin">
          <color auto="1"/>
        </bottom>
        <horizontal style="thin">
          <color auto="1"/>
        </horizontal>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medium">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vertical style="thin">
          <color indexed="64"/>
        </vertical>
        <horizontal style="thin">
          <color auto="1"/>
        </horizontal>
      </border>
    </dxf>
    <dxf>
      <alignment horizontal="lef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medium">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medium">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font>
        <strike val="0"/>
        <outline val="0"/>
        <shadow val="0"/>
        <u val="none"/>
        <vertAlign val="baseline"/>
        <sz val="1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numFmt numFmtId="30" formatCode="@"/>
      <alignment horizontal="center" vertical="center" textRotation="0" wrapText="1" indent="0" justifyLastLine="0" shrinkToFit="0" readingOrder="0"/>
      <border diagonalUp="0" diagonalDown="0">
        <left style="thin">
          <color indexed="64"/>
        </left>
        <right style="medium">
          <color indexed="64"/>
        </right>
        <top style="thin">
          <color auto="1"/>
        </top>
        <bottom style="thin">
          <color auto="1"/>
        </bottom>
        <horizontal style="thin">
          <color auto="1"/>
        </horizontal>
      </border>
    </dxf>
    <dxf>
      <numFmt numFmtId="0" formatCode="Genera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30" formatCode="@"/>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alignment horizontal="center" vertical="center" textRotation="0" wrapText="1" indent="0" justifyLastLine="0" shrinkToFit="0" readingOrder="0"/>
      <border diagonalUp="0" diagonalDown="0">
        <left style="thin">
          <color indexed="64"/>
        </left>
        <right/>
        <top style="thin">
          <color auto="1"/>
        </top>
        <bottom style="thin">
          <color auto="1"/>
        </bottom>
        <horizontal style="thin">
          <color auto="1"/>
        </horizontal>
      </border>
    </dxf>
    <dxf>
      <font>
        <strike val="0"/>
        <outline val="0"/>
        <shadow val="0"/>
        <u val="none"/>
        <vertAlign val="baseline"/>
        <sz val="11"/>
        <name val="Calibri"/>
        <family val="2"/>
        <scheme val="minor"/>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horizontal style="thin">
          <color auto="1"/>
        </horizontal>
      </border>
    </dxf>
    <dxf>
      <font>
        <b val="0"/>
        <i val="0"/>
        <strike val="0"/>
        <condense val="0"/>
        <extend val="0"/>
        <outline val="0"/>
        <shadow val="0"/>
        <u val="none"/>
        <vertAlign val="baseline"/>
        <sz val="11"/>
        <color theme="1"/>
        <name val="Calibri"/>
        <family val="2"/>
        <scheme val="minor"/>
      </font>
      <numFmt numFmtId="30" formatCode="@"/>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horizontal style="thin">
          <color auto="1"/>
        </horizontal>
      </border>
    </dxf>
    <dxf>
      <font>
        <strike val="0"/>
        <outline val="0"/>
        <shadow val="0"/>
        <u val="none"/>
        <vertAlign val="baseline"/>
        <sz val="11"/>
        <name val="Calibri"/>
        <family val="2"/>
        <scheme val="minor"/>
      </font>
      <fill>
        <patternFill patternType="none">
          <fgColor indexed="64"/>
          <bgColor auto="1"/>
        </patternFill>
      </fill>
      <alignment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strike val="0"/>
        <outline val="0"/>
        <shadow val="0"/>
        <u val="none"/>
        <vertAlign val="baseline"/>
        <sz val="11"/>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alignment horizontal="center" vertical="center" textRotation="0" wrapText="1" indent="0" justifyLastLine="0" shrinkToFit="0" readingOrder="0"/>
      <protection locked="1" hidden="0"/>
    </dxf>
    <dxf>
      <font>
        <strike val="0"/>
        <outline val="0"/>
        <shadow val="0"/>
        <u val="none"/>
        <vertAlign val="baseline"/>
        <sz val="9"/>
        <color theme="1"/>
        <name val="Calibri"/>
        <family val="2"/>
        <scheme val="minor"/>
      </font>
      <numFmt numFmtId="0" formatCode="General"/>
      <alignment horizontal="left"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font>
        <sz val="9"/>
      </font>
      <numFmt numFmtId="0" formatCode="General"/>
      <alignment horizontal="center" vertical="center" textRotation="0" wrapText="1" indent="0" justifyLastLine="0" shrinkToFit="0" readingOrder="0"/>
      <protection locked="1" hidden="0"/>
    </dxf>
    <dxf>
      <font>
        <strike val="0"/>
        <outline val="0"/>
        <shadow val="0"/>
        <u val="none"/>
        <vertAlign val="baseline"/>
        <sz val="9"/>
        <color theme="1"/>
        <name val="Calibri"/>
        <family val="2"/>
        <scheme val="minor"/>
      </font>
      <numFmt numFmtId="0" formatCode="General"/>
      <alignment horizontal="left"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alignment horizontal="center" vertical="center" textRotation="0" wrapText="1" indent="0" justifyLastLine="0" shrinkToFit="0" readingOrder="0"/>
      <protection locked="1" hidden="0"/>
    </dxf>
    <dxf>
      <border>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F7EFD9"/>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Style de tableau 1" pivot="0" count="1" xr9:uid="{65019327-CF0D-41CB-8974-FB2B35B5B521}">
      <tableStyleElement type="wholeTable" dxfId="166"/>
    </tableStyle>
  </tableStyles>
  <colors>
    <mruColors>
      <color rgb="FFEDE2F6"/>
      <color rgb="FFFFFF00"/>
      <color rgb="FFCCCCFF"/>
      <color rgb="FFBC9937"/>
      <color rgb="FF7030A0"/>
      <color rgb="FFED7D31"/>
      <color rgb="FFFF0000"/>
      <color rgb="FFC5E0B4"/>
      <color rgb="FFDAE3F3"/>
      <color rgb="FFE1C6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PR-tampon'!$B$3" lockText="1" noThreeD="1"/>
</file>

<file path=xl/ctrlProps/ctrlProp2.xml><?xml version="1.0" encoding="utf-8"?>
<formControlPr xmlns="http://schemas.microsoft.com/office/spreadsheetml/2009/9/main" objectType="CheckBox" fmlaLink="'PR-tampon'!$B$4" lockText="1" noThreeD="1"/>
</file>

<file path=xl/ctrlProps/ctrlProp3.xml><?xml version="1.0" encoding="utf-8"?>
<formControlPr xmlns="http://schemas.microsoft.com/office/spreadsheetml/2009/9/main" objectType="CheckBox" fmlaLink="'PR-tampon'!$B$5"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2.jpeg"/><Relationship Id="rId5" Type="http://schemas.openxmlformats.org/officeDocument/2006/relationships/image" Target="../media/image7.png"/><Relationship Id="rId10" Type="http://schemas.openxmlformats.org/officeDocument/2006/relationships/image" Target="../media/image1.jpeg"/><Relationship Id="rId4" Type="http://schemas.openxmlformats.org/officeDocument/2006/relationships/image" Target="../media/image6.png"/><Relationship Id="rId9" Type="http://schemas.openxmlformats.org/officeDocument/2006/relationships/image" Target="../media/image1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3.jpeg"/><Relationship Id="rId1" Type="http://schemas.openxmlformats.org/officeDocument/2006/relationships/image" Target="../media/image12.jp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4655065</xdr:colOff>
      <xdr:row>5</xdr:row>
      <xdr:rowOff>92929</xdr:rowOff>
    </xdr:to>
    <xdr:grpSp>
      <xdr:nvGrpSpPr>
        <xdr:cNvPr id="4" name="Groupe 3">
          <a:extLst>
            <a:ext uri="{FF2B5EF4-FFF2-40B4-BE49-F238E27FC236}">
              <a16:creationId xmlns:a16="http://schemas.microsoft.com/office/drawing/2014/main" id="{81B75937-F0A1-4950-97BE-BAAE53B00446}"/>
            </a:ext>
          </a:extLst>
        </xdr:cNvPr>
        <xdr:cNvGrpSpPr/>
      </xdr:nvGrpSpPr>
      <xdr:grpSpPr>
        <a:xfrm>
          <a:off x="0" y="0"/>
          <a:ext cx="4655065" cy="1045429"/>
          <a:chOff x="0" y="0"/>
          <a:chExt cx="4655065" cy="1045429"/>
        </a:xfrm>
      </xdr:grpSpPr>
      <xdr:sp macro="" textlink="">
        <xdr:nvSpPr>
          <xdr:cNvPr id="7" name="ZoneTexte 6">
            <a:extLst>
              <a:ext uri="{FF2B5EF4-FFF2-40B4-BE49-F238E27FC236}">
                <a16:creationId xmlns:a16="http://schemas.microsoft.com/office/drawing/2014/main" id="{EFB3EB84-A572-3440-42EB-AFB70CC72551}"/>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8" name="Image 7">
            <a:extLst>
              <a:ext uri="{FF2B5EF4-FFF2-40B4-BE49-F238E27FC236}">
                <a16:creationId xmlns:a16="http://schemas.microsoft.com/office/drawing/2014/main" id="{DBACFB6F-80C1-E98F-5E08-68C36BEC4B48}"/>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9" name="ZoneTexte 8">
            <a:extLst>
              <a:ext uri="{FF2B5EF4-FFF2-40B4-BE49-F238E27FC236}">
                <a16:creationId xmlns:a16="http://schemas.microsoft.com/office/drawing/2014/main" id="{6C6A02AA-DE9F-54DD-CBB5-489CB8F08A37}"/>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pic>
        <xdr:nvPicPr>
          <xdr:cNvPr id="10" name="Image 9">
            <a:extLst>
              <a:ext uri="{FF2B5EF4-FFF2-40B4-BE49-F238E27FC236}">
                <a16:creationId xmlns:a16="http://schemas.microsoft.com/office/drawing/2014/main" id="{56C6E556-B04F-D195-FBAD-EFC63329D58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rot="5400000">
            <a:off x="3358310" y="-458373"/>
            <a:ext cx="468467" cy="2125042"/>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91108</xdr:colOff>
      <xdr:row>13</xdr:row>
      <xdr:rowOff>0</xdr:rowOff>
    </xdr:from>
    <xdr:to>
      <xdr:col>0</xdr:col>
      <xdr:colOff>6899032</xdr:colOff>
      <xdr:row>24</xdr:row>
      <xdr:rowOff>129870</xdr:rowOff>
    </xdr:to>
    <xdr:pic>
      <xdr:nvPicPr>
        <xdr:cNvPr id="11" name="Image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t="15592" r="10826"/>
        <a:stretch/>
      </xdr:blipFill>
      <xdr:spPr>
        <a:xfrm>
          <a:off x="91108" y="3722077"/>
          <a:ext cx="6807924" cy="2503793"/>
        </a:xfrm>
        <a:prstGeom prst="rect">
          <a:avLst/>
        </a:prstGeom>
      </xdr:spPr>
    </xdr:pic>
    <xdr:clientData/>
  </xdr:twoCellAnchor>
  <xdr:twoCellAnchor editAs="oneCell">
    <xdr:from>
      <xdr:col>0</xdr:col>
      <xdr:colOff>443194</xdr:colOff>
      <xdr:row>93</xdr:row>
      <xdr:rowOff>133350</xdr:rowOff>
    </xdr:from>
    <xdr:to>
      <xdr:col>0</xdr:col>
      <xdr:colOff>5265738</xdr:colOff>
      <xdr:row>99</xdr:row>
      <xdr:rowOff>173481</xdr:rowOff>
    </xdr:to>
    <xdr:pic>
      <xdr:nvPicPr>
        <xdr:cNvPr id="88" name="Image 87">
          <a:extLst>
            <a:ext uri="{FF2B5EF4-FFF2-40B4-BE49-F238E27FC236}">
              <a16:creationId xmlns:a16="http://schemas.microsoft.com/office/drawing/2014/main" id="{00000000-0008-0000-0100-000058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a:ext>
          </a:extLst>
        </a:blip>
        <a:srcRect t="26967"/>
        <a:stretch/>
      </xdr:blipFill>
      <xdr:spPr>
        <a:xfrm>
          <a:off x="443194" y="20402550"/>
          <a:ext cx="4822544" cy="1183131"/>
        </a:xfrm>
        <a:prstGeom prst="rect">
          <a:avLst/>
        </a:prstGeom>
      </xdr:spPr>
    </xdr:pic>
    <xdr:clientData/>
  </xdr:twoCellAnchor>
  <xdr:twoCellAnchor editAs="oneCell">
    <xdr:from>
      <xdr:col>0</xdr:col>
      <xdr:colOff>104192</xdr:colOff>
      <xdr:row>20</xdr:row>
      <xdr:rowOff>206552</xdr:rowOff>
    </xdr:from>
    <xdr:to>
      <xdr:col>0</xdr:col>
      <xdr:colOff>6893169</xdr:colOff>
      <xdr:row>24</xdr:row>
      <xdr:rowOff>135114</xdr:rowOff>
    </xdr:to>
    <xdr:sp macro="" textlink="">
      <xdr:nvSpPr>
        <xdr:cNvPr id="20" name="Rectangle 19">
          <a:extLst>
            <a:ext uri="{FF2B5EF4-FFF2-40B4-BE49-F238E27FC236}">
              <a16:creationId xmlns:a16="http://schemas.microsoft.com/office/drawing/2014/main" id="{00000000-0008-0000-0100-000014000000}"/>
            </a:ext>
          </a:extLst>
        </xdr:cNvPr>
        <xdr:cNvSpPr/>
      </xdr:nvSpPr>
      <xdr:spPr>
        <a:xfrm>
          <a:off x="104192" y="5388152"/>
          <a:ext cx="6788977" cy="842962"/>
        </a:xfrm>
        <a:prstGeom prst="rect">
          <a:avLst/>
        </a:prstGeom>
        <a:solidFill>
          <a:srgbClr val="C5E0B4">
            <a:alpha val="50196"/>
          </a:srgbClr>
        </a:solidFill>
        <a:ln w="127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000" b="1" baseline="0">
              <a:solidFill>
                <a:schemeClr val="tx1"/>
              </a:solidFill>
              <a:effectLst/>
              <a:latin typeface="+mn-lt"/>
              <a:ea typeface="+mn-ea"/>
              <a:cs typeface="+mn-cs"/>
            </a:rPr>
            <a:t>Résultat de la recherche</a:t>
          </a:r>
          <a:endParaRPr lang="fr-FR" sz="1000">
            <a:solidFill>
              <a:schemeClr val="tx1"/>
            </a:solidFill>
            <a:effectLst/>
          </a:endParaRPr>
        </a:p>
      </xdr:txBody>
    </xdr:sp>
    <xdr:clientData/>
  </xdr:twoCellAnchor>
  <xdr:twoCellAnchor editAs="oneCell">
    <xdr:from>
      <xdr:col>0</xdr:col>
      <xdr:colOff>101202</xdr:colOff>
      <xdr:row>16</xdr:row>
      <xdr:rowOff>140804</xdr:rowOff>
    </xdr:from>
    <xdr:to>
      <xdr:col>0</xdr:col>
      <xdr:colOff>3240069</xdr:colOff>
      <xdr:row>20</xdr:row>
      <xdr:rowOff>168503</xdr:rowOff>
    </xdr:to>
    <xdr:sp macro="" textlink="">
      <xdr:nvSpPr>
        <xdr:cNvPr id="22" name="Rectangle 21">
          <a:extLst>
            <a:ext uri="{FF2B5EF4-FFF2-40B4-BE49-F238E27FC236}">
              <a16:creationId xmlns:a16="http://schemas.microsoft.com/office/drawing/2014/main" id="{00000000-0008-0000-0100-000016000000}"/>
            </a:ext>
          </a:extLst>
        </xdr:cNvPr>
        <xdr:cNvSpPr/>
      </xdr:nvSpPr>
      <xdr:spPr>
        <a:xfrm>
          <a:off x="101202" y="5690152"/>
          <a:ext cx="3138867" cy="955351"/>
        </a:xfrm>
        <a:prstGeom prst="rect">
          <a:avLst/>
        </a:prstGeom>
        <a:solidFill>
          <a:srgbClr val="DAE3F3">
            <a:alpha val="50196"/>
          </a:srgbClr>
        </a:solidFill>
        <a:ln w="12700">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fr-FR" sz="1000" b="1">
              <a:solidFill>
                <a:schemeClr val="tx1"/>
              </a:solidFill>
            </a:rPr>
            <a:t>Module de recherche</a:t>
          </a:r>
        </a:p>
      </xdr:txBody>
    </xdr:sp>
    <xdr:clientData/>
  </xdr:twoCellAnchor>
  <xdr:twoCellAnchor editAs="oneCell">
    <xdr:from>
      <xdr:col>0</xdr:col>
      <xdr:colOff>1156054</xdr:colOff>
      <xdr:row>41</xdr:row>
      <xdr:rowOff>164341</xdr:rowOff>
    </xdr:from>
    <xdr:to>
      <xdr:col>0</xdr:col>
      <xdr:colOff>7511415</xdr:colOff>
      <xdr:row>52</xdr:row>
      <xdr:rowOff>123825</xdr:rowOff>
    </xdr:to>
    <xdr:grpSp>
      <xdr:nvGrpSpPr>
        <xdr:cNvPr id="13" name="Groupe 12">
          <a:extLst>
            <a:ext uri="{FF2B5EF4-FFF2-40B4-BE49-F238E27FC236}">
              <a16:creationId xmlns:a16="http://schemas.microsoft.com/office/drawing/2014/main" id="{00000000-0008-0000-0100-00000D000000}"/>
            </a:ext>
          </a:extLst>
        </xdr:cNvPr>
        <xdr:cNvGrpSpPr/>
      </xdr:nvGrpSpPr>
      <xdr:grpSpPr>
        <a:xfrm>
          <a:off x="1156054" y="9851266"/>
          <a:ext cx="6355361" cy="2102609"/>
          <a:chOff x="99103" y="10633050"/>
          <a:chExt cx="7175958" cy="2317616"/>
        </a:xfrm>
      </xdr:grpSpPr>
      <xdr:pic>
        <xdr:nvPicPr>
          <xdr:cNvPr id="12" name="Image 11">
            <a:extLst>
              <a:ext uri="{FF2B5EF4-FFF2-40B4-BE49-F238E27FC236}">
                <a16:creationId xmlns:a16="http://schemas.microsoft.com/office/drawing/2014/main" id="{00000000-0008-0000-0100-00000C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a:stretch/>
        </xdr:blipFill>
        <xdr:spPr>
          <a:xfrm>
            <a:off x="99103" y="10633050"/>
            <a:ext cx="7175958" cy="2317616"/>
          </a:xfrm>
          <a:prstGeom prst="rect">
            <a:avLst/>
          </a:prstGeom>
        </xdr:spPr>
      </xdr:pic>
      <xdr:sp macro="" textlink="">
        <xdr:nvSpPr>
          <xdr:cNvPr id="28" name="Rectangle 27">
            <a:extLst>
              <a:ext uri="{FF2B5EF4-FFF2-40B4-BE49-F238E27FC236}">
                <a16:creationId xmlns:a16="http://schemas.microsoft.com/office/drawing/2014/main" id="{00000000-0008-0000-0100-00001C000000}"/>
              </a:ext>
            </a:extLst>
          </xdr:cNvPr>
          <xdr:cNvSpPr/>
        </xdr:nvSpPr>
        <xdr:spPr>
          <a:xfrm>
            <a:off x="114300" y="11423407"/>
            <a:ext cx="3201618" cy="314325"/>
          </a:xfrm>
          <a:prstGeom prst="rect">
            <a:avLst/>
          </a:prstGeom>
          <a:solidFill>
            <a:srgbClr val="7030A0">
              <a:alpha val="49804"/>
            </a:srgbClr>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b="1" baseline="0">
                <a:solidFill>
                  <a:schemeClr val="tx1"/>
                </a:solidFill>
                <a:effectLst/>
                <a:latin typeface="+mn-lt"/>
                <a:ea typeface="+mn-ea"/>
                <a:cs typeface="+mn-cs"/>
              </a:rPr>
              <a:t>SUPPORT</a:t>
            </a:r>
            <a:endParaRPr lang="fr-FR" sz="1400">
              <a:solidFill>
                <a:schemeClr val="tx1"/>
              </a:solidFill>
            </a:endParaRPr>
          </a:p>
        </xdr:txBody>
      </xdr:sp>
      <xdr:sp macro="" textlink="">
        <xdr:nvSpPr>
          <xdr:cNvPr id="30" name="Rectangle 29">
            <a:extLst>
              <a:ext uri="{FF2B5EF4-FFF2-40B4-BE49-F238E27FC236}">
                <a16:creationId xmlns:a16="http://schemas.microsoft.com/office/drawing/2014/main" id="{00000000-0008-0000-0100-00001E000000}"/>
              </a:ext>
            </a:extLst>
          </xdr:cNvPr>
          <xdr:cNvSpPr/>
        </xdr:nvSpPr>
        <xdr:spPr>
          <a:xfrm>
            <a:off x="114301" y="11728207"/>
            <a:ext cx="3193714" cy="561975"/>
          </a:xfrm>
          <a:prstGeom prst="rect">
            <a:avLst/>
          </a:prstGeom>
          <a:solidFill>
            <a:schemeClr val="accent2">
              <a:alpha val="49804"/>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b="1" baseline="0">
                <a:solidFill>
                  <a:schemeClr val="tx1"/>
                </a:solidFill>
                <a:effectLst/>
                <a:latin typeface="+mn-lt"/>
                <a:ea typeface="+mn-ea"/>
                <a:cs typeface="+mn-cs"/>
              </a:rPr>
              <a:t>SITUATION</a:t>
            </a:r>
            <a:endParaRPr lang="fr-FR" sz="1400">
              <a:solidFill>
                <a:schemeClr val="tx1"/>
              </a:solidFill>
              <a:effectLst/>
            </a:endParaRPr>
          </a:p>
        </xdr:txBody>
      </xdr:sp>
      <xdr:sp macro="" textlink="">
        <xdr:nvSpPr>
          <xdr:cNvPr id="31" name="Rectangle 30">
            <a:extLst>
              <a:ext uri="{FF2B5EF4-FFF2-40B4-BE49-F238E27FC236}">
                <a16:creationId xmlns:a16="http://schemas.microsoft.com/office/drawing/2014/main" id="{00000000-0008-0000-0100-00001F000000}"/>
              </a:ext>
            </a:extLst>
          </xdr:cNvPr>
          <xdr:cNvSpPr/>
        </xdr:nvSpPr>
        <xdr:spPr>
          <a:xfrm>
            <a:off x="114301" y="12309232"/>
            <a:ext cx="3177906" cy="561975"/>
          </a:xfrm>
          <a:prstGeom prst="rect">
            <a:avLst/>
          </a:prstGeom>
          <a:solidFill>
            <a:srgbClr val="FFFF00">
              <a:alpha val="49804"/>
            </a:srgbClr>
          </a:solidFill>
          <a:ln w="3810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b="1" baseline="0">
                <a:solidFill>
                  <a:schemeClr val="tx1"/>
                </a:solidFill>
                <a:effectLst/>
                <a:latin typeface="+mn-lt"/>
                <a:ea typeface="+mn-ea"/>
                <a:cs typeface="+mn-cs"/>
              </a:rPr>
              <a:t>SISMICITE</a:t>
            </a:r>
            <a:endParaRPr lang="fr-FR" sz="1400">
              <a:solidFill>
                <a:schemeClr val="tx1"/>
              </a:solidFill>
              <a:effectLst/>
            </a:endParaRPr>
          </a:p>
        </xdr:txBody>
      </xdr:sp>
    </xdr:grpSp>
    <xdr:clientData/>
  </xdr:twoCellAnchor>
  <xdr:twoCellAnchor editAs="oneCell">
    <xdr:from>
      <xdr:col>0</xdr:col>
      <xdr:colOff>15309</xdr:colOff>
      <xdr:row>42</xdr:row>
      <xdr:rowOff>53069</xdr:rowOff>
    </xdr:from>
    <xdr:to>
      <xdr:col>0</xdr:col>
      <xdr:colOff>780727</xdr:colOff>
      <xdr:row>44</xdr:row>
      <xdr:rowOff>86051</xdr:rowOff>
    </xdr:to>
    <xdr:sp macro="" textlink="">
      <xdr:nvSpPr>
        <xdr:cNvPr id="24" name="ZoneTexte 23">
          <a:extLst>
            <a:ext uri="{FF2B5EF4-FFF2-40B4-BE49-F238E27FC236}">
              <a16:creationId xmlns:a16="http://schemas.microsoft.com/office/drawing/2014/main" id="{00000000-0008-0000-0100-000018000000}"/>
            </a:ext>
          </a:extLst>
        </xdr:cNvPr>
        <xdr:cNvSpPr txBox="1"/>
      </xdr:nvSpPr>
      <xdr:spPr>
        <a:xfrm>
          <a:off x="15309" y="10652489"/>
          <a:ext cx="765418" cy="452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fr-FR" sz="1100"/>
            <a:t>case</a:t>
          </a:r>
        </a:p>
        <a:p>
          <a:pPr algn="ctr"/>
          <a:r>
            <a:rPr lang="fr-FR" sz="1100"/>
            <a:t>cochée</a:t>
          </a:r>
        </a:p>
      </xdr:txBody>
    </xdr:sp>
    <xdr:clientData/>
  </xdr:twoCellAnchor>
  <xdr:twoCellAnchor editAs="oneCell">
    <xdr:from>
      <xdr:col>0</xdr:col>
      <xdr:colOff>398019</xdr:colOff>
      <xdr:row>44</xdr:row>
      <xdr:rowOff>86050</xdr:rowOff>
    </xdr:from>
    <xdr:to>
      <xdr:col>0</xdr:col>
      <xdr:colOff>1408371</xdr:colOff>
      <xdr:row>46</xdr:row>
      <xdr:rowOff>27183</xdr:rowOff>
    </xdr:to>
    <xdr:cxnSp macro="">
      <xdr:nvCxnSpPr>
        <xdr:cNvPr id="27" name="Connecteur : en arc 26">
          <a:extLst>
            <a:ext uri="{FF2B5EF4-FFF2-40B4-BE49-F238E27FC236}">
              <a16:creationId xmlns:a16="http://schemas.microsoft.com/office/drawing/2014/main" id="{00000000-0008-0000-0100-00001B000000}"/>
            </a:ext>
          </a:extLst>
        </xdr:cNvPr>
        <xdr:cNvCxnSpPr>
          <a:stCxn id="24" idx="2"/>
        </xdr:cNvCxnSpPr>
      </xdr:nvCxnSpPr>
      <xdr:spPr>
        <a:xfrm rot="16200000" flipH="1">
          <a:off x="742128" y="10760461"/>
          <a:ext cx="322133" cy="1010352"/>
        </a:xfrm>
        <a:prstGeom prst="curvedConnector2">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48</xdr:row>
      <xdr:rowOff>3570</xdr:rowOff>
    </xdr:from>
    <xdr:to>
      <xdr:col>0</xdr:col>
      <xdr:colOff>765418</xdr:colOff>
      <xdr:row>51</xdr:row>
      <xdr:rowOff>21340</xdr:rowOff>
    </xdr:to>
    <xdr:sp macro="" textlink="">
      <xdr:nvSpPr>
        <xdr:cNvPr id="29" name="ZoneTexte 28">
          <a:extLst>
            <a:ext uri="{FF2B5EF4-FFF2-40B4-BE49-F238E27FC236}">
              <a16:creationId xmlns:a16="http://schemas.microsoft.com/office/drawing/2014/main" id="{00000000-0008-0000-0100-00001D000000}"/>
            </a:ext>
          </a:extLst>
        </xdr:cNvPr>
        <xdr:cNvSpPr txBox="1"/>
      </xdr:nvSpPr>
      <xdr:spPr>
        <a:xfrm>
          <a:off x="0" y="11784090"/>
          <a:ext cx="765418" cy="589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r"/>
          <a:r>
            <a:rPr lang="fr-FR" sz="1100"/>
            <a:t>cases non cochées</a:t>
          </a:r>
        </a:p>
      </xdr:txBody>
    </xdr:sp>
    <xdr:clientData/>
  </xdr:twoCellAnchor>
  <xdr:twoCellAnchor editAs="oneCell">
    <xdr:from>
      <xdr:col>0</xdr:col>
      <xdr:colOff>765418</xdr:colOff>
      <xdr:row>48</xdr:row>
      <xdr:rowOff>72816</xdr:rowOff>
    </xdr:from>
    <xdr:to>
      <xdr:col>0</xdr:col>
      <xdr:colOff>1431333</xdr:colOff>
      <xdr:row>49</xdr:row>
      <xdr:rowOff>107705</xdr:rowOff>
    </xdr:to>
    <xdr:cxnSp macro="">
      <xdr:nvCxnSpPr>
        <xdr:cNvPr id="32" name="Connecteur : en arc 31">
          <a:extLst>
            <a:ext uri="{FF2B5EF4-FFF2-40B4-BE49-F238E27FC236}">
              <a16:creationId xmlns:a16="http://schemas.microsoft.com/office/drawing/2014/main" id="{00000000-0008-0000-0100-000020000000}"/>
            </a:ext>
          </a:extLst>
        </xdr:cNvPr>
        <xdr:cNvCxnSpPr>
          <a:stCxn id="29" idx="3"/>
        </xdr:cNvCxnSpPr>
      </xdr:nvCxnSpPr>
      <xdr:spPr>
        <a:xfrm flipV="1">
          <a:off x="765418" y="11853336"/>
          <a:ext cx="665915" cy="225389"/>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765418</xdr:colOff>
      <xdr:row>49</xdr:row>
      <xdr:rowOff>107705</xdr:rowOff>
    </xdr:from>
    <xdr:to>
      <xdr:col>0</xdr:col>
      <xdr:colOff>1416028</xdr:colOff>
      <xdr:row>51</xdr:row>
      <xdr:rowOff>32593</xdr:rowOff>
    </xdr:to>
    <xdr:cxnSp macro="">
      <xdr:nvCxnSpPr>
        <xdr:cNvPr id="41" name="Connecteur : en arc 40">
          <a:extLst>
            <a:ext uri="{FF2B5EF4-FFF2-40B4-BE49-F238E27FC236}">
              <a16:creationId xmlns:a16="http://schemas.microsoft.com/office/drawing/2014/main" id="{00000000-0008-0000-0100-000029000000}"/>
            </a:ext>
          </a:extLst>
        </xdr:cNvPr>
        <xdr:cNvCxnSpPr>
          <a:stCxn id="29" idx="3"/>
        </xdr:cNvCxnSpPr>
      </xdr:nvCxnSpPr>
      <xdr:spPr>
        <a:xfrm>
          <a:off x="765418" y="12078725"/>
          <a:ext cx="650610" cy="305888"/>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481854</xdr:colOff>
      <xdr:row>56</xdr:row>
      <xdr:rowOff>44824</xdr:rowOff>
    </xdr:from>
    <xdr:to>
      <xdr:col>0</xdr:col>
      <xdr:colOff>6696075</xdr:colOff>
      <xdr:row>71</xdr:row>
      <xdr:rowOff>40821</xdr:rowOff>
    </xdr:to>
    <xdr:grpSp>
      <xdr:nvGrpSpPr>
        <xdr:cNvPr id="69" name="Groupe 68">
          <a:extLst>
            <a:ext uri="{FF2B5EF4-FFF2-40B4-BE49-F238E27FC236}">
              <a16:creationId xmlns:a16="http://schemas.microsoft.com/office/drawing/2014/main" id="{00000000-0008-0000-0100-000045000000}"/>
            </a:ext>
          </a:extLst>
        </xdr:cNvPr>
        <xdr:cNvGrpSpPr/>
      </xdr:nvGrpSpPr>
      <xdr:grpSpPr>
        <a:xfrm>
          <a:off x="481854" y="13094074"/>
          <a:ext cx="6214221" cy="2853497"/>
          <a:chOff x="481854" y="14119412"/>
          <a:chExt cx="6214221" cy="2853497"/>
        </a:xfrm>
      </xdr:grpSpPr>
      <xdr:pic>
        <xdr:nvPicPr>
          <xdr:cNvPr id="68" name="Image 67">
            <a:extLst>
              <a:ext uri="{FF2B5EF4-FFF2-40B4-BE49-F238E27FC236}">
                <a16:creationId xmlns:a16="http://schemas.microsoft.com/office/drawing/2014/main" id="{00000000-0008-0000-0100-000044000000}"/>
              </a:ext>
            </a:extLst>
          </xdr:cNvPr>
          <xdr:cNvPicPr>
            <a:picLocks noChangeAspect="1"/>
          </xdr:cNvPicPr>
        </xdr:nvPicPr>
        <xdr:blipFill rotWithShape="1">
          <a:blip xmlns:r="http://schemas.openxmlformats.org/officeDocument/2006/relationships" r:embed="rId4" cstate="email">
            <a:extLst>
              <a:ext uri="{28A0092B-C50C-407E-A947-70E740481C1C}">
                <a14:useLocalDpi xmlns:a14="http://schemas.microsoft.com/office/drawing/2010/main"/>
              </a:ext>
            </a:extLst>
          </a:blip>
          <a:srcRect r="3271" b="2405"/>
          <a:stretch/>
        </xdr:blipFill>
        <xdr:spPr>
          <a:xfrm>
            <a:off x="481854" y="14119412"/>
            <a:ext cx="4919381" cy="2853497"/>
          </a:xfrm>
          <a:prstGeom prst="rect">
            <a:avLst/>
          </a:prstGeom>
        </xdr:spPr>
      </xdr:pic>
      <xdr:grpSp>
        <xdr:nvGrpSpPr>
          <xdr:cNvPr id="57" name="Groupe 56">
            <a:extLst>
              <a:ext uri="{FF2B5EF4-FFF2-40B4-BE49-F238E27FC236}">
                <a16:creationId xmlns:a16="http://schemas.microsoft.com/office/drawing/2014/main" id="{00000000-0008-0000-0100-000039000000}"/>
              </a:ext>
            </a:extLst>
          </xdr:cNvPr>
          <xdr:cNvGrpSpPr/>
        </xdr:nvGrpSpPr>
        <xdr:grpSpPr>
          <a:xfrm>
            <a:off x="2207560" y="15228795"/>
            <a:ext cx="4488515" cy="481853"/>
            <a:chOff x="2207560" y="15228795"/>
            <a:chExt cx="4488515" cy="481853"/>
          </a:xfrm>
        </xdr:grpSpPr>
        <xdr:sp macro="" textlink="">
          <xdr:nvSpPr>
            <xdr:cNvPr id="51" name="Rectangle 50">
              <a:extLst>
                <a:ext uri="{FF2B5EF4-FFF2-40B4-BE49-F238E27FC236}">
                  <a16:creationId xmlns:a16="http://schemas.microsoft.com/office/drawing/2014/main" id="{00000000-0008-0000-0100-000033000000}"/>
                </a:ext>
              </a:extLst>
            </xdr:cNvPr>
            <xdr:cNvSpPr/>
          </xdr:nvSpPr>
          <xdr:spPr>
            <a:xfrm>
              <a:off x="2207560" y="15262412"/>
              <a:ext cx="3115234" cy="44823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53" name="ZoneTexte 52">
              <a:extLst>
                <a:ext uri="{FF2B5EF4-FFF2-40B4-BE49-F238E27FC236}">
                  <a16:creationId xmlns:a16="http://schemas.microsoft.com/office/drawing/2014/main" id="{00000000-0008-0000-0100-000035000000}"/>
                </a:ext>
              </a:extLst>
            </xdr:cNvPr>
            <xdr:cNvSpPr txBox="1"/>
          </xdr:nvSpPr>
          <xdr:spPr>
            <a:xfrm>
              <a:off x="5726206" y="15228795"/>
              <a:ext cx="969869" cy="436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b /</a:t>
              </a:r>
              <a:r>
                <a:rPr lang="fr-FR" sz="1100" baseline="0"/>
                <a:t> </a:t>
              </a:r>
              <a:r>
                <a:rPr lang="fr-FR" sz="1100"/>
                <a:t>Cellule à sélectionner</a:t>
              </a:r>
            </a:p>
          </xdr:txBody>
        </xdr:sp>
        <xdr:cxnSp macro="">
          <xdr:nvCxnSpPr>
            <xdr:cNvPr id="55" name="Connecteur : en arc 54">
              <a:extLst>
                <a:ext uri="{FF2B5EF4-FFF2-40B4-BE49-F238E27FC236}">
                  <a16:creationId xmlns:a16="http://schemas.microsoft.com/office/drawing/2014/main" id="{00000000-0008-0000-0100-000037000000}"/>
                </a:ext>
              </a:extLst>
            </xdr:cNvPr>
            <xdr:cNvCxnSpPr>
              <a:stCxn id="53" idx="1"/>
            </xdr:cNvCxnSpPr>
          </xdr:nvCxnSpPr>
          <xdr:spPr>
            <a:xfrm rot="10800000" flipV="1">
              <a:off x="5345206" y="15447028"/>
              <a:ext cx="381000" cy="28287"/>
            </a:xfrm>
            <a:prstGeom prst="curvedConnector3">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515470</xdr:colOff>
      <xdr:row>73</xdr:row>
      <xdr:rowOff>46133</xdr:rowOff>
    </xdr:from>
    <xdr:to>
      <xdr:col>0</xdr:col>
      <xdr:colOff>7306235</xdr:colOff>
      <xdr:row>76</xdr:row>
      <xdr:rowOff>176892</xdr:rowOff>
    </xdr:to>
    <xdr:grpSp>
      <xdr:nvGrpSpPr>
        <xdr:cNvPr id="77" name="Groupe 76">
          <a:extLst>
            <a:ext uri="{FF2B5EF4-FFF2-40B4-BE49-F238E27FC236}">
              <a16:creationId xmlns:a16="http://schemas.microsoft.com/office/drawing/2014/main" id="{00000000-0008-0000-0100-00004D000000}"/>
            </a:ext>
          </a:extLst>
        </xdr:cNvPr>
        <xdr:cNvGrpSpPr/>
      </xdr:nvGrpSpPr>
      <xdr:grpSpPr>
        <a:xfrm>
          <a:off x="515470" y="16333883"/>
          <a:ext cx="6790765" cy="702259"/>
          <a:chOff x="515470" y="18254891"/>
          <a:chExt cx="6790765" cy="702259"/>
        </a:xfrm>
      </xdr:grpSpPr>
      <xdr:pic>
        <xdr:nvPicPr>
          <xdr:cNvPr id="70" name="Image 69">
            <a:extLst>
              <a:ext uri="{FF2B5EF4-FFF2-40B4-BE49-F238E27FC236}">
                <a16:creationId xmlns:a16="http://schemas.microsoft.com/office/drawing/2014/main" id="{00000000-0008-0000-0100-000046000000}"/>
              </a:ext>
            </a:extLst>
          </xdr:cNvPr>
          <xdr:cNvPicPr>
            <a:picLocks noChangeAspect="1"/>
          </xdr:cNvPicPr>
        </xdr:nvPicPr>
        <xdr:blipFill rotWithShape="1">
          <a:blip xmlns:r="http://schemas.openxmlformats.org/officeDocument/2006/relationships" r:embed="rId4" cstate="email">
            <a:extLst>
              <a:ext uri="{28A0092B-C50C-407E-A947-70E740481C1C}">
                <a14:useLocalDpi xmlns:a14="http://schemas.microsoft.com/office/drawing/2010/main"/>
              </a:ext>
            </a:extLst>
          </a:blip>
          <a:srcRect l="-1" t="39537" r="1067" b="44183"/>
          <a:stretch/>
        </xdr:blipFill>
        <xdr:spPr>
          <a:xfrm>
            <a:off x="515470" y="18480901"/>
            <a:ext cx="5031442" cy="476249"/>
          </a:xfrm>
          <a:prstGeom prst="rect">
            <a:avLst/>
          </a:prstGeom>
        </xdr:spPr>
      </xdr:pic>
      <xdr:grpSp>
        <xdr:nvGrpSpPr>
          <xdr:cNvPr id="61" name="Groupe 60">
            <a:extLst>
              <a:ext uri="{FF2B5EF4-FFF2-40B4-BE49-F238E27FC236}">
                <a16:creationId xmlns:a16="http://schemas.microsoft.com/office/drawing/2014/main" id="{00000000-0008-0000-0100-00003D000000}"/>
              </a:ext>
            </a:extLst>
          </xdr:cNvPr>
          <xdr:cNvGrpSpPr/>
        </xdr:nvGrpSpPr>
        <xdr:grpSpPr>
          <a:xfrm>
            <a:off x="5345205" y="18254891"/>
            <a:ext cx="1961030" cy="661508"/>
            <a:chOff x="5322794" y="15027089"/>
            <a:chExt cx="1961030" cy="661146"/>
          </a:xfrm>
        </xdr:grpSpPr>
        <xdr:sp macro="" textlink="">
          <xdr:nvSpPr>
            <xdr:cNvPr id="62" name="Rectangle 61">
              <a:extLst>
                <a:ext uri="{FF2B5EF4-FFF2-40B4-BE49-F238E27FC236}">
                  <a16:creationId xmlns:a16="http://schemas.microsoft.com/office/drawing/2014/main" id="{00000000-0008-0000-0100-00003E000000}"/>
                </a:ext>
              </a:extLst>
            </xdr:cNvPr>
            <xdr:cNvSpPr/>
          </xdr:nvSpPr>
          <xdr:spPr>
            <a:xfrm>
              <a:off x="5322794" y="15497734"/>
              <a:ext cx="190501" cy="19050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63" name="ZoneTexte 62">
              <a:extLst>
                <a:ext uri="{FF2B5EF4-FFF2-40B4-BE49-F238E27FC236}">
                  <a16:creationId xmlns:a16="http://schemas.microsoft.com/office/drawing/2014/main" id="{00000000-0008-0000-0100-00003F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c /</a:t>
              </a:r>
              <a:r>
                <a:rPr lang="fr-FR" sz="1100" baseline="0"/>
                <a:t> Flèche sur laquelle cliquer</a:t>
              </a:r>
              <a:endParaRPr lang="fr-FR" sz="1100"/>
            </a:p>
          </xdr:txBody>
        </xdr:sp>
        <xdr:cxnSp macro="">
          <xdr:nvCxnSpPr>
            <xdr:cNvPr id="64" name="Connecteur : en arc 63">
              <a:extLst>
                <a:ext uri="{FF2B5EF4-FFF2-40B4-BE49-F238E27FC236}">
                  <a16:creationId xmlns:a16="http://schemas.microsoft.com/office/drawing/2014/main" id="{00000000-0008-0000-0100-000040000000}"/>
                </a:ext>
              </a:extLst>
            </xdr:cNvPr>
            <xdr:cNvCxnSpPr>
              <a:stCxn id="63" idx="1"/>
              <a:endCxn id="62" idx="0"/>
            </xdr:cNvCxnSpPr>
          </xdr:nvCxnSpPr>
          <xdr:spPr>
            <a:xfrm rot="10800000" flipV="1">
              <a:off x="5418046" y="15225088"/>
              <a:ext cx="308161" cy="272645"/>
            </a:xfrm>
            <a:prstGeom prst="curvedConnector2">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2767853</xdr:colOff>
      <xdr:row>91</xdr:row>
      <xdr:rowOff>168407</xdr:rowOff>
    </xdr:from>
    <xdr:to>
      <xdr:col>0</xdr:col>
      <xdr:colOff>3171265</xdr:colOff>
      <xdr:row>93</xdr:row>
      <xdr:rowOff>111407</xdr:rowOff>
    </xdr:to>
    <xdr:sp macro="" textlink="">
      <xdr:nvSpPr>
        <xdr:cNvPr id="86" name="Flèche : bas 85">
          <a:extLst>
            <a:ext uri="{FF2B5EF4-FFF2-40B4-BE49-F238E27FC236}">
              <a16:creationId xmlns:a16="http://schemas.microsoft.com/office/drawing/2014/main" id="{00000000-0008-0000-0100-000056000000}"/>
            </a:ext>
          </a:extLst>
        </xdr:cNvPr>
        <xdr:cNvSpPr/>
      </xdr:nvSpPr>
      <xdr:spPr>
        <a:xfrm>
          <a:off x="2767853" y="20094707"/>
          <a:ext cx="403412" cy="3240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573778</xdr:colOff>
      <xdr:row>130</xdr:row>
      <xdr:rowOff>28368</xdr:rowOff>
    </xdr:from>
    <xdr:to>
      <xdr:col>0</xdr:col>
      <xdr:colOff>5440445</xdr:colOff>
      <xdr:row>135</xdr:row>
      <xdr:rowOff>28249</xdr:rowOff>
    </xdr:to>
    <xdr:pic>
      <xdr:nvPicPr>
        <xdr:cNvPr id="90" name="Image 89">
          <a:extLst>
            <a:ext uri="{FF2B5EF4-FFF2-40B4-BE49-F238E27FC236}">
              <a16:creationId xmlns:a16="http://schemas.microsoft.com/office/drawing/2014/main" id="{00000000-0008-0000-0100-00005A000000}"/>
            </a:ext>
          </a:extLst>
        </xdr:cNvPr>
        <xdr:cNvPicPr>
          <a:picLocks noChangeAspect="1"/>
        </xdr:cNvPicPr>
      </xdr:nvPicPr>
      <xdr:blipFill>
        <a:blip xmlns:r="http://schemas.openxmlformats.org/officeDocument/2006/relationships" r:embed="rId5"/>
        <a:stretch>
          <a:fillRect/>
        </a:stretch>
      </xdr:blipFill>
      <xdr:spPr>
        <a:xfrm>
          <a:off x="573778" y="27688968"/>
          <a:ext cx="4866667" cy="952381"/>
        </a:xfrm>
        <a:prstGeom prst="rect">
          <a:avLst/>
        </a:prstGeom>
      </xdr:spPr>
    </xdr:pic>
    <xdr:clientData/>
  </xdr:twoCellAnchor>
  <xdr:twoCellAnchor editAs="oneCell">
    <xdr:from>
      <xdr:col>0</xdr:col>
      <xdr:colOff>389283</xdr:colOff>
      <xdr:row>112</xdr:row>
      <xdr:rowOff>82826</xdr:rowOff>
    </xdr:from>
    <xdr:to>
      <xdr:col>0</xdr:col>
      <xdr:colOff>5313092</xdr:colOff>
      <xdr:row>117</xdr:row>
      <xdr:rowOff>73183</xdr:rowOff>
    </xdr:to>
    <xdr:pic>
      <xdr:nvPicPr>
        <xdr:cNvPr id="91" name="Image 90">
          <a:extLst>
            <a:ext uri="{FF2B5EF4-FFF2-40B4-BE49-F238E27FC236}">
              <a16:creationId xmlns:a16="http://schemas.microsoft.com/office/drawing/2014/main" id="{00000000-0008-0000-0100-00005B000000}"/>
            </a:ext>
          </a:extLst>
        </xdr:cNvPr>
        <xdr:cNvPicPr>
          <a:picLocks noChangeAspect="1"/>
        </xdr:cNvPicPr>
      </xdr:nvPicPr>
      <xdr:blipFill>
        <a:blip xmlns:r="http://schemas.openxmlformats.org/officeDocument/2006/relationships" r:embed="rId6"/>
        <a:stretch>
          <a:fillRect/>
        </a:stretch>
      </xdr:blipFill>
      <xdr:spPr>
        <a:xfrm>
          <a:off x="389283" y="26993022"/>
          <a:ext cx="4923809" cy="942857"/>
        </a:xfrm>
        <a:prstGeom prst="rect">
          <a:avLst/>
        </a:prstGeom>
      </xdr:spPr>
    </xdr:pic>
    <xdr:clientData/>
  </xdr:twoCellAnchor>
  <xdr:twoCellAnchor editAs="oneCell">
    <xdr:from>
      <xdr:col>0</xdr:col>
      <xdr:colOff>83345</xdr:colOff>
      <xdr:row>177</xdr:row>
      <xdr:rowOff>1</xdr:rowOff>
    </xdr:from>
    <xdr:to>
      <xdr:col>0</xdr:col>
      <xdr:colOff>6662739</xdr:colOff>
      <xdr:row>186</xdr:row>
      <xdr:rowOff>137161</xdr:rowOff>
    </xdr:to>
    <xdr:pic>
      <xdr:nvPicPr>
        <xdr:cNvPr id="14" name="Image 13">
          <a:extLst>
            <a:ext uri="{FF2B5EF4-FFF2-40B4-BE49-F238E27FC236}">
              <a16:creationId xmlns:a16="http://schemas.microsoft.com/office/drawing/2014/main" id="{00000000-0008-0000-0100-00000E00000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r="11456" b="30411"/>
        <a:stretch/>
      </xdr:blipFill>
      <xdr:spPr>
        <a:xfrm>
          <a:off x="83345" y="35337751"/>
          <a:ext cx="6579394" cy="1851660"/>
        </a:xfrm>
        <a:prstGeom prst="rect">
          <a:avLst/>
        </a:prstGeom>
      </xdr:spPr>
    </xdr:pic>
    <xdr:clientData/>
  </xdr:twoCellAnchor>
  <xdr:twoCellAnchor editAs="oneCell">
    <xdr:from>
      <xdr:col>0</xdr:col>
      <xdr:colOff>516628</xdr:colOff>
      <xdr:row>157</xdr:row>
      <xdr:rowOff>9525</xdr:rowOff>
    </xdr:from>
    <xdr:to>
      <xdr:col>0</xdr:col>
      <xdr:colOff>5537004</xdr:colOff>
      <xdr:row>158</xdr:row>
      <xdr:rowOff>142920</xdr:rowOff>
    </xdr:to>
    <xdr:pic>
      <xdr:nvPicPr>
        <xdr:cNvPr id="15" name="Image 14">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8"/>
        <a:stretch>
          <a:fillRect/>
        </a:stretch>
      </xdr:blipFill>
      <xdr:spPr>
        <a:xfrm>
          <a:off x="516628" y="32889825"/>
          <a:ext cx="5020376" cy="323895"/>
        </a:xfrm>
        <a:prstGeom prst="rect">
          <a:avLst/>
        </a:prstGeom>
      </xdr:spPr>
    </xdr:pic>
    <xdr:clientData/>
  </xdr:twoCellAnchor>
  <xdr:twoCellAnchor>
    <xdr:from>
      <xdr:col>0</xdr:col>
      <xdr:colOff>490904</xdr:colOff>
      <xdr:row>86</xdr:row>
      <xdr:rowOff>0</xdr:rowOff>
    </xdr:from>
    <xdr:to>
      <xdr:col>0</xdr:col>
      <xdr:colOff>7307097</xdr:colOff>
      <xdr:row>91</xdr:row>
      <xdr:rowOff>85693</xdr:rowOff>
    </xdr:to>
    <xdr:grpSp>
      <xdr:nvGrpSpPr>
        <xdr:cNvPr id="16" name="Groupe 15">
          <a:extLst>
            <a:ext uri="{FF2B5EF4-FFF2-40B4-BE49-F238E27FC236}">
              <a16:creationId xmlns:a16="http://schemas.microsoft.com/office/drawing/2014/main" id="{00000000-0008-0000-0100-000010000000}"/>
            </a:ext>
          </a:extLst>
        </xdr:cNvPr>
        <xdr:cNvGrpSpPr/>
      </xdr:nvGrpSpPr>
      <xdr:grpSpPr>
        <a:xfrm>
          <a:off x="490904" y="18764250"/>
          <a:ext cx="6816193" cy="1038193"/>
          <a:chOff x="534866" y="20676578"/>
          <a:chExt cx="6816193" cy="1052846"/>
        </a:xfrm>
      </xdr:grpSpPr>
      <xdr:pic>
        <xdr:nvPicPr>
          <xdr:cNvPr id="10" name="Imag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9"/>
          <a:stretch>
            <a:fillRect/>
          </a:stretch>
        </xdr:blipFill>
        <xdr:spPr>
          <a:xfrm>
            <a:off x="534866" y="20676578"/>
            <a:ext cx="4974982" cy="1052846"/>
          </a:xfrm>
          <a:prstGeom prst="rect">
            <a:avLst/>
          </a:prstGeom>
        </xdr:spPr>
      </xdr:pic>
      <xdr:grpSp>
        <xdr:nvGrpSpPr>
          <xdr:cNvPr id="73" name="Groupe 72">
            <a:extLst>
              <a:ext uri="{FF2B5EF4-FFF2-40B4-BE49-F238E27FC236}">
                <a16:creationId xmlns:a16="http://schemas.microsoft.com/office/drawing/2014/main" id="{00000000-0008-0000-0100-000049000000}"/>
              </a:ext>
            </a:extLst>
          </xdr:cNvPr>
          <xdr:cNvGrpSpPr/>
        </xdr:nvGrpSpPr>
        <xdr:grpSpPr>
          <a:xfrm>
            <a:off x="1910172" y="20763020"/>
            <a:ext cx="5440887" cy="951564"/>
            <a:chOff x="1842937" y="15027089"/>
            <a:chExt cx="5440887" cy="951044"/>
          </a:xfrm>
        </xdr:grpSpPr>
        <xdr:sp macro="" textlink="">
          <xdr:nvSpPr>
            <xdr:cNvPr id="74" name="Rectangle 73">
              <a:extLst>
                <a:ext uri="{FF2B5EF4-FFF2-40B4-BE49-F238E27FC236}">
                  <a16:creationId xmlns:a16="http://schemas.microsoft.com/office/drawing/2014/main" id="{00000000-0008-0000-0100-00004A000000}"/>
                </a:ext>
              </a:extLst>
            </xdr:cNvPr>
            <xdr:cNvSpPr/>
          </xdr:nvSpPr>
          <xdr:spPr>
            <a:xfrm>
              <a:off x="1842937" y="15878099"/>
              <a:ext cx="3283324" cy="10003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75" name="ZoneTexte 74">
              <a:extLst>
                <a:ext uri="{FF2B5EF4-FFF2-40B4-BE49-F238E27FC236}">
                  <a16:creationId xmlns:a16="http://schemas.microsoft.com/office/drawing/2014/main" id="{00000000-0008-0000-0100-00004B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d /</a:t>
              </a:r>
              <a:r>
                <a:rPr lang="fr-FR" sz="1100" baseline="0"/>
                <a:t> Support à selectionner (exemple)</a:t>
              </a:r>
              <a:endParaRPr lang="fr-FR" sz="1100"/>
            </a:p>
          </xdr:txBody>
        </xdr:sp>
        <xdr:cxnSp macro="">
          <xdr:nvCxnSpPr>
            <xdr:cNvPr id="76" name="Connecteur : en arc 75">
              <a:extLst>
                <a:ext uri="{FF2B5EF4-FFF2-40B4-BE49-F238E27FC236}">
                  <a16:creationId xmlns:a16="http://schemas.microsoft.com/office/drawing/2014/main" id="{00000000-0008-0000-0100-00004C000000}"/>
                </a:ext>
              </a:extLst>
            </xdr:cNvPr>
            <xdr:cNvCxnSpPr>
              <a:stCxn id="75" idx="1"/>
              <a:endCxn id="74" idx="3"/>
            </xdr:cNvCxnSpPr>
          </xdr:nvCxnSpPr>
          <xdr:spPr>
            <a:xfrm rot="10800000" flipV="1">
              <a:off x="5126262" y="15225089"/>
              <a:ext cx="599945" cy="703027"/>
            </a:xfrm>
            <a:prstGeom prst="curvedConnector3">
              <a:avLst>
                <a:gd name="adj1" fmla="val 50000"/>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0</xdr:colOff>
      <xdr:row>0</xdr:row>
      <xdr:rowOff>0</xdr:rowOff>
    </xdr:from>
    <xdr:to>
      <xdr:col>0</xdr:col>
      <xdr:colOff>4655065</xdr:colOff>
      <xdr:row>5</xdr:row>
      <xdr:rowOff>92929</xdr:rowOff>
    </xdr:to>
    <xdr:grpSp>
      <xdr:nvGrpSpPr>
        <xdr:cNvPr id="2" name="Groupe 1">
          <a:extLst>
            <a:ext uri="{FF2B5EF4-FFF2-40B4-BE49-F238E27FC236}">
              <a16:creationId xmlns:a16="http://schemas.microsoft.com/office/drawing/2014/main" id="{1F2678C6-CEDF-4ADF-9C49-7A80C75D232B}"/>
            </a:ext>
          </a:extLst>
        </xdr:cNvPr>
        <xdr:cNvGrpSpPr/>
      </xdr:nvGrpSpPr>
      <xdr:grpSpPr>
        <a:xfrm>
          <a:off x="0" y="0"/>
          <a:ext cx="4655065" cy="1045429"/>
          <a:chOff x="0" y="0"/>
          <a:chExt cx="4655065" cy="1045429"/>
        </a:xfrm>
      </xdr:grpSpPr>
      <xdr:sp macro="" textlink="">
        <xdr:nvSpPr>
          <xdr:cNvPr id="3" name="ZoneTexte 2">
            <a:extLst>
              <a:ext uri="{FF2B5EF4-FFF2-40B4-BE49-F238E27FC236}">
                <a16:creationId xmlns:a16="http://schemas.microsoft.com/office/drawing/2014/main" id="{BDC1AF92-D368-6904-87FF-EAC7A79CA554}"/>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4" name="Image 3">
            <a:extLst>
              <a:ext uri="{FF2B5EF4-FFF2-40B4-BE49-F238E27FC236}">
                <a16:creationId xmlns:a16="http://schemas.microsoft.com/office/drawing/2014/main" id="{55EE0A22-4E7A-95B5-035A-1CB1A099A9AD}"/>
              </a:ext>
            </a:extLst>
          </xdr:cNvPr>
          <xdr:cNvPicPr>
            <a:picLocks noChangeAspect="1"/>
          </xdr:cNvPicPr>
        </xdr:nvPicPr>
        <xdr:blipFill>
          <a:blip xmlns:r="http://schemas.openxmlformats.org/officeDocument/2006/relationships" r:embed="rId10"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5" name="ZoneTexte 4">
            <a:extLst>
              <a:ext uri="{FF2B5EF4-FFF2-40B4-BE49-F238E27FC236}">
                <a16:creationId xmlns:a16="http://schemas.microsoft.com/office/drawing/2014/main" id="{1DC87543-0A51-F35A-8100-ED3E85BA05E8}"/>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pic>
        <xdr:nvPicPr>
          <xdr:cNvPr id="6" name="Image 5">
            <a:extLst>
              <a:ext uri="{FF2B5EF4-FFF2-40B4-BE49-F238E27FC236}">
                <a16:creationId xmlns:a16="http://schemas.microsoft.com/office/drawing/2014/main" id="{0201D4C0-41D2-EAF2-1198-F16504A046AA}"/>
              </a:ext>
            </a:extLst>
          </xdr:cNvPr>
          <xdr:cNvPicPr>
            <a:picLocks noChangeAspect="1"/>
          </xdr:cNvPicPr>
        </xdr:nvPicPr>
        <xdr:blipFill>
          <a:blip xmlns:r="http://schemas.openxmlformats.org/officeDocument/2006/relationships" r:embed="rId11" cstate="screen">
            <a:extLst>
              <a:ext uri="{28A0092B-C50C-407E-A947-70E740481C1C}">
                <a14:useLocalDpi xmlns:a14="http://schemas.microsoft.com/office/drawing/2010/main"/>
              </a:ext>
            </a:extLst>
          </a:blip>
          <a:stretch>
            <a:fillRect/>
          </a:stretch>
        </xdr:blipFill>
        <xdr:spPr>
          <a:xfrm rot="5400000">
            <a:off x="3358310" y="-458373"/>
            <a:ext cx="468467" cy="2125042"/>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26</xdr:row>
          <xdr:rowOff>180975</xdr:rowOff>
        </xdr:from>
        <xdr:to>
          <xdr:col>1</xdr:col>
          <xdr:colOff>628650</xdr:colOff>
          <xdr:row>26</xdr:row>
          <xdr:rowOff>390525</xdr:rowOff>
        </xdr:to>
        <xdr:sp macro="" textlink="">
          <xdr:nvSpPr>
            <xdr:cNvPr id="2052" name="Check Box 4" descr="qsfqgsdx"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390525</xdr:colOff>
          <xdr:row>27</xdr:row>
          <xdr:rowOff>485775</xdr:rowOff>
        </xdr:from>
        <xdr:to>
          <xdr:col>1</xdr:col>
          <xdr:colOff>609600</xdr:colOff>
          <xdr:row>28</xdr:row>
          <xdr:rowOff>152400</xdr:rowOff>
        </xdr:to>
        <xdr:sp macro="" textlink="">
          <xdr:nvSpPr>
            <xdr:cNvPr id="2062" name="Check Box 14" descr="qsfqgsdx"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29</xdr:row>
          <xdr:rowOff>485775</xdr:rowOff>
        </xdr:from>
        <xdr:to>
          <xdr:col>1</xdr:col>
          <xdr:colOff>638175</xdr:colOff>
          <xdr:row>30</xdr:row>
          <xdr:rowOff>104775</xdr:rowOff>
        </xdr:to>
        <xdr:sp macro="" textlink="">
          <xdr:nvSpPr>
            <xdr:cNvPr id="2063" name="Check Box 15" descr="qsfqgsdx"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7</xdr:col>
      <xdr:colOff>2106532</xdr:colOff>
      <xdr:row>7</xdr:row>
      <xdr:rowOff>65561</xdr:rowOff>
    </xdr:to>
    <xdr:grpSp>
      <xdr:nvGrpSpPr>
        <xdr:cNvPr id="12" name="Groupe 11">
          <a:extLst>
            <a:ext uri="{FF2B5EF4-FFF2-40B4-BE49-F238E27FC236}">
              <a16:creationId xmlns:a16="http://schemas.microsoft.com/office/drawing/2014/main" id="{02778127-0A4F-4A73-85AB-CF333D9B678D}"/>
            </a:ext>
          </a:extLst>
        </xdr:cNvPr>
        <xdr:cNvGrpSpPr/>
      </xdr:nvGrpSpPr>
      <xdr:grpSpPr>
        <a:xfrm>
          <a:off x="0" y="0"/>
          <a:ext cx="10142168" cy="1728106"/>
          <a:chOff x="8932947" y="4713633"/>
          <a:chExt cx="8447216" cy="1424869"/>
        </a:xfrm>
      </xdr:grpSpPr>
      <xdr:pic>
        <xdr:nvPicPr>
          <xdr:cNvPr id="13" name="Image 12">
            <a:extLst>
              <a:ext uri="{FF2B5EF4-FFF2-40B4-BE49-F238E27FC236}">
                <a16:creationId xmlns:a16="http://schemas.microsoft.com/office/drawing/2014/main" id="{4D1F711E-FFA0-45A0-7638-8F4DEBFDA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9690364" y="4907051"/>
            <a:ext cx="3288510" cy="1231451"/>
          </a:xfrm>
          <a:prstGeom prst="rect">
            <a:avLst/>
          </a:prstGeom>
        </xdr:spPr>
      </xdr:pic>
      <xdr:sp macro="" textlink="">
        <xdr:nvSpPr>
          <xdr:cNvPr id="14" name="ZoneTexte 13">
            <a:extLst>
              <a:ext uri="{FF2B5EF4-FFF2-40B4-BE49-F238E27FC236}">
                <a16:creationId xmlns:a16="http://schemas.microsoft.com/office/drawing/2014/main" id="{3A601D7E-E12B-ED5F-35AC-FDCA5A8355BE}"/>
              </a:ext>
            </a:extLst>
          </xdr:cNvPr>
          <xdr:cNvSpPr txBox="1"/>
        </xdr:nvSpPr>
        <xdr:spPr>
          <a:xfrm>
            <a:off x="8932947" y="4716084"/>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Financé par :</a:t>
            </a:r>
          </a:p>
        </xdr:txBody>
      </xdr:sp>
      <xdr:sp macro="" textlink="">
        <xdr:nvSpPr>
          <xdr:cNvPr id="15" name="ZoneTexte 14">
            <a:extLst>
              <a:ext uri="{FF2B5EF4-FFF2-40B4-BE49-F238E27FC236}">
                <a16:creationId xmlns:a16="http://schemas.microsoft.com/office/drawing/2014/main" id="{5EE03E84-0622-AB19-0D87-1B1A0E20F6BC}"/>
              </a:ext>
            </a:extLst>
          </xdr:cNvPr>
          <xdr:cNvSpPr txBox="1"/>
        </xdr:nvSpPr>
        <xdr:spPr>
          <a:xfrm>
            <a:off x="13157711" y="4713633"/>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Conçu et réalisé par :</a:t>
            </a:r>
          </a:p>
        </xdr:txBody>
      </xdr:sp>
      <xdr:pic>
        <xdr:nvPicPr>
          <xdr:cNvPr id="16" name="Image 15">
            <a:extLst>
              <a:ext uri="{FF2B5EF4-FFF2-40B4-BE49-F238E27FC236}">
                <a16:creationId xmlns:a16="http://schemas.microsoft.com/office/drawing/2014/main" id="{A95A5CF8-FA05-64B3-7F5B-C252E69DC0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rot="5400000">
            <a:off x="14911945" y="3648311"/>
            <a:ext cx="955176" cy="3981260"/>
          </a:xfrm>
          <a:prstGeom prst="rect">
            <a:avLst/>
          </a:prstGeom>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B868BE8-61DE-4517-AAE5-D3199C014FCF}" name="Tableau5" displayName="Tableau5" ref="B42:R596" totalsRowShown="0" headerRowDxfId="165" dataDxfId="163" headerRowBorderDxfId="164">
  <autoFilter ref="B42:R596" xr:uid="{C35354EB-5BE3-4EFB-8E8B-9977D1E24262}"/>
  <sortState xmlns:xlrd2="http://schemas.microsoft.com/office/spreadsheetml/2017/richdata2" ref="B140:R160">
    <sortCondition ref="H42:H596"/>
  </sortState>
  <tableColumns count="17">
    <tableColumn id="1" xr3:uid="{415E99BA-4618-45AF-95F6-E30F1E45C2BC}" name="DATE REFERENCEMENT" dataDxfId="162">
      <calculatedColumnFormula>IF('PR-tampon'!B9="","",IF('PR-tampon'!B9=0,"",INDIRECT(NOM_FR_FACADE&amp;ADDRESS('PR-tampon'!$B9,COLUMN(REFERENCEMENT_FACADE[[#Headers],[DATE REFERENCEMENT]])))))</calculatedColumnFormula>
    </tableColumn>
    <tableColumn id="2" xr3:uid="{163524BD-4393-4861-B4DC-D71753191083}" name="ASPECT" dataDxfId="161">
      <calculatedColumnFormula>IF('PR-tampon'!B9="","",IF('PR-tampon'!B9=0,"",INDIRECT(NOM_FR_FACADE&amp;ADDRESS('PR-tampon'!$E9,COLUMN(REFERENCEMENT_FACADE[[#Headers],[ASPECT]])))))</calculatedColumnFormula>
    </tableColumn>
    <tableColumn id="3" xr3:uid="{1596DD29-4006-4114-ACCF-24CE92FE434A}" name="TYPE DE PROCEDE" dataDxfId="160">
      <calculatedColumnFormula>IF('PR-tampon'!B9="","",IF('PR-tampon'!B9=0,"",INDIRECT(NOM_FR_FACADE&amp;ADDRESS('PR-tampon'!$E9,COLUMN(REFERENCEMENT_FACADE[[#Headers],[TYPE DE PROCEDE]])))))</calculatedColumnFormula>
    </tableColumn>
    <tableColumn id="4" xr3:uid="{40837E4E-3B33-4A5B-97E0-98B7B7F5D119}" name="NOM COMMERCIAL DU PROCEDE" dataDxfId="159">
      <calculatedColumnFormula>IF('PR-tampon'!B9="","",IF('PR-tampon'!B9=0,"",INDIRECT(NOM_FR_FACADE&amp;ADDRESS('PR-tampon'!$E9,COLUMN(REFERENCEMENT_FACADE[[#Headers],[NOM COMMERCIAL DU PROCEDE]])))))</calculatedColumnFormula>
    </tableColumn>
    <tableColumn id="5" xr3:uid="{BD35CFCE-86F3-4A1A-8697-B6E436751D9D}" name="FABRICANT / TITULAIRE" dataDxfId="158">
      <calculatedColumnFormula>IF('PR-tampon'!B9="","",IF('PR-tampon'!B9=0,"",INDIRECT(NOM_FR_FACADE&amp;ADDRESS('PR-tampon'!$E9,COLUMN(REFERENCEMENT_FACADE[[#Headers],[FABRICANT / TITULAIRE]])))))</calculatedColumnFormula>
    </tableColumn>
    <tableColumn id="8" xr3:uid="{0C5D7EE5-E8E6-4F45-A6A0-1FCADBACC966}" name="TYPE DE DOCUMENT DE REFERENCE" dataDxfId="157">
      <calculatedColumnFormula>IF('PR-tampon'!B9="","",IF('PR-tampon'!B9=0,"",INDIRECT(NOM_FR_FACADE&amp;ADDRESS('PR-tampon'!$E9,COLUMN(REFERENCEMENT_FACADE[[#Headers],[TYPE DE DOCUMENT DE REFERENCE]])))))</calculatedColumnFormula>
    </tableColumn>
    <tableColumn id="9" xr3:uid="{F5E71920-F4B2-4AD8-BBF8-2B5FEA26D4FA}" name="REF" dataDxfId="156">
      <calculatedColumnFormula>IF('PR-tampon'!B9="","",IF('PR-tampon'!B9=0,"",INDIRECT(NOM_FR_FACADE&amp;ADDRESS('PR-tampon'!$E9,COLUMN(REFERENCEMENT_FACADE[[#Headers],[REF]])))))</calculatedColumnFormula>
    </tableColumn>
    <tableColumn id="10" xr3:uid="{133094BE-7DFC-4E53-AC65-44AD43A8576D}" name="AVIS LIMITE AU / VALIDITE" dataDxfId="155">
      <calculatedColumnFormula>IF('PR-tampon'!B9="","",IF('PR-tampon'!B9=0,"",INDIRECT(NOM_FR_FACADE&amp;ADDRESS('PR-tampon'!$E9,COLUMN(REFERENCEMENT_FACADE[[#Headers],[AVIS LIMITE AU / VALIDITE]])))))</calculatedColumnFormula>
    </tableColumn>
    <tableColumn id="12" xr3:uid="{546E9A0E-F381-47DF-8218-056E8DE9F9E1}" name="TC/TNC_x000a_pour le domaine d'emploi visé" dataDxfId="154">
      <calculatedColumnFormula>IF('PR-tampon'!B9="","",IF('PR-tampon'!B9=0,"",INDIRECT(NOM_FR_FACADE&amp;ADDRESS('PR-tampon'!$E9,COLUMN(REFERENCEMENT_FACADE[[#Headers],[TC/TNC
dans le domaine d''emploi visé]])))))</calculatedColumnFormula>
    </tableColumn>
    <tableColumn id="13" xr3:uid="{D8D67CE4-8C05-49A3-9405-D4BF722C6331}" name="SYNTHESE DES _x000a_SUPPORTS VISES" dataDxfId="153">
      <calculatedColumnFormula>IF('PR-tampon'!B9="","",IF('PR-tampon'!B9=0,"",INDIRECT(NOM_FR_FACADE&amp;ADDRESS('PR-tampon'!$E9,COLUMN(REFERENCEMENT_FACADE[[#Headers],[Synthèse support visés]])))))</calculatedColumnFormula>
    </tableColumn>
    <tableColumn id="6" xr3:uid="{2D62CCF9-C2FA-42AF-89A2-5BA5B29F62E4}" name="LIMITATION HAUTEUR DE FACADE" dataDxfId="152">
      <calculatedColumnFormula>IF('PR-tampon'!B9="","",IF('PR-tampon'!B9=0,"",INDIRECT(NOM_FR_FACADE&amp;ADDRESS('PR-tampon'!$E9,COLUMN(REFERENCEMENT_FACADE[[#Headers],[LIMITATION DE HAUTEUR DE FACADE3]])))))</calculatedColumnFormula>
    </tableColumn>
    <tableColumn id="17" xr3:uid="{B7D146EC-7A35-4836-B0CF-C71EAEE109D3}" name="REPRESENTATION GRAPHIQUE DE LA LIMITATION HAUTEUR DE FACADE MAX" dataDxfId="151">
      <calculatedColumnFormula>IF('PR-tampon'!B9="","",IF('PR-tampon'!B9=0,"",INDIRECT(NOM_FR_FACADE&amp;ADDRESS('PR-tampon'!$E9,COLUMN(REFERENCEMENT_FACADE[[#Headers],[LIMITATION DE HAUTEUR DE FACADE]])))))</calculatedColumnFormula>
    </tableColumn>
    <tableColumn id="15" xr3:uid="{D97E88E9-F065-4B36-89DD-706D0C09A65A}" name="OBSERVATIONS SUR DOMAINE D'EMPLOI_x000a_Hauteur" dataDxfId="150">
      <calculatedColumnFormula>IF('PR-tampon'!B9="","",IF('PR-tampon'!B9=0,"",IF(INDIRECT(NOM_FR_FACADE&amp;ADDRESS('PR-tampon'!$E9,COLUMN(REFERENCEMENT_FACADE[Observation domaine d''emploi Hauteur])))=0,"-",INDIRECT(NOM_FR_FACADE&amp;ADDRESS('PR-tampon'!$E9,COLUMN(REFERENCEMENT_FACADE[Observation domaine d''emploi Hauteur]))))))</calculatedColumnFormula>
    </tableColumn>
    <tableColumn id="16" xr3:uid="{3FF826C9-9C34-45E2-A384-67FCAD319A55}" name="CATEGORIE MAXIMALE DE BATIMENT POUR LA ZONE DE SISMICITE VISEE" dataDxfId="149">
      <calculatedColumnFormula>IF('PR-tampon'!B9="","",IF('PR-tampon'!B9=0,"",INDIRECT(NOM_FR_FACADE&amp;ADDRESS('PR-tampon'!$E9,COLUMN(REFERENCEMENT_FACADE[[#Headers],[Colonne catégorie visée]])))))</calculatedColumnFormula>
    </tableColumn>
    <tableColumn id="14" xr3:uid="{24DAB26E-1971-4140-9163-847AE8798CDD}" name="ZONE DE SISMICITE MAXIMALE POUR LA CATEGORIE DE BATIMENT VISEE" dataDxfId="148">
      <calculatedColumnFormula>IF('PR-tampon'!B9="","",IF('PR-tampon'!B9=0,"",INDIRECT(NOM_FR_FACADE&amp;ADDRESS('PR-tampon'!$E9,COLUMN(REFERENCEMENT_FACADE[[#Headers],[Colonne zone visée]])))))</calculatedColumnFormula>
    </tableColumn>
    <tableColumn id="7" xr3:uid="{91FCC58E-38F5-4C20-AAAF-B1A344219325}" name="OBSERVATIONS SUR DOMAINE D'EMPLOI_x000a_Sismique" dataDxfId="147">
      <calculatedColumnFormula>IF('PR-tampon'!B9="","",IF('PR-tampon'!B9=0,"",IF(INDIRECT(NOM_FR_FACADE&amp;ADDRESS('PR-tampon'!$E9,COLUMN(REFERENCEMENT_FACADE[OBSERVATIONS SUR DOMAINE D''EMPLOI Sismique])))="","-",(INDIRECT(NOM_FR_FACADE&amp;ADDRESS('PR-tampon'!$E9,COLUMN(REFERENCEMENT_FACADE[OBSERVATIONS SUR DOMAINE D''EMPLOI Sismique])))))))</calculatedColumnFormula>
    </tableColumn>
    <tableColumn id="11" xr3:uid="{DD5E82AE-2D40-4611-9EBD-0387B45C392D}" name="APPRECIATION DE LABORATOIRE_x000a_Portant sur le risque de propagation du feu par les façades et la chute d'objet" dataDxfId="146">
      <calculatedColumnFormula>IF('PR-tampon'!B9="","",IF('PR-tampon'!B9=0,"",IF(INDIRECT(NOM_FR_FACADE&amp;ADDRESS('PR-tampon'!$E9,COLUMN(REFERENCEMENT_FACADE[REF ApL])))=0,"",INDIRECT(NOM_FR_FACADE&amp;ADDRESS('PR-tampon'!$E9,COLUMN(REFERENCEMENT_FACADE[REF ApL]))))))</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7779CF-5EE9-415D-BA60-1A6665542562}" name="REFERENCEMENT_FACADE" displayName="REFERENCEMENT_FACADE" ref="A5:CJ193" totalsRowShown="0" headerRowDxfId="145" dataDxfId="143" headerRowBorderDxfId="144" tableBorderDxfId="142">
  <autoFilter ref="A5:CJ193" xr:uid="{F2ECE701-CBD0-4D54-8156-77FD958B3804}"/>
  <sortState xmlns:xlrd2="http://schemas.microsoft.com/office/spreadsheetml/2017/richdata2" ref="A6:CJ92">
    <sortCondition ref="BQ5:BQ193"/>
  </sortState>
  <tableColumns count="88">
    <tableColumn id="29" xr3:uid="{1E3DE8F4-25CD-42AD-98C5-46AE7AB267AD}" name="DATE REFERENCEMENT" dataDxfId="141"/>
    <tableColumn id="4" xr3:uid="{33743BC0-A176-4863-9880-304ADE50461A}" name="ASPECT" dataDxfId="140"/>
    <tableColumn id="3" xr3:uid="{2C2854E5-2D5F-4907-8C03-572BCBCA990A}" name="TYPE DE PROCEDE" dataDxfId="139"/>
    <tableColumn id="2" xr3:uid="{870BF0AA-68D0-4FC4-BCCA-A7F64330FDB0}" name="NOM COMMERCIAL DU PROCEDE" dataDxfId="138"/>
    <tableColumn id="1" xr3:uid="{F0B449BE-F469-44FD-ACC1-863CA37E446E}" name="FABRICANT / TITULAIRE" dataDxfId="137"/>
    <tableColumn id="26" xr3:uid="{284A5418-5BD0-4158-929E-A785B0C1EC0D}" name="Charpente bois (NF DTU 31.1)" dataDxfId="136"/>
    <tableColumn id="14" xr3:uid="{9B2AA922-6448-44B1-B2B0-C48C8D86EC47}" name="COB (NF DTU 31.2)" dataDxfId="135"/>
    <tableColumn id="37" xr3:uid="{DA79F352-B6BF-4B28-9B43-68A159FDDB1B}" name="FOB (NF DTU 31.4)" dataDxfId="134"/>
    <tableColumn id="96" xr3:uid="{2719C30A-1EFC-4B08-8DFA-1E755BE404DF}" name="FOB (Sous AT/DTA/ATEx)" dataDxfId="133"/>
    <tableColumn id="95" xr3:uid="{A284CCCC-3301-4BEC-8164-EF5A3F2A232C}" name="FOB (NF DTU 31.4 et/ou Sous AT/DTA/Atex)" dataDxfId="132">
      <calculatedColumnFormula>IF(REFERENCEMENT_FACADE[[#This Row],[Charpente bois (NF DTU 31.1)]]="OUI","SO",IF(OR(REFERENCEMENT_FACADE[[#This Row],[FOB (Sous AT/DTA/ATEx)]]="OUI",REFERENCEMENT_FACADE[[#This Row],[FOB (NF DTU 31.4)]]="OUI"),"OUI","SO"))</calculatedColumnFormula>
    </tableColumn>
    <tableColumn id="15" xr3:uid="{9CACA62A-CADD-4157-BAF1-F6A9596A49B9}" name="CLT (Sous AT/DTA)" dataDxfId="131"/>
    <tableColumn id="16" xr3:uid="{BCF166DC-5ABE-432E-830D-C46C78ACD242}" name="≤ 6 m (situation a à c)" dataDxfId="130"/>
    <tableColumn id="17" xr3:uid="{7037B57C-4333-4513-B151-0733323177EB}" name="≤ 9 m (situation a à c)" dataDxfId="129"/>
    <tableColumn id="18" xr3:uid="{EE6CA369-0C10-4EE4-A0C8-BFBFC089606C}" name="≤ 10 m (situation a à c)" dataDxfId="128"/>
    <tableColumn id="78" xr3:uid="{E51766D8-2030-4B83-AE5D-2AE16C6C8AC6}" name="≤ 15 m (situation a à c)" dataDxfId="127"/>
    <tableColumn id="20" xr3:uid="{4F496C54-07C9-461F-8D2D-6492B8A203B4}" name="≤ 18 m (situation a à c)" dataDxfId="126"/>
    <tableColumn id="106" xr3:uid="{5FFF54A3-F27D-4E03-A694-87751CE5A0BE}" name="≤ 20 m (situation a à c)" dataDxfId="125"/>
    <tableColumn id="22" xr3:uid="{D1C9B87E-82B5-4634-9209-A1C7899FB6E4}" name="≤ 28 m (situation a à c)" dataDxfId="124"/>
    <tableColumn id="30" xr3:uid="{A09A23C3-A941-4AF5-A625-FE1CFA13D460}" name="≤ 33 m (situation a à c)" dataDxfId="123"/>
    <tableColumn id="87" xr3:uid="{BF3F4233-3125-474C-BF8E-BD2E3093E21A}" name="≤ 34 m (situation a à c)" dataDxfId="122"/>
    <tableColumn id="86" xr3:uid="{423E1069-9CC8-4D4A-95EC-5C10EC6C1EA4}" name="≤ 36 m (situation a à c)" dataDxfId="121"/>
    <tableColumn id="38" xr3:uid="{9A6C89F8-3558-4F87-9B31-E5B88865BAF7}" name="≤ 40 m (situation a à c)" dataDxfId="120"/>
    <tableColumn id="24" xr3:uid="{BEE88288-6426-44CE-A55F-55C50EAA10B4}" name="≤ 50 m (situation a à c)" dataDxfId="119"/>
    <tableColumn id="27" xr3:uid="{1AFC18B5-F09F-4C10-B6AC-E8E3F5835253}" name="≤ 6 m (situation d)" dataDxfId="118"/>
    <tableColumn id="28" xr3:uid="{33D5DF19-3738-4EBC-8676-E8B39B3C0307}" name="≤ 9 m (situation d)" dataDxfId="117"/>
    <tableColumn id="19" xr3:uid="{35769D20-9E8C-446A-8314-485E6DA11639}" name="≤ 10 m (situation d)" dataDxfId="116"/>
    <tableColumn id="79" xr3:uid="{1C208BFC-37AF-46FC-AC44-FE800E4A1055}" name="≤ 15 m (situation d)" dataDxfId="115"/>
    <tableColumn id="21" xr3:uid="{01DC77F3-E54A-49CA-B9F6-9FDF12C34715}" name="≤ 18 m (situation d)" dataDxfId="114"/>
    <tableColumn id="107" xr3:uid="{39C37329-7FAF-40A2-9F40-A15729D7638C}" name="≤ 20 m (situation d)" dataDxfId="113"/>
    <tableColumn id="23" xr3:uid="{12321234-E62D-4D0F-ABE7-58E698D69085}" name="≤ 28 m (situation d)" dataDxfId="112"/>
    <tableColumn id="50" xr3:uid="{C35C9D09-EF9D-4BD1-BBEE-C32A206BDF7C}" name="≤ 33 m (situation d)" dataDxfId="111"/>
    <tableColumn id="89" xr3:uid="{839C172E-1D42-4F36-8E18-D435FF6FAC4F}" name="≤ 34 m (situation d)" dataDxfId="110"/>
    <tableColumn id="88" xr3:uid="{B1207457-DB10-4B1D-A622-C475AE5E6D09}" name="≤ 36 m (situation d)" dataDxfId="109"/>
    <tableColumn id="39" xr3:uid="{D842D8C3-FB1A-4EC1-BA64-0E53861E2361}" name="≤ 40 m (situation d)" dataDxfId="108"/>
    <tableColumn id="25" xr3:uid="{F46058FF-DFBC-4D73-A594-8FFC80D1E694}" name="≤ 50 m (situation d)" dataDxfId="107"/>
    <tableColumn id="75" xr3:uid="{5DF739A4-868C-4444-8ABF-E642C014FE8F}" name="≤ 6 m (a à c)" dataDxfId="106"/>
    <tableColumn id="72" xr3:uid="{F5A6F653-4EC0-47C3-8ACC-9F6258A48B24}" name="≤ 9 m (a à c)" dataDxfId="105"/>
    <tableColumn id="71" xr3:uid="{072BBF68-A90A-4626-86E6-FB122D860E3E}" name="≤ 10 m (a à c)" dataDxfId="104"/>
    <tableColumn id="80" xr3:uid="{57B52932-E2C5-4F85-927E-3F4913C116DF}" name="≤ 15 m (a à c)" dataDxfId="103"/>
    <tableColumn id="70" xr3:uid="{89EC9A7B-AEF7-452A-AE3C-8C90C82E3AE0}" name="≤ 18 m (a à c)" dataDxfId="102"/>
    <tableColumn id="108" xr3:uid="{198EF1A5-D6D0-4A5A-A001-C83F6F82C65E}" name="≤ 20 m (a à c)" dataDxfId="101"/>
    <tableColumn id="69" xr3:uid="{979CFCCE-DE40-466F-9443-F44ED8CD4BC3}" name="≤ 28 m (a à c)" dataDxfId="100"/>
    <tableColumn id="103" xr3:uid="{7A507A4E-DBF3-478A-BAEE-4621CD4A2032}" name="≤ 33 m (a à c)" dataDxfId="99"/>
    <tableColumn id="91" xr3:uid="{DDCA4D1C-5062-4DC9-9D71-5158CB48C5F1}" name="≤ 34 m (a à c)" dataDxfId="98"/>
    <tableColumn id="90" xr3:uid="{EF867260-3A62-4710-8F1A-BAEF4E8B6C9C}" name="≤ 36 m (a à c)" dataDxfId="97"/>
    <tableColumn id="68" xr3:uid="{D2593D91-54C1-4A4C-ABDB-EDFEB5315A76}" name="≤ 40 m (a à c)" dataDxfId="96"/>
    <tableColumn id="67" xr3:uid="{1AD0F98C-09C4-4B8A-884F-197CE13AF090}" name="≤ 50 m (a à c)" dataDxfId="95"/>
    <tableColumn id="74" xr3:uid="{A0C43957-4601-4BED-BF31-1E8704461B76}" name="≤ 6 m (d)" dataDxfId="94"/>
    <tableColumn id="73" xr3:uid="{6A3B0203-8423-447F-BB7A-8C47352D2BC1}" name="≤ 9 m (d)" dataDxfId="93"/>
    <tableColumn id="66" xr3:uid="{6F2F9AD5-E78B-4A2D-9E03-C271AE108547}" name="≤ 10 m (d)" dataDxfId="92"/>
    <tableColumn id="81" xr3:uid="{E7EEF5DA-6390-42DB-924A-DA63F3CC9103}" name="≤ 15 m (d)" dataDxfId="91"/>
    <tableColumn id="65" xr3:uid="{93939553-B840-457B-B9C1-0FB014A7717C}" name="≤ 18 m (d)" dataDxfId="90"/>
    <tableColumn id="109" xr3:uid="{E8FD4CC9-53B5-4794-9EC5-197F72DB4A37}" name="≤ 20 m (d)" dataDxfId="89"/>
    <tableColumn id="64" xr3:uid="{96EF884D-F703-4769-BAE7-E291A0C0D7C3}" name="≤ 28 m (d)" dataDxfId="88"/>
    <tableColumn id="104" xr3:uid="{D16A938D-4D95-4D22-A7B2-6307F1C033F9}" name="≤ 33 m (d)" dataDxfId="87"/>
    <tableColumn id="93" xr3:uid="{63F43B35-4617-462C-9232-059762FF53E9}" name="≤ 34 m (d)" dataDxfId="86"/>
    <tableColumn id="92" xr3:uid="{F10686BC-9759-4EEE-A4AA-94377CA8C4BC}" name="≤ 36 m (d)" dataDxfId="85"/>
    <tableColumn id="63" xr3:uid="{EEDB90B8-7855-46B2-983B-62E3E509A47C}" name="≤ 40 m (d)" dataDxfId="84"/>
    <tableColumn id="62" xr3:uid="{EDC99764-F907-4A94-9220-245771CC9287}" name="≤ 50 m (d)" dataDxfId="83"/>
    <tableColumn id="82" xr3:uid="{8CB985C6-831D-45AD-A55B-A77AA4BBA484}" name="Cas où rien n'est sélectionné en hauteur" dataDxfId="82"/>
    <tableColumn id="34" xr3:uid="{C6A21A36-87EB-46C1-8E1B-0A4DC2CB25F0}" name="I" dataDxfId="81"/>
    <tableColumn id="33" xr3:uid="{E19E3C42-C857-4008-9A22-439E5ECA9275}" name="II" dataDxfId="80"/>
    <tableColumn id="35" xr3:uid="{83AC7A4F-F6B5-40C9-B939-EEC1B34F98FF}" name="III" dataDxfId="79"/>
    <tableColumn id="32" xr3:uid="{DC8CFA3B-7A7D-4BF7-9B87-77F722FC3F01}" name="IV" dataDxfId="78"/>
    <tableColumn id="45" xr3:uid="{2186B147-9F2F-4E3D-8FE8-13AC73D134D1}" name="OBSERVATIONS SUR DOMAINE D'EMPLOI Sismique" dataDxfId="77"/>
    <tableColumn id="83" xr3:uid="{24E675B2-101B-43D1-A578-1FB0F1F2C875}" name="Cas où rien n'est sélectionné en sismique" dataDxfId="76"/>
    <tableColumn id="61" xr3:uid="{CF5EA82C-9FB6-44EE-B634-5962143E8E9A}" name="Système Ouvert" dataDxfId="75"/>
    <tableColumn id="6" xr3:uid="{B856D4D7-EE43-4157-87A6-29C65A75FFB8}" name="TYPE DE DOCUMENT DE REFERENCE" dataDxfId="74"/>
    <tableColumn id="7" xr3:uid="{95D84057-24D1-459C-8C09-2598AA7A10A0}" name="REF" dataDxfId="73"/>
    <tableColumn id="10" xr3:uid="{611C987B-BBB9-4A4D-BE20-ED21894DA53E}" name="AVIS LIMITE AU / VALIDITE" dataDxfId="72"/>
    <tableColumn id="11" xr3:uid="{2C4CD28A-9FFC-4C5D-9272-056D5CC2FAAA}" name="VALIDITE" dataDxfId="71">
      <calculatedColumnFormula>+(REFERENCEMENT_FACADE[[#This Row],[AVIS LIMITE AU / VALIDITE]]&gt;=TODAY())*1</calculatedColumnFormula>
    </tableColumn>
    <tableColumn id="12" xr3:uid="{D297EA58-9F4E-49A5-8995-65F8ACB3EAD5}" name=" -&gt; AT/DTA : Sur liste verte C2p (OUI/NON)_x000a_-&gt; ATex (Avis favorable / Avis défavorable)_x000a_-&gt; Autre : SO" dataDxfId="70"/>
    <tableColumn id="31" xr3:uid="{72A874F5-31AC-4185-B079-1DE7ED60D6B5}" name="TC/TNC_x000a_dans le domaine d'emploi visé" dataDxfId="69">
      <calculatedColumnFormula>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calculatedColumnFormula>
    </tableColumn>
    <tableColumn id="40" xr3:uid="{9B996C7B-DD83-48BE-876A-9AC520D7500B}" name="REF ApL" dataDxfId="68"/>
    <tableColumn id="51" xr3:uid="{2548B7F8-F3A3-4682-BBC4-0A4E3007EF63}" name="Colonne support visé" dataDxfId="67">
      <calculatedColumnFormula>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calculatedColumnFormula>
    </tableColumn>
    <tableColumn id="49" xr3:uid="{58ADF312-7000-4D4B-B4B6-D4E2E2BFD6CD}" name="Colonne situation visé" dataDxfId="66">
      <calculatedColumnFormula>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calculatedColumnFormula>
    </tableColumn>
    <tableColumn id="77" xr3:uid="{78955F54-EDBD-4FF4-A342-E0AB1E778FB6}" name="LIMITATION DE HAUTEUR DE FACADE" dataDxfId="65">
      <calculatedColumnFormula>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calculatedColumnFormula>
    </tableColumn>
    <tableColumn id="53" xr3:uid="{E76D4D5F-2984-4EEF-B6B7-917887390F3E}" name="Colonne zone visée" dataDxfId="64">
      <calculatedColumnFormula>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calculatedColumnFormula>
    </tableColumn>
    <tableColumn id="52" xr3:uid="{F87CDF6B-99EF-45AD-ADD1-8899B38B670D}" name="Colonne catégorie visée" dataDxfId="63">
      <calculatedColumnFormula>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calculatedColumnFormula>
    </tableColumn>
    <tableColumn id="54" xr3:uid="{0139F66B-AB4F-4454-9A50-39CDD0615462}" name="Synthèse support visés" dataDxfId="62">
      <calculatedColumnFormula>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calculatedColumnFormula>
    </tableColumn>
    <tableColumn id="60" xr3:uid="{E98040BA-5FCE-4A5B-94F6-FF59B2E8DF7E}" name="LIMITATION DE HAUTEUR DE FACADE3" dataDxfId="61">
      <calculatedColumnFormula>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calculatedColumnFormula>
    </tableColumn>
    <tableColumn id="76" xr3:uid="{256C23F1-686F-4A9D-BF0D-C8CC2D47E902}" name="Observation domaine d'emploi Hauteur" dataDxfId="60">
      <calculatedColumnFormula>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calculatedColumnFormula>
    </tableColumn>
    <tableColumn id="84" xr3:uid="{71312E38-F80B-4B2E-9878-0E98EF776527}" name="Validité" dataDxfId="59">
      <calculatedColumnFormula>REFERENCEMENT_FACADE[[#This Row],[VALIDITE]]</calculatedColumnFormula>
    </tableColumn>
    <tableColumn id="55" xr3:uid="{F1EE2E3B-FC6C-4F0B-B079-70DB66EF2A0F}" name="Support visé" dataDxfId="58">
      <calculatedColumnFormula>IF(RECH_SUPPORT=TRUE,IF(MID(REFERENCEMENT_FACADE[[#This Row],[Colonne support visé]],1,3)="OUI",1,IF(OR(MID(REFERENCEMENT_FACADE[[#This Row],[Colonne support visé]],1,3)="non",MID(REFERENCEMENT_FACADE[[#This Row],[Colonne support visé]],1,2)="SO"),0,0)),1)</calculatedColumnFormula>
    </tableColumn>
    <tableColumn id="56" xr3:uid="{4BBC7A76-7AF4-4874-BF11-C8446397374F}" name="hauteur visée" dataDxfId="57">
      <calculatedColumnFormula>IF(RECH_HAUTEUR=FALSE,1,IF(AND(MID(REFERENCEMENT_FACADE[[#This Row],[Colonne situation visé]],1,3)="oui",HAUT_VISEE&lt;=REFERENCEMENT_FACADE[[#This Row],[LIMITATION DE HAUTEUR DE FACADE]],HAUT_VISEE&lt;&gt;"",SITUA_VISEE&lt;&gt;""),1,IF(MID(REFERENCEMENT_FACADE[[#This Row],[Colonne situation visé]],1,3)="non",0,"ERREUR")))</calculatedColumnFormula>
    </tableColumn>
    <tableColumn id="57" xr3:uid="{F313886B-CFD7-4F2A-8F07-F7A930684258}" name="zone de simicité" dataDxfId="56">
      <calculatedColumnFormula>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calculatedColumnFormula>
    </tableColumn>
    <tableColumn id="59" xr3:uid="{AF6827F9-7F38-4A2C-8720-3FCA02F293EE}" name="Ordre" dataDxfId="55">
      <calculatedColumnFormula>IF(REFERENCEMENT_FACADE[[#This Row],[Eligibilité procédé]]&lt;&gt;0,COUNTIF(REFERENCEMENT_FACADE[Eligibilité procédé],"&lt;="&amp;REFERENCEMENT_FACADE[[#This Row],[Eligibilité procédé]])-COUNTIF(REFERENCEMENT_FACADE[Eligibilité procédé],"=0"),ROWS(REFERENCEMENT_FACADE[Ordre]))</calculatedColumnFormula>
    </tableColumn>
    <tableColumn id="58" xr3:uid="{33CADCCC-48BC-455D-93B9-8F9EBEB155ED}" name="Eligibilité procédé" dataDxfId="54">
      <calculatedColumnFormula>IF(COUNTIF((REFERENCEMENT_FACADE[[#This Row],[Validité]:[zone de simicité]]),"&lt;&gt;"&amp;"")=SUM(REFERENCEMENT_FACADE[[#This Row],[Validité]:[zone de simicité]]),ROW(REFERENCEMENT_FACADE[[#This Row],[zone de simicité]]),"")</calculatedColumnFormula>
    </tableColumn>
  </tableColumns>
  <tableStyleInfo name="Style de tableau 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drawing" Target="../drawings/drawing3.xml"/><Relationship Id="rId7" Type="http://schemas.openxmlformats.org/officeDocument/2006/relationships/ctrlProp" Target="../ctrlProps/ctrlProp3.xml"/><Relationship Id="rId2" Type="http://schemas.openxmlformats.org/officeDocument/2006/relationships/printerSettings" Target="../printerSettings/printerSettings3.bin"/><Relationship Id="rId1" Type="http://schemas.openxmlformats.org/officeDocument/2006/relationships/hyperlink" Target="mailto:leclubdesindustriels@ingeneco.eu"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D68D-704E-42B6-A776-B4F42B82E31B}">
  <sheetPr codeName="Feuil2">
    <tabColor theme="4"/>
    <pageSetUpPr fitToPage="1"/>
  </sheetPr>
  <dimension ref="A1:AE58"/>
  <sheetViews>
    <sheetView showGridLines="0" tabSelected="1" workbookViewId="0">
      <selection activeCell="A14" sqref="A14"/>
    </sheetView>
  </sheetViews>
  <sheetFormatPr baseColWidth="10" defaultColWidth="0" defaultRowHeight="15" zeroHeight="1" x14ac:dyDescent="0.25"/>
  <cols>
    <col min="1" max="1" width="140.7109375" customWidth="1"/>
    <col min="2" max="31" width="0" hidden="1" customWidth="1"/>
    <col min="32" max="16384" width="11.5703125" hidden="1"/>
  </cols>
  <sheetData>
    <row r="1" spans="1:31" x14ac:dyDescent="0.25">
      <c r="A1" s="11"/>
      <c r="B1" s="8"/>
      <c r="C1" s="8"/>
      <c r="D1" s="8"/>
      <c r="E1" s="8"/>
      <c r="F1" s="8"/>
      <c r="G1" s="8"/>
      <c r="H1" s="8"/>
      <c r="I1" s="8"/>
      <c r="J1" s="8"/>
      <c r="K1" s="8"/>
      <c r="L1" s="8"/>
      <c r="M1" s="8"/>
      <c r="N1" s="8"/>
      <c r="O1" s="8"/>
      <c r="P1" s="8"/>
      <c r="Q1" s="8"/>
      <c r="R1" s="8"/>
      <c r="S1" s="8"/>
      <c r="T1" s="8"/>
      <c r="U1" s="8"/>
      <c r="V1" s="8"/>
      <c r="W1" s="8"/>
      <c r="X1" s="8"/>
      <c r="Y1" s="8"/>
      <c r="Z1" s="8"/>
      <c r="AA1" s="8"/>
      <c r="AB1" s="8"/>
      <c r="AC1" s="8"/>
      <c r="AD1" s="8"/>
      <c r="AE1" s="8"/>
    </row>
    <row r="2" spans="1:31" x14ac:dyDescent="0.25">
      <c r="A2" s="11"/>
      <c r="B2" s="8"/>
      <c r="C2" s="8"/>
      <c r="D2" s="8"/>
      <c r="E2" s="8"/>
      <c r="F2" s="8"/>
      <c r="G2" s="8"/>
      <c r="H2" s="8"/>
      <c r="I2" s="8"/>
      <c r="J2" s="8"/>
      <c r="K2" s="8"/>
      <c r="L2" s="8"/>
      <c r="M2" s="8"/>
      <c r="N2" s="8"/>
      <c r="O2" s="8"/>
      <c r="P2" s="8"/>
      <c r="Q2" s="8"/>
      <c r="R2" s="8"/>
      <c r="S2" s="8"/>
      <c r="T2" s="8"/>
      <c r="U2" s="8"/>
      <c r="V2" s="8"/>
      <c r="W2" s="8"/>
      <c r="X2" s="8"/>
      <c r="Y2" s="8"/>
      <c r="Z2" s="8"/>
      <c r="AA2" s="8"/>
      <c r="AB2" s="8"/>
      <c r="AC2" s="8"/>
      <c r="AD2" s="8"/>
      <c r="AE2" s="8"/>
    </row>
    <row r="3" spans="1:31" x14ac:dyDescent="0.25">
      <c r="A3" s="11"/>
      <c r="B3" s="8"/>
      <c r="C3" s="8"/>
      <c r="D3" s="8"/>
      <c r="E3" s="8"/>
      <c r="F3" s="8"/>
      <c r="G3" s="8"/>
      <c r="H3" s="8"/>
      <c r="I3" s="8"/>
      <c r="J3" s="8"/>
      <c r="K3" s="8"/>
      <c r="L3" s="8"/>
      <c r="M3" s="8"/>
      <c r="N3" s="8"/>
      <c r="O3" s="8"/>
      <c r="P3" s="8"/>
      <c r="Q3" s="8"/>
      <c r="R3" s="8"/>
      <c r="S3" s="8"/>
      <c r="T3" s="8"/>
      <c r="U3" s="8"/>
      <c r="V3" s="8"/>
      <c r="W3" s="8"/>
      <c r="X3" s="8"/>
      <c r="Y3" s="8"/>
      <c r="Z3" s="8"/>
      <c r="AA3" s="8"/>
      <c r="AB3" s="8"/>
      <c r="AC3" s="8"/>
      <c r="AD3" s="8"/>
      <c r="AE3" s="8"/>
    </row>
    <row r="4" spans="1:31" x14ac:dyDescent="0.25">
      <c r="A4" s="11"/>
      <c r="B4" s="8"/>
      <c r="C4" s="8"/>
      <c r="D4" s="8"/>
      <c r="E4" s="8"/>
      <c r="F4" s="8"/>
      <c r="G4" s="8"/>
      <c r="H4" s="8"/>
      <c r="I4" s="8"/>
      <c r="J4" s="8"/>
      <c r="K4" s="8"/>
      <c r="L4" s="8"/>
      <c r="M4" s="8"/>
      <c r="N4" s="8"/>
      <c r="O4" s="8"/>
      <c r="P4" s="8"/>
      <c r="Q4" s="8"/>
      <c r="R4" s="8"/>
      <c r="S4" s="8"/>
      <c r="T4" s="8"/>
      <c r="U4" s="8"/>
      <c r="V4" s="8"/>
      <c r="W4" s="8"/>
      <c r="X4" s="8"/>
      <c r="Y4" s="8"/>
      <c r="Z4" s="8"/>
      <c r="AA4" s="8"/>
      <c r="AB4" s="8"/>
      <c r="AC4" s="8"/>
      <c r="AD4" s="8"/>
      <c r="AE4" s="8"/>
    </row>
    <row r="5" spans="1:31" x14ac:dyDescent="0.25">
      <c r="A5" s="11"/>
      <c r="B5" s="8"/>
      <c r="C5" s="8"/>
      <c r="D5" s="8"/>
      <c r="E5" s="8"/>
      <c r="F5" s="8"/>
      <c r="G5" s="8"/>
      <c r="H5" s="8"/>
      <c r="I5" s="8"/>
      <c r="J5" s="8"/>
      <c r="K5" s="8"/>
      <c r="L5" s="8"/>
      <c r="M5" s="8"/>
      <c r="N5" s="8"/>
      <c r="O5" s="8"/>
      <c r="P5" s="8"/>
      <c r="Q5" s="8"/>
      <c r="R5" s="8"/>
      <c r="S5" s="8"/>
      <c r="T5" s="8"/>
      <c r="U5" s="8"/>
      <c r="V5" s="8"/>
      <c r="W5" s="8"/>
      <c r="X5" s="8"/>
      <c r="Y5" s="8"/>
      <c r="Z5" s="8"/>
      <c r="AA5" s="8"/>
      <c r="AB5" s="8"/>
      <c r="AC5" s="8"/>
      <c r="AD5" s="8"/>
      <c r="AE5" s="8"/>
    </row>
    <row r="6" spans="1:31" x14ac:dyDescent="0.25">
      <c r="A6" s="11"/>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x14ac:dyDescent="0.25">
      <c r="A7" s="11"/>
      <c r="B7" s="8"/>
      <c r="C7" s="8"/>
      <c r="D7" s="8"/>
      <c r="E7" s="8"/>
      <c r="F7" s="8"/>
      <c r="G7" s="8"/>
      <c r="H7" s="8"/>
      <c r="I7" s="8"/>
      <c r="J7" s="8"/>
      <c r="K7" s="8"/>
      <c r="L7" s="8"/>
      <c r="M7" s="8"/>
      <c r="N7" s="8"/>
      <c r="O7" s="8"/>
      <c r="P7" s="8"/>
      <c r="Q7" s="8"/>
      <c r="R7" s="8"/>
      <c r="S7" s="8"/>
      <c r="T7" s="8"/>
      <c r="U7" s="8"/>
      <c r="V7" s="8"/>
      <c r="W7" s="8"/>
      <c r="X7" s="8"/>
      <c r="Y7" s="8"/>
      <c r="Z7" s="8"/>
      <c r="AA7" s="8"/>
      <c r="AB7" s="8"/>
      <c r="AC7" s="8"/>
      <c r="AD7" s="8"/>
      <c r="AE7" s="8"/>
    </row>
    <row r="8" spans="1:31" ht="85.15" customHeight="1" x14ac:dyDescent="0.25">
      <c r="A8" s="69" t="s">
        <v>0</v>
      </c>
      <c r="B8" s="8"/>
      <c r="C8" s="8"/>
      <c r="D8" s="8"/>
      <c r="E8" s="8"/>
      <c r="F8" s="8"/>
      <c r="G8" s="8"/>
      <c r="H8" s="8"/>
      <c r="I8" s="8"/>
      <c r="J8" s="8"/>
      <c r="K8" s="8"/>
      <c r="L8" s="8"/>
      <c r="M8" s="8"/>
      <c r="N8" s="8"/>
      <c r="O8" s="8"/>
      <c r="P8" s="8"/>
      <c r="Q8" s="8"/>
      <c r="R8" s="8"/>
      <c r="S8" s="8"/>
      <c r="T8" s="8"/>
      <c r="U8" s="8"/>
      <c r="V8" s="8"/>
      <c r="W8" s="8"/>
      <c r="X8" s="8"/>
      <c r="Y8" s="8"/>
      <c r="Z8" s="8"/>
      <c r="AA8" s="8"/>
      <c r="AB8" s="8"/>
      <c r="AC8" s="8"/>
      <c r="AD8" s="8"/>
      <c r="AE8" s="8"/>
    </row>
    <row r="9" spans="1:31" ht="26.25" x14ac:dyDescent="0.25">
      <c r="A9" s="72" t="s">
        <v>1</v>
      </c>
      <c r="B9" s="8"/>
      <c r="C9" s="8"/>
      <c r="D9" s="8"/>
      <c r="E9" s="8"/>
      <c r="F9" s="8"/>
      <c r="G9" s="8"/>
      <c r="H9" s="8"/>
      <c r="I9" s="8"/>
      <c r="J9" s="8"/>
      <c r="K9" s="8"/>
      <c r="L9" s="8"/>
      <c r="M9" s="8"/>
      <c r="N9" s="8"/>
      <c r="O9" s="8"/>
      <c r="P9" s="8"/>
      <c r="Q9" s="8"/>
      <c r="R9" s="8"/>
      <c r="S9" s="8"/>
      <c r="T9" s="8"/>
      <c r="U9" s="8"/>
      <c r="V9" s="8"/>
      <c r="W9" s="8"/>
      <c r="X9" s="8"/>
      <c r="Y9" s="8"/>
      <c r="Z9" s="8"/>
      <c r="AA9" s="8"/>
      <c r="AB9" s="8"/>
      <c r="AC9" s="8"/>
      <c r="AD9" s="8"/>
      <c r="AE9" s="8"/>
    </row>
    <row r="10" spans="1:31" ht="18.75" x14ac:dyDescent="0.25">
      <c r="A10" s="185" t="s">
        <v>752</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row>
    <row r="11" spans="1:31" ht="18.75" x14ac:dyDescent="0.25">
      <c r="A11" s="185" t="s">
        <v>796</v>
      </c>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row>
    <row r="12" spans="1:31" ht="42" x14ac:dyDescent="0.35">
      <c r="A12" s="61" t="s">
        <v>2</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row>
    <row r="13" spans="1:31" ht="168" x14ac:dyDescent="0.25">
      <c r="A13" s="71" t="s">
        <v>3</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row>
    <row r="14" spans="1:31" ht="18.75" x14ac:dyDescent="0.3">
      <c r="A14" s="128" t="s">
        <v>4</v>
      </c>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row>
    <row r="15" spans="1:31" ht="84" x14ac:dyDescent="0.25">
      <c r="A15" s="70" t="s">
        <v>5</v>
      </c>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row>
    <row r="16" spans="1:31" ht="18.75" x14ac:dyDescent="0.3">
      <c r="A16" s="128" t="s">
        <v>6</v>
      </c>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row>
    <row r="17" spans="1:31" ht="63" x14ac:dyDescent="0.25">
      <c r="A17" s="70" t="s">
        <v>7</v>
      </c>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row>
    <row r="18" spans="1:31" ht="18.75" x14ac:dyDescent="0.3">
      <c r="A18" s="128" t="s">
        <v>8</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row>
    <row r="19" spans="1:31" ht="105" x14ac:dyDescent="0.25">
      <c r="A19" s="70" t="s">
        <v>9</v>
      </c>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row>
    <row r="20" spans="1:31" ht="18.75" x14ac:dyDescent="0.3">
      <c r="A20" s="128" t="s">
        <v>10</v>
      </c>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row>
    <row r="21" spans="1:31" hidden="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row>
    <row r="22" spans="1:31" hidden="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row>
    <row r="23" spans="1:31" hidden="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row>
    <row r="24" spans="1:31" hidden="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row>
    <row r="25" spans="1:31" hidden="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spans="1:31" hidden="1" x14ac:dyDescent="0.25">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row>
    <row r="27" spans="1:31" ht="21" hidden="1" x14ac:dyDescent="0.25">
      <c r="A27" s="12"/>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row>
    <row r="28" spans="1:31" ht="18" hidden="1" customHeight="1" x14ac:dyDescent="0.25">
      <c r="A28" s="12"/>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row>
    <row r="29" spans="1:31" ht="18" hidden="1" customHeight="1" x14ac:dyDescent="0.25">
      <c r="A29" s="12"/>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row>
    <row r="30" spans="1:31" ht="18" hidden="1" customHeight="1" x14ac:dyDescent="0.25">
      <c r="A30" s="12"/>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row>
    <row r="31" spans="1:31" ht="18" hidden="1" customHeight="1" x14ac:dyDescent="0.25">
      <c r="A31" s="12"/>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row>
    <row r="32" spans="1:31" ht="18" hidden="1" customHeight="1" x14ac:dyDescent="0.25">
      <c r="A32" s="12"/>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row>
    <row r="33" spans="1:31" ht="18" hidden="1" customHeight="1" x14ac:dyDescent="0.25">
      <c r="A33" s="12"/>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row>
    <row r="34" spans="1:31" ht="18" hidden="1" customHeight="1" x14ac:dyDescent="0.25">
      <c r="A34" s="12"/>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row>
    <row r="35" spans="1:31" ht="18" hidden="1" customHeight="1" x14ac:dyDescent="0.25">
      <c r="A35" s="12"/>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row>
    <row r="36" spans="1:31" ht="18" hidden="1" customHeight="1" x14ac:dyDescent="0.25">
      <c r="A36" s="12"/>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row>
    <row r="37" spans="1:31" ht="18" hidden="1" customHeight="1" x14ac:dyDescent="0.25">
      <c r="A37" s="12"/>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row>
    <row r="38" spans="1:31" ht="18" hidden="1" customHeight="1" x14ac:dyDescent="0.25">
      <c r="A38" s="12"/>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row>
    <row r="39" spans="1:31" ht="18" hidden="1" customHeight="1" x14ac:dyDescent="0.25">
      <c r="A39" s="12"/>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row>
    <row r="40" spans="1:31" ht="18" hidden="1" customHeight="1" x14ac:dyDescent="0.25">
      <c r="A40" s="12"/>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row>
    <row r="41" spans="1:31" ht="18" hidden="1" customHeight="1" x14ac:dyDescent="0.25">
      <c r="A41" s="12"/>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row>
    <row r="42" spans="1:31" ht="18" hidden="1" customHeight="1" x14ac:dyDescent="0.25">
      <c r="A42" s="10"/>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row>
    <row r="43" spans="1:31" ht="18" hidden="1" customHeight="1" x14ac:dyDescent="0.25">
      <c r="A43" s="10"/>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row>
    <row r="44" spans="1:31" ht="18" hidden="1" customHeight="1" x14ac:dyDescent="0.25">
      <c r="A44" s="10"/>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row>
    <row r="45" spans="1:31" ht="18" hidden="1" customHeight="1" x14ac:dyDescent="0.25">
      <c r="A45" s="10"/>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row>
    <row r="46" spans="1:31" ht="18" hidden="1" customHeight="1" x14ac:dyDescent="0.25">
      <c r="A46" s="10"/>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row>
    <row r="47" spans="1:31" ht="18" hidden="1" customHeight="1" x14ac:dyDescent="0.25">
      <c r="A47" s="10"/>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row>
    <row r="48" spans="1:31" ht="18" hidden="1" customHeight="1" x14ac:dyDescent="0.25">
      <c r="A48" s="10"/>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row>
    <row r="49" spans="1:31" ht="18" hidden="1" customHeight="1" x14ac:dyDescent="0.25">
      <c r="A49" s="10"/>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row>
    <row r="50" spans="1:31" ht="18" hidden="1" customHeight="1" x14ac:dyDescent="0.25">
      <c r="A50" s="10"/>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row>
    <row r="51" spans="1:31" ht="18" hidden="1" customHeight="1" x14ac:dyDescent="0.25">
      <c r="A51" s="10"/>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row>
    <row r="52" spans="1:31" ht="18" hidden="1" customHeight="1" x14ac:dyDescent="0.25">
      <c r="A52" s="10"/>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row>
    <row r="53" spans="1:31" ht="18" hidden="1" customHeight="1" x14ac:dyDescent="0.25">
      <c r="A53" s="10"/>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row>
    <row r="54" spans="1:31" ht="18" hidden="1" customHeight="1" x14ac:dyDescent="0.25">
      <c r="A54" s="10"/>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row>
    <row r="55" spans="1:31" ht="18" hidden="1" customHeight="1" x14ac:dyDescent="0.25">
      <c r="A55" s="10"/>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row>
    <row r="56" spans="1:31" ht="18" hidden="1" customHeight="1" x14ac:dyDescent="0.25">
      <c r="A56" s="10"/>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row>
    <row r="57" spans="1:31" ht="18" hidden="1" customHeight="1" x14ac:dyDescent="0.25">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row>
    <row r="58" spans="1:31" ht="18" hidden="1" customHeight="1" x14ac:dyDescent="0.25">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row>
  </sheetData>
  <sheetProtection algorithmName="SHA-512" hashValue="Xs2FQ0QSedkrKxxjSdGOhP9X7ObSQAJk9BNrlT2O/scKeGGqJkCkZU5rcLWzFjK8tKKqXnoXQOWrl9ebxA3n4A==" saltValue="Ksm9KJuKooATHTtcJyt97Q==" spinCount="100000" sheet="1" selectLockedCells="1"/>
  <conditionalFormatting sqref="D1:F58">
    <cfRule type="cellIs" dxfId="53" priority="3" operator="equal">
      <formula>"NON"</formula>
    </cfRule>
    <cfRule type="cellIs" dxfId="52" priority="4" operator="equal">
      <formula>"OUI"</formula>
    </cfRule>
  </conditionalFormatting>
  <dataValidations count="1">
    <dataValidation allowBlank="1" showInputMessage="1" sqref="A1:A20" xr:uid="{693FBFB6-4F62-47A7-BE6F-1DF6F135D070}"/>
  </dataValidations>
  <printOptions horizontalCentered="1"/>
  <pageMargins left="0.70866141732283472" right="0.70866141732283472" top="0.74803149606299213" bottom="0.74803149606299213" header="0.31496062992125984" footer="0.31496062992125984"/>
  <pageSetup paperSize="9" scale="6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CF832-19B5-424B-8D1E-2568D640F633}">
  <sheetPr codeName="Feuil6">
    <tabColor theme="0" tint="-0.499984740745262"/>
    <pageSetUpPr fitToPage="1"/>
  </sheetPr>
  <dimension ref="A1:AE201"/>
  <sheetViews>
    <sheetView showGridLines="0" topLeftCell="A115" workbookViewId="0">
      <selection activeCell="A138" sqref="A138:A156"/>
    </sheetView>
  </sheetViews>
  <sheetFormatPr baseColWidth="10" defaultColWidth="0" defaultRowHeight="15" customHeight="1" zeroHeight="1" x14ac:dyDescent="0.25"/>
  <cols>
    <col min="1" max="1" width="112.7109375" customWidth="1"/>
    <col min="2" max="2" width="1.7109375" hidden="1" customWidth="1"/>
    <col min="3" max="31" width="0" hidden="1" customWidth="1"/>
    <col min="32" max="16384" width="11.5703125" hidden="1"/>
  </cols>
  <sheetData>
    <row r="1" spans="1:31" x14ac:dyDescent="0.25">
      <c r="A1" s="11"/>
      <c r="B1" s="8"/>
      <c r="C1" s="8"/>
      <c r="D1" s="8"/>
      <c r="E1" s="8"/>
      <c r="F1" s="8"/>
      <c r="G1" s="8"/>
      <c r="H1" s="8"/>
      <c r="I1" s="8"/>
      <c r="J1" s="8"/>
      <c r="K1" s="8"/>
      <c r="L1" s="8"/>
      <c r="M1" s="8"/>
      <c r="N1" s="8"/>
      <c r="O1" s="8"/>
      <c r="P1" s="8"/>
      <c r="Q1" s="8"/>
      <c r="R1" s="8"/>
      <c r="S1" s="8"/>
      <c r="T1" s="8"/>
      <c r="U1" s="8"/>
      <c r="V1" s="8"/>
      <c r="W1" s="8"/>
      <c r="X1" s="8"/>
      <c r="Y1" s="8"/>
      <c r="Z1" s="8"/>
      <c r="AA1" s="8"/>
      <c r="AB1" s="8"/>
      <c r="AC1" s="8"/>
      <c r="AD1" s="8"/>
      <c r="AE1" s="8"/>
    </row>
    <row r="2" spans="1:31" x14ac:dyDescent="0.25">
      <c r="A2" s="11"/>
      <c r="B2" s="8"/>
      <c r="C2" s="8"/>
      <c r="D2" s="8"/>
      <c r="E2" s="8"/>
      <c r="F2" s="8"/>
      <c r="G2" s="8"/>
      <c r="H2" s="8"/>
      <c r="I2" s="8"/>
      <c r="J2" s="8"/>
      <c r="K2" s="8"/>
      <c r="L2" s="8"/>
      <c r="M2" s="8"/>
      <c r="N2" s="8"/>
      <c r="O2" s="8"/>
      <c r="P2" s="8"/>
      <c r="Q2" s="8"/>
      <c r="R2" s="8"/>
      <c r="S2" s="8"/>
      <c r="T2" s="8"/>
      <c r="U2" s="8"/>
      <c r="V2" s="8"/>
      <c r="W2" s="8"/>
      <c r="X2" s="8"/>
      <c r="Y2" s="8"/>
      <c r="Z2" s="8"/>
      <c r="AA2" s="8"/>
      <c r="AB2" s="8"/>
      <c r="AC2" s="8"/>
      <c r="AD2" s="8"/>
      <c r="AE2" s="8"/>
    </row>
    <row r="3" spans="1:31" x14ac:dyDescent="0.25">
      <c r="A3" s="11"/>
      <c r="B3" s="8"/>
      <c r="C3" s="8"/>
      <c r="D3" s="8"/>
      <c r="E3" s="8"/>
      <c r="F3" s="8"/>
      <c r="G3" s="8"/>
      <c r="H3" s="8"/>
      <c r="I3" s="8"/>
      <c r="J3" s="8"/>
      <c r="K3" s="8"/>
      <c r="L3" s="8"/>
      <c r="M3" s="8"/>
      <c r="N3" s="8"/>
      <c r="O3" s="8"/>
      <c r="P3" s="8"/>
      <c r="Q3" s="8"/>
      <c r="R3" s="8"/>
      <c r="S3" s="8"/>
      <c r="T3" s="8"/>
      <c r="U3" s="8"/>
      <c r="V3" s="8"/>
      <c r="W3" s="8"/>
      <c r="X3" s="8"/>
      <c r="Y3" s="8"/>
      <c r="Z3" s="8"/>
      <c r="AA3" s="8"/>
      <c r="AB3" s="8"/>
      <c r="AC3" s="8"/>
      <c r="AD3" s="8"/>
      <c r="AE3" s="8"/>
    </row>
    <row r="4" spans="1:31" x14ac:dyDescent="0.25">
      <c r="A4" s="11"/>
      <c r="B4" s="8"/>
      <c r="C4" s="8"/>
      <c r="D4" s="8"/>
      <c r="E4" s="8"/>
      <c r="F4" s="8"/>
      <c r="G4" s="8"/>
      <c r="H4" s="8"/>
      <c r="I4" s="8"/>
      <c r="J4" s="8"/>
      <c r="K4" s="8"/>
      <c r="L4" s="8"/>
      <c r="M4" s="8"/>
      <c r="N4" s="8"/>
      <c r="O4" s="8"/>
      <c r="P4" s="8"/>
      <c r="Q4" s="8"/>
      <c r="R4" s="8"/>
      <c r="S4" s="8"/>
      <c r="T4" s="8"/>
      <c r="U4" s="8"/>
      <c r="V4" s="8"/>
      <c r="W4" s="8"/>
      <c r="X4" s="8"/>
      <c r="Y4" s="8"/>
      <c r="Z4" s="8"/>
      <c r="AA4" s="8"/>
      <c r="AB4" s="8"/>
      <c r="AC4" s="8"/>
      <c r="AD4" s="8"/>
      <c r="AE4" s="8"/>
    </row>
    <row r="5" spans="1:31" x14ac:dyDescent="0.25">
      <c r="A5" s="11"/>
      <c r="B5" s="8"/>
      <c r="C5" s="8"/>
      <c r="D5" s="8"/>
      <c r="E5" s="8"/>
      <c r="F5" s="8"/>
      <c r="G5" s="8"/>
      <c r="H5" s="8"/>
      <c r="I5" s="8"/>
      <c r="J5" s="8"/>
      <c r="K5" s="8"/>
      <c r="L5" s="8"/>
      <c r="M5" s="8"/>
      <c r="N5" s="8"/>
      <c r="O5" s="8"/>
      <c r="P5" s="8"/>
      <c r="Q5" s="8"/>
      <c r="R5" s="8"/>
      <c r="S5" s="8"/>
      <c r="T5" s="8"/>
      <c r="U5" s="8"/>
      <c r="V5" s="8"/>
      <c r="W5" s="8"/>
      <c r="X5" s="8"/>
      <c r="Y5" s="8"/>
      <c r="Z5" s="8"/>
      <c r="AA5" s="8"/>
      <c r="AB5" s="8"/>
      <c r="AC5" s="8"/>
      <c r="AD5" s="8"/>
      <c r="AE5" s="8"/>
    </row>
    <row r="6" spans="1:31" x14ac:dyDescent="0.25">
      <c r="A6" s="11"/>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x14ac:dyDescent="0.25">
      <c r="A7" s="11"/>
      <c r="B7" s="8"/>
      <c r="C7" s="8"/>
      <c r="D7" s="8"/>
      <c r="E7" s="8"/>
      <c r="F7" s="8"/>
      <c r="G7" s="8"/>
      <c r="H7" s="8"/>
      <c r="I7" s="8"/>
      <c r="J7" s="8"/>
      <c r="K7" s="8"/>
      <c r="L7" s="8"/>
      <c r="M7" s="8"/>
      <c r="N7" s="8"/>
      <c r="O7" s="8"/>
      <c r="P7" s="8"/>
      <c r="Q7" s="8"/>
      <c r="R7" s="8"/>
      <c r="S7" s="8"/>
      <c r="T7" s="8"/>
      <c r="U7" s="8"/>
      <c r="V7" s="8"/>
      <c r="W7" s="8"/>
      <c r="X7" s="8"/>
      <c r="Y7" s="8"/>
      <c r="Z7" s="8"/>
      <c r="AA7" s="8"/>
      <c r="AB7" s="8"/>
      <c r="AC7" s="8"/>
      <c r="AD7" s="8"/>
      <c r="AE7" s="8"/>
    </row>
    <row r="8" spans="1:31" ht="52.5" x14ac:dyDescent="0.25">
      <c r="A8" s="64" t="str">
        <f>+ACCUEIL!A8</f>
        <v>MODULE DE RECHERCHE SIMPLIFIEE 
DE PROCEDES DE FACADE EXTERIEURE SUR SUPPORT BOIS</v>
      </c>
      <c r="B8" s="8"/>
      <c r="C8" s="8"/>
      <c r="D8" s="8"/>
      <c r="E8" s="8"/>
      <c r="F8" s="8"/>
      <c r="G8" s="8"/>
      <c r="H8" s="8"/>
      <c r="I8" s="8"/>
      <c r="J8" s="8"/>
      <c r="K8" s="8"/>
      <c r="L8" s="8"/>
      <c r="M8" s="8"/>
      <c r="N8" s="8"/>
      <c r="O8" s="8"/>
      <c r="P8" s="8"/>
      <c r="Q8" s="8"/>
      <c r="R8" s="8"/>
      <c r="S8" s="8"/>
      <c r="T8" s="8"/>
      <c r="U8" s="8"/>
      <c r="V8" s="8"/>
      <c r="W8" s="8"/>
      <c r="X8" s="8"/>
      <c r="Y8" s="8"/>
      <c r="Z8" s="8"/>
      <c r="AA8" s="8"/>
      <c r="AB8" s="8"/>
      <c r="AC8" s="8"/>
      <c r="AD8" s="8"/>
      <c r="AE8" s="8"/>
    </row>
    <row r="9" spans="1:31" ht="23.25" x14ac:dyDescent="0.25">
      <c r="A9" s="73" t="s">
        <v>11</v>
      </c>
      <c r="B9" s="8"/>
      <c r="C9" s="8"/>
      <c r="D9" s="8"/>
      <c r="E9" s="8"/>
      <c r="F9" s="8"/>
      <c r="G9" s="8"/>
      <c r="H9" s="8"/>
      <c r="I9" s="8"/>
      <c r="J9" s="8"/>
      <c r="K9" s="8"/>
      <c r="L9" s="8"/>
      <c r="M9" s="8"/>
      <c r="N9" s="8"/>
      <c r="O9" s="8"/>
      <c r="P9" s="8"/>
      <c r="Q9" s="8"/>
      <c r="R9" s="8"/>
      <c r="S9" s="8"/>
      <c r="T9" s="8"/>
      <c r="U9" s="8"/>
      <c r="V9" s="8"/>
      <c r="W9" s="8"/>
      <c r="X9" s="8"/>
      <c r="Y9" s="8"/>
      <c r="Z9" s="8"/>
      <c r="AA9" s="8"/>
      <c r="AB9" s="8"/>
      <c r="AC9" s="8"/>
      <c r="AD9" s="8"/>
      <c r="AE9" s="8"/>
    </row>
    <row r="10" spans="1:31" ht="18.75" x14ac:dyDescent="0.25">
      <c r="A10" s="185" t="str">
        <f>+ACCUEIL!A10</f>
        <v>Version 05 du 18/08/2025</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row>
    <row r="11" spans="1:31" ht="42" x14ac:dyDescent="0.35">
      <c r="A11" s="61" t="s">
        <v>2</v>
      </c>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row>
    <row r="12" spans="1:31" ht="45" x14ac:dyDescent="0.25">
      <c r="A12" s="170" t="s">
        <v>12</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row>
    <row r="13" spans="1:31"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row>
    <row r="14" spans="1:31" x14ac:dyDescent="0.25">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row>
    <row r="15" spans="1:31" x14ac:dyDescent="0.25">
      <c r="A15" s="8"/>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row>
    <row r="16" spans="1:31" x14ac:dyDescent="0.25">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row>
    <row r="17" spans="1:31" ht="18" customHeight="1" x14ac:dyDescent="0.25">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row>
    <row r="18" spans="1:31" ht="18" customHeight="1" x14ac:dyDescent="0.25">
      <c r="A18" s="12"/>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row>
    <row r="19" spans="1:31" ht="18" customHeight="1" x14ac:dyDescent="0.25">
      <c r="A19" s="12"/>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row>
    <row r="20" spans="1:31" ht="18" customHeight="1" x14ac:dyDescent="0.25">
      <c r="A20" s="12"/>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row>
    <row r="21" spans="1:31" ht="18" customHeight="1" x14ac:dyDescent="0.25">
      <c r="A21" s="12"/>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row>
    <row r="22" spans="1:31" ht="18" customHeight="1" x14ac:dyDescent="0.25">
      <c r="A22" s="12"/>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row>
    <row r="23" spans="1:31" ht="18" customHeight="1" x14ac:dyDescent="0.25">
      <c r="A23" s="12"/>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row>
    <row r="24" spans="1:31" ht="18" customHeight="1" x14ac:dyDescent="0.25">
      <c r="A24" s="12"/>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row>
    <row r="25" spans="1:31" ht="18" customHeight="1" x14ac:dyDescent="0.25">
      <c r="A25" s="12"/>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row>
    <row r="26" spans="1:31" ht="18" customHeight="1" x14ac:dyDescent="0.25">
      <c r="A26" s="62" t="s">
        <v>13</v>
      </c>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row>
    <row r="27" spans="1:31" s="63" customFormat="1" ht="15.75" x14ac:dyDescent="0.25">
      <c r="A27" s="214" t="s">
        <v>14</v>
      </c>
    </row>
    <row r="28" spans="1:31" s="63" customFormat="1" ht="15.75" x14ac:dyDescent="0.25">
      <c r="A28" s="214"/>
    </row>
    <row r="29" spans="1:31" s="63" customFormat="1" ht="15.75" x14ac:dyDescent="0.25">
      <c r="A29" s="214"/>
    </row>
    <row r="30" spans="1:31" s="63" customFormat="1" ht="15.75" x14ac:dyDescent="0.25">
      <c r="A30" s="214"/>
    </row>
    <row r="31" spans="1:31" s="63" customFormat="1" ht="15.75" x14ac:dyDescent="0.25">
      <c r="A31" s="214"/>
    </row>
    <row r="32" spans="1:31" s="63" customFormat="1" ht="15.75" x14ac:dyDescent="0.25">
      <c r="A32" s="214"/>
    </row>
    <row r="33" spans="1:31" s="63" customFormat="1" ht="15.75" x14ac:dyDescent="0.25">
      <c r="A33" s="214"/>
    </row>
    <row r="34" spans="1:31" s="63" customFormat="1" ht="15.75" x14ac:dyDescent="0.25">
      <c r="A34" s="214"/>
    </row>
    <row r="35" spans="1:31" s="63" customFormat="1" ht="15.75" x14ac:dyDescent="0.25">
      <c r="A35" s="214"/>
    </row>
    <row r="36" spans="1:31" s="63" customFormat="1" ht="15.75" x14ac:dyDescent="0.25">
      <c r="A36" s="214"/>
    </row>
    <row r="37" spans="1:31" s="63" customFormat="1" ht="15.75" x14ac:dyDescent="0.25">
      <c r="A37" s="214"/>
    </row>
    <row r="38" spans="1:31" s="63" customFormat="1" ht="15.75" x14ac:dyDescent="0.25">
      <c r="A38" s="214"/>
    </row>
    <row r="39" spans="1:31" s="63" customFormat="1" ht="15.75" x14ac:dyDescent="0.25">
      <c r="A39" s="214"/>
    </row>
    <row r="40" spans="1:31" s="63" customFormat="1" ht="15.75" x14ac:dyDescent="0.25">
      <c r="A40" s="214"/>
    </row>
    <row r="41" spans="1:31" s="63" customFormat="1" ht="15.75" x14ac:dyDescent="0.25">
      <c r="A41" s="214"/>
    </row>
    <row r="42" spans="1:31" s="63" customFormat="1" ht="15.75" x14ac:dyDescent="0.25">
      <c r="A42" s="214"/>
    </row>
    <row r="43" spans="1:31" ht="18" customHeight="1" x14ac:dyDescent="0.25">
      <c r="A43" s="10"/>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row>
    <row r="44" spans="1:31" ht="15" customHeight="1" x14ac:dyDescent="0.25"/>
    <row r="45" spans="1:31" ht="15" customHeight="1" x14ac:dyDescent="0.25"/>
    <row r="46" spans="1:31" ht="15" customHeight="1" x14ac:dyDescent="0.25"/>
    <row r="47" spans="1:31" ht="15" customHeight="1" x14ac:dyDescent="0.25"/>
    <row r="48" spans="1:31" ht="15" customHeight="1" x14ac:dyDescent="0.25"/>
    <row r="49" spans="1:1" ht="15" customHeight="1" x14ac:dyDescent="0.25"/>
    <row r="50" spans="1:1" ht="15" customHeight="1" x14ac:dyDescent="0.25"/>
    <row r="51" spans="1:1" ht="15" customHeight="1" x14ac:dyDescent="0.25"/>
    <row r="52" spans="1:1" ht="15" customHeight="1" x14ac:dyDescent="0.25"/>
    <row r="53" spans="1:1" ht="15" customHeight="1" x14ac:dyDescent="0.25"/>
    <row r="54" spans="1:1" ht="15" customHeight="1" x14ac:dyDescent="0.25"/>
    <row r="55" spans="1:1" ht="21" x14ac:dyDescent="0.25">
      <c r="A55" s="9" t="s">
        <v>15</v>
      </c>
    </row>
    <row r="56" spans="1:1" ht="45" x14ac:dyDescent="0.25">
      <c r="A56" s="169" t="s">
        <v>16</v>
      </c>
    </row>
    <row r="57" spans="1:1" x14ac:dyDescent="0.25">
      <c r="A57" s="169"/>
    </row>
    <row r="58" spans="1:1" x14ac:dyDescent="0.25">
      <c r="A58" s="169"/>
    </row>
    <row r="59" spans="1:1" x14ac:dyDescent="0.25">
      <c r="A59" s="169"/>
    </row>
    <row r="60" spans="1:1" x14ac:dyDescent="0.25">
      <c r="A60" s="169"/>
    </row>
    <row r="61" spans="1:1" x14ac:dyDescent="0.25">
      <c r="A61" s="169"/>
    </row>
    <row r="62" spans="1:1" x14ac:dyDescent="0.25">
      <c r="A62" s="169"/>
    </row>
    <row r="63" spans="1:1" x14ac:dyDescent="0.25">
      <c r="A63" s="169"/>
    </row>
    <row r="64" spans="1:1" x14ac:dyDescent="0.25">
      <c r="A64" s="169"/>
    </row>
    <row r="65" spans="1:1" x14ac:dyDescent="0.25">
      <c r="A65" s="169"/>
    </row>
    <row r="66" spans="1:1" x14ac:dyDescent="0.25">
      <c r="A66" s="169"/>
    </row>
    <row r="67" spans="1:1" x14ac:dyDescent="0.25">
      <c r="A67" s="169"/>
    </row>
    <row r="68" spans="1:1" x14ac:dyDescent="0.25">
      <c r="A68" s="169"/>
    </row>
    <row r="69" spans="1:1" x14ac:dyDescent="0.25">
      <c r="A69" s="169"/>
    </row>
    <row r="70" spans="1:1" x14ac:dyDescent="0.25">
      <c r="A70" s="169"/>
    </row>
    <row r="71" spans="1:1" x14ac:dyDescent="0.25">
      <c r="A71" s="169"/>
    </row>
    <row r="72" spans="1:1" x14ac:dyDescent="0.25">
      <c r="A72" s="169"/>
    </row>
    <row r="73" spans="1:1" x14ac:dyDescent="0.25">
      <c r="A73" s="169" t="s">
        <v>17</v>
      </c>
    </row>
    <row r="74" spans="1:1" x14ac:dyDescent="0.25">
      <c r="A74" s="169"/>
    </row>
    <row r="75" spans="1:1" x14ac:dyDescent="0.25">
      <c r="A75" s="169"/>
    </row>
    <row r="76" spans="1:1" x14ac:dyDescent="0.25">
      <c r="A76" s="169"/>
    </row>
    <row r="77" spans="1:1" x14ac:dyDescent="0.25">
      <c r="A77" s="169"/>
    </row>
    <row r="78" spans="1:1" x14ac:dyDescent="0.25">
      <c r="A78" s="169"/>
    </row>
    <row r="79" spans="1:1" x14ac:dyDescent="0.25">
      <c r="A79" s="214" t="s">
        <v>18</v>
      </c>
    </row>
    <row r="80" spans="1:1" x14ac:dyDescent="0.25">
      <c r="A80" s="214"/>
    </row>
    <row r="81" spans="1:1" x14ac:dyDescent="0.25">
      <c r="A81" s="214"/>
    </row>
    <row r="82" spans="1:1" x14ac:dyDescent="0.25">
      <c r="A82" s="214"/>
    </row>
    <row r="83" spans="1:1" x14ac:dyDescent="0.25">
      <c r="A83" s="214"/>
    </row>
    <row r="84" spans="1:1" x14ac:dyDescent="0.25">
      <c r="A84" s="214"/>
    </row>
    <row r="85" spans="1:1" x14ac:dyDescent="0.25">
      <c r="A85" s="214"/>
    </row>
    <row r="86" spans="1:1" x14ac:dyDescent="0.25">
      <c r="A86" s="214"/>
    </row>
    <row r="87" spans="1:1" x14ac:dyDescent="0.25">
      <c r="A87" s="65"/>
    </row>
    <row r="88" spans="1:1" x14ac:dyDescent="0.25">
      <c r="A88" s="65"/>
    </row>
    <row r="89" spans="1:1" x14ac:dyDescent="0.25">
      <c r="A89" s="65"/>
    </row>
    <row r="90" spans="1:1" x14ac:dyDescent="0.25">
      <c r="A90" s="65"/>
    </row>
    <row r="91" spans="1:1" x14ac:dyDescent="0.25">
      <c r="A91" s="65"/>
    </row>
    <row r="92" spans="1:1" x14ac:dyDescent="0.25">
      <c r="A92" s="65"/>
    </row>
    <row r="93" spans="1:1" x14ac:dyDescent="0.25">
      <c r="A93" s="65"/>
    </row>
    <row r="94" spans="1:1" x14ac:dyDescent="0.25">
      <c r="A94" s="65"/>
    </row>
    <row r="95" spans="1:1" x14ac:dyDescent="0.25">
      <c r="A95" s="65"/>
    </row>
    <row r="96" spans="1:1" x14ac:dyDescent="0.25">
      <c r="A96" s="65"/>
    </row>
    <row r="97" spans="1:1" x14ac:dyDescent="0.25">
      <c r="A97" s="65"/>
    </row>
    <row r="98" spans="1:1" x14ac:dyDescent="0.25">
      <c r="A98" s="65"/>
    </row>
    <row r="99" spans="1:1" x14ac:dyDescent="0.25">
      <c r="A99" s="65"/>
    </row>
    <row r="100" spans="1:1" x14ac:dyDescent="0.25">
      <c r="A100" s="65"/>
    </row>
    <row r="101" spans="1:1" x14ac:dyDescent="0.25">
      <c r="A101" s="216" t="s">
        <v>19</v>
      </c>
    </row>
    <row r="102" spans="1:1" x14ac:dyDescent="0.25">
      <c r="A102" s="216"/>
    </row>
    <row r="103" spans="1:1" ht="21" x14ac:dyDescent="0.25">
      <c r="A103" s="9" t="s">
        <v>20</v>
      </c>
    </row>
    <row r="104" spans="1:1" x14ac:dyDescent="0.25">
      <c r="A104" s="215" t="s">
        <v>21</v>
      </c>
    </row>
    <row r="105" spans="1:1" x14ac:dyDescent="0.25">
      <c r="A105" s="215"/>
    </row>
    <row r="106" spans="1:1" x14ac:dyDescent="0.25">
      <c r="A106" s="215"/>
    </row>
    <row r="107" spans="1:1" x14ac:dyDescent="0.25">
      <c r="A107" s="215"/>
    </row>
    <row r="108" spans="1:1" x14ac:dyDescent="0.25">
      <c r="A108" s="215"/>
    </row>
    <row r="109" spans="1:1" x14ac:dyDescent="0.25">
      <c r="A109" s="215"/>
    </row>
    <row r="110" spans="1:1" x14ac:dyDescent="0.25">
      <c r="A110" s="215"/>
    </row>
    <row r="111" spans="1:1" x14ac:dyDescent="0.25">
      <c r="A111" s="215"/>
    </row>
    <row r="112" spans="1:1" x14ac:dyDescent="0.25">
      <c r="A112" s="215"/>
    </row>
    <row r="113" spans="1:1" ht="15" customHeight="1" x14ac:dyDescent="0.25"/>
    <row r="114" spans="1:1" ht="15" customHeight="1" x14ac:dyDescent="0.25"/>
    <row r="115" spans="1:1" ht="15" customHeight="1" x14ac:dyDescent="0.25"/>
    <row r="116" spans="1:1" ht="15" customHeight="1" x14ac:dyDescent="0.25"/>
    <row r="117" spans="1:1" ht="15" customHeight="1" x14ac:dyDescent="0.25"/>
    <row r="118" spans="1:1" ht="15" customHeight="1" x14ac:dyDescent="0.25"/>
    <row r="119" spans="1:1" ht="21" x14ac:dyDescent="0.25">
      <c r="A119" s="9" t="s">
        <v>22</v>
      </c>
    </row>
    <row r="120" spans="1:1" x14ac:dyDescent="0.25">
      <c r="A120" s="215" t="s">
        <v>23</v>
      </c>
    </row>
    <row r="121" spans="1:1" x14ac:dyDescent="0.25">
      <c r="A121" s="215"/>
    </row>
    <row r="122" spans="1:1" x14ac:dyDescent="0.25">
      <c r="A122" s="215"/>
    </row>
    <row r="123" spans="1:1" x14ac:dyDescent="0.25">
      <c r="A123" s="215"/>
    </row>
    <row r="124" spans="1:1" x14ac:dyDescent="0.25">
      <c r="A124" s="215"/>
    </row>
    <row r="125" spans="1:1" x14ac:dyDescent="0.25">
      <c r="A125" s="215"/>
    </row>
    <row r="126" spans="1:1" x14ac:dyDescent="0.25">
      <c r="A126" s="215"/>
    </row>
    <row r="127" spans="1:1" x14ac:dyDescent="0.25">
      <c r="A127" s="215"/>
    </row>
    <row r="128" spans="1:1" x14ac:dyDescent="0.25">
      <c r="A128" s="215"/>
    </row>
    <row r="129" spans="1:1" x14ac:dyDescent="0.25">
      <c r="A129" s="215"/>
    </row>
    <row r="130" spans="1:1" x14ac:dyDescent="0.25">
      <c r="A130" s="215"/>
    </row>
    <row r="131" spans="1:1" x14ac:dyDescent="0.25">
      <c r="A131" s="170"/>
    </row>
    <row r="132" spans="1:1" x14ac:dyDescent="0.25">
      <c r="A132" s="170"/>
    </row>
    <row r="133" spans="1:1" x14ac:dyDescent="0.25">
      <c r="A133" s="170"/>
    </row>
    <row r="134" spans="1:1" ht="15" customHeight="1" x14ac:dyDescent="0.25"/>
    <row r="135" spans="1:1" ht="15" customHeight="1" x14ac:dyDescent="0.25"/>
    <row r="136" spans="1:1" ht="15" customHeight="1" x14ac:dyDescent="0.25"/>
    <row r="137" spans="1:1" ht="21" x14ac:dyDescent="0.25">
      <c r="A137" s="9" t="s">
        <v>24</v>
      </c>
    </row>
    <row r="138" spans="1:1" ht="15" customHeight="1" x14ac:dyDescent="0.25">
      <c r="A138" s="215" t="s">
        <v>799</v>
      </c>
    </row>
    <row r="139" spans="1:1" ht="15" customHeight="1" x14ac:dyDescent="0.25">
      <c r="A139" s="215"/>
    </row>
    <row r="140" spans="1:1" ht="15" customHeight="1" x14ac:dyDescent="0.25">
      <c r="A140" s="215"/>
    </row>
    <row r="141" spans="1:1" ht="15" customHeight="1" x14ac:dyDescent="0.25">
      <c r="A141" s="215"/>
    </row>
    <row r="142" spans="1:1" ht="15" customHeight="1" x14ac:dyDescent="0.25">
      <c r="A142" s="215"/>
    </row>
    <row r="143" spans="1:1" ht="15" customHeight="1" x14ac:dyDescent="0.25">
      <c r="A143" s="215"/>
    </row>
    <row r="144" spans="1:1" ht="15" customHeight="1" x14ac:dyDescent="0.25">
      <c r="A144" s="215"/>
    </row>
    <row r="145" spans="1:1" ht="15" customHeight="1" x14ac:dyDescent="0.25">
      <c r="A145" s="215"/>
    </row>
    <row r="146" spans="1:1" ht="15" customHeight="1" x14ac:dyDescent="0.25">
      <c r="A146" s="215"/>
    </row>
    <row r="147" spans="1:1" ht="15" customHeight="1" x14ac:dyDescent="0.25">
      <c r="A147" s="215"/>
    </row>
    <row r="148" spans="1:1" ht="15" customHeight="1" x14ac:dyDescent="0.25">
      <c r="A148" s="215"/>
    </row>
    <row r="149" spans="1:1" ht="15" customHeight="1" x14ac:dyDescent="0.25">
      <c r="A149" s="215"/>
    </row>
    <row r="150" spans="1:1" ht="15" customHeight="1" x14ac:dyDescent="0.25">
      <c r="A150" s="215"/>
    </row>
    <row r="151" spans="1:1" ht="15" customHeight="1" x14ac:dyDescent="0.25">
      <c r="A151" s="215"/>
    </row>
    <row r="152" spans="1:1" ht="15" customHeight="1" x14ac:dyDescent="0.25">
      <c r="A152" s="215"/>
    </row>
    <row r="153" spans="1:1" ht="15" customHeight="1" x14ac:dyDescent="0.25">
      <c r="A153" s="215"/>
    </row>
    <row r="154" spans="1:1" ht="15" customHeight="1" x14ac:dyDescent="0.25">
      <c r="A154" s="215"/>
    </row>
    <row r="155" spans="1:1" ht="15" customHeight="1" x14ac:dyDescent="0.25">
      <c r="A155" s="215"/>
    </row>
    <row r="156" spans="1:1" ht="15" customHeight="1" x14ac:dyDescent="0.25">
      <c r="A156" s="215"/>
    </row>
    <row r="157" spans="1:1" ht="15" customHeight="1" x14ac:dyDescent="0.25">
      <c r="A157" s="170"/>
    </row>
    <row r="158" spans="1:1" ht="15" customHeight="1" x14ac:dyDescent="0.25">
      <c r="A158" s="170"/>
    </row>
    <row r="159" spans="1:1" ht="15" customHeight="1" x14ac:dyDescent="0.25">
      <c r="A159" s="170"/>
    </row>
    <row r="160" spans="1:1" ht="15" customHeight="1" x14ac:dyDescent="0.25">
      <c r="A160" s="215" t="s">
        <v>25</v>
      </c>
    </row>
    <row r="161" spans="1:1" x14ac:dyDescent="0.25">
      <c r="A161" s="215"/>
    </row>
    <row r="162" spans="1:1" x14ac:dyDescent="0.25">
      <c r="A162" s="215"/>
    </row>
    <row r="163" spans="1:1" x14ac:dyDescent="0.25">
      <c r="A163" s="215"/>
    </row>
    <row r="164" spans="1:1" x14ac:dyDescent="0.25">
      <c r="A164" s="215"/>
    </row>
    <row r="165" spans="1:1" x14ac:dyDescent="0.25">
      <c r="A165" s="215"/>
    </row>
    <row r="166" spans="1:1" x14ac:dyDescent="0.25">
      <c r="A166" s="215"/>
    </row>
    <row r="167" spans="1:1" x14ac:dyDescent="0.25">
      <c r="A167" s="215"/>
    </row>
    <row r="168" spans="1:1" x14ac:dyDescent="0.25">
      <c r="A168" s="215"/>
    </row>
    <row r="169" spans="1:1" x14ac:dyDescent="0.25">
      <c r="A169" s="215"/>
    </row>
    <row r="170" spans="1:1" x14ac:dyDescent="0.25">
      <c r="A170" s="215"/>
    </row>
    <row r="171" spans="1:1" x14ac:dyDescent="0.25">
      <c r="A171" s="215"/>
    </row>
    <row r="172" spans="1:1" x14ac:dyDescent="0.25">
      <c r="A172" s="215"/>
    </row>
    <row r="173" spans="1:1" x14ac:dyDescent="0.25">
      <c r="A173" s="215"/>
    </row>
    <row r="174" spans="1:1" x14ac:dyDescent="0.25">
      <c r="A174" s="215"/>
    </row>
    <row r="175" spans="1:1" x14ac:dyDescent="0.25">
      <c r="A175" s="215"/>
    </row>
    <row r="176" spans="1:1" x14ac:dyDescent="0.25">
      <c r="A176" s="215"/>
    </row>
    <row r="177" spans="1:1" x14ac:dyDescent="0.25">
      <c r="A177" s="215"/>
    </row>
    <row r="178" spans="1:1" ht="15" customHeight="1" x14ac:dyDescent="0.25"/>
    <row r="179" spans="1:1" ht="15" customHeight="1" x14ac:dyDescent="0.25"/>
    <row r="180" spans="1:1" ht="15" customHeight="1" x14ac:dyDescent="0.25"/>
    <row r="181" spans="1:1" ht="15" customHeight="1" x14ac:dyDescent="0.25"/>
    <row r="182" spans="1:1" ht="15" customHeight="1" x14ac:dyDescent="0.25"/>
    <row r="183" spans="1:1" ht="15" customHeight="1" x14ac:dyDescent="0.25"/>
    <row r="184" spans="1:1" ht="15" customHeight="1" x14ac:dyDescent="0.25"/>
    <row r="185" spans="1:1" ht="15" customHeight="1" x14ac:dyDescent="0.25"/>
    <row r="186" spans="1:1" ht="15" customHeight="1" x14ac:dyDescent="0.25"/>
    <row r="187" spans="1:1" ht="15" customHeight="1" x14ac:dyDescent="0.25"/>
    <row r="188" spans="1:1" ht="15" customHeight="1" x14ac:dyDescent="0.25"/>
    <row r="189" spans="1:1" ht="15" customHeight="1" x14ac:dyDescent="0.25"/>
    <row r="190" spans="1:1" ht="15" customHeight="1" x14ac:dyDescent="0.25"/>
    <row r="191" spans="1:1" ht="15" customHeight="1" x14ac:dyDescent="0.25"/>
    <row r="192" spans="1:1"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sheetData>
  <sheetProtection algorithmName="SHA-512" hashValue="gdvUrZqfzA5E9/G7ZoDBGQyoEXr+KyfF2LUaZKPLZSqnNkQytjObvn50QGv/G1UY6hThWFPR6xs6dOqyumqlnA==" saltValue="J55q40ezC7xMqNncK9WVjw==" spinCount="100000" sheet="1" selectLockedCells="1" selectUnlockedCells="1"/>
  <mergeCells count="7">
    <mergeCell ref="A27:A42"/>
    <mergeCell ref="A120:A130"/>
    <mergeCell ref="A104:A112"/>
    <mergeCell ref="A160:A177"/>
    <mergeCell ref="A138:A156"/>
    <mergeCell ref="A79:A86"/>
    <mergeCell ref="A101:A102"/>
  </mergeCells>
  <conditionalFormatting sqref="D1:F26 D43:F43">
    <cfRule type="cellIs" dxfId="51" priority="1" operator="equal">
      <formula>"NON"</formula>
    </cfRule>
    <cfRule type="cellIs" dxfId="50" priority="2" operator="equal">
      <formula>"OUI"</formula>
    </cfRule>
  </conditionalFormatting>
  <dataValidations count="1">
    <dataValidation allowBlank="1" showInputMessage="1" sqref="A27 B27:XFD42 A1:A12" xr:uid="{C4BD6C85-7A94-4987-AE4B-69E6B812BCAF}"/>
  </dataValidations>
  <printOptions horizontalCentered="1"/>
  <pageMargins left="0.70866141732283472" right="0.70866141732283472" top="0.78740157480314965" bottom="0.78740157480314965" header="0.31496062992125984" footer="0.31496062992125984"/>
  <pageSetup paperSize="9" scale="99" fitToHeight="0" orientation="portrait" r:id="rId1"/>
  <headerFooter scaleWithDoc="0">
    <oddHeader>&amp;C&amp;"-,Gras italique"&amp;K00-048&amp;F
- &amp;A -</oddHeader>
    <oddFooter>&amp;L&amp;"-,Gras italique"&amp;K00-048Création INGENECO Technologies &amp;RPage &amp;P sur &amp;N</oddFooter>
  </headerFooter>
  <rowBreaks count="5" manualBreakCount="5">
    <brk id="25" man="1"/>
    <brk id="54" man="1"/>
    <brk id="102" man="1"/>
    <brk id="136" man="1"/>
    <brk id="176"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93C3F-E94B-4962-B186-7A582D36D289}">
  <sheetPr codeName="Feuil1">
    <tabColor theme="4"/>
    <pageSetUpPr fitToPage="1"/>
  </sheetPr>
  <dimension ref="A1:XFB596"/>
  <sheetViews>
    <sheetView showGridLines="0" topLeftCell="B1" zoomScale="55" zoomScaleNormal="55" workbookViewId="0">
      <selection activeCell="D27" sqref="D27:F31"/>
    </sheetView>
  </sheetViews>
  <sheetFormatPr baseColWidth="10" defaultColWidth="0" defaultRowHeight="15" zeroHeight="1" x14ac:dyDescent="0.25"/>
  <cols>
    <col min="1" max="1" width="12.5703125" style="2" hidden="1" customWidth="1"/>
    <col min="2" max="2" width="15.7109375" style="2" customWidth="1"/>
    <col min="3" max="3" width="17.7109375" style="2" bestFit="1" customWidth="1"/>
    <col min="4" max="4" width="24.7109375" style="2" customWidth="1"/>
    <col min="5" max="7" width="20.7109375" style="2" customWidth="1"/>
    <col min="8" max="8" width="39" style="2" customWidth="1"/>
    <col min="9" max="9" width="15.7109375" style="2" customWidth="1"/>
    <col min="10" max="10" width="30.7109375" style="2" customWidth="1"/>
    <col min="11" max="11" width="15.7109375" style="2" customWidth="1"/>
    <col min="12" max="12" width="28.28515625" style="2" customWidth="1"/>
    <col min="13" max="13" width="30.7109375" style="2" customWidth="1"/>
    <col min="14" max="14" width="94.7109375" style="2" customWidth="1"/>
    <col min="15" max="15" width="19.140625" style="2" customWidth="1"/>
    <col min="16" max="16" width="19.5703125" style="2" customWidth="1"/>
    <col min="17" max="17" width="75.7109375" style="2" customWidth="1"/>
    <col min="18" max="18" width="39.85546875" style="2" customWidth="1"/>
    <col min="19" max="19" width="11.5703125" style="2" hidden="1" customWidth="1"/>
    <col min="20" max="16382" width="11.5703125" style="2" hidden="1"/>
    <col min="16383" max="16384" width="0.5703125" style="2" customWidth="1"/>
  </cols>
  <sheetData>
    <row r="1" spans="2:18" ht="40.5" customHeight="1" x14ac:dyDescent="0.25">
      <c r="B1" s="217"/>
      <c r="C1" s="217"/>
      <c r="D1" s="217"/>
      <c r="E1" s="217"/>
      <c r="F1" s="217"/>
      <c r="G1" s="217"/>
      <c r="H1" s="217"/>
      <c r="I1" s="217"/>
      <c r="J1" s="217"/>
      <c r="K1" s="217"/>
      <c r="L1" s="217"/>
      <c r="M1" s="217"/>
      <c r="N1" s="217"/>
      <c r="O1" s="217"/>
      <c r="P1" s="217"/>
      <c r="Q1" s="217"/>
      <c r="R1" s="217"/>
    </row>
    <row r="2" spans="2:18" x14ac:dyDescent="0.25">
      <c r="B2" s="217"/>
      <c r="C2" s="217"/>
      <c r="D2" s="217"/>
      <c r="E2" s="217"/>
      <c r="F2" s="217"/>
      <c r="G2" s="217"/>
      <c r="H2" s="217"/>
      <c r="I2" s="217"/>
      <c r="J2" s="217"/>
      <c r="K2" s="217"/>
      <c r="L2" s="217"/>
      <c r="M2" s="217"/>
      <c r="N2" s="217"/>
      <c r="O2" s="217"/>
      <c r="P2" s="217"/>
      <c r="Q2" s="217"/>
      <c r="R2" s="217"/>
    </row>
    <row r="3" spans="2:18" x14ac:dyDescent="0.25">
      <c r="B3" s="217"/>
      <c r="C3" s="217"/>
      <c r="D3" s="217"/>
      <c r="E3" s="217"/>
      <c r="F3" s="217"/>
      <c r="G3" s="217"/>
      <c r="H3" s="217"/>
      <c r="I3" s="217"/>
      <c r="J3" s="217"/>
      <c r="K3" s="217"/>
      <c r="L3" s="217"/>
      <c r="M3" s="217"/>
      <c r="N3" s="217"/>
      <c r="O3" s="217"/>
      <c r="P3" s="217"/>
      <c r="Q3" s="217"/>
      <c r="R3" s="217"/>
    </row>
    <row r="4" spans="2:18" x14ac:dyDescent="0.25">
      <c r="B4" s="217"/>
      <c r="C4" s="217"/>
      <c r="D4" s="217"/>
      <c r="E4" s="217"/>
      <c r="F4" s="217"/>
      <c r="G4" s="217"/>
      <c r="H4" s="217"/>
      <c r="I4" s="217"/>
      <c r="J4" s="217"/>
      <c r="K4" s="217"/>
      <c r="L4" s="217"/>
      <c r="M4" s="217"/>
      <c r="N4" s="217"/>
      <c r="O4" s="217"/>
      <c r="P4" s="217"/>
      <c r="Q4" s="217"/>
      <c r="R4" s="217"/>
    </row>
    <row r="5" spans="2:18" x14ac:dyDescent="0.25">
      <c r="B5" s="217"/>
      <c r="C5" s="217"/>
      <c r="D5" s="217"/>
      <c r="E5" s="217"/>
      <c r="F5" s="217"/>
      <c r="G5" s="217"/>
      <c r="H5" s="217"/>
      <c r="I5" s="217"/>
      <c r="J5" s="217"/>
      <c r="K5" s="217"/>
      <c r="L5" s="217"/>
      <c r="M5" s="217"/>
      <c r="N5" s="217"/>
      <c r="O5" s="217"/>
      <c r="P5" s="217"/>
      <c r="Q5" s="217"/>
      <c r="R5" s="217"/>
    </row>
    <row r="6" spans="2:18" x14ac:dyDescent="0.25">
      <c r="B6" s="217"/>
      <c r="C6" s="217"/>
      <c r="D6" s="217"/>
      <c r="E6" s="217"/>
      <c r="F6" s="217"/>
      <c r="G6" s="217"/>
      <c r="H6" s="217"/>
      <c r="I6" s="217"/>
      <c r="J6" s="217"/>
      <c r="K6" s="217"/>
      <c r="L6" s="217"/>
      <c r="M6" s="217"/>
      <c r="N6" s="217"/>
      <c r="O6" s="217"/>
      <c r="P6" s="217"/>
      <c r="Q6" s="217"/>
      <c r="R6" s="217"/>
    </row>
    <row r="7" spans="2:18" x14ac:dyDescent="0.25">
      <c r="B7" s="217"/>
      <c r="C7" s="217"/>
      <c r="D7" s="217"/>
      <c r="E7" s="217"/>
      <c r="F7" s="217"/>
      <c r="G7" s="217"/>
      <c r="H7" s="217"/>
      <c r="I7" s="217"/>
      <c r="J7" s="217"/>
      <c r="K7" s="217"/>
      <c r="L7" s="217"/>
      <c r="M7" s="217"/>
      <c r="N7" s="217"/>
      <c r="O7" s="217"/>
      <c r="P7" s="217"/>
      <c r="Q7" s="217"/>
      <c r="R7" s="217"/>
    </row>
    <row r="8" spans="2:18" x14ac:dyDescent="0.25">
      <c r="B8" s="217"/>
      <c r="C8" s="217"/>
      <c r="D8" s="217"/>
      <c r="E8" s="217"/>
      <c r="F8" s="217"/>
      <c r="G8" s="217"/>
      <c r="H8" s="217"/>
      <c r="I8" s="217"/>
      <c r="J8" s="217"/>
      <c r="K8" s="217"/>
      <c r="L8" s="217"/>
      <c r="M8" s="217"/>
      <c r="N8" s="217"/>
      <c r="O8" s="217"/>
      <c r="P8" s="217"/>
      <c r="Q8" s="217"/>
      <c r="R8" s="217"/>
    </row>
    <row r="9" spans="2:18" x14ac:dyDescent="0.25">
      <c r="B9" s="217"/>
      <c r="C9" s="217"/>
      <c r="D9" s="217"/>
      <c r="E9" s="217"/>
      <c r="F9" s="217"/>
      <c r="G9" s="217"/>
      <c r="H9" s="217"/>
      <c r="I9" s="217"/>
      <c r="J9" s="217"/>
      <c r="K9" s="217"/>
      <c r="L9" s="217"/>
      <c r="M9" s="217"/>
      <c r="N9" s="217"/>
      <c r="O9" s="217"/>
      <c r="P9" s="217"/>
      <c r="Q9" s="217"/>
      <c r="R9" s="217"/>
    </row>
    <row r="10" spans="2:18" x14ac:dyDescent="0.25">
      <c r="B10" s="217"/>
      <c r="C10" s="217"/>
      <c r="D10" s="217"/>
      <c r="E10" s="217"/>
      <c r="F10" s="217"/>
      <c r="G10" s="217"/>
      <c r="H10" s="217"/>
      <c r="I10" s="217"/>
      <c r="J10" s="217"/>
      <c r="K10" s="217"/>
      <c r="L10" s="217"/>
      <c r="M10" s="217"/>
      <c r="N10" s="217"/>
      <c r="O10" s="217"/>
      <c r="P10" s="217"/>
      <c r="Q10" s="217"/>
      <c r="R10" s="217"/>
    </row>
    <row r="11" spans="2:18" s="5" customFormat="1" ht="18" customHeight="1" x14ac:dyDescent="0.25">
      <c r="B11" s="263" t="str">
        <f>+ACCUEIL!A8</f>
        <v>MODULE DE RECHERCHE SIMPLIFIEE 
DE PROCEDES DE FACADE EXTERIEURE SUR SUPPORT BOIS</v>
      </c>
      <c r="C11" s="263"/>
      <c r="D11" s="263"/>
      <c r="E11" s="263"/>
      <c r="F11" s="263"/>
      <c r="G11" s="263"/>
      <c r="H11" s="263"/>
      <c r="I11" s="263"/>
      <c r="J11" s="263"/>
      <c r="K11" s="263"/>
      <c r="L11" s="263"/>
      <c r="M11" s="263"/>
      <c r="N11" s="263"/>
      <c r="O11" s="263"/>
      <c r="P11" s="263"/>
      <c r="Q11" s="263"/>
      <c r="R11" s="263"/>
    </row>
    <row r="12" spans="2:18" s="5" customFormat="1" ht="15" customHeight="1" x14ac:dyDescent="0.25">
      <c r="B12" s="263"/>
      <c r="C12" s="263"/>
      <c r="D12" s="263"/>
      <c r="E12" s="263"/>
      <c r="F12" s="263"/>
      <c r="G12" s="263"/>
      <c r="H12" s="263"/>
      <c r="I12" s="263"/>
      <c r="J12" s="263"/>
      <c r="K12" s="263"/>
      <c r="L12" s="263"/>
      <c r="M12" s="263"/>
      <c r="N12" s="263"/>
      <c r="O12" s="263"/>
      <c r="P12" s="263"/>
      <c r="Q12" s="263"/>
      <c r="R12" s="263"/>
    </row>
    <row r="13" spans="2:18" s="5" customFormat="1" ht="15" customHeight="1" x14ac:dyDescent="0.25">
      <c r="B13" s="263"/>
      <c r="C13" s="263"/>
      <c r="D13" s="263"/>
      <c r="E13" s="263"/>
      <c r="F13" s="263"/>
      <c r="G13" s="263"/>
      <c r="H13" s="263"/>
      <c r="I13" s="263"/>
      <c r="J13" s="263"/>
      <c r="K13" s="263"/>
      <c r="L13" s="263"/>
      <c r="M13" s="263"/>
      <c r="N13" s="263"/>
      <c r="O13" s="263"/>
      <c r="P13" s="263"/>
      <c r="Q13" s="263"/>
      <c r="R13" s="263"/>
    </row>
    <row r="14" spans="2:18" s="5" customFormat="1" ht="45" customHeight="1" x14ac:dyDescent="0.25">
      <c r="B14" s="265" t="str">
        <f>ACCUEIL!A10&amp;CHAR(10)&amp;ACCUEIL!A11</f>
        <v>Version 05 du 18/08/2025
Date du dernier référencement : 12/08/2025</v>
      </c>
      <c r="C14" s="265"/>
      <c r="D14" s="265"/>
      <c r="E14" s="265"/>
      <c r="F14" s="265"/>
      <c r="G14" s="265"/>
      <c r="H14" s="265"/>
      <c r="I14" s="265"/>
      <c r="J14" s="265"/>
      <c r="K14" s="265"/>
      <c r="L14" s="265"/>
      <c r="M14" s="265"/>
      <c r="N14" s="265"/>
      <c r="O14" s="265"/>
      <c r="P14" s="265"/>
      <c r="Q14" s="265"/>
      <c r="R14" s="265"/>
    </row>
    <row r="15" spans="2:18" s="5" customFormat="1" ht="18" customHeight="1" x14ac:dyDescent="0.25">
      <c r="B15" s="264" t="s">
        <v>26</v>
      </c>
      <c r="C15" s="264"/>
      <c r="D15" s="264"/>
      <c r="E15" s="264"/>
      <c r="F15" s="264"/>
      <c r="G15" s="264"/>
      <c r="H15" s="264"/>
      <c r="I15" s="264"/>
      <c r="J15" s="264"/>
      <c r="K15" s="264"/>
      <c r="L15" s="264"/>
      <c r="M15" s="264"/>
      <c r="N15" s="264"/>
      <c r="O15" s="264"/>
      <c r="P15" s="264"/>
      <c r="Q15" s="264"/>
      <c r="R15" s="264"/>
    </row>
    <row r="16" spans="2:18" s="5" customFormat="1" ht="18" customHeight="1" x14ac:dyDescent="0.25">
      <c r="B16" s="264"/>
      <c r="C16" s="264"/>
      <c r="D16" s="264"/>
      <c r="E16" s="264"/>
      <c r="F16" s="264"/>
      <c r="G16" s="264"/>
      <c r="H16" s="264"/>
      <c r="I16" s="264"/>
      <c r="J16" s="264"/>
      <c r="K16" s="264"/>
      <c r="L16" s="264"/>
      <c r="M16" s="264"/>
      <c r="N16" s="264"/>
      <c r="O16" s="264"/>
      <c r="P16" s="264"/>
      <c r="Q16" s="264"/>
      <c r="R16" s="264"/>
    </row>
    <row r="17" spans="2:19" s="5" customFormat="1" ht="18" customHeight="1" x14ac:dyDescent="0.25">
      <c r="B17" s="264"/>
      <c r="C17" s="264"/>
      <c r="D17" s="264"/>
      <c r="E17" s="264"/>
      <c r="F17" s="264"/>
      <c r="G17" s="264"/>
      <c r="H17" s="264"/>
      <c r="I17" s="264"/>
      <c r="J17" s="264"/>
      <c r="K17" s="264"/>
      <c r="L17" s="264"/>
      <c r="M17" s="264"/>
      <c r="N17" s="264"/>
      <c r="O17" s="264"/>
      <c r="P17" s="264"/>
      <c r="Q17" s="264"/>
      <c r="R17" s="264"/>
    </row>
    <row r="18" spans="2:19" s="5" customFormat="1" ht="18" customHeight="1" x14ac:dyDescent="0.25">
      <c r="B18" s="264"/>
      <c r="C18" s="264"/>
      <c r="D18" s="264"/>
      <c r="E18" s="264"/>
      <c r="F18" s="264"/>
      <c r="G18" s="264"/>
      <c r="H18" s="264"/>
      <c r="I18" s="264"/>
      <c r="J18" s="264"/>
      <c r="K18" s="264"/>
      <c r="L18" s="264"/>
      <c r="M18" s="264"/>
      <c r="N18" s="264"/>
      <c r="O18" s="264"/>
      <c r="P18" s="264"/>
      <c r="Q18" s="264"/>
      <c r="R18" s="264"/>
    </row>
    <row r="19" spans="2:19" s="5" customFormat="1" ht="18" customHeight="1" x14ac:dyDescent="0.25">
      <c r="B19" s="264"/>
      <c r="C19" s="264"/>
      <c r="D19" s="264"/>
      <c r="E19" s="264"/>
      <c r="F19" s="264"/>
      <c r="G19" s="264"/>
      <c r="H19" s="264"/>
      <c r="I19" s="264"/>
      <c r="J19" s="264"/>
      <c r="K19" s="264"/>
      <c r="L19" s="264"/>
      <c r="M19" s="264"/>
      <c r="N19" s="264"/>
      <c r="O19" s="264"/>
      <c r="P19" s="264"/>
      <c r="Q19" s="264"/>
      <c r="R19" s="264"/>
    </row>
    <row r="20" spans="2:19" s="5" customFormat="1" ht="18" customHeight="1" x14ac:dyDescent="0.25">
      <c r="B20" s="264"/>
      <c r="C20" s="264"/>
      <c r="D20" s="264"/>
      <c r="E20" s="264"/>
      <c r="F20" s="264"/>
      <c r="G20" s="264"/>
      <c r="H20" s="264"/>
      <c r="I20" s="264"/>
      <c r="J20" s="264"/>
      <c r="K20" s="264"/>
      <c r="L20" s="264"/>
      <c r="M20" s="264"/>
      <c r="N20" s="264"/>
      <c r="O20" s="264"/>
      <c r="P20" s="264"/>
      <c r="Q20" s="264"/>
      <c r="R20" s="264"/>
    </row>
    <row r="21" spans="2:19" s="5" customFormat="1" ht="18" customHeight="1" x14ac:dyDescent="0.25">
      <c r="B21" s="264"/>
      <c r="C21" s="264"/>
      <c r="D21" s="264"/>
      <c r="E21" s="264"/>
      <c r="F21" s="264"/>
      <c r="G21" s="264"/>
      <c r="H21" s="264"/>
      <c r="I21" s="264"/>
      <c r="J21" s="264"/>
      <c r="K21" s="264"/>
      <c r="L21" s="264"/>
      <c r="M21" s="264"/>
      <c r="N21" s="264"/>
      <c r="O21" s="264"/>
      <c r="P21" s="264"/>
      <c r="Q21" s="264"/>
      <c r="R21" s="264"/>
    </row>
    <row r="22" spans="2:19" s="5" customFormat="1" ht="18" customHeight="1" x14ac:dyDescent="0.25">
      <c r="B22" s="241" t="s">
        <v>10</v>
      </c>
      <c r="C22" s="242"/>
      <c r="D22" s="242"/>
      <c r="E22" s="242"/>
      <c r="F22" s="242"/>
      <c r="G22" s="172"/>
      <c r="H22" s="172"/>
      <c r="I22" s="172"/>
      <c r="J22" s="172"/>
      <c r="K22" s="172"/>
      <c r="L22" s="172"/>
      <c r="M22" s="172"/>
      <c r="N22" s="172"/>
      <c r="O22" s="172"/>
      <c r="P22" s="172"/>
      <c r="Q22" s="172"/>
      <c r="R22" s="247" t="s">
        <v>27</v>
      </c>
    </row>
    <row r="23" spans="2:19" s="5" customFormat="1" ht="18" customHeight="1" thickBot="1" x14ac:dyDescent="0.3">
      <c r="B23" s="172"/>
      <c r="C23" s="172"/>
      <c r="D23" s="172"/>
      <c r="E23" s="172"/>
      <c r="F23" s="172"/>
      <c r="G23" s="172"/>
      <c r="H23" s="172"/>
      <c r="I23" s="172"/>
      <c r="J23" s="172"/>
      <c r="K23" s="172"/>
      <c r="L23" s="172"/>
      <c r="M23" s="172"/>
      <c r="N23" s="172"/>
      <c r="O23" s="172"/>
      <c r="P23" s="172"/>
      <c r="Q23" s="172"/>
      <c r="R23" s="247"/>
    </row>
    <row r="24" spans="2:19" s="5" customFormat="1" ht="18" customHeight="1" x14ac:dyDescent="0.25">
      <c r="B24" s="221" t="s">
        <v>28</v>
      </c>
      <c r="C24" s="222"/>
      <c r="D24" s="222"/>
      <c r="E24" s="222"/>
      <c r="F24" s="223"/>
      <c r="G24" s="43"/>
      <c r="H24" s="43"/>
      <c r="I24" s="43"/>
      <c r="J24" s="43"/>
      <c r="K24" s="43"/>
      <c r="L24" s="43"/>
      <c r="M24" s="43"/>
      <c r="N24" s="43"/>
      <c r="O24" s="43"/>
      <c r="P24" s="43"/>
      <c r="R24" s="247"/>
    </row>
    <row r="25" spans="2:19" s="5" customFormat="1" ht="24.75" customHeight="1" thickBot="1" x14ac:dyDescent="0.3">
      <c r="B25" s="224"/>
      <c r="C25" s="225"/>
      <c r="D25" s="225"/>
      <c r="E25" s="225"/>
      <c r="F25" s="226"/>
      <c r="G25" s="43"/>
      <c r="H25" s="43"/>
      <c r="I25" s="43"/>
      <c r="J25" s="43"/>
      <c r="K25" s="43"/>
      <c r="L25" s="43"/>
      <c r="M25" s="43"/>
      <c r="N25" s="43"/>
      <c r="O25" s="43"/>
      <c r="P25" s="43"/>
      <c r="R25" s="247"/>
    </row>
    <row r="26" spans="2:19" s="5" customFormat="1" ht="75" customHeight="1" thickBot="1" x14ac:dyDescent="0.3">
      <c r="B26" s="44" t="s">
        <v>29</v>
      </c>
      <c r="C26" s="45" t="s">
        <v>30</v>
      </c>
      <c r="D26" s="252" t="s">
        <v>31</v>
      </c>
      <c r="E26" s="252"/>
      <c r="F26" s="253"/>
      <c r="G26" s="43"/>
      <c r="H26" s="43"/>
      <c r="I26" s="43"/>
      <c r="J26" s="43"/>
      <c r="K26" s="43"/>
      <c r="L26" s="43"/>
      <c r="M26" s="43"/>
      <c r="N26" s="43"/>
      <c r="O26" s="43"/>
      <c r="P26" s="43"/>
      <c r="R26" s="247"/>
      <c r="S26" s="46"/>
    </row>
    <row r="27" spans="2:19" s="5" customFormat="1" ht="45.95" customHeight="1" thickBot="1" x14ac:dyDescent="0.3">
      <c r="B27" s="171"/>
      <c r="C27" s="47" t="s">
        <v>32</v>
      </c>
      <c r="D27" s="248"/>
      <c r="E27" s="248"/>
      <c r="F27" s="249"/>
      <c r="G27" s="245" t="str">
        <f>IF('PR-tampon'!$B$3=FALSE,"-&gt; Cocher la case paramètre recherché pour afficher la cellule de recherche si souhaité",IF(AND('PR-tampon'!$B$3=TRUE,$D$27=""),"-&gt; Choisir la support visé parmi les supports dans la liste déroulante pour que la recherche s'effectue",""))</f>
        <v>-&gt; Cocher la case paramètre recherché pour afficher la cellule de recherche si souhaité</v>
      </c>
      <c r="H27" s="246"/>
      <c r="I27" s="246"/>
      <c r="J27" s="246"/>
      <c r="K27" s="246"/>
      <c r="L27" s="246"/>
      <c r="M27" s="246"/>
      <c r="N27" s="43"/>
      <c r="O27" s="43"/>
      <c r="P27" s="43"/>
      <c r="R27" s="247"/>
      <c r="S27" s="46"/>
    </row>
    <row r="28" spans="2:19" s="5" customFormat="1" ht="45.95" customHeight="1" thickBot="1" x14ac:dyDescent="0.3">
      <c r="B28" s="239"/>
      <c r="C28" s="47" t="s">
        <v>34</v>
      </c>
      <c r="D28" s="248"/>
      <c r="E28" s="248"/>
      <c r="F28" s="249"/>
      <c r="G28" s="243" t="str">
        <f>IF(AND(SITUA_VISEE="",HAUT_VISEE&lt;&gt;"",'PR-tampon'!$B$4=TRUE),"-&gt; Veuiller choisir la situation de bâtiment visée dans la liste déroulante pour que la recherche s'effectue",IF(AND(SITUA_VISEE="",HAUT_VISEE="",'PR-tampon'!$B$4=TRUE),"-&gt; Veuiller choisir la situation de bâtiment visée dans la liste déroulante et saisir la hauteur de bâtiment visée pour que la recherche s'effectue",IF(AND(SITUA_VISEE&lt;&gt;"",HAUT_VISEE="",'PR-tampon'!$B$4=TRUE),"-&gt; Veuiller saisir la hauteur de bâtiment visée pour que la recherche s'effectue","-&gt; Cocher la case paramètre recherché pour afficher la cellule de recherche si souhaité")))</f>
        <v>-&gt; Cocher la case paramètre recherché pour afficher la cellule de recherche si souhaité</v>
      </c>
      <c r="H28" s="244"/>
      <c r="I28" s="244"/>
      <c r="J28" s="244"/>
      <c r="K28" s="244"/>
      <c r="L28" s="244"/>
      <c r="M28" s="244"/>
      <c r="N28" s="43"/>
      <c r="O28" s="43"/>
      <c r="P28" s="43"/>
      <c r="R28" s="247"/>
      <c r="S28" s="46"/>
    </row>
    <row r="29" spans="2:19" s="5" customFormat="1" ht="45.95" customHeight="1" thickBot="1" x14ac:dyDescent="0.3">
      <c r="B29" s="240"/>
      <c r="C29" s="47" t="s">
        <v>35</v>
      </c>
      <c r="D29" s="250"/>
      <c r="E29" s="250"/>
      <c r="F29" s="251"/>
      <c r="G29" s="243"/>
      <c r="H29" s="244"/>
      <c r="I29" s="244"/>
      <c r="J29" s="244"/>
      <c r="K29" s="244"/>
      <c r="L29" s="244"/>
      <c r="M29" s="244"/>
      <c r="N29" s="43"/>
      <c r="O29" s="43"/>
      <c r="P29" s="43"/>
      <c r="R29" s="247"/>
      <c r="S29" s="46"/>
    </row>
    <row r="30" spans="2:19" s="5" customFormat="1" ht="45.95" customHeight="1" thickBot="1" x14ac:dyDescent="0.3">
      <c r="B30" s="239"/>
      <c r="C30" s="47" t="s">
        <v>36</v>
      </c>
      <c r="D30" s="250"/>
      <c r="E30" s="250"/>
      <c r="F30" s="251"/>
      <c r="G30" s="243" t="str">
        <f>IF(AND($D$31="",ZONE_SIS_VISEE&lt;&gt;"",'PR-tampon'!$B$5=TRUE),"-&gt; Veuiller choisir la catégorie de bâtiment visée dans le liste déroulante pour que la recherche s'effectue",IF(AND($D$31="",ZONE_SIS_VISEE="",'PR-tampon'!$B$5=TRUE),"-&gt; Veuiller choisir la zone sismique visée et la catégorie de bâtiment visée dans les listes déroulantes correspondantes pour que la recherche s'effectue",IF(AND($D$31&lt;&gt;"",ZONE_SIS_VISEE="",'PR-tampon'!$B$5=TRUE),"-&gt; Veuiller choisir la zone sismique visée dans la liste déroulante pour que la recherche s'effectue","-&gt; Cocher la case paramètre recherché pour afficher la cellule de recherche si souhaité")))</f>
        <v>-&gt; Cocher la case paramètre recherché pour afficher la cellule de recherche si souhaité</v>
      </c>
      <c r="H30" s="244"/>
      <c r="I30" s="244"/>
      <c r="J30" s="244"/>
      <c r="K30" s="244"/>
      <c r="L30" s="244"/>
      <c r="M30" s="244"/>
      <c r="N30" s="43"/>
      <c r="O30" s="43"/>
      <c r="P30" s="43"/>
      <c r="R30" s="247"/>
      <c r="S30" s="46"/>
    </row>
    <row r="31" spans="2:19" ht="45.95" customHeight="1" thickBot="1" x14ac:dyDescent="0.3">
      <c r="B31" s="240"/>
      <c r="C31" s="47" t="s">
        <v>37</v>
      </c>
      <c r="D31" s="250"/>
      <c r="E31" s="250"/>
      <c r="F31" s="251"/>
      <c r="G31" s="243"/>
      <c r="H31" s="244"/>
      <c r="I31" s="244"/>
      <c r="J31" s="244"/>
      <c r="K31" s="244"/>
      <c r="L31" s="244"/>
      <c r="M31" s="244"/>
      <c r="N31" s="1"/>
      <c r="O31" s="1"/>
      <c r="P31" s="1"/>
      <c r="R31" s="247"/>
      <c r="S31" s="7"/>
    </row>
    <row r="32" spans="2:19" ht="13.5" customHeight="1" thickBot="1" x14ac:dyDescent="0.3">
      <c r="D32" s="1"/>
      <c r="E32" s="1"/>
      <c r="F32" s="1"/>
      <c r="G32" s="1"/>
      <c r="H32" s="48"/>
      <c r="I32" s="48"/>
      <c r="J32" s="48"/>
      <c r="K32" s="43"/>
      <c r="R32" s="247"/>
    </row>
    <row r="33" spans="1:19" ht="13.5" customHeight="1" thickBot="1" x14ac:dyDescent="0.3">
      <c r="B33" s="266" t="s">
        <v>38</v>
      </c>
      <c r="C33" s="266"/>
      <c r="D33" s="266"/>
      <c r="E33" s="269" t="s">
        <v>47</v>
      </c>
      <c r="F33" s="269"/>
      <c r="G33" s="1"/>
      <c r="H33" s="48"/>
      <c r="I33" s="48"/>
      <c r="J33" s="48"/>
      <c r="K33" s="43"/>
      <c r="R33" s="247"/>
    </row>
    <row r="34" spans="1:19" ht="13.5" customHeight="1" thickBot="1" x14ac:dyDescent="0.3">
      <c r="B34" s="266" t="s">
        <v>40</v>
      </c>
      <c r="C34" s="266"/>
      <c r="D34" s="266"/>
      <c r="E34" s="268" t="s">
        <v>798</v>
      </c>
      <c r="F34" s="268"/>
      <c r="G34" s="1"/>
      <c r="H34" s="1"/>
      <c r="I34" s="1"/>
      <c r="J34" s="1"/>
      <c r="K34" s="1"/>
      <c r="R34" s="247"/>
    </row>
    <row r="35" spans="1:19" ht="13.5" customHeight="1" thickBot="1" x14ac:dyDescent="0.3">
      <c r="E35" s="1"/>
      <c r="F35" s="1"/>
      <c r="G35" s="1"/>
      <c r="H35" s="48"/>
      <c r="I35" s="48"/>
      <c r="J35" s="48"/>
      <c r="K35" s="43"/>
      <c r="L35" s="1"/>
      <c r="R35" s="247"/>
      <c r="S35" s="7"/>
    </row>
    <row r="36" spans="1:19" ht="39.6" customHeight="1" thickBot="1" x14ac:dyDescent="0.3">
      <c r="B36" s="236" t="s">
        <v>41</v>
      </c>
      <c r="C36" s="237"/>
      <c r="D36" s="237"/>
      <c r="E36" s="238"/>
      <c r="F36" s="60">
        <f ca="1">COUNTIF('PR-tampon'!B9:B487,"&gt;0")</f>
        <v>188</v>
      </c>
      <c r="G36" s="1"/>
      <c r="H36" s="48"/>
      <c r="I36" s="48"/>
      <c r="J36" s="48"/>
      <c r="K36" s="43"/>
      <c r="R36" s="247"/>
    </row>
    <row r="37" spans="1:19" ht="13.5" customHeight="1" thickBot="1" x14ac:dyDescent="0.3">
      <c r="D37" s="1"/>
      <c r="E37" s="1"/>
      <c r="F37" s="1"/>
      <c r="G37" s="1"/>
      <c r="H37" s="1"/>
      <c r="I37" s="1"/>
      <c r="J37" s="1"/>
      <c r="K37" s="1"/>
      <c r="R37" s="247"/>
    </row>
    <row r="38" spans="1:19" ht="15" customHeight="1" x14ac:dyDescent="0.25">
      <c r="B38" s="267"/>
      <c r="C38" s="254" t="s">
        <v>42</v>
      </c>
      <c r="D38" s="255"/>
      <c r="E38" s="255"/>
      <c r="F38" s="256"/>
      <c r="G38" s="227" t="s">
        <v>43</v>
      </c>
      <c r="H38" s="228"/>
      <c r="I38" s="228"/>
      <c r="J38" s="229"/>
      <c r="K38" s="254" t="s">
        <v>44</v>
      </c>
      <c r="L38" s="255"/>
      <c r="M38" s="255"/>
      <c r="N38" s="255"/>
      <c r="O38" s="255"/>
      <c r="P38" s="255"/>
      <c r="Q38" s="256"/>
      <c r="R38" s="218" t="s">
        <v>45</v>
      </c>
    </row>
    <row r="39" spans="1:19" ht="15" customHeight="1" x14ac:dyDescent="0.25">
      <c r="B39" s="267"/>
      <c r="C39" s="257"/>
      <c r="D39" s="258"/>
      <c r="E39" s="258"/>
      <c r="F39" s="259"/>
      <c r="G39" s="230"/>
      <c r="H39" s="231"/>
      <c r="I39" s="231"/>
      <c r="J39" s="232"/>
      <c r="K39" s="257"/>
      <c r="L39" s="258"/>
      <c r="M39" s="258"/>
      <c r="N39" s="258"/>
      <c r="O39" s="258"/>
      <c r="P39" s="258"/>
      <c r="Q39" s="259"/>
      <c r="R39" s="219"/>
    </row>
    <row r="40" spans="1:19" ht="15" customHeight="1" x14ac:dyDescent="0.25">
      <c r="B40" s="267"/>
      <c r="C40" s="257"/>
      <c r="D40" s="258"/>
      <c r="E40" s="258"/>
      <c r="F40" s="259"/>
      <c r="G40" s="230"/>
      <c r="H40" s="231"/>
      <c r="I40" s="231"/>
      <c r="J40" s="232"/>
      <c r="K40" s="257"/>
      <c r="L40" s="258"/>
      <c r="M40" s="258"/>
      <c r="N40" s="258"/>
      <c r="O40" s="258"/>
      <c r="P40" s="258"/>
      <c r="Q40" s="259"/>
      <c r="R40" s="219"/>
    </row>
    <row r="41" spans="1:19" ht="15.75" customHeight="1" thickBot="1" x14ac:dyDescent="0.3">
      <c r="B41" s="267"/>
      <c r="C41" s="260"/>
      <c r="D41" s="261"/>
      <c r="E41" s="261"/>
      <c r="F41" s="262"/>
      <c r="G41" s="233"/>
      <c r="H41" s="234"/>
      <c r="I41" s="234"/>
      <c r="J41" s="235"/>
      <c r="K41" s="260"/>
      <c r="L41" s="261"/>
      <c r="M41" s="261"/>
      <c r="N41" s="261"/>
      <c r="O41" s="261"/>
      <c r="P41" s="261"/>
      <c r="Q41" s="262"/>
      <c r="R41" s="220"/>
    </row>
    <row r="42" spans="1:19" ht="75.75" customHeight="1" thickBot="1" x14ac:dyDescent="0.3">
      <c r="B42" s="6" t="s">
        <v>46</v>
      </c>
      <c r="C42" s="16" t="s">
        <v>39</v>
      </c>
      <c r="D42" s="16" t="s">
        <v>47</v>
      </c>
      <c r="E42" s="49" t="s">
        <v>48</v>
      </c>
      <c r="F42" s="49" t="s">
        <v>49</v>
      </c>
      <c r="G42" s="16" t="s">
        <v>50</v>
      </c>
      <c r="H42" s="16" t="s">
        <v>51</v>
      </c>
      <c r="I42" s="16" t="s">
        <v>52</v>
      </c>
      <c r="J42" s="49" t="s">
        <v>53</v>
      </c>
      <c r="K42" s="16" t="s">
        <v>54</v>
      </c>
      <c r="L42" s="16" t="s">
        <v>55</v>
      </c>
      <c r="M42" s="16" t="s">
        <v>56</v>
      </c>
      <c r="N42" s="16" t="s">
        <v>57</v>
      </c>
      <c r="O42" s="16" t="s">
        <v>58</v>
      </c>
      <c r="P42" s="16" t="s">
        <v>59</v>
      </c>
      <c r="Q42" s="17" t="s">
        <v>60</v>
      </c>
      <c r="R42" s="14" t="s">
        <v>61</v>
      </c>
    </row>
    <row r="43" spans="1:19" ht="170.1" customHeight="1" x14ac:dyDescent="0.25">
      <c r="A43" s="2">
        <v>1</v>
      </c>
      <c r="B43" s="7">
        <f ca="1">IF('PR-tampon'!E9="","",IF('PR-tampon'!E9=0,"",INDIRECT(NOM_FR_FACADE&amp;ADDRESS('PR-tampon'!$E9,COLUMN(REFERENCEMENT_FACADE[[#Headers],[DATE REFERENCEMENT]])))))</f>
        <v>45471</v>
      </c>
      <c r="C43" s="2" t="str">
        <f ca="1">IF('PR-tampon'!B9="","",IF('PR-tampon'!B9=0,"",INDIRECT(NOM_FR_FACADE&amp;ADDRESS('PR-tampon'!$E9,COLUMN(REFERENCEMENT_FACADE[[#Headers],[ASPECT]])))))</f>
        <v>Minéral</v>
      </c>
      <c r="D43" s="2" t="str">
        <f ca="1">IF('PR-tampon'!B9="","",IF('PR-tampon'!B9=0,"",INDIRECT(NOM_FR_FACADE&amp;ADDRESS('PR-tampon'!$E9,COLUMN(REFERENCEMENT_FACADE[[#Headers],[TYPE DE PROCEDE]])))))</f>
        <v>Vêture - vêtage en terre-cuite</v>
      </c>
      <c r="E43" s="2" t="str">
        <f ca="1">IF('PR-tampon'!B9="","",IF('PR-tampon'!B9=0,"",INDIRECT(NOM_FR_FACADE&amp;ADDRESS('PR-tampon'!$E9,COLUMN(REFERENCEMENT_FACADE[[#Headers],[NOM COMMERCIAL DU PROCEDE]])))))</f>
        <v>Vêture Kess Isolierklinker</v>
      </c>
      <c r="F43" s="2" t="str">
        <f ca="1">IF('PR-tampon'!B9="","",IF('PR-tampon'!B9=0,"",INDIRECT(NOM_FR_FACADE&amp;ADDRESS('PR-tampon'!$E9,COLUMN(REFERENCEMENT_FACADE[[#Headers],[FABRICANT / TITULAIRE]])))))</f>
        <v>Kess Isolierklinker GmbH</v>
      </c>
      <c r="G43" s="2" t="str">
        <f ca="1">IF('PR-tampon'!B9="","",IF('PR-tampon'!B9=0,"",INDIRECT(NOM_FR_FACADE&amp;ADDRESS('PR-tampon'!$E9,COLUMN(REFERENCEMENT_FACADE[[#Headers],[TYPE DE DOCUMENT DE REFERENCE]])))))</f>
        <v>Avis Technique</v>
      </c>
      <c r="H43" s="2" t="str">
        <f ca="1">IF('PR-tampon'!B9="","",IF('PR-tampon'!B9=0,"",INDIRECT(NOM_FR_FACADE&amp;ADDRESS('PR-tampon'!$E9,COLUMN(REFERENCEMENT_FACADE[[#Headers],[REF]])))))</f>
        <v>2.2/15-1709_V5</v>
      </c>
      <c r="I43" s="7">
        <f ca="1">IF('PR-tampon'!B9="","",IF('PR-tampon'!B9=0,"",INDIRECT(NOM_FR_FACADE&amp;ADDRESS('PR-tampon'!$E9,COLUMN(REFERENCEMENT_FACADE[[#Headers],[AVIS LIMITE AU / VALIDITE]])))))</f>
        <v>46112</v>
      </c>
      <c r="J43" s="7" t="str">
        <f ca="1">IF('PR-tampon'!B9="","",IF('PR-tampon'!B9=0,"",INDIRECT(NOM_FR_FACADE&amp;ADDRESS('PR-tampon'!$E9,COLUMN(REFERENCEMENT_FACADE[[#Headers],[TC/TNC
dans le domaine d''emploi visé]])))))</f>
        <v>TC</v>
      </c>
      <c r="K43" s="2" t="str">
        <f ca="1">IF('PR-tampon'!B9="","",IF('PR-tampon'!B9=0,"",INDIRECT(NOM_FR_FACADE&amp;ADDRESS('PR-tampon'!$E9,COLUMN(REFERENCEMENT_FACADE[[#Headers],[Synthèse support visés]])))))</f>
        <v>COB (NF DTU 31.2) / CLT (Sous AT/DTA)</v>
      </c>
      <c r="L43" s="2" t="str">
        <f ca="1">IF('PR-tampon'!B9="","",IF('PR-tampon'!B9=0,"",INDIRECT(NOM_FR_FACADE&amp;ADDRESS('PR-tampon'!$E9,COLUMN(REFERENCEMENT_FACADE[[#Headers],[LIMITATION DE HAUTEUR DE FACADE3]])))))</f>
        <v>(Situation a à c) h≤ 10 m
(Situation d) h≤ 6 m</v>
      </c>
      <c r="M43" s="74">
        <f ca="1">IF('PR-tampon'!B9="","",IF('PR-tampon'!B9=0,"",INDIRECT(NOM_FR_FACADE&amp;ADDRESS('PR-tampon'!$E9,COLUMN(REFERENCEMENT_FACADE[[#Headers],[LIMITATION DE HAUTEUR DE FACADE]])))))</f>
        <v>10</v>
      </c>
      <c r="N43" s="59" t="str">
        <f ca="1">IF('PR-tampon'!B9="","",IF('PR-tampon'!B9=0,"",IF(INDIRECT(NOM_FR_FACADE&amp;ADDRESS('PR-tampon'!$E9,COLUMN(REFERENCEMENT_FACADE[Observation domaine d''emploi Hauteur])))=0,"-",INDIRECT(NOM_FR_FACADE&amp;ADDRESS('PR-tampon'!$E9,COLUMN(REFERENCEMENT_FACADE[Observation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3" s="2" t="str">
        <f ca="1">IF('PR-tampon'!B9="","",IF('PR-tampon'!B9=0,"",INDIRECT(NOM_FR_FACADE&amp;ADDRESS('PR-tampon'!$E9,COLUMN(REFERENCEMENT_FACADE[[#Headers],[Colonne catégorie visée]])))))</f>
        <v>I
II
III
IV</v>
      </c>
      <c r="P43" s="2" t="str">
        <f ca="1">IF('PR-tampon'!B9="","",IF('PR-tampon'!B9=0,"",INDIRECT(NOM_FR_FACADE&amp;ADDRESS('PR-tampon'!$E9,COLUMN(REFERENCEMENT_FACADE[[#Headers],[Colonne zone visée]])))))</f>
        <v>4
4
4
1</v>
      </c>
      <c r="Q43" s="59" t="str">
        <f ca="1">IF(OR(RECH_CATEGORIE=FALSE,MID(Tableau5[[#This Row],[ZONE DE SISMICITE MAXIMALE POUR LA CATEGORIE DE BATIMENT VISEE]],2,2)="**"),IF('PR-tampon'!B9="","",IF('PR-tampon'!B9=0,"",IF(INDIRECT(NOM_FR_FACADE&amp;ADDRESS('PR-tampon'!$E9,COLUMN(REFERENCEMENT_FACADE[OBSERVATIONS SUR DOMAINE D''EMPLOI Sismique])))="","-",(INDIRECT(NOM_FR_FACADE&amp;ADDRESS('PR-tampon'!$E9,COLUMN(REFERENCEMENT_FACADE[OBSERVATIONS SUR DOMAINE D''EMPLOI Sismique]))))))),"")</f>
        <v>-</v>
      </c>
      <c r="R43" s="2" t="str">
        <f ca="1">IF('PR-tampon'!B9="","",IF('PR-tampon'!B9=0,"",IF(INDIRECT(NOM_FR_FACADE&amp;ADDRESS('PR-tampon'!$E9,COLUMN(REFERENCEMENT_FACADE[REF ApL])))=0,"",INDIRECT(NOM_FR_FACADE&amp;ADDRESS('PR-tampon'!$E9,COLUMN(REFERENCEMENT_FACADE[REF ApL]))))))</f>
        <v/>
      </c>
    </row>
    <row r="44" spans="1:19" ht="170.1" customHeight="1" x14ac:dyDescent="0.25">
      <c r="A44" s="2">
        <f ca="1">IF('PR-tampon'!B10=0,"",IF(A43+1&gt;'MODULE DE RECHERCHE'!$F$36,"",A43+1))</f>
        <v>2</v>
      </c>
      <c r="B44" s="7">
        <f ca="1">IF('PR-tampon'!E10="","",IF('PR-tampon'!E10=0,"",INDIRECT(NOM_FR_FACADE&amp;ADDRESS('PR-tampon'!$E10,COLUMN(REFERENCEMENT_FACADE[[#Headers],[DATE REFERENCEMENT]])))))</f>
        <v>45216</v>
      </c>
      <c r="C44" s="2" t="str">
        <f ca="1">IF('PR-tampon'!B10="","",IF('PR-tampon'!B10=0,"",INDIRECT(NOM_FR_FACADE&amp;ADDRESS('PR-tampon'!$E10,COLUMN(REFERENCEMENT_FACADE[[#Headers],[ASPECT]])))))</f>
        <v>Minéral</v>
      </c>
      <c r="D44" s="2" t="str">
        <f ca="1">IF('PR-tampon'!B10="","",IF('PR-tampon'!B10=0,"",INDIRECT(NOM_FR_FACADE&amp;ADDRESS('PR-tampon'!$E10,COLUMN(REFERENCEMENT_FACADE[[#Headers],[TYPE DE PROCEDE]])))))</f>
        <v>Vêture - vêtage en terre-cuite</v>
      </c>
      <c r="E44" s="2" t="str">
        <f ca="1">IF('PR-tampon'!B10="","",IF('PR-tampon'!B10=0,"",INDIRECT(NOM_FR_FACADE&amp;ADDRESS('PR-tampon'!$E10,COLUMN(REFERENCEMENT_FACADE[[#Headers],[NOM COMMERCIAL DU PROCEDE]])))))</f>
        <v>Gebrik-Thermoreal</v>
      </c>
      <c r="F44" s="2" t="str">
        <f ca="1">IF('PR-tampon'!B10="","",IF('PR-tampon'!B10=0,"",INDIRECT(NOM_FR_FACADE&amp;ADDRESS('PR-tampon'!$E10,COLUMN(REFERENCEMENT_FACADE[[#Headers],[FABRICANT / TITULAIRE]])))))</f>
        <v>Isosystems AG</v>
      </c>
      <c r="G44" s="2" t="str">
        <f ca="1">IF('PR-tampon'!B10="","",IF('PR-tampon'!B10=0,"",INDIRECT(NOM_FR_FACADE&amp;ADDRESS('PR-tampon'!$E10,COLUMN(REFERENCEMENT_FACADE[[#Headers],[TYPE DE DOCUMENT DE REFERENCE]])))))</f>
        <v>Avis Technique</v>
      </c>
      <c r="H44" s="2" t="str">
        <f ca="1">IF('PR-tampon'!B10="","",IF('PR-tampon'!B10=0,"",INDIRECT(NOM_FR_FACADE&amp;ADDRESS('PR-tampon'!$E10,COLUMN(REFERENCEMENT_FACADE[[#Headers],[REF]])))))</f>
        <v>2.2/15-1701_V2</v>
      </c>
      <c r="I44" s="7">
        <f ca="1">IF('PR-tampon'!B10="","",IF('PR-tampon'!B10=0,"",INDIRECT(NOM_FR_FACADE&amp;ADDRESS('PR-tampon'!$E10,COLUMN(REFERENCEMENT_FACADE[[#Headers],[AVIS LIMITE AU / VALIDITE]])))))</f>
        <v>47664</v>
      </c>
      <c r="J44" s="7" t="str">
        <f ca="1">IF('PR-tampon'!B10="","",IF('PR-tampon'!B10=0,"",INDIRECT(NOM_FR_FACADE&amp;ADDRESS('PR-tampon'!$E10,COLUMN(REFERENCEMENT_FACADE[[#Headers],[TC/TNC
dans le domaine d''emploi visé]])))))</f>
        <v>TC</v>
      </c>
      <c r="K44" s="2" t="str">
        <f ca="1">IF('PR-tampon'!B10="","",IF('PR-tampon'!B10=0,"",INDIRECT(NOM_FR_FACADE&amp;ADDRESS('PR-tampon'!$E10,COLUMN(REFERENCEMENT_FACADE[[#Headers],[Synthèse support visés]])))))</f>
        <v>COB (NF DTU 31.2) / CLT (Sous AT/DTA)</v>
      </c>
      <c r="L44" s="2" t="str">
        <f ca="1">IF('PR-tampon'!B10="","",IF('PR-tampon'!B10=0,"",INDIRECT(NOM_FR_FACADE&amp;ADDRESS('PR-tampon'!$E10,COLUMN(REFERENCEMENT_FACADE[[#Headers],[LIMITATION DE HAUTEUR DE FACADE3]])))))</f>
        <v>(Situation a à c) h≤ 10 m
(Situation d) h≤ 6 m</v>
      </c>
      <c r="M44" s="74">
        <f ca="1">IF('PR-tampon'!B10="","",IF('PR-tampon'!B10=0,"",INDIRECT(NOM_FR_FACADE&amp;ADDRESS('PR-tampon'!$E10,COLUMN(REFERENCEMENT_FACADE[[#Headers],[LIMITATION DE HAUTEUR DE FACADE]])))))</f>
        <v>10</v>
      </c>
      <c r="N44" s="59" t="str">
        <f ca="1">IF('PR-tampon'!B10="","",IF('PR-tampon'!B10=0,"",IF(INDIRECT(NOM_FR_FACADE&amp;ADDRESS('PR-tampon'!$E10,COLUMN(REFERENCEMENT_FACADE[Observation domaine d''emploi Hauteur])))=0,"-",INDIRECT(NOM_FR_FACADE&amp;ADDRESS('PR-tampon'!$E10,COLUMN(REFERENCEMENT_FACADE[Observation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4" s="2" t="str">
        <f ca="1">IF('PR-tampon'!B10="","",IF('PR-tampon'!B10=0,"",INDIRECT(NOM_FR_FACADE&amp;ADDRESS('PR-tampon'!$E10,COLUMN(REFERENCEMENT_FACADE[[#Headers],[Colonne catégorie visée]])))))</f>
        <v>I
II
III
IV</v>
      </c>
      <c r="P44" s="2" t="str">
        <f ca="1">IF('PR-tampon'!B10="","",IF('PR-tampon'!B10=0,"",INDIRECT(NOM_FR_FACADE&amp;ADDRESS('PR-tampon'!$E10,COLUMN(REFERENCEMENT_FACADE[[#Headers],[Colonne zone visée]])))))</f>
        <v>4
2
1
1</v>
      </c>
      <c r="Q44" s="59" t="str">
        <f ca="1">IF(OR(RECH_CATEGORIE=FALSE,MID(Tableau5[[#This Row],[ZONE DE SISMICITE MAXIMALE POUR LA CATEGORIE DE BATIMENT VISEE]],2,2)="**"),IF('PR-tampon'!B10="","",IF('PR-tampon'!B10=0,"",IF(INDIRECT(NOM_FR_FACADE&amp;ADDRESS('PR-tampon'!$E10,COLUMN(REFERENCEMENT_FACADE[OBSERVATIONS SUR DOMAINE D''EMPLOI Sismique])))="","-",(INDIRECT(NOM_FR_FACADE&amp;ADDRESS('PR-tampon'!$E10,COLUMN(REFERENCEMENT_FACADE[OBSERVATIONS SUR DOMAINE D''EMPLOI Sismique]))))))),"")</f>
        <v>-</v>
      </c>
      <c r="R44" s="2" t="str">
        <f ca="1">IF('PR-tampon'!B10="","",IF('PR-tampon'!B10=0,"",IF(INDIRECT(NOM_FR_FACADE&amp;ADDRESS('PR-tampon'!$E10,COLUMN(REFERENCEMENT_FACADE[REF ApL])))=0,"",INDIRECT(NOM_FR_FACADE&amp;ADDRESS('PR-tampon'!$E10,COLUMN(REFERENCEMENT_FACADE[REF ApL]))))))</f>
        <v/>
      </c>
    </row>
    <row r="45" spans="1:19" ht="170.1" customHeight="1" x14ac:dyDescent="0.25">
      <c r="A45" s="2">
        <f ca="1">IF('PR-tampon'!B11=0,"",IF(A44+1&gt;'MODULE DE RECHERCHE'!$F$36,"",A44+1))</f>
        <v>3</v>
      </c>
      <c r="B45" s="7">
        <f ca="1">IF('PR-tampon'!E11="","",IF('PR-tampon'!E11=0,"",INDIRECT(NOM_FR_FACADE&amp;ADDRESS('PR-tampon'!$E11,COLUMN(REFERENCEMENT_FACADE[[#Headers],[DATE REFERENCEMENT]])))))</f>
        <v>45049</v>
      </c>
      <c r="C45" s="2" t="str">
        <f ca="1">IF('PR-tampon'!B11="","",IF('PR-tampon'!B11=0,"",INDIRECT(NOM_FR_FACADE&amp;ADDRESS('PR-tampon'!$E11,COLUMN(REFERENCEMENT_FACADE[[#Headers],[ASPECT]])))))</f>
        <v>Minéral</v>
      </c>
      <c r="D45" s="2" t="str">
        <f ca="1">IF('PR-tampon'!B11="","",IF('PR-tampon'!B11=0,"",INDIRECT(NOM_FR_FACADE&amp;ADDRESS('PR-tampon'!$E11,COLUMN(REFERENCEMENT_FACADE[[#Headers],[TYPE DE PROCEDE]])))))</f>
        <v>Vêture - vêtage en terre-cuite</v>
      </c>
      <c r="E45" s="2" t="str">
        <f ca="1">IF('PR-tampon'!B11="","",IF('PR-tampon'!B11=0,"",INDIRECT(NOM_FR_FACADE&amp;ADDRESS('PR-tampon'!$E11,COLUMN(REFERENCEMENT_FACADE[[#Headers],[NOM COMMERCIAL DU PROCEDE]])))))</f>
        <v>VETAbric, VETApier, VETAcime vêtage</v>
      </c>
      <c r="F45" s="2" t="str">
        <f ca="1">IF('PR-tampon'!B11="","",IF('PR-tampon'!B11=0,"",INDIRECT(NOM_FR_FACADE&amp;ADDRESS('PR-tampon'!$E11,COLUMN(REFERENCEMENT_FACADE[[#Headers],[FABRICANT / TITULAIRE]])))))</f>
        <v>Veta France 
(FR)</v>
      </c>
      <c r="G45" s="2" t="str">
        <f ca="1">IF('PR-tampon'!B11="","",IF('PR-tampon'!B11=0,"",INDIRECT(NOM_FR_FACADE&amp;ADDRESS('PR-tampon'!$E11,COLUMN(REFERENCEMENT_FACADE[[#Headers],[TYPE DE DOCUMENT DE REFERENCE]])))))</f>
        <v>Avis Technique</v>
      </c>
      <c r="H45" s="2" t="str">
        <f ca="1">IF('PR-tampon'!B11="","",IF('PR-tampon'!B11=0,"",INDIRECT(NOM_FR_FACADE&amp;ADDRESS('PR-tampon'!$E11,COLUMN(REFERENCEMENT_FACADE[[#Headers],[REF]])))))</f>
        <v>2.2/17-1784_V2</v>
      </c>
      <c r="I45" s="7">
        <f ca="1">IF('PR-tampon'!B11="","",IF('PR-tampon'!B11=0,"",INDIRECT(NOM_FR_FACADE&amp;ADDRESS('PR-tampon'!$E11,COLUMN(REFERENCEMENT_FACADE[[#Headers],[AVIS LIMITE AU / VALIDITE]])))))</f>
        <v>47118</v>
      </c>
      <c r="J45" s="7" t="str">
        <f ca="1">IF('PR-tampon'!B11="","",IF('PR-tampon'!B11=0,"",INDIRECT(NOM_FR_FACADE&amp;ADDRESS('PR-tampon'!$E11,COLUMN(REFERENCEMENT_FACADE[[#Headers],[TC/TNC
dans le domaine d''emploi visé]])))))</f>
        <v>TC</v>
      </c>
      <c r="K45" s="2" t="str">
        <f ca="1">IF('PR-tampon'!B11="","",IF('PR-tampon'!B11=0,"",INDIRECT(NOM_FR_FACADE&amp;ADDRESS('PR-tampon'!$E11,COLUMN(REFERENCEMENT_FACADE[[#Headers],[Synthèse support visés]])))))</f>
        <v>COB (NF DTU 31.2) / CLT (Sous AT/DTA)</v>
      </c>
      <c r="L45" s="2" t="str">
        <f ca="1">IF('PR-tampon'!B11="","",IF('PR-tampon'!B11=0,"",INDIRECT(NOM_FR_FACADE&amp;ADDRESS('PR-tampon'!$E11,COLUMN(REFERENCEMENT_FACADE[[#Headers],[LIMITATION DE HAUTEUR DE FACADE3]])))))</f>
        <v>(Situation a à c) h≤ 10 m
(Situation d) h≤ 6 m</v>
      </c>
      <c r="M45" s="74">
        <f ca="1">IF('PR-tampon'!B11="","",IF('PR-tampon'!B11=0,"",INDIRECT(NOM_FR_FACADE&amp;ADDRESS('PR-tampon'!$E11,COLUMN(REFERENCEMENT_FACADE[[#Headers],[LIMITATION DE HAUTEUR DE FACADE]])))))</f>
        <v>10</v>
      </c>
      <c r="N45" s="59" t="str">
        <f ca="1">IF('PR-tampon'!B11="","",IF('PR-tampon'!B11=0,"",IF(INDIRECT(NOM_FR_FACADE&amp;ADDRESS('PR-tampon'!$E11,COLUMN(REFERENCEMENT_FACADE[Observation domaine d''emploi Hauteur])))=0,"-",INDIRECT(NOM_FR_FACADE&amp;ADDRESS('PR-tampon'!$E11,COLUMN(REFERENCEMENT_FACADE[Observation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5" s="2" t="str">
        <f ca="1">IF('PR-tampon'!B11="","",IF('PR-tampon'!B11=0,"",INDIRECT(NOM_FR_FACADE&amp;ADDRESS('PR-tampon'!$E11,COLUMN(REFERENCEMENT_FACADE[[#Headers],[Colonne catégorie visée]])))))</f>
        <v>I
II
III
IV</v>
      </c>
      <c r="P45" s="2" t="str">
        <f ca="1">IF('PR-tampon'!B11="","",IF('PR-tampon'!B11=0,"",INDIRECT(NOM_FR_FACADE&amp;ADDRESS('PR-tampon'!$E11,COLUMN(REFERENCEMENT_FACADE[[#Headers],[Colonne zone visée]])))))</f>
        <v>4
4**
4**
1</v>
      </c>
      <c r="Q45" s="59" t="str">
        <f ca="1">IF(OR(RECH_CATEGORIE=FALSE,MID(Tableau5[[#This Row],[ZONE DE SISMICITE MAXIMALE POUR LA CATEGORIE DE BATIMENT VISEE]],2,2)="**"),IF('PR-tampon'!B11="","",IF('PR-tampon'!B11=0,"",IF(INDIRECT(NOM_FR_FACADE&amp;ADDRESS('PR-tampon'!$E11,COLUMN(REFERENCEMENT_FACADE[OBSERVATIONS SUR DOMAINE D''EMPLOI Sismique])))="","-",(INDIRECT(NOM_FR_FACADE&amp;ADDRESS('PR-tampon'!$E11,COLUMN(REFERENCEMENT_FACADE[OBSERVATIONS SUR DOMAINE D''EMPLOI Sismique]))))))),"")</f>
        <v>** Domaine d'emploi sismique :
Paroi de COB avec isolation complémentaire d'épaisseur 80 mm maximum</v>
      </c>
      <c r="R45" s="2" t="str">
        <f ca="1">IF('PR-tampon'!B11="","",IF('PR-tampon'!B11=0,"",IF(INDIRECT(NOM_FR_FACADE&amp;ADDRESS('PR-tampon'!$E11,COLUMN(REFERENCEMENT_FACADE[REF ApL])))=0,"",INDIRECT(NOM_FR_FACADE&amp;ADDRESS('PR-tampon'!$E11,COLUMN(REFERENCEMENT_FACADE[REF ApL]))))))</f>
        <v>AL14-138</v>
      </c>
    </row>
    <row r="46" spans="1:19" ht="170.1" customHeight="1" x14ac:dyDescent="0.25">
      <c r="A46" s="2">
        <f ca="1">IF('PR-tampon'!B12=0,"",IF(A45+1&gt;'MODULE DE RECHERCHE'!$F$36,"",A45+1))</f>
        <v>4</v>
      </c>
      <c r="B46" s="7">
        <f ca="1">IF('PR-tampon'!E12="","",IF('PR-tampon'!E12=0,"",INDIRECT(NOM_FR_FACADE&amp;ADDRESS('PR-tampon'!$E12,COLUMN(REFERENCEMENT_FACADE[[#Headers],[DATE REFERENCEMENT]])))))</f>
        <v>45700</v>
      </c>
      <c r="C46" s="2" t="str">
        <f ca="1">IF('PR-tampon'!B12="","",IF('PR-tampon'!B12=0,"",INDIRECT(NOM_FR_FACADE&amp;ADDRESS('PR-tampon'!$E12,COLUMN(REFERENCEMENT_FACADE[[#Headers],[ASPECT]])))))</f>
        <v>Minéral</v>
      </c>
      <c r="D46" s="2" t="str">
        <f ca="1">IF('PR-tampon'!B12="","",IF('PR-tampon'!B12=0,"",INDIRECT(NOM_FR_FACADE&amp;ADDRESS('PR-tampon'!$E12,COLUMN(REFERENCEMENT_FACADE[[#Headers],[TYPE DE PROCEDE]])))))</f>
        <v>Vêture - vêtage en pierre naturelle et assimilés</v>
      </c>
      <c r="E46" s="2" t="str">
        <f ca="1">IF('PR-tampon'!B12="","",IF('PR-tampon'!B12=0,"",INDIRECT(NOM_FR_FACADE&amp;ADDRESS('PR-tampon'!$E12,COLUMN(REFERENCEMENT_FACADE[[#Headers],[NOM COMMERCIAL DU PROCEDE]])))))</f>
        <v>Isosystems-Blocstar</v>
      </c>
      <c r="F46" s="2" t="str">
        <f ca="1">IF('PR-tampon'!B12="","",IF('PR-tampon'!B12=0,"",INDIRECT(NOM_FR_FACADE&amp;ADDRESS('PR-tampon'!$E12,COLUMN(REFERENCEMENT_FACADE[[#Headers],[FABRICANT / TITULAIRE]])))))</f>
        <v>WALL &amp; FACADE SOLUTIONS</v>
      </c>
      <c r="G46" s="2" t="str">
        <f ca="1">IF('PR-tampon'!B12="","",IF('PR-tampon'!B12=0,"",INDIRECT(NOM_FR_FACADE&amp;ADDRESS('PR-tampon'!$E12,COLUMN(REFERENCEMENT_FACADE[[#Headers],[TYPE DE DOCUMENT DE REFERENCE]])))))</f>
        <v>Avis Technique</v>
      </c>
      <c r="H46" s="2" t="str">
        <f ca="1">IF('PR-tampon'!B12="","",IF('PR-tampon'!B12=0,"",INDIRECT(NOM_FR_FACADE&amp;ADDRESS('PR-tampon'!$E12,COLUMN(REFERENCEMENT_FACADE[[#Headers],[REF]])))))</f>
        <v>2.2/24-1859_V1</v>
      </c>
      <c r="I46" s="7">
        <f ca="1">IF('PR-tampon'!B12="","",IF('PR-tampon'!B12=0,"",INDIRECT(NOM_FR_FACADE&amp;ADDRESS('PR-tampon'!$E12,COLUMN(REFERENCEMENT_FACADE[[#Headers],[AVIS LIMITE AU / VALIDITE]])))))</f>
        <v>46996</v>
      </c>
      <c r="J46" s="7" t="str">
        <f ca="1">IF('PR-tampon'!B12="","",IF('PR-tampon'!B12=0,"",INDIRECT(NOM_FR_FACADE&amp;ADDRESS('PR-tampon'!$E12,COLUMN(REFERENCEMENT_FACADE[[#Headers],[TC/TNC
dans le domaine d''emploi visé]])))))</f>
        <v>TC</v>
      </c>
      <c r="K46" s="2" t="str">
        <f ca="1">IF('PR-tampon'!B12="","",IF('PR-tampon'!B12=0,"",INDIRECT(NOM_FR_FACADE&amp;ADDRESS('PR-tampon'!$E12,COLUMN(REFERENCEMENT_FACADE[[#Headers],[Synthèse support visés]])))))</f>
        <v>COB (NF DTU 31.2) / CLT (Sous AT/DTA)</v>
      </c>
      <c r="L46" s="2" t="str">
        <f ca="1">IF('PR-tampon'!B12="","",IF('PR-tampon'!B12=0,"",INDIRECT(NOM_FR_FACADE&amp;ADDRESS('PR-tampon'!$E12,COLUMN(REFERENCEMENT_FACADE[[#Headers],[LIMITATION DE HAUTEUR DE FACADE3]])))))</f>
        <v>(Situation a à c) h≤ 10 m
(Situation d) h≤ 6 m</v>
      </c>
      <c r="M46" s="74">
        <f ca="1">IF('PR-tampon'!B12="","",IF('PR-tampon'!B12=0,"",INDIRECT(NOM_FR_FACADE&amp;ADDRESS('PR-tampon'!$E12,COLUMN(REFERENCEMENT_FACADE[[#Headers],[LIMITATION DE HAUTEUR DE FACADE]])))))</f>
        <v>10</v>
      </c>
      <c r="N46" s="59" t="str">
        <f ca="1">IF('PR-tampon'!B12="","",IF('PR-tampon'!B12=0,"",IF(INDIRECT(NOM_FR_FACADE&amp;ADDRESS('PR-tampon'!$E12,COLUMN(REFERENCEMENT_FACADE[Observation domaine d''emploi Hauteur])))=0,"-",INDIRECT(NOM_FR_FACADE&amp;ADDRESS('PR-tampon'!$E12,COLUMN(REFERENCEMENT_FACADE[Observation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6" s="2" t="str">
        <f ca="1">IF('PR-tampon'!B12="","",IF('PR-tampon'!B12=0,"",INDIRECT(NOM_FR_FACADE&amp;ADDRESS('PR-tampon'!$E12,COLUMN(REFERENCEMENT_FACADE[[#Headers],[Colonne catégorie visée]])))))</f>
        <v>I
II
III
IV</v>
      </c>
      <c r="P46" s="2" t="str">
        <f ca="1">IF('PR-tampon'!B12="","",IF('PR-tampon'!B12=0,"",INDIRECT(NOM_FR_FACADE&amp;ADDRESS('PR-tampon'!$E12,COLUMN(REFERENCEMENT_FACADE[[#Headers],[Colonne zone visée]])))))</f>
        <v>4
4**
4**
1</v>
      </c>
      <c r="Q46" s="59" t="str">
        <f ca="1">IF(OR(RECH_CATEGORIE=FALSE,MID(Tableau5[[#This Row],[ZONE DE SISMICITE MAXIMALE POUR LA CATEGORIE DE BATIMENT VISEE]],2,2)="**"),IF('PR-tampon'!B12="","",IF('PR-tampon'!B12=0,"",IF(INDIRECT(NOM_FR_FACADE&amp;ADDRESS('PR-tampon'!$E12,COLUMN(REFERENCEMENT_FACADE[OBSERVATIONS SUR DOMAINE D''EMPLOI Sismique])))="","-",(INDIRECT(NOM_FR_FACADE&amp;ADDRESS('PR-tampon'!$E12,COLUMN(REFERENCEMENT_FACADE[OBSERVATIONS SUR DOMAINE D''EMPLOI Sismique]))))))),"")</f>
        <v>-</v>
      </c>
      <c r="R46" s="2" t="str">
        <f ca="1">IF('PR-tampon'!B12="","",IF('PR-tampon'!B12=0,"",IF(INDIRECT(NOM_FR_FACADE&amp;ADDRESS('PR-tampon'!$E12,COLUMN(REFERENCEMENT_FACADE[REF ApL])))=0,"",INDIRECT(NOM_FR_FACADE&amp;ADDRESS('PR-tampon'!$E12,COLUMN(REFERENCEMENT_FACADE[REF ApL]))))))</f>
        <v>EFR-14-002223-Revision2</v>
      </c>
    </row>
    <row r="47" spans="1:19" ht="170.1" customHeight="1" x14ac:dyDescent="0.25">
      <c r="A47" s="2">
        <f ca="1">IF('PR-tampon'!B13=0,"",IF(A46+1&gt;'MODULE DE RECHERCHE'!$F$36,"",A46+1))</f>
        <v>5</v>
      </c>
      <c r="B47" s="7">
        <f ca="1">IF('PR-tampon'!E13="","",IF('PR-tampon'!E13=0,"",INDIRECT(NOM_FR_FACADE&amp;ADDRESS('PR-tampon'!$E13,COLUMN(REFERENCEMENT_FACADE[[#Headers],[DATE REFERENCEMENT]])))))</f>
        <v>45384</v>
      </c>
      <c r="C47" s="2" t="str">
        <f ca="1">IF('PR-tampon'!B13="","",IF('PR-tampon'!B13=0,"",INDIRECT(NOM_FR_FACADE&amp;ADDRESS('PR-tampon'!$E13,COLUMN(REFERENCEMENT_FACADE[[#Headers],[ASPECT]])))))</f>
        <v>Minéral</v>
      </c>
      <c r="D47" s="2" t="str">
        <f ca="1">IF('PR-tampon'!B13="","",IF('PR-tampon'!B13=0,"",INDIRECT(NOM_FR_FACADE&amp;ADDRESS('PR-tampon'!$E13,COLUMN(REFERENCEMENT_FACADE[[#Headers],[TYPE DE PROCEDE]])))))</f>
        <v>Vêture - vêtage en pierre naturelle et assimilés</v>
      </c>
      <c r="E47" s="2" t="str">
        <f ca="1">IF('PR-tampon'!B13="","",IF('PR-tampon'!B13=0,"",INDIRECT(NOM_FR_FACADE&amp;ADDRESS('PR-tampon'!$E13,COLUMN(REFERENCEMENT_FACADE[[#Headers],[NOM COMMERCIAL DU PROCEDE]])))))</f>
        <v>MINERAL-COLOR-ELITE Vêture et MINERAL-COLOR-ELITE Vêture TYPE 0</v>
      </c>
      <c r="F47" s="2" t="str">
        <f ca="1">IF('PR-tampon'!B13="","",IF('PR-tampon'!B13=0,"",INDIRECT(NOM_FR_FACADE&amp;ADDRESS('PR-tampon'!$E13,COLUMN(REFERENCEMENT_FACADE[[#Headers],[FABRICANT / TITULAIRE]])))))</f>
        <v>Vetisol S.A. 
(FR)</v>
      </c>
      <c r="G47" s="2" t="str">
        <f ca="1">IF('PR-tampon'!B13="","",IF('PR-tampon'!B13=0,"",INDIRECT(NOM_FR_FACADE&amp;ADDRESS('PR-tampon'!$E13,COLUMN(REFERENCEMENT_FACADE[[#Headers],[TYPE DE DOCUMENT DE REFERENCE]])))))</f>
        <v>Avis Technique</v>
      </c>
      <c r="H47" s="2" t="str">
        <f ca="1">IF('PR-tampon'!B13="","",IF('PR-tampon'!B13=0,"",INDIRECT(NOM_FR_FACADE&amp;ADDRESS('PR-tampon'!$E13,COLUMN(REFERENCEMENT_FACADE[[#Headers],[REF]])))))</f>
        <v>2.2/14-1662_V4</v>
      </c>
      <c r="I47" s="7">
        <f ca="1">IF('PR-tampon'!B13="","",IF('PR-tampon'!B13=0,"",INDIRECT(NOM_FR_FACADE&amp;ADDRESS('PR-tampon'!$E13,COLUMN(REFERENCEMENT_FACADE[[#Headers],[AVIS LIMITE AU / VALIDITE]])))))</f>
        <v>47208</v>
      </c>
      <c r="J47" s="7" t="str">
        <f ca="1">IF('PR-tampon'!B13="","",IF('PR-tampon'!B13=0,"",INDIRECT(NOM_FR_FACADE&amp;ADDRESS('PR-tampon'!$E13,COLUMN(REFERENCEMENT_FACADE[[#Headers],[TC/TNC
dans le domaine d''emploi visé]])))))</f>
        <v>TNC
(N'est pas sur liste verte de la C2p à date du référencement)</v>
      </c>
      <c r="K47" s="2" t="str">
        <f ca="1">IF('PR-tampon'!B13="","",IF('PR-tampon'!B13=0,"",INDIRECT(NOM_FR_FACADE&amp;ADDRESS('PR-tampon'!$E13,COLUMN(REFERENCEMENT_FACADE[[#Headers],[Synthèse support visés]])))))</f>
        <v>COB (NF DTU 31.2) / CLT (Sous AT/DTA)</v>
      </c>
      <c r="L47" s="2" t="str">
        <f ca="1">IF('PR-tampon'!B13="","",IF('PR-tampon'!B13=0,"",INDIRECT(NOM_FR_FACADE&amp;ADDRESS('PR-tampon'!$E13,COLUMN(REFERENCEMENT_FACADE[[#Headers],[LIMITATION DE HAUTEUR DE FACADE3]])))))</f>
        <v>(Situation a à c) h≤ 10 m
(Situation d) h≤ 6 m</v>
      </c>
      <c r="M47" s="74">
        <f ca="1">IF('PR-tampon'!B13="","",IF('PR-tampon'!B13=0,"",INDIRECT(NOM_FR_FACADE&amp;ADDRESS('PR-tampon'!$E13,COLUMN(REFERENCEMENT_FACADE[[#Headers],[LIMITATION DE HAUTEUR DE FACADE]])))))</f>
        <v>10</v>
      </c>
      <c r="N47" s="59" t="str">
        <f ca="1">IF('PR-tampon'!B13="","",IF('PR-tampon'!B13=0,"",IF(INDIRECT(NOM_FR_FACADE&amp;ADDRESS('PR-tampon'!$E13,COLUMN(REFERENCEMENT_FACADE[Observation domaine d''emploi Hauteur])))=0,"-",INDIRECT(NOM_FR_FACADE&amp;ADDRESS('PR-tampon'!$E13,COLUMN(REFERENCEMENT_FACADE[Observation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7" s="2" t="str">
        <f ca="1">IF('PR-tampon'!B13="","",IF('PR-tampon'!B13=0,"",INDIRECT(NOM_FR_FACADE&amp;ADDRESS('PR-tampon'!$E13,COLUMN(REFERENCEMENT_FACADE[[#Headers],[Colonne catégorie visée]])))))</f>
        <v>I
II
III
IV</v>
      </c>
      <c r="P47" s="2" t="str">
        <f ca="1">IF('PR-tampon'!B13="","",IF('PR-tampon'!B13=0,"",INDIRECT(NOM_FR_FACADE&amp;ADDRESS('PR-tampon'!$E13,COLUMN(REFERENCEMENT_FACADE[[#Headers],[Colonne zone visée]])))))</f>
        <v>4
4**
4**
4**</v>
      </c>
      <c r="Q47" s="59" t="str">
        <f ca="1">IF(OR(RECH_CATEGORIE=FALSE,MID(Tableau5[[#This Row],[ZONE DE SISMICITE MAXIMALE POUR LA CATEGORIE DE BATIMENT VISEE]],2,2)="**"),IF('PR-tampon'!B13="","",IF('PR-tampon'!B13=0,"",IF(INDIRECT(NOM_FR_FACADE&amp;ADDRESS('PR-tampon'!$E13,COLUMN(REFERENCEMENT_FACADE[OBSERVATIONS SUR DOMAINE D''EMPLOI Sismique])))="","-",(INDIRECT(NOM_FR_FACADE&amp;ADDRESS('PR-tampon'!$E13,COLUMN(REFERENCEMENT_FACADE[OBSERVATIONS SUR DOMAINE D''EMPLOI Sismique]))))))),"")</f>
        <v>** Domaine d'emploi sismique :
Pose en zones sismiques pour la pose horizontale uniquement, pour les vêtures de 600 mm maxi de hauteur et avec une isolation préalable limitée à 80mm et sans les éléments TYPE 0</v>
      </c>
      <c r="R47" s="2" t="str">
        <f ca="1">IF('PR-tampon'!B13="","",IF('PR-tampon'!B13=0,"",IF(INDIRECT(NOM_FR_FACADE&amp;ADDRESS('PR-tampon'!$E13,COLUMN(REFERENCEMENT_FACADE[REF ApL])))=0,"",INDIRECT(NOM_FR_FACADE&amp;ADDRESS('PR-tampon'!$E13,COLUMN(REFERENCEMENT_FACADE[REF ApL]))))))</f>
        <v/>
      </c>
    </row>
    <row r="48" spans="1:19" ht="170.1" customHeight="1" x14ac:dyDescent="0.25">
      <c r="A48" s="2">
        <f ca="1">IF('PR-tampon'!B14=0,"",IF(A47+1&gt;'MODULE DE RECHERCHE'!$F$36,"",A47+1))</f>
        <v>6</v>
      </c>
      <c r="B48" s="7">
        <f ca="1">IF('PR-tampon'!E14="","",IF('PR-tampon'!E14=0,"",INDIRECT(NOM_FR_FACADE&amp;ADDRESS('PR-tampon'!$E14,COLUMN(REFERENCEMENT_FACADE[[#Headers],[DATE REFERENCEMENT]])))))</f>
        <v>45254</v>
      </c>
      <c r="C48" s="2" t="str">
        <f ca="1">IF('PR-tampon'!B14="","",IF('PR-tampon'!B14=0,"",INDIRECT(NOM_FR_FACADE&amp;ADDRESS('PR-tampon'!$E14,COLUMN(REFERENCEMENT_FACADE[[#Headers],[ASPECT]])))))</f>
        <v>Minéral</v>
      </c>
      <c r="D48" s="2" t="str">
        <f ca="1">IF('PR-tampon'!B14="","",IF('PR-tampon'!B14=0,"",INDIRECT(NOM_FR_FACADE&amp;ADDRESS('PR-tampon'!$E14,COLUMN(REFERENCEMENT_FACADE[[#Headers],[TYPE DE PROCEDE]])))))</f>
        <v>Vêture - vêtage en pierre naturelle et assimilés</v>
      </c>
      <c r="E48" s="2" t="str">
        <f ca="1">IF('PR-tampon'!B14="","",IF('PR-tampon'!B14=0,"",INDIRECT(NOM_FR_FACADE&amp;ADDRESS('PR-tampon'!$E14,COLUMN(REFERENCEMENT_FACADE[[#Headers],[NOM COMMERCIAL DU PROCEDE]])))))</f>
        <v>THERMOCHOC AVEC SYSTEME D'ENDUIT</v>
      </c>
      <c r="F48" s="2" t="str">
        <f ca="1">IF('PR-tampon'!B14="","",IF('PR-tampon'!B14=0,"",INDIRECT(NOM_FR_FACADE&amp;ADDRESS('PR-tampon'!$E14,COLUMN(REFERENCEMENT_FACADE[[#Headers],[FABRICANT / TITULAIRE]])))))</f>
        <v>James Hardie Bâtiment SAS
(FR)</v>
      </c>
      <c r="G48" s="2" t="str">
        <f ca="1">IF('PR-tampon'!B14="","",IF('PR-tampon'!B14=0,"",INDIRECT(NOM_FR_FACADE&amp;ADDRESS('PR-tampon'!$E14,COLUMN(REFERENCEMENT_FACADE[[#Headers],[TYPE DE DOCUMENT DE REFERENCE]])))))</f>
        <v>Avis Technique</v>
      </c>
      <c r="H48" s="2" t="str">
        <f ca="1">IF('PR-tampon'!B14="","",IF('PR-tampon'!B14=0,"",INDIRECT(NOM_FR_FACADE&amp;ADDRESS('PR-tampon'!$E14,COLUMN(REFERENCEMENT_FACADE[[#Headers],[REF]])))))</f>
        <v>2.2/14-1635_V2</v>
      </c>
      <c r="I48" s="7">
        <f ca="1">IF('PR-tampon'!B14="","",IF('PR-tampon'!B14=0,"",INDIRECT(NOM_FR_FACADE&amp;ADDRESS('PR-tampon'!$E14,COLUMN(REFERENCEMENT_FACADE[[#Headers],[AVIS LIMITE AU / VALIDITE]])))))</f>
        <v>46996</v>
      </c>
      <c r="J48" s="7" t="str">
        <f ca="1">IF('PR-tampon'!B14="","",IF('PR-tampon'!B14=0,"",INDIRECT(NOM_FR_FACADE&amp;ADDRESS('PR-tampon'!$E14,COLUMN(REFERENCEMENT_FACADE[[#Headers],[TC/TNC
dans le domaine d''emploi visé]])))))</f>
        <v>TC</v>
      </c>
      <c r="K48" s="2" t="str">
        <f ca="1">IF('PR-tampon'!B14="","",IF('PR-tampon'!B14=0,"",INDIRECT(NOM_FR_FACADE&amp;ADDRESS('PR-tampon'!$E14,COLUMN(REFERENCEMENT_FACADE[[#Headers],[Synthèse support visés]])))))</f>
        <v>COB (NF DTU 31.2) / CLT (Sous AT/DTA)</v>
      </c>
      <c r="L48" s="2" t="str">
        <f ca="1">IF('PR-tampon'!B14="","",IF('PR-tampon'!B14=0,"",INDIRECT(NOM_FR_FACADE&amp;ADDRESS('PR-tampon'!$E14,COLUMN(REFERENCEMENT_FACADE[[#Headers],[LIMITATION DE HAUTEUR DE FACADE3]])))))</f>
        <v>(Situation a à c) h≤ 10 m
(Situation d) h≤ 6 m</v>
      </c>
      <c r="M48" s="74">
        <f ca="1">IF('PR-tampon'!B14="","",IF('PR-tampon'!B14=0,"",INDIRECT(NOM_FR_FACADE&amp;ADDRESS('PR-tampon'!$E14,COLUMN(REFERENCEMENT_FACADE[[#Headers],[LIMITATION DE HAUTEUR DE FACADE]])))))</f>
        <v>10</v>
      </c>
      <c r="N48" s="59" t="str">
        <f ca="1">IF('PR-tampon'!B14="","",IF('PR-tampon'!B14=0,"",IF(INDIRECT(NOM_FR_FACADE&amp;ADDRESS('PR-tampon'!$E14,COLUMN(REFERENCEMENT_FACADE[Observation domaine d''emploi Hauteur])))=0,"-",INDIRECT(NOM_FR_FACADE&amp;ADDRESS('PR-tampon'!$E14,COLUMN(REFERENCEMENT_FACADE[Observation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8" s="2" t="str">
        <f ca="1">IF('PR-tampon'!B14="","",IF('PR-tampon'!B14=0,"",INDIRECT(NOM_FR_FACADE&amp;ADDRESS('PR-tampon'!$E14,COLUMN(REFERENCEMENT_FACADE[[#Headers],[Colonne catégorie visée]])))))</f>
        <v>I
II
III
IV</v>
      </c>
      <c r="P48" s="2" t="str">
        <f ca="1">IF('PR-tampon'!B14="","",IF('PR-tampon'!B14=0,"",INDIRECT(NOM_FR_FACADE&amp;ADDRESS('PR-tampon'!$E14,COLUMN(REFERENCEMENT_FACADE[[#Headers],[Colonne zone visée]])))))</f>
        <v>4
2
1
1</v>
      </c>
      <c r="Q48" s="59" t="str">
        <f ca="1">IF(OR(RECH_CATEGORIE=FALSE,MID(Tableau5[[#This Row],[ZONE DE SISMICITE MAXIMALE POUR LA CATEGORIE DE BATIMENT VISEE]],2,2)="**"),IF('PR-tampon'!B14="","",IF('PR-tampon'!B14=0,"",IF(INDIRECT(NOM_FR_FACADE&amp;ADDRESS('PR-tampon'!$E14,COLUMN(REFERENCEMENT_FACADE[OBSERVATIONS SUR DOMAINE D''EMPLOI Sismique])))="","-",(INDIRECT(NOM_FR_FACADE&amp;ADDRESS('PR-tampon'!$E14,COLUMN(REFERENCEMENT_FACADE[OBSERVATIONS SUR DOMAINE D''EMPLOI Sismique]))))))),"")</f>
        <v>-</v>
      </c>
      <c r="R48" s="2" t="str">
        <f ca="1">IF('PR-tampon'!B14="","",IF('PR-tampon'!B14=0,"",IF(INDIRECT(NOM_FR_FACADE&amp;ADDRESS('PR-tampon'!$E14,COLUMN(REFERENCEMENT_FACADE[REF ApL])))=0,"",INDIRECT(NOM_FR_FACADE&amp;ADDRESS('PR-tampon'!$E14,COLUMN(REFERENCEMENT_FACADE[REF ApL]))))))</f>
        <v/>
      </c>
    </row>
    <row r="49" spans="1:18" ht="170.1" customHeight="1" x14ac:dyDescent="0.25">
      <c r="A49" s="2">
        <f ca="1">IF('PR-tampon'!B15=0,"",IF(A48+1&gt;'MODULE DE RECHERCHE'!$F$36,"",A48+1))</f>
        <v>7</v>
      </c>
      <c r="B49" s="7">
        <f ca="1">IF('PR-tampon'!E15="","",IF('PR-tampon'!E15=0,"",INDIRECT(NOM_FR_FACADE&amp;ADDRESS('PR-tampon'!$E15,COLUMN(REFERENCEMENT_FACADE[[#Headers],[DATE REFERENCEMENT]])))))</f>
        <v>45881</v>
      </c>
      <c r="C49" s="2" t="str">
        <f ca="1">IF('PR-tampon'!B15="","",IF('PR-tampon'!B15=0,"",INDIRECT(NOM_FR_FACADE&amp;ADDRESS('PR-tampon'!$E15,COLUMN(REFERENCEMENT_FACADE[[#Headers],[ASPECT]])))))</f>
        <v>Verre</v>
      </c>
      <c r="D49" s="2" t="str">
        <f ca="1">IF('PR-tampon'!B15="","",IF('PR-tampon'!B15=0,"",INDIRECT(NOM_FR_FACADE&amp;ADDRESS('PR-tampon'!$E15,COLUMN(REFERENCEMENT_FACADE[[#Headers],[TYPE DE PROCEDE]])))))</f>
        <v>Système de Vitrage Extérieur Attaché 
(VEA)</v>
      </c>
      <c r="E49" s="2" t="str">
        <f ca="1">IF('PR-tampon'!B15="","",IF('PR-tampon'!B15=0,"",INDIRECT(NOM_FR_FACADE&amp;ADDRESS('PR-tampon'!$E15,COLUMN(REFERENCEMENT_FACADE[[#Headers],[NOM COMMERCIAL DU PROCEDE]])))))</f>
        <v>Structura Vision R</v>
      </c>
      <c r="F49" s="2" t="str">
        <f ca="1">IF('PR-tampon'!B15="","",IF('PR-tampon'!B15=0,"",INDIRECT(NOM_FR_FACADE&amp;ADDRESS('PR-tampon'!$E15,COLUMN(REFERENCEMENT_FACADE[[#Headers],[FABRICANT / TITULAIRE]])))))</f>
        <v>AGC Glass France S.A.S.
(FR)</v>
      </c>
      <c r="G49" s="2" t="str">
        <f ca="1">IF('PR-tampon'!B15="","",IF('PR-tampon'!B15=0,"",INDIRECT(NOM_FR_FACADE&amp;ADDRESS('PR-tampon'!$E15,COLUMN(REFERENCEMENT_FACADE[[#Headers],[TYPE DE DOCUMENT DE REFERENCE]])))))</f>
        <v>Avis technique</v>
      </c>
      <c r="H49" s="2" t="str">
        <f ca="1">IF('PR-tampon'!B15="","",IF('PR-tampon'!B15=0,"",INDIRECT(NOM_FR_FACADE&amp;ADDRESS('PR-tampon'!$E15,COLUMN(REFERENCEMENT_FACADE[[#Headers],[REF]])))))</f>
        <v>2.1/13-1572_V3</v>
      </c>
      <c r="I49" s="7">
        <f ca="1">IF('PR-tampon'!B15="","",IF('PR-tampon'!B15=0,"",INDIRECT(NOM_FR_FACADE&amp;ADDRESS('PR-tampon'!$E15,COLUMN(REFERENCEMENT_FACADE[[#Headers],[AVIS LIMITE AU / VALIDITE]])))))</f>
        <v>47603</v>
      </c>
      <c r="J49" s="7" t="str">
        <f ca="1">IF('PR-tampon'!B15="","",IF('PR-tampon'!B15=0,"",INDIRECT(NOM_FR_FACADE&amp;ADDRESS('PR-tampon'!$E15,COLUMN(REFERENCEMENT_FACADE[[#Headers],[TC/TNC
dans le domaine d''emploi visé]])))))</f>
        <v>TC</v>
      </c>
      <c r="K49" s="2" t="str">
        <f ca="1">IF('PR-tampon'!B15="","",IF('PR-tampon'!B15=0,"",INDIRECT(NOM_FR_FACADE&amp;ADDRESS('PR-tampon'!$E15,COLUMN(REFERENCEMENT_FACADE[[#Headers],[Synthèse support visés]])))))</f>
        <v>Charpente bois (NF DTU 31.1)</v>
      </c>
      <c r="L49" s="2" t="str">
        <f ca="1">IF('PR-tampon'!B15="","",IF('PR-tampon'!B15=0,"",INDIRECT(NOM_FR_FACADE&amp;ADDRESS('PR-tampon'!$E15,COLUMN(REFERENCEMENT_FACADE[[#Headers],[LIMITATION DE HAUTEUR DE FACADE3]])))))</f>
        <v>(Situation a à c) h≤ 50 m
(Situation d) h≤ 50 m</v>
      </c>
      <c r="M49" s="74">
        <f ca="1">IF('PR-tampon'!B15="","",IF('PR-tampon'!B15=0,"",INDIRECT(NOM_FR_FACADE&amp;ADDRESS('PR-tampon'!$E15,COLUMN(REFERENCEMENT_FACADE[[#Headers],[LIMITATION DE HAUTEUR DE FACADE]])))))</f>
        <v>50</v>
      </c>
      <c r="N49" s="59" t="str">
        <f ca="1">IF('PR-tampon'!B15="","",IF('PR-tampon'!B15=0,"",IF(INDIRECT(NOM_FR_FACADE&amp;ADDRESS('PR-tampon'!$E15,COLUMN(REFERENCEMENT_FACADE[Observation domaine d''emploi Hauteur])))=0,"-",INDIRECT(NOM_FR_FACADE&amp;ADDRESS('PR-tampon'!$E15,COLUMN(REFERENCEMENT_FACADE[Observation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9" s="2" t="str">
        <f ca="1">IF('PR-tampon'!B15="","",IF('PR-tampon'!B15=0,"",INDIRECT(NOM_FR_FACADE&amp;ADDRESS('PR-tampon'!$E15,COLUMN(REFERENCEMENT_FACADE[[#Headers],[Colonne catégorie visée]])))))</f>
        <v>I
II
III
IV</v>
      </c>
      <c r="P49" s="2" t="str">
        <f ca="1">IF('PR-tampon'!B15="","",IF('PR-tampon'!B15=0,"",INDIRECT(NOM_FR_FACADE&amp;ADDRESS('PR-tampon'!$E15,COLUMN(REFERENCEMENT_FACADE[[#Headers],[Colonne zone visée]])))))</f>
        <v>4
4
3
3</v>
      </c>
      <c r="Q49" s="59" t="str">
        <f ca="1">IF(OR(RECH_CATEGORIE=FALSE,MID(Tableau5[[#This Row],[ZONE DE SISMICITE MAXIMALE POUR LA CATEGORIE DE BATIMENT VISEE]],2,2)="**"),IF('PR-tampon'!B15="","",IF('PR-tampon'!B15=0,"",IF(INDIRECT(NOM_FR_FACADE&amp;ADDRESS('PR-tampon'!$E15,COLUMN(REFERENCEMENT_FACADE[OBSERVATIONS SUR DOMAINE D''EMPLOI Sismique])))="","-",(INDIRECT(NOM_FR_FACADE&amp;ADDRESS('PR-tampon'!$E15,COLUMN(REFERENCEMENT_FACADE[OBSERVATIONS SUR DOMAINE D''EMPLOI Sismique]))))))),"")</f>
        <v>-</v>
      </c>
      <c r="R49" s="2" t="str">
        <f ca="1">IF('PR-tampon'!B15="","",IF('PR-tampon'!B15=0,"",IF(INDIRECT(NOM_FR_FACADE&amp;ADDRESS('PR-tampon'!$E15,COLUMN(REFERENCEMENT_FACADE[REF ApL])))=0,"",INDIRECT(NOM_FR_FACADE&amp;ADDRESS('PR-tampon'!$E15,COLUMN(REFERENCEMENT_FACADE[REF ApL]))))))</f>
        <v/>
      </c>
    </row>
    <row r="50" spans="1:18" ht="170.1" customHeight="1" x14ac:dyDescent="0.25">
      <c r="A50" s="2">
        <f ca="1">IF('PR-tampon'!B16=0,"",IF(A49+1&gt;'MODULE DE RECHERCHE'!$F$36,"",A49+1))</f>
        <v>8</v>
      </c>
      <c r="B50" s="7">
        <f ca="1">IF('PR-tampon'!E16="","",IF('PR-tampon'!E16=0,"",INDIRECT(NOM_FR_FACADE&amp;ADDRESS('PR-tampon'!$E16,COLUMN(REFERENCEMENT_FACADE[[#Headers],[DATE REFERENCEMENT]])))))</f>
        <v>45314</v>
      </c>
      <c r="C50" s="2" t="str">
        <f ca="1">IF('PR-tampon'!B16="","",IF('PR-tampon'!B16=0,"",INDIRECT(NOM_FR_FACADE&amp;ADDRESS('PR-tampon'!$E16,COLUMN(REFERENCEMENT_FACADE[[#Headers],[ASPECT]])))))</f>
        <v>Panneaux</v>
      </c>
      <c r="D50" s="2" t="str">
        <f ca="1">IF('PR-tampon'!B16="","",IF('PR-tampon'!B16=0,"",INDIRECT(NOM_FR_FACADE&amp;ADDRESS('PR-tampon'!$E16,COLUMN(REFERENCEMENT_FACADE[[#Headers],[TYPE DE PROCEDE]])))))</f>
        <v>Procédé de façade préfabriquée et assemblée en usine</v>
      </c>
      <c r="E50" s="2" t="str">
        <f ca="1">IF('PR-tampon'!B16="","",IF('PR-tampon'!B16=0,"",INDIRECT(NOM_FR_FACADE&amp;ADDRESS('PR-tampon'!$E16,COLUMN(REFERENCEMENT_FACADE[[#Headers],[NOM COMMERCIAL DU PROCEDE]])))))</f>
        <v>WoodWall
Ductal® FOBB®,</v>
      </c>
      <c r="F50" s="2" t="str">
        <f ca="1">IF('PR-tampon'!B16="","",IF('PR-tampon'!B16=0,"",INDIRECT(NOM_FR_FACADE&amp;ADDRESS('PR-tampon'!$E16,COLUMN(REFERENCEMENT_FACADE[[#Headers],[FABRICANT / TITULAIRE]])))))</f>
        <v>Lafarge Ciment Distribution</v>
      </c>
      <c r="G50" s="2" t="str">
        <f ca="1">IF('PR-tampon'!B16="","",IF('PR-tampon'!B16=0,"",INDIRECT(NOM_FR_FACADE&amp;ADDRESS('PR-tampon'!$E16,COLUMN(REFERENCEMENT_FACADE[[#Headers],[TYPE DE DOCUMENT DE REFERENCE]])))))</f>
        <v>Appréciation Technique d'Expérimentation (ATEx cas a)</v>
      </c>
      <c r="H50" s="2" t="str">
        <f ca="1">IF('PR-tampon'!B16="","",IF('PR-tampon'!B16=0,"",INDIRECT(NOM_FR_FACADE&amp;ADDRESS('PR-tampon'!$E16,COLUMN(REFERENCEMENT_FACADE[[#Headers],[REF]])))))</f>
        <v>3231_v1</v>
      </c>
      <c r="I50" s="7">
        <f ca="1">IF('PR-tampon'!B16="","",IF('PR-tampon'!B16=0,"",INDIRECT(NOM_FR_FACADE&amp;ADDRESS('PR-tampon'!$E16,COLUMN(REFERENCEMENT_FACADE[[#Headers],[AVIS LIMITE AU / VALIDITE]])))))</f>
        <v>46005</v>
      </c>
      <c r="J50" s="7" t="str">
        <f ca="1">IF('PR-tampon'!B16="","",IF('PR-tampon'!B16=0,"",INDIRECT(NOM_FR_FACADE&amp;ADDRESS('PR-tampon'!$E16,COLUMN(REFERENCEMENT_FACADE[[#Headers],[TC/TNC
dans le domaine d''emploi visé]])))))</f>
        <v>TC</v>
      </c>
      <c r="K50" s="2" t="str">
        <f ca="1">IF('PR-tampon'!B16="","",IF('PR-tampon'!B16=0,"",INDIRECT(NOM_FR_FACADE&amp;ADDRESS('PR-tampon'!$E16,COLUMN(REFERENCEMENT_FACADE[[#Headers],[Synthèse support visés]])))))</f>
        <v>Charpente bois (NF DTU 31.1)</v>
      </c>
      <c r="L50" s="2" t="str">
        <f ca="1">IF('PR-tampon'!B16="","",IF('PR-tampon'!B16=0,"",INDIRECT(NOM_FR_FACADE&amp;ADDRESS('PR-tampon'!$E16,COLUMN(REFERENCEMENT_FACADE[[#Headers],[LIMITATION DE HAUTEUR DE FACADE3]])))))</f>
        <v>(Situation a à c) h≤ 28 m
(Situation d) h≤ 28 m</v>
      </c>
      <c r="M50" s="74">
        <f ca="1">IF('PR-tampon'!B16="","",IF('PR-tampon'!B16=0,"",INDIRECT(NOM_FR_FACADE&amp;ADDRESS('PR-tampon'!$E16,COLUMN(REFERENCEMENT_FACADE[[#Headers],[LIMITATION DE HAUTEUR DE FACADE]])))))</f>
        <v>28</v>
      </c>
      <c r="N50" s="59" t="str">
        <f ca="1">IF('PR-tampon'!B16="","",IF('PR-tampon'!B16=0,"",IF(INDIRECT(NOM_FR_FACADE&amp;ADDRESS('PR-tampon'!$E16,COLUMN(REFERENCEMENT_FACADE[Observation domaine d''emploi Hauteur])))=0,"-",INDIRECT(NOM_FR_FACADE&amp;ADDRESS('PR-tampon'!$E16,COLUMN(REFERENCEMENT_FACADE[Observation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0" s="2" t="str">
        <f ca="1">IF('PR-tampon'!B16="","",IF('PR-tampon'!B16=0,"",INDIRECT(NOM_FR_FACADE&amp;ADDRESS('PR-tampon'!$E16,COLUMN(REFERENCEMENT_FACADE[[#Headers],[Colonne catégorie visée]])))))</f>
        <v>I
II
III
IV</v>
      </c>
      <c r="P50" s="2" t="str">
        <f ca="1">IF('PR-tampon'!B16="","",IF('PR-tampon'!B16=0,"",INDIRECT(NOM_FR_FACADE&amp;ADDRESS('PR-tampon'!$E16,COLUMN(REFERENCEMENT_FACADE[[#Headers],[Colonne zone visée]])))))</f>
        <v>4
4
4
4</v>
      </c>
      <c r="Q50" s="59" t="str">
        <f ca="1">IF(OR(RECH_CATEGORIE=FALSE,MID(Tableau5[[#This Row],[ZONE DE SISMICITE MAXIMALE POUR LA CATEGORIE DE BATIMENT VISEE]],2,2)="**"),IF('PR-tampon'!B16="","",IF('PR-tampon'!B16=0,"",IF(INDIRECT(NOM_FR_FACADE&amp;ADDRESS('PR-tampon'!$E16,COLUMN(REFERENCEMENT_FACADE[OBSERVATIONS SUR DOMAINE D''EMPLOI Sismique])))="","-",(INDIRECT(NOM_FR_FACADE&amp;ADDRESS('PR-tampon'!$E16,COLUMN(REFERENCEMENT_FACADE[OBSERVATIONS SUR DOMAINE D''EMPLOI Sismique]))))))),"")</f>
        <v>-</v>
      </c>
      <c r="R50" s="2" t="str">
        <f ca="1">IF('PR-tampon'!B16="","",IF('PR-tampon'!B16=0,"",IF(INDIRECT(NOM_FR_FACADE&amp;ADDRESS('PR-tampon'!$E16,COLUMN(REFERENCEMENT_FACADE[REF ApL])))=0,"",INDIRECT(NOM_FR_FACADE&amp;ADDRESS('PR-tampon'!$E16,COLUMN(REFERENCEMENT_FACADE[REF ApL]))))))</f>
        <v/>
      </c>
    </row>
    <row r="51" spans="1:18" ht="170.1" customHeight="1" x14ac:dyDescent="0.25">
      <c r="A51" s="2">
        <f ca="1">IF('PR-tampon'!B17=0,"",IF(A50+1&gt;'MODULE DE RECHERCHE'!$F$36,"",A50+1))</f>
        <v>9</v>
      </c>
      <c r="B51" s="7">
        <f ca="1">IF('PR-tampon'!E17="","",IF('PR-tampon'!E17=0,"",INDIRECT(NOM_FR_FACADE&amp;ADDRESS('PR-tampon'!$E17,COLUMN(REFERENCEMENT_FACADE[[#Headers],[DATE REFERENCEMENT]])))))</f>
        <v>45700</v>
      </c>
      <c r="C51" s="2" t="str">
        <f ca="1">IF('PR-tampon'!B17="","",IF('PR-tampon'!B17=0,"",INDIRECT(NOM_FR_FACADE&amp;ADDRESS('PR-tampon'!$E17,COLUMN(REFERENCEMENT_FACADE[[#Headers],[ASPECT]])))))</f>
        <v>Minéral</v>
      </c>
      <c r="D51" s="2" t="str">
        <f ca="1">IF('PR-tampon'!B17="","",IF('PR-tampon'!B17=0,"",INDIRECT(NOM_FR_FACADE&amp;ADDRESS('PR-tampon'!$E17,COLUMN(REFERENCEMENT_FACADE[[#Headers],[TYPE DE PROCEDE]])))))</f>
        <v>Pare-soleil</v>
      </c>
      <c r="E51" s="2" t="str">
        <f ca="1">IF('PR-tampon'!B17="","",IF('PR-tampon'!B17=0,"",INDIRECT(NOM_FR_FACADE&amp;ADDRESS('PR-tampon'!$E17,COLUMN(REFERENCEMENT_FACADE[[#Headers],[NOM COMMERCIAL DU PROCEDE]])))))</f>
        <v>Barro®</v>
      </c>
      <c r="F51" s="2" t="str">
        <f ca="1">IF('PR-tampon'!B17="","",IF('PR-tampon'!B17=0,"",INDIRECT(NOM_FR_FACADE&amp;ADDRESS('PR-tampon'!$E17,COLUMN(REFERENCEMENT_FACADE[[#Headers],[FABRICANT / TITULAIRE]])))))</f>
        <v>Wienerberger S.A.S. 
(FR)</v>
      </c>
      <c r="G51" s="2" t="str">
        <f ca="1">IF('PR-tampon'!B17="","",IF('PR-tampon'!B17=0,"",INDIRECT(NOM_FR_FACADE&amp;ADDRESS('PR-tampon'!$E17,COLUMN(REFERENCEMENT_FACADE[[#Headers],[TYPE DE DOCUMENT DE REFERENCE]])))))</f>
        <v>Avis Technique</v>
      </c>
      <c r="H51" s="2" t="str">
        <f ca="1">IF('PR-tampon'!B17="","",IF('PR-tampon'!B17=0,"",INDIRECT(NOM_FR_FACADE&amp;ADDRESS('PR-tampon'!$E17,COLUMN(REFERENCEMENT_FACADE[[#Headers],[REF]])))))</f>
        <v>2.1/16-1713_V2</v>
      </c>
      <c r="I51" s="7">
        <f ca="1">IF('PR-tampon'!B17="","",IF('PR-tampon'!B17=0,"",INDIRECT(NOM_FR_FACADE&amp;ADDRESS('PR-tampon'!$E17,COLUMN(REFERENCEMENT_FACADE[[#Headers],[AVIS LIMITE AU / VALIDITE]])))))</f>
        <v>47391</v>
      </c>
      <c r="J51" s="7" t="str">
        <f ca="1">IF('PR-tampon'!B17="","",IF('PR-tampon'!B17=0,"",INDIRECT(NOM_FR_FACADE&amp;ADDRESS('PR-tampon'!$E17,COLUMN(REFERENCEMENT_FACADE[[#Headers],[TC/TNC
dans le domaine d''emploi visé]])))))</f>
        <v>TC</v>
      </c>
      <c r="K51" s="2" t="str">
        <f ca="1">IF('PR-tampon'!B17="","",IF('PR-tampon'!B17=0,"",INDIRECT(NOM_FR_FACADE&amp;ADDRESS('PR-tampon'!$E17,COLUMN(REFERENCEMENT_FACADE[[#Headers],[Synthèse support visés]])))))</f>
        <v>COB (NF DTU 31.2) / CLT (Sous AT/DTA)</v>
      </c>
      <c r="L51" s="2" t="str">
        <f ca="1">IF('PR-tampon'!B17="","",IF('PR-tampon'!B17=0,"",INDIRECT(NOM_FR_FACADE&amp;ADDRESS('PR-tampon'!$E17,COLUMN(REFERENCEMENT_FACADE[[#Headers],[LIMITATION DE HAUTEUR DE FACADE3]])))))</f>
        <v>(Situation a à c) h≤ 10 m
(Situation d) h≤ 6 m</v>
      </c>
      <c r="M51" s="74">
        <f ca="1">IF('PR-tampon'!B17="","",IF('PR-tampon'!B17=0,"",INDIRECT(NOM_FR_FACADE&amp;ADDRESS('PR-tampon'!$E17,COLUMN(REFERENCEMENT_FACADE[[#Headers],[LIMITATION DE HAUTEUR DE FACADE]])))))</f>
        <v>10</v>
      </c>
      <c r="N51" s="59" t="str">
        <f ca="1">IF('PR-tampon'!B17="","",IF('PR-tampon'!B17=0,"",IF(INDIRECT(NOM_FR_FACADE&amp;ADDRESS('PR-tampon'!$E17,COLUMN(REFERENCEMENT_FACADE[Observation domaine d''emploi Hauteur])))=0,"-",INDIRECT(NOM_FR_FACADE&amp;ADDRESS('PR-tampon'!$E17,COLUMN(REFERENCEMENT_FACADE[Observation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1" s="2" t="str">
        <f ca="1">IF('PR-tampon'!B17="","",IF('PR-tampon'!B17=0,"",INDIRECT(NOM_FR_FACADE&amp;ADDRESS('PR-tampon'!$E17,COLUMN(REFERENCEMENT_FACADE[[#Headers],[Colonne catégorie visée]])))))</f>
        <v>I
II
III
IV</v>
      </c>
      <c r="P51" s="2" t="str">
        <f ca="1">IF('PR-tampon'!B17="","",IF('PR-tampon'!B17=0,"",INDIRECT(NOM_FR_FACADE&amp;ADDRESS('PR-tampon'!$E17,COLUMN(REFERENCEMENT_FACADE[[#Headers],[Colonne zone visée]])))))</f>
        <v>4
2
1
1</v>
      </c>
      <c r="Q51" s="59" t="str">
        <f ca="1">IF(OR(RECH_CATEGORIE=FALSE,MID(Tableau5[[#This Row],[ZONE DE SISMICITE MAXIMALE POUR LA CATEGORIE DE BATIMENT VISEE]],2,2)="**"),IF('PR-tampon'!B17="","",IF('PR-tampon'!B17=0,"",IF(INDIRECT(NOM_FR_FACADE&amp;ADDRESS('PR-tampon'!$E17,COLUMN(REFERENCEMENT_FACADE[OBSERVATIONS SUR DOMAINE D''EMPLOI Sismique])))="","-",(INDIRECT(NOM_FR_FACADE&amp;ADDRESS('PR-tampon'!$E17,COLUMN(REFERENCEMENT_FACADE[OBSERVATIONS SUR DOMAINE D''EMPLOI Sismique]))))))),"")</f>
        <v>-</v>
      </c>
      <c r="R51" s="2" t="str">
        <f ca="1">IF('PR-tampon'!B17="","",IF('PR-tampon'!B17=0,"",IF(INDIRECT(NOM_FR_FACADE&amp;ADDRESS('PR-tampon'!$E17,COLUMN(REFERENCEMENT_FACADE[REF ApL])))=0,"",INDIRECT(NOM_FR_FACADE&amp;ADDRESS('PR-tampon'!$E17,COLUMN(REFERENCEMENT_FACADE[REF ApL]))))))</f>
        <v/>
      </c>
    </row>
    <row r="52" spans="1:18" ht="170.1" customHeight="1" x14ac:dyDescent="0.25">
      <c r="A52" s="2">
        <f ca="1">IF('PR-tampon'!B18=0,"",IF(A51+1&gt;'MODULE DE RECHERCHE'!$F$36,"",A51+1))</f>
        <v>10</v>
      </c>
      <c r="B52" s="7">
        <f ca="1">IF('PR-tampon'!E18="","",IF('PR-tampon'!E18=0,"",INDIRECT(NOM_FR_FACADE&amp;ADDRESS('PR-tampon'!$E18,COLUMN(REFERENCEMENT_FACADE[[#Headers],[DATE REFERENCEMENT]])))))</f>
        <v>45442</v>
      </c>
      <c r="C52" s="2" t="str">
        <f ca="1">IF('PR-tampon'!B18="","",IF('PR-tampon'!B18=0,"",INDIRECT(NOM_FR_FACADE&amp;ADDRESS('PR-tampon'!$E18,COLUMN(REFERENCEMENT_FACADE[[#Headers],[ASPECT]])))))</f>
        <v>Minéral</v>
      </c>
      <c r="D52" s="2" t="str">
        <f ca="1">IF('PR-tampon'!B18="","",IF('PR-tampon'!B18=0,"",INDIRECT(NOM_FR_FACADE&amp;ADDRESS('PR-tampon'!$E18,COLUMN(REFERENCEMENT_FACADE[[#Headers],[TYPE DE PROCEDE]])))))</f>
        <v>Pare-soleil</v>
      </c>
      <c r="E52" s="2" t="str">
        <f ca="1">IF('PR-tampon'!B18="","",IF('PR-tampon'!B18=0,"",INDIRECT(NOM_FR_FACADE&amp;ADDRESS('PR-tampon'!$E18,COLUMN(REFERENCEMENT_FACADE[[#Headers],[NOM COMMERCIAL DU PROCEDE]])))))</f>
        <v>Baguettes MOEDING</v>
      </c>
      <c r="F52" s="2" t="str">
        <f ca="1">IF('PR-tampon'!B18="","",IF('PR-tampon'!B18=0,"",INDIRECT(NOM_FR_FACADE&amp;ADDRESS('PR-tampon'!$E18,COLUMN(REFERENCEMENT_FACADE[[#Headers],[FABRICANT / TITULAIRE]])))))</f>
        <v>Moeding Keramikfassaden GmbH 
(DE)</v>
      </c>
      <c r="G52" s="2" t="str">
        <f ca="1">IF('PR-tampon'!B18="","",IF('PR-tampon'!B18=0,"",INDIRECT(NOM_FR_FACADE&amp;ADDRESS('PR-tampon'!$E18,COLUMN(REFERENCEMENT_FACADE[[#Headers],[TYPE DE DOCUMENT DE REFERENCE]])))))</f>
        <v>Avis Technique</v>
      </c>
      <c r="H52" s="2" t="str">
        <f ca="1">IF('PR-tampon'!B18="","",IF('PR-tampon'!B18=0,"",INDIRECT(NOM_FR_FACADE&amp;ADDRESS('PR-tampon'!$E18,COLUMN(REFERENCEMENT_FACADE[[#Headers],[REF]])))))</f>
        <v>2.1/21-1816_V2</v>
      </c>
      <c r="I52" s="7">
        <f ca="1">IF('PR-tampon'!B18="","",IF('PR-tampon'!B18=0,"",INDIRECT(NOM_FR_FACADE&amp;ADDRESS('PR-tampon'!$E18,COLUMN(REFERENCEMENT_FACADE[[#Headers],[AVIS LIMITE AU / VALIDITE]])))))</f>
        <v>46752</v>
      </c>
      <c r="J52" s="7" t="str">
        <f ca="1">IF('PR-tampon'!B18="","",IF('PR-tampon'!B18=0,"",INDIRECT(NOM_FR_FACADE&amp;ADDRESS('PR-tampon'!$E18,COLUMN(REFERENCEMENT_FACADE[[#Headers],[TC/TNC
dans le domaine d''emploi visé]])))))</f>
        <v>TC</v>
      </c>
      <c r="K52" s="2" t="str">
        <f ca="1">IF('PR-tampon'!B18="","",IF('PR-tampon'!B18=0,"",INDIRECT(NOM_FR_FACADE&amp;ADDRESS('PR-tampon'!$E18,COLUMN(REFERENCEMENT_FACADE[[#Headers],[Synthèse support visés]])))))</f>
        <v>COB (NF DTU 31.2) / CLT (Sous AT/DTA)</v>
      </c>
      <c r="L52" s="2" t="str">
        <f ca="1">IF('PR-tampon'!B18="","",IF('PR-tampon'!B18=0,"",INDIRECT(NOM_FR_FACADE&amp;ADDRESS('PR-tampon'!$E18,COLUMN(REFERENCEMENT_FACADE[[#Headers],[LIMITATION DE HAUTEUR DE FACADE3]])))))</f>
        <v>(Situation a à c) h≤ 10 m
(Situation d) h≤ 6 m</v>
      </c>
      <c r="M52" s="74">
        <f ca="1">IF('PR-tampon'!B18="","",IF('PR-tampon'!B18=0,"",INDIRECT(NOM_FR_FACADE&amp;ADDRESS('PR-tampon'!$E18,COLUMN(REFERENCEMENT_FACADE[[#Headers],[LIMITATION DE HAUTEUR DE FACADE]])))))</f>
        <v>10</v>
      </c>
      <c r="N52" s="59" t="str">
        <f ca="1">IF('PR-tampon'!B18="","",IF('PR-tampon'!B18=0,"",IF(INDIRECT(NOM_FR_FACADE&amp;ADDRESS('PR-tampon'!$E18,COLUMN(REFERENCEMENT_FACADE[Observation domaine d''emploi Hauteur])))=0,"-",INDIRECT(NOM_FR_FACADE&amp;ADDRESS('PR-tampon'!$E18,COLUMN(REFERENCEMENT_FACADE[Observation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2" s="2" t="str">
        <f ca="1">IF('PR-tampon'!B18="","",IF('PR-tampon'!B18=0,"",INDIRECT(NOM_FR_FACADE&amp;ADDRESS('PR-tampon'!$E18,COLUMN(REFERENCEMENT_FACADE[[#Headers],[Colonne catégorie visée]])))))</f>
        <v>I
II
III
IV</v>
      </c>
      <c r="P52" s="2" t="str">
        <f ca="1">IF('PR-tampon'!B18="","",IF('PR-tampon'!B18=0,"",INDIRECT(NOM_FR_FACADE&amp;ADDRESS('PR-tampon'!$E18,COLUMN(REFERENCEMENT_FACADE[[#Headers],[Colonne zone visée]])))))</f>
        <v>4
4**
4**
4**</v>
      </c>
      <c r="Q52" s="59" t="str">
        <f ca="1">IF(OR(RECH_CATEGORIE=FALSE,MID(Tableau5[[#This Row],[ZONE DE SISMICITE MAXIMALE POUR LA CATEGORIE DE BATIMENT VISEE]],2,2)="**"),IF('PR-tampon'!B18="","",IF('PR-tampon'!B18=0,"",IF(INDIRECT(NOM_FR_FACADE&amp;ADDRESS('PR-tampon'!$E18,COLUMN(REFERENCEMENT_FACADE[OBSERVATIONS SUR DOMAINE D''EMPLOI Sismique])))="","-",(INDIRECT(NOM_FR_FACADE&amp;ADDRESS('PR-tampon'!$E18,COLUMN(REFERENCEMENT_FACADE[OBSERVATIONS SUR DOMAINE D''EMPLOI Sismique]))))))),"")</f>
        <v>** Domaine d'emploi sismique : 
Pose horizontale avec baguettes maintenues par tube traversant et fixées par des platines rigides uniquement</v>
      </c>
      <c r="R52" s="2" t="str">
        <f ca="1">IF('PR-tampon'!B18="","",IF('PR-tampon'!B18=0,"",IF(INDIRECT(NOM_FR_FACADE&amp;ADDRESS('PR-tampon'!$E18,COLUMN(REFERENCEMENT_FACADE[REF ApL])))=0,"",INDIRECT(NOM_FR_FACADE&amp;ADDRESS('PR-tampon'!$E18,COLUMN(REFERENCEMENT_FACADE[REF ApL]))))))</f>
        <v/>
      </c>
    </row>
    <row r="53" spans="1:18" ht="170.1" customHeight="1" x14ac:dyDescent="0.25">
      <c r="A53" s="2">
        <f ca="1">IF('PR-tampon'!B19=0,"",IF(A52+1&gt;'MODULE DE RECHERCHE'!$F$36,"",A52+1))</f>
        <v>11</v>
      </c>
      <c r="B53" s="7">
        <f ca="1">IF('PR-tampon'!E19="","",IF('PR-tampon'!E19=0,"",INDIRECT(NOM_FR_FACADE&amp;ADDRESS('PR-tampon'!$E19,COLUMN(REFERENCEMENT_FACADE[[#Headers],[DATE REFERENCEMENT]])))))</f>
        <v>45049</v>
      </c>
      <c r="C53" s="2" t="str">
        <f ca="1">IF('PR-tampon'!B19="","",IF('PR-tampon'!B19=0,"",INDIRECT(NOM_FR_FACADE&amp;ADDRESS('PR-tampon'!$E19,COLUMN(REFERENCEMENT_FACADE[[#Headers],[ASPECT]])))))</f>
        <v>Minéral</v>
      </c>
      <c r="D53" s="2" t="str">
        <f ca="1">IF('PR-tampon'!B19="","",IF('PR-tampon'!B19=0,"",INDIRECT(NOM_FR_FACADE&amp;ADDRESS('PR-tampon'!$E19,COLUMN(REFERENCEMENT_FACADE[[#Headers],[TYPE DE PROCEDE]])))))</f>
        <v>Pare-soleil</v>
      </c>
      <c r="E53" s="2" t="str">
        <f ca="1">IF('PR-tampon'!B19="","",IF('PR-tampon'!B19=0,"",INDIRECT(NOM_FR_FACADE&amp;ADDRESS('PR-tampon'!$E19,COLUMN(REFERENCEMENT_FACADE[[#Headers],[NOM COMMERCIAL DU PROCEDE]])))))</f>
        <v xml:space="preserve">Brise-soleil TERREAL </v>
      </c>
      <c r="F53" s="2" t="str">
        <f ca="1">IF('PR-tampon'!B19="","",IF('PR-tampon'!B19=0,"",INDIRECT(NOM_FR_FACADE&amp;ADDRESS('PR-tampon'!$E19,COLUMN(REFERENCEMENT_FACADE[[#Headers],[FABRICANT / TITULAIRE]])))))</f>
        <v>Terreal
(FR)</v>
      </c>
      <c r="G53" s="2" t="str">
        <f ca="1">IF('PR-tampon'!B19="","",IF('PR-tampon'!B19=0,"",INDIRECT(NOM_FR_FACADE&amp;ADDRESS('PR-tampon'!$E19,COLUMN(REFERENCEMENT_FACADE[[#Headers],[TYPE DE DOCUMENT DE REFERENCE]])))))</f>
        <v>Avis Technique</v>
      </c>
      <c r="H53" s="2" t="str">
        <f ca="1">IF('PR-tampon'!B19="","",IF('PR-tampon'!B19=0,"",INDIRECT(NOM_FR_FACADE&amp;ADDRESS('PR-tampon'!$E19,COLUMN(REFERENCEMENT_FACADE[[#Headers],[REF]])))))</f>
        <v>2.1/20-1807_V3</v>
      </c>
      <c r="I53" s="7">
        <f ca="1">IF('PR-tampon'!B19="","",IF('PR-tampon'!B19=0,"",INDIRECT(NOM_FR_FACADE&amp;ADDRESS('PR-tampon'!$E19,COLUMN(REFERENCEMENT_FACADE[[#Headers],[AVIS LIMITE AU / VALIDITE]])))))</f>
        <v>47057</v>
      </c>
      <c r="J53" s="7" t="str">
        <f ca="1">IF('PR-tampon'!B19="","",IF('PR-tampon'!B19=0,"",INDIRECT(NOM_FR_FACADE&amp;ADDRESS('PR-tampon'!$E19,COLUMN(REFERENCEMENT_FACADE[[#Headers],[TC/TNC
dans le domaine d''emploi visé]])))))</f>
        <v>TC</v>
      </c>
      <c r="K53" s="2" t="str">
        <f ca="1">IF('PR-tampon'!B19="","",IF('PR-tampon'!B19=0,"",INDIRECT(NOM_FR_FACADE&amp;ADDRESS('PR-tampon'!$E19,COLUMN(REFERENCEMENT_FACADE[[#Headers],[Synthèse support visés]])))))</f>
        <v>COB (NF DTU 31.2) / CLT (Sous AT/DTA)</v>
      </c>
      <c r="L53" s="2" t="str">
        <f ca="1">IF('PR-tampon'!B19="","",IF('PR-tampon'!B19=0,"",INDIRECT(NOM_FR_FACADE&amp;ADDRESS('PR-tampon'!$E19,COLUMN(REFERENCEMENT_FACADE[[#Headers],[LIMITATION DE HAUTEUR DE FACADE3]])))))</f>
        <v>(Situation a à c) h≤ 10 m
(Situation d) h≤ 6 m</v>
      </c>
      <c r="M53" s="74">
        <f ca="1">IF('PR-tampon'!B19="","",IF('PR-tampon'!B19=0,"",INDIRECT(NOM_FR_FACADE&amp;ADDRESS('PR-tampon'!$E19,COLUMN(REFERENCEMENT_FACADE[[#Headers],[LIMITATION DE HAUTEUR DE FACADE]])))))</f>
        <v>10</v>
      </c>
      <c r="N53" s="59" t="str">
        <f ca="1">IF('PR-tampon'!B19="","",IF('PR-tampon'!B19=0,"",IF(INDIRECT(NOM_FR_FACADE&amp;ADDRESS('PR-tampon'!$E19,COLUMN(REFERENCEMENT_FACADE[Observation domaine d''emploi Hauteur])))=0,"-",INDIRECT(NOM_FR_FACADE&amp;ADDRESS('PR-tampon'!$E19,COLUMN(REFERENCEMENT_FACADE[Observation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3" s="2" t="str">
        <f ca="1">IF('PR-tampon'!B19="","",IF('PR-tampon'!B19=0,"",INDIRECT(NOM_FR_FACADE&amp;ADDRESS('PR-tampon'!$E19,COLUMN(REFERENCEMENT_FACADE[[#Headers],[Colonne catégorie visée]])))))</f>
        <v>I
II
III
IV</v>
      </c>
      <c r="P53" s="2" t="str">
        <f ca="1">IF('PR-tampon'!B19="","",IF('PR-tampon'!B19=0,"",INDIRECT(NOM_FR_FACADE&amp;ADDRESS('PR-tampon'!$E19,COLUMN(REFERENCEMENT_FACADE[[#Headers],[Colonne zone visée]])))))</f>
        <v>4
4**
3**
3**</v>
      </c>
      <c r="Q53" s="59" t="str">
        <f ca="1">IF(OR(RECH_CATEGORIE=FALSE,MID(Tableau5[[#This Row],[ZONE DE SISMICITE MAXIMALE POUR LA CATEGORIE DE BATIMENT VISEE]],2,2)="**"),IF('PR-tampon'!B19="","",IF('PR-tampon'!B19=0,"",IF(INDIRECT(NOM_FR_FACADE&amp;ADDRESS('PR-tampon'!$E19,COLUMN(REFERENCEMENT_FACADE[OBSERVATIONS SUR DOMAINE D''EMPLOI Sismique])))="","-",(INDIRECT(NOM_FR_FACADE&amp;ADDRESS('PR-tampon'!$E19,COLUMN(REFERENCEMENT_FACADE[OBSERVATIONS SUR DOMAINE D''EMPLOI Sismique]))))))),"")</f>
        <v>** Domaine d'emploi sismique :
Pose horizontale</v>
      </c>
      <c r="R53" s="2" t="str">
        <f ca="1">IF('PR-tampon'!B19="","",IF('PR-tampon'!B19=0,"",IF(INDIRECT(NOM_FR_FACADE&amp;ADDRESS('PR-tampon'!$E19,COLUMN(REFERENCEMENT_FACADE[REF ApL])))=0,"",INDIRECT(NOM_FR_FACADE&amp;ADDRESS('PR-tampon'!$E19,COLUMN(REFERENCEMENT_FACADE[REF ApL]))))))</f>
        <v/>
      </c>
    </row>
    <row r="54" spans="1:18" ht="170.1" customHeight="1" x14ac:dyDescent="0.25">
      <c r="A54" s="2">
        <f ca="1">IF('PR-tampon'!B20=0,"",IF(A53+1&gt;'MODULE DE RECHERCHE'!$F$36,"",A53+1))</f>
        <v>12</v>
      </c>
      <c r="B54" s="7">
        <f ca="1">IF('PR-tampon'!E20="","",IF('PR-tampon'!E20=0,"",INDIRECT(NOM_FR_FACADE&amp;ADDRESS('PR-tampon'!$E20,COLUMN(REFERENCEMENT_FACADE[[#Headers],[DATE REFERENCEMENT]])))))</f>
        <v>45881</v>
      </c>
      <c r="C54" s="2" t="str">
        <f ca="1">IF('PR-tampon'!B20="","",IF('PR-tampon'!B20=0,"",INDIRECT(NOM_FR_FACADE&amp;ADDRESS('PR-tampon'!$E20,COLUMN(REFERENCEMENT_FACADE[[#Headers],[ASPECT]])))))</f>
        <v>Métallique</v>
      </c>
      <c r="D54" s="2" t="str">
        <f ca="1">IF('PR-tampon'!B20="","",IF('PR-tampon'!B20=0,"",INDIRECT(NOM_FR_FACADE&amp;ADDRESS('PR-tampon'!$E20,COLUMN(REFERENCEMENT_FACADE[[#Headers],[TYPE DE PROCEDE]])))))</f>
        <v>Panneau sandwich métallique en bardage</v>
      </c>
      <c r="E54" s="2" t="str">
        <f ca="1">IF('PR-tampon'!B20="","",IF('PR-tampon'!B20=0,"",INDIRECT(NOM_FR_FACADE&amp;ADDRESS('PR-tampon'!$E20,COLUMN(REFERENCEMENT_FACADE[[#Headers],[NOM COMMERCIAL DU PROCEDE]])))))</f>
        <v>Trimoterm FTV</v>
      </c>
      <c r="F54" s="2" t="str">
        <f ca="1">IF('PR-tampon'!B20="","",IF('PR-tampon'!B20=0,"",INDIRECT(NOM_FR_FACADE&amp;ADDRESS('PR-tampon'!$E20,COLUMN(REFERENCEMENT_FACADE[[#Headers],[FABRICANT / TITULAIRE]])))))</f>
        <v>Trimo Trebnje D.O.O
(SI)</v>
      </c>
      <c r="G54" s="2" t="str">
        <f ca="1">IF('PR-tampon'!B20="","",IF('PR-tampon'!B20=0,"",INDIRECT(NOM_FR_FACADE&amp;ADDRESS('PR-tampon'!$E20,COLUMN(REFERENCEMENT_FACADE[[#Headers],[TYPE DE DOCUMENT DE REFERENCE]])))))</f>
        <v>Document Technique d'Application (DTA)</v>
      </c>
      <c r="H54" s="2" t="str">
        <f ca="1">IF('PR-tampon'!B20="","",IF('PR-tampon'!B20=0,"",INDIRECT(NOM_FR_FACADE&amp;ADDRESS('PR-tampon'!$E20,COLUMN(REFERENCEMENT_FACADE[[#Headers],[REF]])))))</f>
        <v>2.3/15-1707_V6</v>
      </c>
      <c r="I54" s="7">
        <f ca="1">IF('PR-tampon'!B20="","",IF('PR-tampon'!B20=0,"",INDIRECT(NOM_FR_FACADE&amp;ADDRESS('PR-tampon'!$E20,COLUMN(REFERENCEMENT_FACADE[[#Headers],[AVIS LIMITE AU / VALIDITE]])))))</f>
        <v>47664</v>
      </c>
      <c r="J54" s="7" t="str">
        <f ca="1">IF('PR-tampon'!B20="","",IF('PR-tampon'!B20=0,"",INDIRECT(NOM_FR_FACADE&amp;ADDRESS('PR-tampon'!$E20,COLUMN(REFERENCEMENT_FACADE[[#Headers],[TC/TNC
dans le domaine d''emploi visé]])))))</f>
        <v>TC</v>
      </c>
      <c r="K54" s="2" t="str">
        <f ca="1">IF('PR-tampon'!B20="","",IF('PR-tampon'!B20=0,"",INDIRECT(NOM_FR_FACADE&amp;ADDRESS('PR-tampon'!$E20,COLUMN(REFERENCEMENT_FACADE[[#Headers],[Synthèse support visés]])))))</f>
        <v>Charpente bois (NF DTU 31.1)</v>
      </c>
      <c r="L54" s="2" t="str">
        <f ca="1">IF('PR-tampon'!B20="","",IF('PR-tampon'!B20=0,"",INDIRECT(NOM_FR_FACADE&amp;ADDRESS('PR-tampon'!$E20,COLUMN(REFERENCEMENT_FACADE[[#Headers],[LIMITATION DE HAUTEUR DE FACADE3]])))))</f>
        <v>(Situation a à c) h≤ 20 m
(Situation d) h≤ 20 m</v>
      </c>
      <c r="M54" s="74">
        <f ca="1">IF('PR-tampon'!B20="","",IF('PR-tampon'!B20=0,"",INDIRECT(NOM_FR_FACADE&amp;ADDRESS('PR-tampon'!$E20,COLUMN(REFERENCEMENT_FACADE[[#Headers],[LIMITATION DE HAUTEUR DE FACADE]])))))</f>
        <v>20</v>
      </c>
      <c r="N54" s="59" t="str">
        <f ca="1">IF('PR-tampon'!B20="","",IF('PR-tampon'!B20=0,"",IF(INDIRECT(NOM_FR_FACADE&amp;ADDRESS('PR-tampon'!$E20,COLUMN(REFERENCEMENT_FACADE[Observation domaine d''emploi Hauteur])))=0,"-",INDIRECT(NOM_FR_FACADE&amp;ADDRESS('PR-tampon'!$E20,COLUMN(REFERENCEMENT_FACADE[Observation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4" s="2" t="str">
        <f ca="1">IF('PR-tampon'!B20="","",IF('PR-tampon'!B20=0,"",INDIRECT(NOM_FR_FACADE&amp;ADDRESS('PR-tampon'!$E20,COLUMN(REFERENCEMENT_FACADE[[#Headers],[Colonne catégorie visée]])))))</f>
        <v>I
II
III
IV</v>
      </c>
      <c r="P54" s="2" t="str">
        <f ca="1">IF('PR-tampon'!B20="","",IF('PR-tampon'!B20=0,"",INDIRECT(NOM_FR_FACADE&amp;ADDRESS('PR-tampon'!$E20,COLUMN(REFERENCEMENT_FACADE[[#Headers],[Colonne zone visée]])))))</f>
        <v>4
4
4
4</v>
      </c>
      <c r="Q54" s="59" t="str">
        <f ca="1">IF(OR(RECH_CATEGORIE=FALSE,MID(Tableau5[[#This Row],[ZONE DE SISMICITE MAXIMALE POUR LA CATEGORIE DE BATIMENT VISEE]],2,2)="**"),IF('PR-tampon'!B20="","",IF('PR-tampon'!B20=0,"",IF(INDIRECT(NOM_FR_FACADE&amp;ADDRESS('PR-tampon'!$E20,COLUMN(REFERENCEMENT_FACADE[OBSERVATIONS SUR DOMAINE D''EMPLOI Sismique])))="","-",(INDIRECT(NOM_FR_FACADE&amp;ADDRESS('PR-tampon'!$E20,COLUMN(REFERENCEMENT_FACADE[OBSERVATIONS SUR DOMAINE D''EMPLOI Sismique]))))))),"")</f>
        <v>Uniquement les panneaux TRIMOTERM FTV POWER T</v>
      </c>
      <c r="R54" s="2" t="str">
        <f ca="1">IF('PR-tampon'!B20="","",IF('PR-tampon'!B20=0,"",IF(INDIRECT(NOM_FR_FACADE&amp;ADDRESS('PR-tampon'!$E20,COLUMN(REFERENCEMENT_FACADE[REF ApL])))=0,"",INDIRECT(NOM_FR_FACADE&amp;ADDRESS('PR-tampon'!$E20,COLUMN(REFERENCEMENT_FACADE[REF ApL]))))))</f>
        <v/>
      </c>
    </row>
    <row r="55" spans="1:18" ht="170.1" customHeight="1" x14ac:dyDescent="0.25">
      <c r="A55" s="2">
        <f ca="1">IF('PR-tampon'!B21=0,"",IF(A54+1&gt;'MODULE DE RECHERCHE'!$F$36,"",A54+1))</f>
        <v>13</v>
      </c>
      <c r="B55" s="7">
        <f ca="1">IF('PR-tampon'!E21="","",IF('PR-tampon'!E21=0,"",INDIRECT(NOM_FR_FACADE&amp;ADDRESS('PR-tampon'!$E21,COLUMN(REFERENCEMENT_FACADE[[#Headers],[DATE REFERENCEMENT]])))))</f>
        <v>45881</v>
      </c>
      <c r="C55" s="2" t="str">
        <f ca="1">IF('PR-tampon'!B21="","",IF('PR-tampon'!B21=0,"",INDIRECT(NOM_FR_FACADE&amp;ADDRESS('PR-tampon'!$E21,COLUMN(REFERENCEMENT_FACADE[[#Headers],[ASPECT]])))))</f>
        <v>Métallique</v>
      </c>
      <c r="D55" s="2" t="str">
        <f ca="1">IF('PR-tampon'!B21="","",IF('PR-tampon'!B21=0,"",INDIRECT(NOM_FR_FACADE&amp;ADDRESS('PR-tampon'!$E21,COLUMN(REFERENCEMENT_FACADE[[#Headers],[TYPE DE PROCEDE]])))))</f>
        <v>Panneau sandwich métallique en bardage</v>
      </c>
      <c r="E55" s="2" t="str">
        <f ca="1">IF('PR-tampon'!B21="","",IF('PR-tampon'!B21=0,"",INDIRECT(NOM_FR_FACADE&amp;ADDRESS('PR-tampon'!$E21,COLUMN(REFERENCEMENT_FACADE[[#Headers],[NOM COMMERCIAL DU PROCEDE]])))))</f>
        <v>FTB PFO 100</v>
      </c>
      <c r="F55" s="2" t="str">
        <f ca="1">IF('PR-tampon'!B21="","",IF('PR-tampon'!B21=0,"",INDIRECT(NOM_FR_FACADE&amp;ADDRESS('PR-tampon'!$E21,COLUMN(REFERENCEMENT_FACADE[[#Headers],[FABRICANT / TITULAIRE]])))))</f>
        <v>FTB - Fabrica de Barca, SA</v>
      </c>
      <c r="G55" s="2" t="str">
        <f ca="1">IF('PR-tampon'!B21="","",IF('PR-tampon'!B21=0,"",INDIRECT(NOM_FR_FACADE&amp;ADDRESS('PR-tampon'!$E21,COLUMN(REFERENCEMENT_FACADE[[#Headers],[TYPE DE DOCUMENT DE REFERENCE]])))))</f>
        <v>Document Technique d'Application (DTA)</v>
      </c>
      <c r="H55" s="2" t="str">
        <f ca="1">IF('PR-tampon'!B21="","",IF('PR-tampon'!B21=0,"",INDIRECT(NOM_FR_FACADE&amp;ADDRESS('PR-tampon'!$E21,COLUMN(REFERENCEMENT_FACADE[[#Headers],[REF]])))))</f>
        <v>2.3/21-1820_V2</v>
      </c>
      <c r="I55" s="7">
        <f ca="1">IF('PR-tampon'!B21="","",IF('PR-tampon'!B21=0,"",INDIRECT(NOM_FR_FACADE&amp;ADDRESS('PR-tampon'!$E21,COLUMN(REFERENCEMENT_FACADE[[#Headers],[AVIS LIMITE AU / VALIDITE]])))))</f>
        <v>47208</v>
      </c>
      <c r="J55" s="7" t="str">
        <f ca="1">IF('PR-tampon'!B21="","",IF('PR-tampon'!B21=0,"",INDIRECT(NOM_FR_FACADE&amp;ADDRESS('PR-tampon'!$E21,COLUMN(REFERENCEMENT_FACADE[[#Headers],[TC/TNC
dans le domaine d''emploi visé]])))))</f>
        <v>TC</v>
      </c>
      <c r="K55" s="2" t="str">
        <f ca="1">IF('PR-tampon'!B21="","",IF('PR-tampon'!B21=0,"",INDIRECT(NOM_FR_FACADE&amp;ADDRESS('PR-tampon'!$E21,COLUMN(REFERENCEMENT_FACADE[[#Headers],[Synthèse support visés]])))))</f>
        <v>Charpente bois (NF DTU 31.1)</v>
      </c>
      <c r="L55" s="2" t="str">
        <f ca="1">IF('PR-tampon'!B21="","",IF('PR-tampon'!B21=0,"",INDIRECT(NOM_FR_FACADE&amp;ADDRESS('PR-tampon'!$E21,COLUMN(REFERENCEMENT_FACADE[[#Headers],[LIMITATION DE HAUTEUR DE FACADE3]])))))</f>
        <v>(Situation a à c) h≤ 20 m
(Situation d) h≤ 20 m</v>
      </c>
      <c r="M55" s="74">
        <f ca="1">IF('PR-tampon'!B21="","",IF('PR-tampon'!B21=0,"",INDIRECT(NOM_FR_FACADE&amp;ADDRESS('PR-tampon'!$E21,COLUMN(REFERENCEMENT_FACADE[[#Headers],[LIMITATION DE HAUTEUR DE FACADE]])))))</f>
        <v>20</v>
      </c>
      <c r="N55" s="59" t="str">
        <f ca="1">IF('PR-tampon'!B21="","",IF('PR-tampon'!B21=0,"",IF(INDIRECT(NOM_FR_FACADE&amp;ADDRESS('PR-tampon'!$E21,COLUMN(REFERENCEMENT_FACADE[Observation domaine d''emploi Hauteur])))=0,"-",INDIRECT(NOM_FR_FACADE&amp;ADDRESS('PR-tampon'!$E21,COLUMN(REFERENCEMENT_FACADE[Observation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5" s="2" t="str">
        <f ca="1">IF('PR-tampon'!B21="","",IF('PR-tampon'!B21=0,"",INDIRECT(NOM_FR_FACADE&amp;ADDRESS('PR-tampon'!$E21,COLUMN(REFERENCEMENT_FACADE[[#Headers],[Colonne catégorie visée]])))))</f>
        <v>I
II
III
IV</v>
      </c>
      <c r="P55" s="2" t="str">
        <f ca="1">IF('PR-tampon'!B21="","",IF('PR-tampon'!B21=0,"",INDIRECT(NOM_FR_FACADE&amp;ADDRESS('PR-tampon'!$E21,COLUMN(REFERENCEMENT_FACADE[[#Headers],[Colonne zone visée]])))))</f>
        <v>4
4
4
4</v>
      </c>
      <c r="Q55" s="59" t="str">
        <f ca="1">IF(OR(RECH_CATEGORIE=FALSE,MID(Tableau5[[#This Row],[ZONE DE SISMICITE MAXIMALE POUR LA CATEGORIE DE BATIMENT VISEE]],2,2)="**"),IF('PR-tampon'!B21="","",IF('PR-tampon'!B21=0,"",IF(INDIRECT(NOM_FR_FACADE&amp;ADDRESS('PR-tampon'!$E21,COLUMN(REFERENCEMENT_FACADE[OBSERVATIONS SUR DOMAINE D''EMPLOI Sismique])))="","-",(INDIRECT(NOM_FR_FACADE&amp;ADDRESS('PR-tampon'!$E21,COLUMN(REFERENCEMENT_FACADE[OBSERVATIONS SUR DOMAINE D''EMPLOI Sismique]))))))),"")</f>
        <v>-</v>
      </c>
      <c r="R55" s="2" t="str">
        <f ca="1">IF('PR-tampon'!B21="","",IF('PR-tampon'!B21=0,"",IF(INDIRECT(NOM_FR_FACADE&amp;ADDRESS('PR-tampon'!$E21,COLUMN(REFERENCEMENT_FACADE[REF ApL])))=0,"",INDIRECT(NOM_FR_FACADE&amp;ADDRESS('PR-tampon'!$E21,COLUMN(REFERENCEMENT_FACADE[REF ApL]))))))</f>
        <v/>
      </c>
    </row>
    <row r="56" spans="1:18" ht="170.1" customHeight="1" x14ac:dyDescent="0.25">
      <c r="A56" s="2">
        <f ca="1">IF('PR-tampon'!B22=0,"",IF(A55+1&gt;'MODULE DE RECHERCHE'!$F$36,"",A55+1))</f>
        <v>14</v>
      </c>
      <c r="B56" s="7">
        <f ca="1">IF('PR-tampon'!E22="","",IF('PR-tampon'!E22=0,"",INDIRECT(NOM_FR_FACADE&amp;ADDRESS('PR-tampon'!$E22,COLUMN(REFERENCEMENT_FACADE[[#Headers],[DATE REFERENCEMENT]])))))</f>
        <v>45881</v>
      </c>
      <c r="C56" s="2" t="str">
        <f ca="1">IF('PR-tampon'!B22="","",IF('PR-tampon'!B22=0,"",INDIRECT(NOM_FR_FACADE&amp;ADDRESS('PR-tampon'!$E22,COLUMN(REFERENCEMENT_FACADE[[#Headers],[ASPECT]])))))</f>
        <v>Métallique</v>
      </c>
      <c r="D56" s="2" t="str">
        <f ca="1">IF('PR-tampon'!B22="","",IF('PR-tampon'!B22=0,"",INDIRECT(NOM_FR_FACADE&amp;ADDRESS('PR-tampon'!$E22,COLUMN(REFERENCEMENT_FACADE[[#Headers],[TYPE DE PROCEDE]])))))</f>
        <v>Panneau sandwich métallique en bardage</v>
      </c>
      <c r="E56" s="2" t="str">
        <f ca="1">IF('PR-tampon'!B22="","",IF('PR-tampon'!B22=0,"",INDIRECT(NOM_FR_FACADE&amp;ADDRESS('PR-tampon'!$E22,COLUMN(REFERENCEMENT_FACADE[[#Headers],[NOM COMMERCIAL DU PROCEDE]])))))</f>
        <v>FTB PFV 100</v>
      </c>
      <c r="F56" s="2" t="str">
        <f ca="1">IF('PR-tampon'!B22="","",IF('PR-tampon'!B22=0,"",INDIRECT(NOM_FR_FACADE&amp;ADDRESS('PR-tampon'!$E22,COLUMN(REFERENCEMENT_FACADE[[#Headers],[FABRICANT / TITULAIRE]])))))</f>
        <v>FTB - Fabrica de Barca, SA</v>
      </c>
      <c r="G56" s="2" t="str">
        <f ca="1">IF('PR-tampon'!B22="","",IF('PR-tampon'!B22=0,"",INDIRECT(NOM_FR_FACADE&amp;ADDRESS('PR-tampon'!$E22,COLUMN(REFERENCEMENT_FACADE[[#Headers],[TYPE DE DOCUMENT DE REFERENCE]])))))</f>
        <v>Document Technique d'Application (DTA)</v>
      </c>
      <c r="H56" s="2" t="str">
        <f ca="1">IF('PR-tampon'!B22="","",IF('PR-tampon'!B22=0,"",INDIRECT(NOM_FR_FACADE&amp;ADDRESS('PR-tampon'!$E22,COLUMN(REFERENCEMENT_FACADE[[#Headers],[REF]])))))</f>
        <v>2.3/21-1821_V2</v>
      </c>
      <c r="I56" s="7">
        <f ca="1">IF('PR-tampon'!B22="","",IF('PR-tampon'!B22=0,"",INDIRECT(NOM_FR_FACADE&amp;ADDRESS('PR-tampon'!$E22,COLUMN(REFERENCEMENT_FACADE[[#Headers],[AVIS LIMITE AU / VALIDITE]])))))</f>
        <v>47208</v>
      </c>
      <c r="J56" s="7" t="str">
        <f ca="1">IF('PR-tampon'!B22="","",IF('PR-tampon'!B22=0,"",INDIRECT(NOM_FR_FACADE&amp;ADDRESS('PR-tampon'!$E22,COLUMN(REFERENCEMENT_FACADE[[#Headers],[TC/TNC
dans le domaine d''emploi visé]])))))</f>
        <v>TC</v>
      </c>
      <c r="K56" s="2" t="str">
        <f ca="1">IF('PR-tampon'!B22="","",IF('PR-tampon'!B22=0,"",INDIRECT(NOM_FR_FACADE&amp;ADDRESS('PR-tampon'!$E22,COLUMN(REFERENCEMENT_FACADE[[#Headers],[Synthèse support visés]])))))</f>
        <v>Charpente bois (NF DTU 31.1)</v>
      </c>
      <c r="L56" s="2" t="str">
        <f ca="1">IF('PR-tampon'!B22="","",IF('PR-tampon'!B22=0,"",INDIRECT(NOM_FR_FACADE&amp;ADDRESS('PR-tampon'!$E22,COLUMN(REFERENCEMENT_FACADE[[#Headers],[LIMITATION DE HAUTEUR DE FACADE3]])))))</f>
        <v>(Situation a à c) h≤ 20 m
(Situation d) h≤ 20 m</v>
      </c>
      <c r="M56" s="74">
        <f ca="1">IF('PR-tampon'!B22="","",IF('PR-tampon'!B22=0,"",INDIRECT(NOM_FR_FACADE&amp;ADDRESS('PR-tampon'!$E22,COLUMN(REFERENCEMENT_FACADE[[#Headers],[LIMITATION DE HAUTEUR DE FACADE]])))))</f>
        <v>20</v>
      </c>
      <c r="N56" s="59" t="str">
        <f ca="1">IF('PR-tampon'!B22="","",IF('PR-tampon'!B22=0,"",IF(INDIRECT(NOM_FR_FACADE&amp;ADDRESS('PR-tampon'!$E22,COLUMN(REFERENCEMENT_FACADE[Observation domaine d''emploi Hauteur])))=0,"-",INDIRECT(NOM_FR_FACADE&amp;ADDRESS('PR-tampon'!$E22,COLUMN(REFERENCEMENT_FACADE[Observation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6" s="2" t="str">
        <f ca="1">IF('PR-tampon'!B22="","",IF('PR-tampon'!B22=0,"",INDIRECT(NOM_FR_FACADE&amp;ADDRESS('PR-tampon'!$E22,COLUMN(REFERENCEMENT_FACADE[[#Headers],[Colonne catégorie visée]])))))</f>
        <v>I
II
III
IV</v>
      </c>
      <c r="P56" s="2" t="str">
        <f ca="1">IF('PR-tampon'!B22="","",IF('PR-tampon'!B22=0,"",INDIRECT(NOM_FR_FACADE&amp;ADDRESS('PR-tampon'!$E22,COLUMN(REFERENCEMENT_FACADE[[#Headers],[Colonne zone visée]])))))</f>
        <v>4
4
4
4</v>
      </c>
      <c r="Q56" s="59" t="str">
        <f ca="1">IF(OR(RECH_CATEGORIE=FALSE,MID(Tableau5[[#This Row],[ZONE DE SISMICITE MAXIMALE POUR LA CATEGORIE DE BATIMENT VISEE]],2,2)="**"),IF('PR-tampon'!B22="","",IF('PR-tampon'!B22=0,"",IF(INDIRECT(NOM_FR_FACADE&amp;ADDRESS('PR-tampon'!$E22,COLUMN(REFERENCEMENT_FACADE[OBSERVATIONS SUR DOMAINE D''EMPLOI Sismique])))="","-",(INDIRECT(NOM_FR_FACADE&amp;ADDRESS('PR-tampon'!$E22,COLUMN(REFERENCEMENT_FACADE[OBSERVATIONS SUR DOMAINE D''EMPLOI Sismique]))))))),"")</f>
        <v>-</v>
      </c>
      <c r="R56" s="2" t="str">
        <f ca="1">IF('PR-tampon'!B22="","",IF('PR-tampon'!B22=0,"",IF(INDIRECT(NOM_FR_FACADE&amp;ADDRESS('PR-tampon'!$E22,COLUMN(REFERENCEMENT_FACADE[REF ApL])))=0,"",INDIRECT(NOM_FR_FACADE&amp;ADDRESS('PR-tampon'!$E22,COLUMN(REFERENCEMENT_FACADE[REF ApL]))))))</f>
        <v/>
      </c>
    </row>
    <row r="57" spans="1:18" ht="170.1" customHeight="1" x14ac:dyDescent="0.25">
      <c r="A57" s="2">
        <f ca="1">IF('PR-tampon'!B23=0,"",IF(A56+1&gt;'MODULE DE RECHERCHE'!$F$36,"",A56+1))</f>
        <v>15</v>
      </c>
      <c r="B57" s="7">
        <f ca="1">IF('PR-tampon'!E23="","",IF('PR-tampon'!E23=0,"",INDIRECT(NOM_FR_FACADE&amp;ADDRESS('PR-tampon'!$E23,COLUMN(REFERENCEMENT_FACADE[[#Headers],[DATE REFERENCEMENT]])))))</f>
        <v>45700</v>
      </c>
      <c r="C57" s="2" t="str">
        <f ca="1">IF('PR-tampon'!B23="","",IF('PR-tampon'!B23=0,"",INDIRECT(NOM_FR_FACADE&amp;ADDRESS('PR-tampon'!$E23,COLUMN(REFERENCEMENT_FACADE[[#Headers],[ASPECT]])))))</f>
        <v>Métallique</v>
      </c>
      <c r="D57" s="2" t="str">
        <f ca="1">IF('PR-tampon'!B23="","",IF('PR-tampon'!B23=0,"",INDIRECT(NOM_FR_FACADE&amp;ADDRESS('PR-tampon'!$E23,COLUMN(REFERENCEMENT_FACADE[[#Headers],[TYPE DE PROCEDE]])))))</f>
        <v>Panneau sandwich métallique en bardage</v>
      </c>
      <c r="E57" s="2" t="str">
        <f ca="1">IF('PR-tampon'!B23="","",IF('PR-tampon'!B23=0,"",INDIRECT(NOM_FR_FACADE&amp;ADDRESS('PR-tampon'!$E23,COLUMN(REFERENCEMENT_FACADE[[#Headers],[NOM COMMERCIAL DU PROCEDE]])))))</f>
        <v>AGNIOS</v>
      </c>
      <c r="F57" s="2" t="str">
        <f ca="1">IF('PR-tampon'!B23="","",IF('PR-tampon'!B23=0,"",INDIRECT(NOM_FR_FACADE&amp;ADDRESS('PR-tampon'!$E23,COLUMN(REFERENCEMENT_FACADE[[#Headers],[FABRICANT / TITULAIRE]])))))</f>
        <v>ArcelorMittal Construction France 
(FR)</v>
      </c>
      <c r="G57" s="2" t="str">
        <f ca="1">IF('PR-tampon'!B23="","",IF('PR-tampon'!B23=0,"",INDIRECT(NOM_FR_FACADE&amp;ADDRESS('PR-tampon'!$E23,COLUMN(REFERENCEMENT_FACADE[[#Headers],[TYPE DE DOCUMENT DE REFERENCE]])))))</f>
        <v>Document Technique d'Application (DTA)</v>
      </c>
      <c r="H57" s="2" t="str">
        <f ca="1">IF('PR-tampon'!B23="","",IF('PR-tampon'!B23=0,"",INDIRECT(NOM_FR_FACADE&amp;ADDRESS('PR-tampon'!$E23,COLUMN(REFERENCEMENT_FACADE[[#Headers],[REF]])))))</f>
        <v>2.3/16-1739_V1</v>
      </c>
      <c r="I57" s="7">
        <f ca="1">IF('PR-tampon'!B23="","",IF('PR-tampon'!B23=0,"",INDIRECT(NOM_FR_FACADE&amp;ADDRESS('PR-tampon'!$E23,COLUMN(REFERENCEMENT_FACADE[[#Headers],[AVIS LIMITE AU / VALIDITE]])))))</f>
        <v>46142</v>
      </c>
      <c r="J57" s="7" t="str">
        <f ca="1">IF('PR-tampon'!B23="","",IF('PR-tampon'!B23=0,"",INDIRECT(NOM_FR_FACADE&amp;ADDRESS('PR-tampon'!$E23,COLUMN(REFERENCEMENT_FACADE[[#Headers],[TC/TNC
dans le domaine d''emploi visé]])))))</f>
        <v>TNC
(N'est pas sur liste verte de la C2p à date du référencement)</v>
      </c>
      <c r="K57" s="2" t="str">
        <f ca="1">IF('PR-tampon'!B23="","",IF('PR-tampon'!B23=0,"",INDIRECT(NOM_FR_FACADE&amp;ADDRESS('PR-tampon'!$E23,COLUMN(REFERENCEMENT_FACADE[[#Headers],[Synthèse support visés]])))))</f>
        <v>Charpente bois (NF DTU 31.1)</v>
      </c>
      <c r="L57" s="2" t="str">
        <f ca="1">IF('PR-tampon'!B23="","",IF('PR-tampon'!B23=0,"",INDIRECT(NOM_FR_FACADE&amp;ADDRESS('PR-tampon'!$E23,COLUMN(REFERENCEMENT_FACADE[[#Headers],[LIMITATION DE HAUTEUR DE FACADE3]])))))</f>
        <v>(Situation a à c) h≤ 20 m
(Situation d) h≤ 20 m</v>
      </c>
      <c r="M57" s="74">
        <f ca="1">IF('PR-tampon'!B23="","",IF('PR-tampon'!B23=0,"",INDIRECT(NOM_FR_FACADE&amp;ADDRESS('PR-tampon'!$E23,COLUMN(REFERENCEMENT_FACADE[[#Headers],[LIMITATION DE HAUTEUR DE FACADE]])))))</f>
        <v>20</v>
      </c>
      <c r="N57" s="59" t="str">
        <f ca="1">IF('PR-tampon'!B23="","",IF('PR-tampon'!B23=0,"",IF(INDIRECT(NOM_FR_FACADE&amp;ADDRESS('PR-tampon'!$E23,COLUMN(REFERENCEMENT_FACADE[Observation domaine d''emploi Hauteur])))=0,"-",INDIRECT(NOM_FR_FACADE&amp;ADDRESS('PR-tampon'!$E23,COLUMN(REFERENCEMENT_FACADE[Observation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7" s="2" t="str">
        <f ca="1">IF('PR-tampon'!B23="","",IF('PR-tampon'!B23=0,"",INDIRECT(NOM_FR_FACADE&amp;ADDRESS('PR-tampon'!$E23,COLUMN(REFERENCEMENT_FACADE[[#Headers],[Colonne catégorie visée]])))))</f>
        <v>I
II
III
IV</v>
      </c>
      <c r="P57" s="2" t="str">
        <f ca="1">IF('PR-tampon'!B23="","",IF('PR-tampon'!B23=0,"",INDIRECT(NOM_FR_FACADE&amp;ADDRESS('PR-tampon'!$E23,COLUMN(REFERENCEMENT_FACADE[[#Headers],[Colonne zone visée]])))))</f>
        <v>4
4
4
4**</v>
      </c>
      <c r="Q57" s="59" t="str">
        <f ca="1">IF(OR(RECH_CATEGORIE=FALSE,MID(Tableau5[[#This Row],[ZONE DE SISMICITE MAXIMALE POUR LA CATEGORIE DE BATIMENT VISEE]],2,2)="**"),IF('PR-tampon'!B23="","",IF('PR-tampon'!B23=0,"",IF(INDIRECT(NOM_FR_FACADE&amp;ADDRESS('PR-tampon'!$E23,COLUMN(REFERENCEMENT_FACADE[OBSERVATIONS SUR DOMAINE D''EMPLOI Sismique])))="","-",(INDIRECT(NOM_FR_FACADE&amp;ADDRESS('PR-tampon'!$E23,COLUMN(REFERENCEMENT_FACADE[OBSERVATIONS SUR DOMAINE D''EMPLOI Sismique]))))))),"")</f>
        <v xml:space="preserve"> Pose non autorisée pour la classe de sol E</v>
      </c>
      <c r="R57" s="2" t="str">
        <f ca="1">IF('PR-tampon'!B23="","",IF('PR-tampon'!B23=0,"",IF(INDIRECT(NOM_FR_FACADE&amp;ADDRESS('PR-tampon'!$E23,COLUMN(REFERENCEMENT_FACADE[REF ApL])))=0,"",INDIRECT(NOM_FR_FACADE&amp;ADDRESS('PR-tampon'!$E23,COLUMN(REFERENCEMENT_FACADE[REF ApL]))))))</f>
        <v/>
      </c>
    </row>
    <row r="58" spans="1:18" ht="170.1" customHeight="1" x14ac:dyDescent="0.25">
      <c r="A58" s="2">
        <f ca="1">IF('PR-tampon'!B24=0,"",IF(A57+1&gt;'MODULE DE RECHERCHE'!$F$36,"",A57+1))</f>
        <v>16</v>
      </c>
      <c r="B58" s="7">
        <f ca="1">IF('PR-tampon'!E24="","",IF('PR-tampon'!E24=0,"",INDIRECT(NOM_FR_FACADE&amp;ADDRESS('PR-tampon'!$E24,COLUMN(REFERENCEMENT_FACADE[[#Headers],[DATE REFERENCEMENT]])))))</f>
        <v>45700</v>
      </c>
      <c r="C58" s="2" t="str">
        <f ca="1">IF('PR-tampon'!B24="","",IF('PR-tampon'!B24=0,"",INDIRECT(NOM_FR_FACADE&amp;ADDRESS('PR-tampon'!$E24,COLUMN(REFERENCEMENT_FACADE[[#Headers],[ASPECT]])))))</f>
        <v>Métallique</v>
      </c>
      <c r="D58" s="2" t="str">
        <f ca="1">IF('PR-tampon'!B24="","",IF('PR-tampon'!B24=0,"",INDIRECT(NOM_FR_FACADE&amp;ADDRESS('PR-tampon'!$E24,COLUMN(REFERENCEMENT_FACADE[[#Headers],[TYPE DE PROCEDE]])))))</f>
        <v>Panneau sandwich métallique en bardage</v>
      </c>
      <c r="E58" s="2" t="str">
        <f ca="1">IF('PR-tampon'!B24="","",IF('PR-tampon'!B24=0,"",INDIRECT(NOM_FR_FACADE&amp;ADDRESS('PR-tampon'!$E24,COLUMN(REFERENCEMENT_FACADE[[#Headers],[NOM COMMERCIAL DU PROCEDE]])))))</f>
        <v>Architecturale de bardage</v>
      </c>
      <c r="F58" s="2" t="str">
        <f ca="1">IF('PR-tampon'!B24="","",IF('PR-tampon'!B24=0,"",INDIRECT(NOM_FR_FACADE&amp;ADDRESS('PR-tampon'!$E24,COLUMN(REFERENCEMENT_FACADE[[#Headers],[FABRICANT / TITULAIRE]])))))</f>
        <v>KINGSPAN SARL</v>
      </c>
      <c r="G58" s="2" t="str">
        <f ca="1">IF('PR-tampon'!B24="","",IF('PR-tampon'!B24=0,"",INDIRECT(NOM_FR_FACADE&amp;ADDRESS('PR-tampon'!$E24,COLUMN(REFERENCEMENT_FACADE[[#Headers],[TYPE DE DOCUMENT DE REFERENCE]])))))</f>
        <v>Document Technique d'Application (DTA)</v>
      </c>
      <c r="H58" s="2" t="str">
        <f ca="1">IF('PR-tampon'!B24="","",IF('PR-tampon'!B24=0,"",INDIRECT(NOM_FR_FACADE&amp;ADDRESS('PR-tampon'!$E24,COLUMN(REFERENCEMENT_FACADE[[#Headers],[REF]])))))</f>
        <v>2.3/13-1593_V8</v>
      </c>
      <c r="I58" s="7">
        <f ca="1">IF('PR-tampon'!B24="","",IF('PR-tampon'!B24=0,"",INDIRECT(NOM_FR_FACADE&amp;ADDRESS('PR-tampon'!$E24,COLUMN(REFERENCEMENT_FACADE[[#Headers],[AVIS LIMITE AU / VALIDITE]])))))</f>
        <v>47056</v>
      </c>
      <c r="J58" s="7" t="str">
        <f ca="1">IF('PR-tampon'!B24="","",IF('PR-tampon'!B24=0,"",INDIRECT(NOM_FR_FACADE&amp;ADDRESS('PR-tampon'!$E24,COLUMN(REFERENCEMENT_FACADE[[#Headers],[TC/TNC
dans le domaine d''emploi visé]])))))</f>
        <v>TC</v>
      </c>
      <c r="K58" s="2" t="str">
        <f ca="1">IF('PR-tampon'!B24="","",IF('PR-tampon'!B24=0,"",INDIRECT(NOM_FR_FACADE&amp;ADDRESS('PR-tampon'!$E24,COLUMN(REFERENCEMENT_FACADE[[#Headers],[Synthèse support visés]])))))</f>
        <v>Charpente bois (NF DTU 31.1)</v>
      </c>
      <c r="L58" s="2" t="str">
        <f ca="1">IF('PR-tampon'!B24="","",IF('PR-tampon'!B24=0,"",INDIRECT(NOM_FR_FACADE&amp;ADDRESS('PR-tampon'!$E24,COLUMN(REFERENCEMENT_FACADE[[#Headers],[LIMITATION DE HAUTEUR DE FACADE3]])))))</f>
        <v>(Situation a à c) h≤ 20 m
(Situation d) h≤ 20 m</v>
      </c>
      <c r="M58" s="74">
        <f ca="1">IF('PR-tampon'!B24="","",IF('PR-tampon'!B24=0,"",INDIRECT(NOM_FR_FACADE&amp;ADDRESS('PR-tampon'!$E24,COLUMN(REFERENCEMENT_FACADE[[#Headers],[LIMITATION DE HAUTEUR DE FACADE]])))))</f>
        <v>20</v>
      </c>
      <c r="N58" s="59" t="str">
        <f ca="1">IF('PR-tampon'!B24="","",IF('PR-tampon'!B24=0,"",IF(INDIRECT(NOM_FR_FACADE&amp;ADDRESS('PR-tampon'!$E24,COLUMN(REFERENCEMENT_FACADE[Observation domaine d''emploi Hauteur])))=0,"-",INDIRECT(NOM_FR_FACADE&amp;ADDRESS('PR-tampon'!$E24,COLUMN(REFERENCEMENT_FACADE[Observation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8" s="2" t="str">
        <f ca="1">IF('PR-tampon'!B24="","",IF('PR-tampon'!B24=0,"",INDIRECT(NOM_FR_FACADE&amp;ADDRESS('PR-tampon'!$E24,COLUMN(REFERENCEMENT_FACADE[[#Headers],[Colonne catégorie visée]])))))</f>
        <v>I
II
III
IV</v>
      </c>
      <c r="P58" s="2" t="str">
        <f ca="1">IF('PR-tampon'!B24="","",IF('PR-tampon'!B24=0,"",INDIRECT(NOM_FR_FACADE&amp;ADDRESS('PR-tampon'!$E24,COLUMN(REFERENCEMENT_FACADE[[#Headers],[Colonne zone visée]])))))</f>
        <v>4
4**
4**
4**</v>
      </c>
      <c r="Q58" s="59" t="str">
        <f ca="1">IF(OR(RECH_CATEGORIE=FALSE,MID(Tableau5[[#This Row],[ZONE DE SISMICITE MAXIMALE POUR LA CATEGORIE DE BATIMENT VISEE]],2,2)="**"),IF('PR-tampon'!B24="","",IF('PR-tampon'!B24=0,"",IF(INDIRECT(NOM_FR_FACADE&amp;ADDRESS('PR-tampon'!$E24,COLUMN(REFERENCEMENT_FACADE[OBSERVATIONS SUR DOMAINE D''EMPLOI Sismique])))="","-",(INDIRECT(NOM_FR_FACADE&amp;ADDRESS('PR-tampon'!$E24,COLUMN(REFERENCEMENT_FACADE[OBSERVATIONS SUR DOMAINE D''EMPLOI Sismique]))))))),"")</f>
        <v>La pose sur les façades verticales et/ou inclinées à fruit positif selon le domaine d'emploi
accepté est autorisée selon les dispositions décrites dans le §2.4.8.2 du dossier technique.</v>
      </c>
      <c r="R58" s="2" t="str">
        <f ca="1">IF('PR-tampon'!B24="","",IF('PR-tampon'!B24=0,"",IF(INDIRECT(NOM_FR_FACADE&amp;ADDRESS('PR-tampon'!$E24,COLUMN(REFERENCEMENT_FACADE[REF ApL])))=0,"",INDIRECT(NOM_FR_FACADE&amp;ADDRESS('PR-tampon'!$E24,COLUMN(REFERENCEMENT_FACADE[REF ApL]))))))</f>
        <v/>
      </c>
    </row>
    <row r="59" spans="1:18" ht="170.1" customHeight="1" x14ac:dyDescent="0.25">
      <c r="A59" s="2">
        <f ca="1">IF('PR-tampon'!B25=0,"",IF(A58+1&gt;'MODULE DE RECHERCHE'!$F$36,"",A58+1))</f>
        <v>17</v>
      </c>
      <c r="B59" s="7">
        <f ca="1">IF('PR-tampon'!E25="","",IF('PR-tampon'!E25=0,"",INDIRECT(NOM_FR_FACADE&amp;ADDRESS('PR-tampon'!$E25,COLUMN(REFERENCEMENT_FACADE[[#Headers],[DATE REFERENCEMENT]])))))</f>
        <v>45700</v>
      </c>
      <c r="C59" s="2" t="str">
        <f ca="1">IF('PR-tampon'!B25="","",IF('PR-tampon'!B25=0,"",INDIRECT(NOM_FR_FACADE&amp;ADDRESS('PR-tampon'!$E25,COLUMN(REFERENCEMENT_FACADE[[#Headers],[ASPECT]])))))</f>
        <v>Métallique</v>
      </c>
      <c r="D59" s="2" t="str">
        <f ca="1">IF('PR-tampon'!B25="","",IF('PR-tampon'!B25=0,"",INDIRECT(NOM_FR_FACADE&amp;ADDRESS('PR-tampon'!$E25,COLUMN(REFERENCEMENT_FACADE[[#Headers],[TYPE DE PROCEDE]])))))</f>
        <v>Panneau sandwich métallique en bardage</v>
      </c>
      <c r="E59" s="2" t="str">
        <f ca="1">IF('PR-tampon'!B25="","",IF('PR-tampon'!B25=0,"",INDIRECT(NOM_FR_FACADE&amp;ADDRESS('PR-tampon'!$E25,COLUMN(REFERENCEMENT_FACADE[[#Headers],[NOM COMMERCIAL DU PROCEDE]])))))</f>
        <v>BENCHMARK</v>
      </c>
      <c r="F59" s="2" t="str">
        <f ca="1">IF('PR-tampon'!B25="","",IF('PR-tampon'!B25=0,"",INDIRECT(NOM_FR_FACADE&amp;ADDRESS('PR-tampon'!$E25,COLUMN(REFERENCEMENT_FACADE[[#Headers],[FABRICANT / TITULAIRE]])))))</f>
        <v>KINGSPAN SARL</v>
      </c>
      <c r="G59" s="2" t="str">
        <f ca="1">IF('PR-tampon'!B25="","",IF('PR-tampon'!B25=0,"",INDIRECT(NOM_FR_FACADE&amp;ADDRESS('PR-tampon'!$E25,COLUMN(REFERENCEMENT_FACADE[[#Headers],[TYPE DE DOCUMENT DE REFERENCE]])))))</f>
        <v>Document Technique d'Application (DTA)</v>
      </c>
      <c r="H59" s="2" t="str">
        <f ca="1">IF('PR-tampon'!B25="","",IF('PR-tampon'!B25=0,"",INDIRECT(NOM_FR_FACADE&amp;ADDRESS('PR-tampon'!$E25,COLUMN(REFERENCEMENT_FACADE[[#Headers],[REF]])))))</f>
        <v>2.3/13-1592_V8</v>
      </c>
      <c r="I59" s="7">
        <f ca="1">IF('PR-tampon'!B25="","",IF('PR-tampon'!B25=0,"",INDIRECT(NOM_FR_FACADE&amp;ADDRESS('PR-tampon'!$E25,COLUMN(REFERENCEMENT_FACADE[[#Headers],[AVIS LIMITE AU / VALIDITE]])))))</f>
        <v>47056</v>
      </c>
      <c r="J59" s="7" t="str">
        <f ca="1">IF('PR-tampon'!B25="","",IF('PR-tampon'!B25=0,"",INDIRECT(NOM_FR_FACADE&amp;ADDRESS('PR-tampon'!$E25,COLUMN(REFERENCEMENT_FACADE[[#Headers],[TC/TNC
dans le domaine d''emploi visé]])))))</f>
        <v>TC</v>
      </c>
      <c r="K59" s="2" t="str">
        <f ca="1">IF('PR-tampon'!B25="","",IF('PR-tampon'!B25=0,"",INDIRECT(NOM_FR_FACADE&amp;ADDRESS('PR-tampon'!$E25,COLUMN(REFERENCEMENT_FACADE[[#Headers],[Synthèse support visés]])))))</f>
        <v>Charpente bois (NF DTU 31.1)</v>
      </c>
      <c r="L59" s="2" t="str">
        <f ca="1">IF('PR-tampon'!B25="","",IF('PR-tampon'!B25=0,"",INDIRECT(NOM_FR_FACADE&amp;ADDRESS('PR-tampon'!$E25,COLUMN(REFERENCEMENT_FACADE[[#Headers],[LIMITATION DE HAUTEUR DE FACADE3]])))))</f>
        <v>(Situation a à c) h≤ 20 m
(Situation d) h≤ 20 m</v>
      </c>
      <c r="M59" s="74">
        <f ca="1">IF('PR-tampon'!B25="","",IF('PR-tampon'!B25=0,"",INDIRECT(NOM_FR_FACADE&amp;ADDRESS('PR-tampon'!$E25,COLUMN(REFERENCEMENT_FACADE[[#Headers],[LIMITATION DE HAUTEUR DE FACADE]])))))</f>
        <v>20</v>
      </c>
      <c r="N59" s="59" t="str">
        <f ca="1">IF('PR-tampon'!B25="","",IF('PR-tampon'!B25=0,"",IF(INDIRECT(NOM_FR_FACADE&amp;ADDRESS('PR-tampon'!$E25,COLUMN(REFERENCEMENT_FACADE[Observation domaine d''emploi Hauteur])))=0,"-",INDIRECT(NOM_FR_FACADE&amp;ADDRESS('PR-tampon'!$E25,COLUMN(REFERENCEMENT_FACADE[Observation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9" s="2" t="str">
        <f ca="1">IF('PR-tampon'!B25="","",IF('PR-tampon'!B25=0,"",INDIRECT(NOM_FR_FACADE&amp;ADDRESS('PR-tampon'!$E25,COLUMN(REFERENCEMENT_FACADE[[#Headers],[Colonne catégorie visée]])))))</f>
        <v>I
II
III
IV</v>
      </c>
      <c r="P59" s="2" t="str">
        <f ca="1">IF('PR-tampon'!B25="","",IF('PR-tampon'!B25=0,"",INDIRECT(NOM_FR_FACADE&amp;ADDRESS('PR-tampon'!$E25,COLUMN(REFERENCEMENT_FACADE[[#Headers],[Colonne zone visée]])))))</f>
        <v>4
4**
4**
4**</v>
      </c>
      <c r="Q59" s="59" t="str">
        <f ca="1">IF(OR(RECH_CATEGORIE=FALSE,MID(Tableau5[[#This Row],[ZONE DE SISMICITE MAXIMALE POUR LA CATEGORIE DE BATIMENT VISEE]],2,2)="**"),IF('PR-tampon'!B25="","",IF('PR-tampon'!B25=0,"",IF(INDIRECT(NOM_FR_FACADE&amp;ADDRESS('PR-tampon'!$E25,COLUMN(REFERENCEMENT_FACADE[OBSERVATIONS SUR DOMAINE D''EMPLOI Sismique])))="","-",(INDIRECT(NOM_FR_FACADE&amp;ADDRESS('PR-tampon'!$E25,COLUMN(REFERENCEMENT_FACADE[OBSERVATIONS SUR DOMAINE D''EMPLOI Sismique]))))))),"")</f>
        <v>La pose sur les façades verticales et/ou inclinées à fruit positif selon le domaine d'emploi
accepté est autorisée selon les dispositions décrites dans le §2.4.8.2 du dossier technique.</v>
      </c>
      <c r="R59" s="2" t="str">
        <f ca="1">IF('PR-tampon'!B25="","",IF('PR-tampon'!B25=0,"",IF(INDIRECT(NOM_FR_FACADE&amp;ADDRESS('PR-tampon'!$E25,COLUMN(REFERENCEMENT_FACADE[REF ApL])))=0,"",INDIRECT(NOM_FR_FACADE&amp;ADDRESS('PR-tampon'!$E25,COLUMN(REFERENCEMENT_FACADE[REF ApL]))))))</f>
        <v/>
      </c>
    </row>
    <row r="60" spans="1:18" ht="170.1" customHeight="1" x14ac:dyDescent="0.25">
      <c r="A60" s="2">
        <f ca="1">IF('PR-tampon'!B26=0,"",IF(A59+1&gt;'MODULE DE RECHERCHE'!$F$36,"",A59+1))</f>
        <v>18</v>
      </c>
      <c r="B60" s="7">
        <f ca="1">IF('PR-tampon'!E26="","",IF('PR-tampon'!E26=0,"",INDIRECT(NOM_FR_FACADE&amp;ADDRESS('PR-tampon'!$E26,COLUMN(REFERENCEMENT_FACADE[[#Headers],[DATE REFERENCEMENT]])))))</f>
        <v>45700</v>
      </c>
      <c r="C60" s="2" t="str">
        <f ca="1">IF('PR-tampon'!B26="","",IF('PR-tampon'!B26=0,"",INDIRECT(NOM_FR_FACADE&amp;ADDRESS('PR-tampon'!$E26,COLUMN(REFERENCEMENT_FACADE[[#Headers],[ASPECT]])))))</f>
        <v>Métallique</v>
      </c>
      <c r="D60" s="2" t="str">
        <f ca="1">IF('PR-tampon'!B26="","",IF('PR-tampon'!B26=0,"",INDIRECT(NOM_FR_FACADE&amp;ADDRESS('PR-tampon'!$E26,COLUMN(REFERENCEMENT_FACADE[[#Headers],[TYPE DE PROCEDE]])))))</f>
        <v>Panneau sandwich métallique en bardage</v>
      </c>
      <c r="E60" s="2" t="str">
        <f ca="1">IF('PR-tampon'!B26="","",IF('PR-tampon'!B26=0,"",INDIRECT(NOM_FR_FACADE&amp;ADDRESS('PR-tampon'!$E26,COLUMN(REFERENCEMENT_FACADE[[#Headers],[NOM COMMERCIAL DU PROCEDE]])))))</f>
        <v>FACADISO/HI-PIR ST</v>
      </c>
      <c r="F60" s="2" t="str">
        <f ca="1">IF('PR-tampon'!B26="","",IF('PR-tampon'!B26=0,"",INDIRECT(NOM_FR_FACADE&amp;ADDRESS('PR-tampon'!$E26,COLUMN(REFERENCEMENT_FACADE[[#Headers],[FABRICANT / TITULAIRE]])))))</f>
        <v>BACACIER SAS, HUURRE IBERICA</v>
      </c>
      <c r="G60" s="2" t="str">
        <f ca="1">IF('PR-tampon'!B26="","",IF('PR-tampon'!B26=0,"",INDIRECT(NOM_FR_FACADE&amp;ADDRESS('PR-tampon'!$E26,COLUMN(REFERENCEMENT_FACADE[[#Headers],[TYPE DE DOCUMENT DE REFERENCE]])))))</f>
        <v>Document Technique d'Application (DTA)</v>
      </c>
      <c r="H60" s="2" t="str">
        <f ca="1">IF('PR-tampon'!B26="","",IF('PR-tampon'!B26=0,"",INDIRECT(NOM_FR_FACADE&amp;ADDRESS('PR-tampon'!$E26,COLUMN(REFERENCEMENT_FACADE[[#Headers],[REF]])))))</f>
        <v>2.3/18-1795_V2</v>
      </c>
      <c r="I60" s="7">
        <f ca="1">IF('PR-tampon'!B26="","",IF('PR-tampon'!B26=0,"",INDIRECT(NOM_FR_FACADE&amp;ADDRESS('PR-tampon'!$E26,COLUMN(REFERENCEMENT_FACADE[[#Headers],[AVIS LIMITE AU / VALIDITE]])))))</f>
        <v>46053</v>
      </c>
      <c r="J60" s="7" t="str">
        <f ca="1">IF('PR-tampon'!B26="","",IF('PR-tampon'!B26=0,"",INDIRECT(NOM_FR_FACADE&amp;ADDRESS('PR-tampon'!$E26,COLUMN(REFERENCEMENT_FACADE[[#Headers],[TC/TNC
dans le domaine d''emploi visé]])))))</f>
        <v>TC</v>
      </c>
      <c r="K60" s="2" t="str">
        <f ca="1">IF('PR-tampon'!B26="","",IF('PR-tampon'!B26=0,"",INDIRECT(NOM_FR_FACADE&amp;ADDRESS('PR-tampon'!$E26,COLUMN(REFERENCEMENT_FACADE[[#Headers],[Synthèse support visés]])))))</f>
        <v>Charpente bois (NF DTU 31.1)</v>
      </c>
      <c r="L60" s="2" t="str">
        <f ca="1">IF('PR-tampon'!B26="","",IF('PR-tampon'!B26=0,"",INDIRECT(NOM_FR_FACADE&amp;ADDRESS('PR-tampon'!$E26,COLUMN(REFERENCEMENT_FACADE[[#Headers],[LIMITATION DE HAUTEUR DE FACADE3]])))))</f>
        <v>(Situation a à c) h≤ 20 m
(Situation d) h≤ 20 m</v>
      </c>
      <c r="M60" s="74">
        <f ca="1">IF('PR-tampon'!B26="","",IF('PR-tampon'!B26=0,"",INDIRECT(NOM_FR_FACADE&amp;ADDRESS('PR-tampon'!$E26,COLUMN(REFERENCEMENT_FACADE[[#Headers],[LIMITATION DE HAUTEUR DE FACADE]])))))</f>
        <v>20</v>
      </c>
      <c r="N60" s="59" t="str">
        <f ca="1">IF('PR-tampon'!B26="","",IF('PR-tampon'!B26=0,"",IF(INDIRECT(NOM_FR_FACADE&amp;ADDRESS('PR-tampon'!$E26,COLUMN(REFERENCEMENT_FACADE[Observation domaine d''emploi Hauteur])))=0,"-",INDIRECT(NOM_FR_FACADE&amp;ADDRESS('PR-tampon'!$E26,COLUMN(REFERENCEMENT_FACADE[Observation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0" s="2" t="str">
        <f ca="1">IF('PR-tampon'!B26="","",IF('PR-tampon'!B26=0,"",INDIRECT(NOM_FR_FACADE&amp;ADDRESS('PR-tampon'!$E26,COLUMN(REFERENCEMENT_FACADE[[#Headers],[Colonne catégorie visée]])))))</f>
        <v>I
II
III
IV</v>
      </c>
      <c r="P60" s="2" t="str">
        <f ca="1">IF('PR-tampon'!B26="","",IF('PR-tampon'!B26=0,"",INDIRECT(NOM_FR_FACADE&amp;ADDRESS('PR-tampon'!$E26,COLUMN(REFERENCEMENT_FACADE[[#Headers],[Colonne zone visée]])))))</f>
        <v>4
4
4
4</v>
      </c>
      <c r="Q60" s="59" t="str">
        <f ca="1">IF(OR(RECH_CATEGORIE=FALSE,MID(Tableau5[[#This Row],[ZONE DE SISMICITE MAXIMALE POUR LA CATEGORIE DE BATIMENT VISEE]],2,2)="**"),IF('PR-tampon'!B26="","",IF('PR-tampon'!B26=0,"",IF(INDIRECT(NOM_FR_FACADE&amp;ADDRESS('PR-tampon'!$E26,COLUMN(REFERENCEMENT_FACADE[OBSERVATIONS SUR DOMAINE D''EMPLOI Sismique])))="","-",(INDIRECT(NOM_FR_FACADE&amp;ADDRESS('PR-tampon'!$E26,COLUMN(REFERENCEMENT_FACADE[OBSERVATIONS SUR DOMAINE D''EMPLOI Sismique]))))))),"")</f>
        <v>-</v>
      </c>
      <c r="R60" s="2" t="str">
        <f ca="1">IF('PR-tampon'!B26="","",IF('PR-tampon'!B26=0,"",IF(INDIRECT(NOM_FR_FACADE&amp;ADDRESS('PR-tampon'!$E26,COLUMN(REFERENCEMENT_FACADE[REF ApL])))=0,"",INDIRECT(NOM_FR_FACADE&amp;ADDRESS('PR-tampon'!$E26,COLUMN(REFERENCEMENT_FACADE[REF ApL]))))))</f>
        <v/>
      </c>
    </row>
    <row r="61" spans="1:18" ht="170.1" customHeight="1" x14ac:dyDescent="0.25">
      <c r="A61" s="2">
        <f ca="1">IF('PR-tampon'!B27=0,"",IF(A60+1&gt;'MODULE DE RECHERCHE'!$F$36,"",A60+1))</f>
        <v>19</v>
      </c>
      <c r="B61" s="7">
        <f ca="1">IF('PR-tampon'!E27="","",IF('PR-tampon'!E27=0,"",INDIRECT(NOM_FR_FACADE&amp;ADDRESS('PR-tampon'!$E27,COLUMN(REFERENCEMENT_FACADE[[#Headers],[DATE REFERENCEMENT]])))))</f>
        <v>45700</v>
      </c>
      <c r="C61" s="2" t="str">
        <f ca="1">IF('PR-tampon'!B27="","",IF('PR-tampon'!B27=0,"",INDIRECT(NOM_FR_FACADE&amp;ADDRESS('PR-tampon'!$E27,COLUMN(REFERENCEMENT_FACADE[[#Headers],[ASPECT]])))))</f>
        <v>Métallique</v>
      </c>
      <c r="D61" s="2" t="str">
        <f ca="1">IF('PR-tampon'!B27="","",IF('PR-tampon'!B27=0,"",INDIRECT(NOM_FR_FACADE&amp;ADDRESS('PR-tampon'!$E27,COLUMN(REFERENCEMENT_FACADE[[#Headers],[TYPE DE PROCEDE]])))))</f>
        <v>Panneau sandwich métallique en bardage</v>
      </c>
      <c r="E61" s="2" t="str">
        <f ca="1">IF('PR-tampon'!B27="","",IF('PR-tampon'!B27=0,"",INDIRECT(NOM_FR_FACADE&amp;ADDRESS('PR-tampon'!$E27,COLUMN(REFERENCEMENT_FACADE[[#Headers],[NOM COMMERCIAL DU PROCEDE]])))))</f>
        <v>ITP MEC W</v>
      </c>
      <c r="F61" s="2" t="str">
        <f ca="1">IF('PR-tampon'!B27="","",IF('PR-tampon'!B27=0,"",INDIRECT(NOM_FR_FACADE&amp;ADDRESS('PR-tampon'!$E27,COLUMN(REFERENCEMENT_FACADE[[#Headers],[FABRICANT / TITULAIRE]])))))</f>
        <v>Italpannelli Ibérica</v>
      </c>
      <c r="G61" s="2" t="str">
        <f ca="1">IF('PR-tampon'!B27="","",IF('PR-tampon'!B27=0,"",INDIRECT(NOM_FR_FACADE&amp;ADDRESS('PR-tampon'!$E27,COLUMN(REFERENCEMENT_FACADE[[#Headers],[TYPE DE DOCUMENT DE REFERENCE]])))))</f>
        <v>Document Technique d'Application (DTA)</v>
      </c>
      <c r="H61" s="2" t="str">
        <f ca="1">IF('PR-tampon'!B27="","",IF('PR-tampon'!B27=0,"",INDIRECT(NOM_FR_FACADE&amp;ADDRESS('PR-tampon'!$E27,COLUMN(REFERENCEMENT_FACADE[[#Headers],[REF]])))))</f>
        <v>2.3/21-1814_V3</v>
      </c>
      <c r="I61" s="7">
        <f ca="1">IF('PR-tampon'!B27="","",IF('PR-tampon'!B27=0,"",INDIRECT(NOM_FR_FACADE&amp;ADDRESS('PR-tampon'!$E27,COLUMN(REFERENCEMENT_FACADE[[#Headers],[AVIS LIMITE AU / VALIDITE]])))))</f>
        <v>47026</v>
      </c>
      <c r="J61" s="7" t="str">
        <f ca="1">IF('PR-tampon'!B27="","",IF('PR-tampon'!B27=0,"",INDIRECT(NOM_FR_FACADE&amp;ADDRESS('PR-tampon'!$E27,COLUMN(REFERENCEMENT_FACADE[[#Headers],[TC/TNC
dans le domaine d''emploi visé]])))))</f>
        <v>TC</v>
      </c>
      <c r="K61" s="2" t="str">
        <f ca="1">IF('PR-tampon'!B27="","",IF('PR-tampon'!B27=0,"",INDIRECT(NOM_FR_FACADE&amp;ADDRESS('PR-tampon'!$E27,COLUMN(REFERENCEMENT_FACADE[[#Headers],[Synthèse support visés]])))))</f>
        <v>Charpente bois (NF DTU 31.1)</v>
      </c>
      <c r="L61" s="2" t="str">
        <f ca="1">IF('PR-tampon'!B27="","",IF('PR-tampon'!B27=0,"",INDIRECT(NOM_FR_FACADE&amp;ADDRESS('PR-tampon'!$E27,COLUMN(REFERENCEMENT_FACADE[[#Headers],[LIMITATION DE HAUTEUR DE FACADE3]])))))</f>
        <v>(Situation a à c) h≤ 20 m
(Situation d) h≤ 20 m</v>
      </c>
      <c r="M61" s="74">
        <f ca="1">IF('PR-tampon'!B27="","",IF('PR-tampon'!B27=0,"",INDIRECT(NOM_FR_FACADE&amp;ADDRESS('PR-tampon'!$E27,COLUMN(REFERENCEMENT_FACADE[[#Headers],[LIMITATION DE HAUTEUR DE FACADE]])))))</f>
        <v>20</v>
      </c>
      <c r="N61" s="59" t="str">
        <f ca="1">IF('PR-tampon'!B27="","",IF('PR-tampon'!B27=0,"",IF(INDIRECT(NOM_FR_FACADE&amp;ADDRESS('PR-tampon'!$E27,COLUMN(REFERENCEMENT_FACADE[Observation domaine d''emploi Hauteur])))=0,"-",INDIRECT(NOM_FR_FACADE&amp;ADDRESS('PR-tampon'!$E27,COLUMN(REFERENCEMENT_FACADE[Observation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1" s="2" t="str">
        <f ca="1">IF('PR-tampon'!B27="","",IF('PR-tampon'!B27=0,"",INDIRECT(NOM_FR_FACADE&amp;ADDRESS('PR-tampon'!$E27,COLUMN(REFERENCEMENT_FACADE[[#Headers],[Colonne catégorie visée]])))))</f>
        <v>I
II
III
IV</v>
      </c>
      <c r="P61" s="2" t="str">
        <f ca="1">IF('PR-tampon'!B27="","",IF('PR-tampon'!B27=0,"",INDIRECT(NOM_FR_FACADE&amp;ADDRESS('PR-tampon'!$E27,COLUMN(REFERENCEMENT_FACADE[[#Headers],[Colonne zone visée]])))))</f>
        <v>4
2
1
1</v>
      </c>
      <c r="Q61" s="59" t="str">
        <f ca="1">IF(OR(RECH_CATEGORIE=FALSE,MID(Tableau5[[#This Row],[ZONE DE SISMICITE MAXIMALE POUR LA CATEGORIE DE BATIMENT VISEE]],2,2)="**"),IF('PR-tampon'!B27="","",IF('PR-tampon'!B27=0,"",IF(INDIRECT(NOM_FR_FACADE&amp;ADDRESS('PR-tampon'!$E27,COLUMN(REFERENCEMENT_FACADE[OBSERVATIONS SUR DOMAINE D''EMPLOI Sismique])))="","-",(INDIRECT(NOM_FR_FACADE&amp;ADDRESS('PR-tampon'!$E27,COLUMN(REFERENCEMENT_FACADE[OBSERVATIONS SUR DOMAINE D''EMPLOI Sismique]))))))),"")</f>
        <v>-</v>
      </c>
      <c r="R61" s="2" t="str">
        <f ca="1">IF('PR-tampon'!B27="","",IF('PR-tampon'!B27=0,"",IF(INDIRECT(NOM_FR_FACADE&amp;ADDRESS('PR-tampon'!$E27,COLUMN(REFERENCEMENT_FACADE[REF ApL])))=0,"",INDIRECT(NOM_FR_FACADE&amp;ADDRESS('PR-tampon'!$E27,COLUMN(REFERENCEMENT_FACADE[REF ApL]))))))</f>
        <v/>
      </c>
    </row>
    <row r="62" spans="1:18" ht="170.1" customHeight="1" x14ac:dyDescent="0.25">
      <c r="A62" s="2">
        <f ca="1">IF('PR-tampon'!B28=0,"",IF(A61+1&gt;'MODULE DE RECHERCHE'!$F$36,"",A61+1))</f>
        <v>20</v>
      </c>
      <c r="B62" s="7">
        <f ca="1">IF('PR-tampon'!E28="","",IF('PR-tampon'!E28=0,"",INDIRECT(NOM_FR_FACADE&amp;ADDRESS('PR-tampon'!$E28,COLUMN(REFERENCEMENT_FACADE[[#Headers],[DATE REFERENCEMENT]])))))</f>
        <v>45700</v>
      </c>
      <c r="C62" s="2" t="str">
        <f ca="1">IF('PR-tampon'!B28="","",IF('PR-tampon'!B28=0,"",INDIRECT(NOM_FR_FACADE&amp;ADDRESS('PR-tampon'!$E28,COLUMN(REFERENCEMENT_FACADE[[#Headers],[ASPECT]])))))</f>
        <v>Métallique</v>
      </c>
      <c r="D62" s="2" t="str">
        <f ca="1">IF('PR-tampon'!B28="","",IF('PR-tampon'!B28=0,"",INDIRECT(NOM_FR_FACADE&amp;ADDRESS('PR-tampon'!$E28,COLUMN(REFERENCEMENT_FACADE[[#Headers],[TYPE DE PROCEDE]])))))</f>
        <v>Panneau sandwich métallique en bardage</v>
      </c>
      <c r="E62" s="2" t="str">
        <f ca="1">IF('PR-tampon'!B28="","",IF('PR-tampon'!B28=0,"",INDIRECT(NOM_FR_FACADE&amp;ADDRESS('PR-tampon'!$E28,COLUMN(REFERENCEMENT_FACADE[[#Headers],[NOM COMMERCIAL DU PROCEDE]])))))</f>
        <v>JI VULCASTEEL WALL FC</v>
      </c>
      <c r="F62" s="2" t="str">
        <f ca="1">IF('PR-tampon'!B28="","",IF('PR-tampon'!B28=0,"",INDIRECT(NOM_FR_FACADE&amp;ADDRESS('PR-tampon'!$E28,COLUMN(REFERENCEMENT_FACADE[[#Headers],[FABRICANT / TITULAIRE]])))))</f>
        <v>JORIS IDE NV</v>
      </c>
      <c r="G62" s="2" t="str">
        <f ca="1">IF('PR-tampon'!B28="","",IF('PR-tampon'!B28=0,"",INDIRECT(NOM_FR_FACADE&amp;ADDRESS('PR-tampon'!$E28,COLUMN(REFERENCEMENT_FACADE[[#Headers],[TYPE DE DOCUMENT DE REFERENCE]])))))</f>
        <v>Document Technique d'Application (DTA)</v>
      </c>
      <c r="H62" s="2" t="str">
        <f ca="1">IF('PR-tampon'!B28="","",IF('PR-tampon'!B28=0,"",INDIRECT(NOM_FR_FACADE&amp;ADDRESS('PR-tampon'!$E28,COLUMN(REFERENCEMENT_FACADE[[#Headers],[REF]])))))</f>
        <v>2.3/18-1793_V3</v>
      </c>
      <c r="I62" s="7">
        <f ca="1">IF('PR-tampon'!B28="","",IF('PR-tampon'!B28=0,"",INDIRECT(NOM_FR_FACADE&amp;ADDRESS('PR-tampon'!$E28,COLUMN(REFERENCEMENT_FACADE[[#Headers],[AVIS LIMITE AU / VALIDITE]])))))</f>
        <v>46022</v>
      </c>
      <c r="J62" s="7" t="str">
        <f ca="1">IF('PR-tampon'!B28="","",IF('PR-tampon'!B28=0,"",INDIRECT(NOM_FR_FACADE&amp;ADDRESS('PR-tampon'!$E28,COLUMN(REFERENCEMENT_FACADE[[#Headers],[TC/TNC
dans le domaine d''emploi visé]])))))</f>
        <v>TC</v>
      </c>
      <c r="K62" s="2" t="str">
        <f ca="1">IF('PR-tampon'!B28="","",IF('PR-tampon'!B28=0,"",INDIRECT(NOM_FR_FACADE&amp;ADDRESS('PR-tampon'!$E28,COLUMN(REFERENCEMENT_FACADE[[#Headers],[Synthèse support visés]])))))</f>
        <v>Charpente bois (NF DTU 31.1)</v>
      </c>
      <c r="L62" s="2" t="str">
        <f ca="1">IF('PR-tampon'!B28="","",IF('PR-tampon'!B28=0,"",INDIRECT(NOM_FR_FACADE&amp;ADDRESS('PR-tampon'!$E28,COLUMN(REFERENCEMENT_FACADE[[#Headers],[LIMITATION DE HAUTEUR DE FACADE3]])))))</f>
        <v>(Situation a à c) h≤ 20 m
(Situation d) h≤ 20 m</v>
      </c>
      <c r="M62" s="74">
        <f ca="1">IF('PR-tampon'!B28="","",IF('PR-tampon'!B28=0,"",INDIRECT(NOM_FR_FACADE&amp;ADDRESS('PR-tampon'!$E28,COLUMN(REFERENCEMENT_FACADE[[#Headers],[LIMITATION DE HAUTEUR DE FACADE]])))))</f>
        <v>20</v>
      </c>
      <c r="N62" s="59" t="str">
        <f ca="1">IF('PR-tampon'!B28="","",IF('PR-tampon'!B28=0,"",IF(INDIRECT(NOM_FR_FACADE&amp;ADDRESS('PR-tampon'!$E28,COLUMN(REFERENCEMENT_FACADE[Observation domaine d''emploi Hauteur])))=0,"-",INDIRECT(NOM_FR_FACADE&amp;ADDRESS('PR-tampon'!$E28,COLUMN(REFERENCEMENT_FACADE[Observation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2" s="2" t="str">
        <f ca="1">IF('PR-tampon'!B28="","",IF('PR-tampon'!B28=0,"",INDIRECT(NOM_FR_FACADE&amp;ADDRESS('PR-tampon'!$E28,COLUMN(REFERENCEMENT_FACADE[[#Headers],[Colonne catégorie visée]])))))</f>
        <v>I
II
III
IV</v>
      </c>
      <c r="P62" s="2" t="str">
        <f ca="1">IF('PR-tampon'!B28="","",IF('PR-tampon'!B28=0,"",INDIRECT(NOM_FR_FACADE&amp;ADDRESS('PR-tampon'!$E28,COLUMN(REFERENCEMENT_FACADE[[#Headers],[Colonne zone visée]])))))</f>
        <v>4
4
4
2</v>
      </c>
      <c r="Q62" s="59" t="str">
        <f ca="1">IF(OR(RECH_CATEGORIE=FALSE,MID(Tableau5[[#This Row],[ZONE DE SISMICITE MAXIMALE POUR LA CATEGORIE DE BATIMENT VISEE]],2,2)="**"),IF('PR-tampon'!B28="","",IF('PR-tampon'!B28=0,"",IF(INDIRECT(NOM_FR_FACADE&amp;ADDRESS('PR-tampon'!$E28,COLUMN(REFERENCEMENT_FACADE[OBSERVATIONS SUR DOMAINE D''EMPLOI Sismique])))="","-",(INDIRECT(NOM_FR_FACADE&amp;ADDRESS('PR-tampon'!$E28,COLUMN(REFERENCEMENT_FACADE[OBSERVATIONS SUR DOMAINE D''EMPLOI Sismique]))))))),"")</f>
        <v>-</v>
      </c>
      <c r="R62" s="2" t="str">
        <f ca="1">IF('PR-tampon'!B28="","",IF('PR-tampon'!B28=0,"",IF(INDIRECT(NOM_FR_FACADE&amp;ADDRESS('PR-tampon'!$E28,COLUMN(REFERENCEMENT_FACADE[REF ApL])))=0,"",INDIRECT(NOM_FR_FACADE&amp;ADDRESS('PR-tampon'!$E28,COLUMN(REFERENCEMENT_FACADE[REF ApL]))))))</f>
        <v/>
      </c>
    </row>
    <row r="63" spans="1:18" ht="170.1" customHeight="1" x14ac:dyDescent="0.25">
      <c r="A63" s="2">
        <f ca="1">IF('PR-tampon'!B29=0,"",IF(A62+1&gt;'MODULE DE RECHERCHE'!$F$36,"",A62+1))</f>
        <v>21</v>
      </c>
      <c r="B63" s="7">
        <f ca="1">IF('PR-tampon'!E29="","",IF('PR-tampon'!E29=0,"",INDIRECT(NOM_FR_FACADE&amp;ADDRESS('PR-tampon'!$E29,COLUMN(REFERENCEMENT_FACADE[[#Headers],[DATE REFERENCEMENT]])))))</f>
        <v>45700</v>
      </c>
      <c r="C63" s="2" t="str">
        <f ca="1">IF('PR-tampon'!B29="","",IF('PR-tampon'!B29=0,"",INDIRECT(NOM_FR_FACADE&amp;ADDRESS('PR-tampon'!$E29,COLUMN(REFERENCEMENT_FACADE[[#Headers],[ASPECT]])))))</f>
        <v>Métallique</v>
      </c>
      <c r="D63" s="2" t="str">
        <f ca="1">IF('PR-tampon'!B29="","",IF('PR-tampon'!B29=0,"",INDIRECT(NOM_FR_FACADE&amp;ADDRESS('PR-tampon'!$E29,COLUMN(REFERENCEMENT_FACADE[[#Headers],[TYPE DE PROCEDE]])))))</f>
        <v>Panneau sandwich métallique en bardage</v>
      </c>
      <c r="E63" s="2" t="str">
        <f ca="1">IF('PR-tampon'!B29="","",IF('PR-tampon'!B29=0,"",INDIRECT(NOM_FR_FACADE&amp;ADDRESS('PR-tampon'!$E29,COLUMN(REFERENCEMENT_FACADE[[#Headers],[NOM COMMERCIAL DU PROCEDE]])))))</f>
        <v>JI VULCASTEEL WALL FT</v>
      </c>
      <c r="F63" s="2" t="str">
        <f ca="1">IF('PR-tampon'!B29="","",IF('PR-tampon'!B29=0,"",INDIRECT(NOM_FR_FACADE&amp;ADDRESS('PR-tampon'!$E29,COLUMN(REFERENCEMENT_FACADE[[#Headers],[FABRICANT / TITULAIRE]])))))</f>
        <v>JORIS IDE NV</v>
      </c>
      <c r="G63" s="2" t="str">
        <f ca="1">IF('PR-tampon'!B29="","",IF('PR-tampon'!B29=0,"",INDIRECT(NOM_FR_FACADE&amp;ADDRESS('PR-tampon'!$E29,COLUMN(REFERENCEMENT_FACADE[[#Headers],[TYPE DE DOCUMENT DE REFERENCE]])))))</f>
        <v>Document Technique d'Application (DTA)</v>
      </c>
      <c r="H63" s="2" t="str">
        <f ca="1">IF('PR-tampon'!B29="","",IF('PR-tampon'!B29=0,"",INDIRECT(NOM_FR_FACADE&amp;ADDRESS('PR-tampon'!$E29,COLUMN(REFERENCEMENT_FACADE[[#Headers],[REF]])))))</f>
        <v>2.3/15-1675_V3</v>
      </c>
      <c r="I63" s="7">
        <f ca="1">IF('PR-tampon'!B29="","",IF('PR-tampon'!B29=0,"",INDIRECT(NOM_FR_FACADE&amp;ADDRESS('PR-tampon'!$E29,COLUMN(REFERENCEMENT_FACADE[[#Headers],[AVIS LIMITE AU / VALIDITE]])))))</f>
        <v>46387</v>
      </c>
      <c r="J63" s="7" t="str">
        <f ca="1">IF('PR-tampon'!B29="","",IF('PR-tampon'!B29=0,"",INDIRECT(NOM_FR_FACADE&amp;ADDRESS('PR-tampon'!$E29,COLUMN(REFERENCEMENT_FACADE[[#Headers],[TC/TNC
dans le domaine d''emploi visé]])))))</f>
        <v>TC</v>
      </c>
      <c r="K63" s="2" t="str">
        <f ca="1">IF('PR-tampon'!B29="","",IF('PR-tampon'!B29=0,"",INDIRECT(NOM_FR_FACADE&amp;ADDRESS('PR-tampon'!$E29,COLUMN(REFERENCEMENT_FACADE[[#Headers],[Synthèse support visés]])))))</f>
        <v>Charpente bois (NF DTU 31.1)</v>
      </c>
      <c r="L63" s="2" t="str">
        <f ca="1">IF('PR-tampon'!B29="","",IF('PR-tampon'!B29=0,"",INDIRECT(NOM_FR_FACADE&amp;ADDRESS('PR-tampon'!$E29,COLUMN(REFERENCEMENT_FACADE[[#Headers],[LIMITATION DE HAUTEUR DE FACADE3]])))))</f>
        <v>(Situation a à c) h≤ 20 m
(Situation d) h≤ 20 m</v>
      </c>
      <c r="M63" s="74">
        <f ca="1">IF('PR-tampon'!B29="","",IF('PR-tampon'!B29=0,"",INDIRECT(NOM_FR_FACADE&amp;ADDRESS('PR-tampon'!$E29,COLUMN(REFERENCEMENT_FACADE[[#Headers],[LIMITATION DE HAUTEUR DE FACADE]])))))</f>
        <v>20</v>
      </c>
      <c r="N63" s="59" t="str">
        <f ca="1">IF('PR-tampon'!B29="","",IF('PR-tampon'!B29=0,"",IF(INDIRECT(NOM_FR_FACADE&amp;ADDRESS('PR-tampon'!$E29,COLUMN(REFERENCEMENT_FACADE[Observation domaine d''emploi Hauteur])))=0,"-",INDIRECT(NOM_FR_FACADE&amp;ADDRESS('PR-tampon'!$E29,COLUMN(REFERENCEMENT_FACADE[Observation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3" s="2" t="str">
        <f ca="1">IF('PR-tampon'!B29="","",IF('PR-tampon'!B29=0,"",INDIRECT(NOM_FR_FACADE&amp;ADDRESS('PR-tampon'!$E29,COLUMN(REFERENCEMENT_FACADE[[#Headers],[Colonne catégorie visée]])))))</f>
        <v>I
II
III
IV</v>
      </c>
      <c r="P63" s="2" t="str">
        <f ca="1">IF('PR-tampon'!B29="","",IF('PR-tampon'!B29=0,"",INDIRECT(NOM_FR_FACADE&amp;ADDRESS('PR-tampon'!$E29,COLUMN(REFERENCEMENT_FACADE[[#Headers],[Colonne zone visée]])))))</f>
        <v>4
4
4
4**</v>
      </c>
      <c r="Q63" s="59" t="str">
        <f ca="1">IF(OR(RECH_CATEGORIE=FALSE,MID(Tableau5[[#This Row],[ZONE DE SISMICITE MAXIMALE POUR LA CATEGORIE DE BATIMENT VISEE]],2,2)="**"),IF('PR-tampon'!B29="","",IF('PR-tampon'!B29=0,"",IF(INDIRECT(NOM_FR_FACADE&amp;ADDRESS('PR-tampon'!$E29,COLUMN(REFERENCEMENT_FACADE[OBSERVATIONS SUR DOMAINE D''EMPLOI Sismique])))="","-",(INDIRECT(NOM_FR_FACADE&amp;ADDRESS('PR-tampon'!$E29,COLUMN(REFERENCEMENT_FACADE[OBSERVATIONS SUR DOMAINE D''EMPLOI Sismique]))))))),"")</f>
        <v>Pose non autorisée pour la classe de sol E.</v>
      </c>
      <c r="R63" s="2" t="str">
        <f ca="1">IF('PR-tampon'!B29="","",IF('PR-tampon'!B29=0,"",IF(INDIRECT(NOM_FR_FACADE&amp;ADDRESS('PR-tampon'!$E29,COLUMN(REFERENCEMENT_FACADE[REF ApL])))=0,"",INDIRECT(NOM_FR_FACADE&amp;ADDRESS('PR-tampon'!$E29,COLUMN(REFERENCEMENT_FACADE[REF ApL]))))))</f>
        <v/>
      </c>
    </row>
    <row r="64" spans="1:18" ht="170.1" customHeight="1" x14ac:dyDescent="0.25">
      <c r="A64" s="2">
        <f ca="1">IF('PR-tampon'!B30=0,"",IF(A63+1&gt;'MODULE DE RECHERCHE'!$F$36,"",A63+1))</f>
        <v>22</v>
      </c>
      <c r="B64" s="7">
        <f ca="1">IF('PR-tampon'!E30="","",IF('PR-tampon'!E30=0,"",INDIRECT(NOM_FR_FACADE&amp;ADDRESS('PR-tampon'!$E30,COLUMN(REFERENCEMENT_FACADE[[#Headers],[DATE REFERENCEMENT]])))))</f>
        <v>45700</v>
      </c>
      <c r="C64" s="2" t="str">
        <f ca="1">IF('PR-tampon'!B30="","",IF('PR-tampon'!B30=0,"",INDIRECT(NOM_FR_FACADE&amp;ADDRESS('PR-tampon'!$E30,COLUMN(REFERENCEMENT_FACADE[[#Headers],[ASPECT]])))))</f>
        <v>Métallique</v>
      </c>
      <c r="D64" s="2" t="str">
        <f ca="1">IF('PR-tampon'!B30="","",IF('PR-tampon'!B30=0,"",INDIRECT(NOM_FR_FACADE&amp;ADDRESS('PR-tampon'!$E30,COLUMN(REFERENCEMENT_FACADE[[#Headers],[TYPE DE PROCEDE]])))))</f>
        <v>Panneau sandwich métallique en bardage</v>
      </c>
      <c r="E64" s="2" t="str">
        <f ca="1">IF('PR-tampon'!B30="","",IF('PR-tampon'!B30=0,"",INDIRECT(NOM_FR_FACADE&amp;ADDRESS('PR-tampon'!$E30,COLUMN(REFERENCEMENT_FACADE[[#Headers],[NOM COMMERCIAL DU PROCEDE]])))))</f>
        <v>KS 1170 TFF</v>
      </c>
      <c r="F64" s="2" t="str">
        <f ca="1">IF('PR-tampon'!B30="","",IF('PR-tampon'!B30=0,"",INDIRECT(NOM_FR_FACADE&amp;ADDRESS('PR-tampon'!$E30,COLUMN(REFERENCEMENT_FACADE[[#Headers],[FABRICANT / TITULAIRE]])))))</f>
        <v>KINGSPAN SARL</v>
      </c>
      <c r="G64" s="2" t="str">
        <f ca="1">IF('PR-tampon'!B30="","",IF('PR-tampon'!B30=0,"",INDIRECT(NOM_FR_FACADE&amp;ADDRESS('PR-tampon'!$E30,COLUMN(REFERENCEMENT_FACADE[[#Headers],[TYPE DE DOCUMENT DE REFERENCE]])))))</f>
        <v>Document Technique d'Application (DTA)</v>
      </c>
      <c r="H64" s="2" t="str">
        <f ca="1">IF('PR-tampon'!B30="","",IF('PR-tampon'!B30=0,"",INDIRECT(NOM_FR_FACADE&amp;ADDRESS('PR-tampon'!$E30,COLUMN(REFERENCEMENT_FACADE[[#Headers],[REF]])))))</f>
        <v>2.3/13-1562_V5</v>
      </c>
      <c r="I64" s="7">
        <f ca="1">IF('PR-tampon'!B30="","",IF('PR-tampon'!B30=0,"",INDIRECT(NOM_FR_FACADE&amp;ADDRESS('PR-tampon'!$E30,COLUMN(REFERENCEMENT_FACADE[[#Headers],[AVIS LIMITE AU / VALIDITE]])))))</f>
        <v>47483</v>
      </c>
      <c r="J64" s="7" t="str">
        <f ca="1">IF('PR-tampon'!B30="","",IF('PR-tampon'!B30=0,"",INDIRECT(NOM_FR_FACADE&amp;ADDRESS('PR-tampon'!$E30,COLUMN(REFERENCEMENT_FACADE[[#Headers],[TC/TNC
dans le domaine d''emploi visé]])))))</f>
        <v>TC</v>
      </c>
      <c r="K64" s="2" t="str">
        <f ca="1">IF('PR-tampon'!B30="","",IF('PR-tampon'!B30=0,"",INDIRECT(NOM_FR_FACADE&amp;ADDRESS('PR-tampon'!$E30,COLUMN(REFERENCEMENT_FACADE[[#Headers],[Synthèse support visés]])))))</f>
        <v>Charpente bois (NF DTU 31.1)</v>
      </c>
      <c r="L64" s="2" t="str">
        <f ca="1">IF('PR-tampon'!B30="","",IF('PR-tampon'!B30=0,"",INDIRECT(NOM_FR_FACADE&amp;ADDRESS('PR-tampon'!$E30,COLUMN(REFERENCEMENT_FACADE[[#Headers],[LIMITATION DE HAUTEUR DE FACADE3]])))))</f>
        <v>(Situation a à c) h≤ 20 m
(Situation d) h≤ 20 m</v>
      </c>
      <c r="M64" s="74">
        <f ca="1">IF('PR-tampon'!B30="","",IF('PR-tampon'!B30=0,"",INDIRECT(NOM_FR_FACADE&amp;ADDRESS('PR-tampon'!$E30,COLUMN(REFERENCEMENT_FACADE[[#Headers],[LIMITATION DE HAUTEUR DE FACADE]])))))</f>
        <v>20</v>
      </c>
      <c r="N64" s="59" t="str">
        <f ca="1">IF('PR-tampon'!B30="","",IF('PR-tampon'!B30=0,"",IF(INDIRECT(NOM_FR_FACADE&amp;ADDRESS('PR-tampon'!$E30,COLUMN(REFERENCEMENT_FACADE[Observation domaine d''emploi Hauteur])))=0,"-",INDIRECT(NOM_FR_FACADE&amp;ADDRESS('PR-tampon'!$E30,COLUMN(REFERENCEMENT_FACADE[Observation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4" s="2" t="str">
        <f ca="1">IF('PR-tampon'!B30="","",IF('PR-tampon'!B30=0,"",INDIRECT(NOM_FR_FACADE&amp;ADDRESS('PR-tampon'!$E30,COLUMN(REFERENCEMENT_FACADE[[#Headers],[Colonne catégorie visée]])))))</f>
        <v>I
II
III
IV</v>
      </c>
      <c r="P64" s="2" t="str">
        <f ca="1">IF('PR-tampon'!B30="","",IF('PR-tampon'!B30=0,"",INDIRECT(NOM_FR_FACADE&amp;ADDRESS('PR-tampon'!$E30,COLUMN(REFERENCEMENT_FACADE[[#Headers],[Colonne zone visée]])))))</f>
        <v>4
4
4
4**</v>
      </c>
      <c r="Q64" s="59" t="str">
        <f ca="1">IF(OR(RECH_CATEGORIE=FALSE,MID(Tableau5[[#This Row],[ZONE DE SISMICITE MAXIMALE POUR LA CATEGORIE DE BATIMENT VISEE]],2,2)="**"),IF('PR-tampon'!B30="","",IF('PR-tampon'!B30=0,"",IF(INDIRECT(NOM_FR_FACADE&amp;ADDRESS('PR-tampon'!$E30,COLUMN(REFERENCEMENT_FACADE[OBSERVATIONS SUR DOMAINE D''EMPLOI Sismique])))="","-",(INDIRECT(NOM_FR_FACADE&amp;ADDRESS('PR-tampon'!$E30,COLUMN(REFERENCEMENT_FACADE[OBSERVATIONS SUR DOMAINE D''EMPLOI Sismique]))))))),"")</f>
        <v>Pose non autorisée pour la classe de sol E.</v>
      </c>
      <c r="R64" s="2" t="str">
        <f ca="1">IF('PR-tampon'!B30="","",IF('PR-tampon'!B30=0,"",IF(INDIRECT(NOM_FR_FACADE&amp;ADDRESS('PR-tampon'!$E30,COLUMN(REFERENCEMENT_FACADE[REF ApL])))=0,"",INDIRECT(NOM_FR_FACADE&amp;ADDRESS('PR-tampon'!$E30,COLUMN(REFERENCEMENT_FACADE[REF ApL]))))))</f>
        <v/>
      </c>
    </row>
    <row r="65" spans="1:18" ht="170.1" customHeight="1" x14ac:dyDescent="0.25">
      <c r="A65" s="2">
        <f ca="1">IF('PR-tampon'!B31=0,"",IF(A64+1&gt;'MODULE DE RECHERCHE'!$F$36,"",A64+1))</f>
        <v>23</v>
      </c>
      <c r="B65" s="7">
        <f ca="1">IF('PR-tampon'!E31="","",IF('PR-tampon'!E31=0,"",INDIRECT(NOM_FR_FACADE&amp;ADDRESS('PR-tampon'!$E31,COLUMN(REFERENCEMENT_FACADE[[#Headers],[DATE REFERENCEMENT]])))))</f>
        <v>45700</v>
      </c>
      <c r="C65" s="2" t="str">
        <f ca="1">IF('PR-tampon'!B31="","",IF('PR-tampon'!B31=0,"",INDIRECT(NOM_FR_FACADE&amp;ADDRESS('PR-tampon'!$E31,COLUMN(REFERENCEMENT_FACADE[[#Headers],[ASPECT]])))))</f>
        <v>Métallique</v>
      </c>
      <c r="D65" s="2" t="str">
        <f ca="1">IF('PR-tampon'!B31="","",IF('PR-tampon'!B31=0,"",INDIRECT(NOM_FR_FACADE&amp;ADDRESS('PR-tampon'!$E31,COLUMN(REFERENCEMENT_FACADE[[#Headers],[TYPE DE PROCEDE]])))))</f>
        <v>Panneau sandwich métallique en bardage</v>
      </c>
      <c r="E65" s="2" t="str">
        <f ca="1">IF('PR-tampon'!B31="","",IF('PR-tampon'!B31=0,"",INDIRECT(NOM_FR_FACADE&amp;ADDRESS('PR-tampon'!$E31,COLUMN(REFERENCEMENT_FACADE[[#Headers],[NOM COMMERCIAL DU PROCEDE]])))))</f>
        <v>KS 1180 AB</v>
      </c>
      <c r="F65" s="2" t="str">
        <f ca="1">IF('PR-tampon'!B31="","",IF('PR-tampon'!B31=0,"",INDIRECT(NOM_FR_FACADE&amp;ADDRESS('PR-tampon'!$E31,COLUMN(REFERENCEMENT_FACADE[[#Headers],[FABRICANT / TITULAIRE]])))))</f>
        <v>KINGSPAN SARL</v>
      </c>
      <c r="G65" s="2" t="str">
        <f ca="1">IF('PR-tampon'!B31="","",IF('PR-tampon'!B31=0,"",INDIRECT(NOM_FR_FACADE&amp;ADDRESS('PR-tampon'!$E31,COLUMN(REFERENCEMENT_FACADE[[#Headers],[TYPE DE DOCUMENT DE REFERENCE]])))))</f>
        <v>Document Technique d'Application (DTA)</v>
      </c>
      <c r="H65" s="2" t="str">
        <f ca="1">IF('PR-tampon'!B31="","",IF('PR-tampon'!B31=0,"",INDIRECT(NOM_FR_FACADE&amp;ADDRESS('PR-tampon'!$E31,COLUMN(REFERENCEMENT_FACADE[[#Headers],[REF]])))))</f>
        <v>2.3/13-1586_V4</v>
      </c>
      <c r="I65" s="7">
        <f ca="1">IF('PR-tampon'!B31="","",IF('PR-tampon'!B31=0,"",INDIRECT(NOM_FR_FACADE&amp;ADDRESS('PR-tampon'!$E31,COLUMN(REFERENCEMENT_FACADE[[#Headers],[AVIS LIMITE AU / VALIDITE]])))))</f>
        <v>48121</v>
      </c>
      <c r="J65" s="7" t="str">
        <f ca="1">IF('PR-tampon'!B31="","",IF('PR-tampon'!B31=0,"",INDIRECT(NOM_FR_FACADE&amp;ADDRESS('PR-tampon'!$E31,COLUMN(REFERENCEMENT_FACADE[[#Headers],[TC/TNC
dans le domaine d''emploi visé]])))))</f>
        <v>TC</v>
      </c>
      <c r="K65" s="2" t="str">
        <f ca="1">IF('PR-tampon'!B31="","",IF('PR-tampon'!B31=0,"",INDIRECT(NOM_FR_FACADE&amp;ADDRESS('PR-tampon'!$E31,COLUMN(REFERENCEMENT_FACADE[[#Headers],[Synthèse support visés]])))))</f>
        <v>Charpente bois (NF DTU 31.1)</v>
      </c>
      <c r="L65" s="2" t="str">
        <f ca="1">IF('PR-tampon'!B31="","",IF('PR-tampon'!B31=0,"",INDIRECT(NOM_FR_FACADE&amp;ADDRESS('PR-tampon'!$E31,COLUMN(REFERENCEMENT_FACADE[[#Headers],[LIMITATION DE HAUTEUR DE FACADE3]])))))</f>
        <v>(Situation a à c) h≤ 20 m
(Situation d) h≤ 20 m</v>
      </c>
      <c r="M65" s="74">
        <f ca="1">IF('PR-tampon'!B31="","",IF('PR-tampon'!B31=0,"",INDIRECT(NOM_FR_FACADE&amp;ADDRESS('PR-tampon'!$E31,COLUMN(REFERENCEMENT_FACADE[[#Headers],[LIMITATION DE HAUTEUR DE FACADE]])))))</f>
        <v>20</v>
      </c>
      <c r="N65" s="59" t="str">
        <f ca="1">IF('PR-tampon'!B31="","",IF('PR-tampon'!B31=0,"",IF(INDIRECT(NOM_FR_FACADE&amp;ADDRESS('PR-tampon'!$E31,COLUMN(REFERENCEMENT_FACADE[Observation domaine d''emploi Hauteur])))=0,"-",INDIRECT(NOM_FR_FACADE&amp;ADDRESS('PR-tampon'!$E31,COLUMN(REFERENCEMENT_FACADE[Observation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5" s="2" t="str">
        <f ca="1">IF('PR-tampon'!B31="","",IF('PR-tampon'!B31=0,"",INDIRECT(NOM_FR_FACADE&amp;ADDRESS('PR-tampon'!$E31,COLUMN(REFERENCEMENT_FACADE[[#Headers],[Colonne catégorie visée]])))))</f>
        <v>I
II
III
IV</v>
      </c>
      <c r="P65" s="2" t="str">
        <f ca="1">IF('PR-tampon'!B31="","",IF('PR-tampon'!B31=0,"",INDIRECT(NOM_FR_FACADE&amp;ADDRESS('PR-tampon'!$E31,COLUMN(REFERENCEMENT_FACADE[[#Headers],[Colonne zone visée]])))))</f>
        <v>4
4
4
4</v>
      </c>
      <c r="Q65" s="59" t="str">
        <f ca="1">IF(OR(RECH_CATEGORIE=FALSE,MID(Tableau5[[#This Row],[ZONE DE SISMICITE MAXIMALE POUR LA CATEGORIE DE BATIMENT VISEE]],2,2)="**"),IF('PR-tampon'!B31="","",IF('PR-tampon'!B31=0,"",IF(INDIRECT(NOM_FR_FACADE&amp;ADDRESS('PR-tampon'!$E31,COLUMN(REFERENCEMENT_FACADE[OBSERVATIONS SUR DOMAINE D''EMPLOI Sismique])))="","-",(INDIRECT(NOM_FR_FACADE&amp;ADDRESS('PR-tampon'!$E31,COLUMN(REFERENCEMENT_FACADE[OBSERVATIONS SUR DOMAINE D''EMPLOI Sismique]))))))),"")</f>
        <v>-</v>
      </c>
      <c r="R65" s="2" t="str">
        <f ca="1">IF('PR-tampon'!B31="","",IF('PR-tampon'!B31=0,"",IF(INDIRECT(NOM_FR_FACADE&amp;ADDRESS('PR-tampon'!$E31,COLUMN(REFERENCEMENT_FACADE[REF ApL])))=0,"",INDIRECT(NOM_FR_FACADE&amp;ADDRESS('PR-tampon'!$E31,COLUMN(REFERENCEMENT_FACADE[REF ApL]))))))</f>
        <v/>
      </c>
    </row>
    <row r="66" spans="1:18" ht="170.1" customHeight="1" x14ac:dyDescent="0.25">
      <c r="A66" s="2">
        <f ca="1">IF('PR-tampon'!B32=0,"",IF(A65+1&gt;'MODULE DE RECHERCHE'!$F$36,"",A65+1))</f>
        <v>24</v>
      </c>
      <c r="B66" s="7">
        <f ca="1">IF('PR-tampon'!E32="","",IF('PR-tampon'!E32=0,"",INDIRECT(NOM_FR_FACADE&amp;ADDRESS('PR-tampon'!$E32,COLUMN(REFERENCEMENT_FACADE[[#Headers],[DATE REFERENCEMENT]])))))</f>
        <v>45700</v>
      </c>
      <c r="C66" s="2" t="str">
        <f ca="1">IF('PR-tampon'!B32="","",IF('PR-tampon'!B32=0,"",INDIRECT(NOM_FR_FACADE&amp;ADDRESS('PR-tampon'!$E32,COLUMN(REFERENCEMENT_FACADE[[#Headers],[ASPECT]])))))</f>
        <v>Métallique</v>
      </c>
      <c r="D66" s="2" t="str">
        <f ca="1">IF('PR-tampon'!B32="","",IF('PR-tampon'!B32=0,"",INDIRECT(NOM_FR_FACADE&amp;ADDRESS('PR-tampon'!$E32,COLUMN(REFERENCEMENT_FACADE[[#Headers],[TYPE DE PROCEDE]])))))</f>
        <v>Panneau sandwich métallique en bardage</v>
      </c>
      <c r="E66" s="2" t="str">
        <f ca="1">IF('PR-tampon'!B32="","",IF('PR-tampon'!B32=0,"",INDIRECT(NOM_FR_FACADE&amp;ADDRESS('PR-tampon'!$E32,COLUMN(REFERENCEMENT_FACADE[[#Headers],[NOM COMMERCIAL DU PROCEDE]])))))</f>
        <v>MONOLAINE B Pose verticale Pose horizontale</v>
      </c>
      <c r="F66" s="2" t="str">
        <f ca="1">IF('PR-tampon'!B32="","",IF('PR-tampon'!B32=0,"",INDIRECT(NOM_FR_FACADE&amp;ADDRESS('PR-tampon'!$E32,COLUMN(REFERENCEMENT_FACADE[[#Headers],[FABRICANT / TITULAIRE]])))))</f>
        <v>MONOPANEL SAS</v>
      </c>
      <c r="G66" s="2" t="str">
        <f ca="1">IF('PR-tampon'!B32="","",IF('PR-tampon'!B32=0,"",INDIRECT(NOM_FR_FACADE&amp;ADDRESS('PR-tampon'!$E32,COLUMN(REFERENCEMENT_FACADE[[#Headers],[TYPE DE DOCUMENT DE REFERENCE]])))))</f>
        <v>Document Technique d'Application (DTA)</v>
      </c>
      <c r="H66" s="2" t="str">
        <f ca="1">IF('PR-tampon'!B32="","",IF('PR-tampon'!B32=0,"",INDIRECT(NOM_FR_FACADE&amp;ADDRESS('PR-tampon'!$E32,COLUMN(REFERENCEMENT_FACADE[[#Headers],[REF]])))))</f>
        <v>2.3/14-1640_V2</v>
      </c>
      <c r="I66" s="7">
        <f ca="1">IF('PR-tampon'!B32="","",IF('PR-tampon'!B32=0,"",INDIRECT(NOM_FR_FACADE&amp;ADDRESS('PR-tampon'!$E32,COLUMN(REFERENCEMENT_FACADE[[#Headers],[AVIS LIMITE AU / VALIDITE]])))))</f>
        <v>46507</v>
      </c>
      <c r="J66" s="7" t="str">
        <f ca="1">IF('PR-tampon'!B32="","",IF('PR-tampon'!B32=0,"",INDIRECT(NOM_FR_FACADE&amp;ADDRESS('PR-tampon'!$E32,COLUMN(REFERENCEMENT_FACADE[[#Headers],[TC/TNC
dans le domaine d''emploi visé]])))))</f>
        <v>TC</v>
      </c>
      <c r="K66" s="2" t="str">
        <f ca="1">IF('PR-tampon'!B32="","",IF('PR-tampon'!B32=0,"",INDIRECT(NOM_FR_FACADE&amp;ADDRESS('PR-tampon'!$E32,COLUMN(REFERENCEMENT_FACADE[[#Headers],[Synthèse support visés]])))))</f>
        <v>Charpente bois (NF DTU 31.1)</v>
      </c>
      <c r="L66" s="2" t="str">
        <f ca="1">IF('PR-tampon'!B32="","",IF('PR-tampon'!B32=0,"",INDIRECT(NOM_FR_FACADE&amp;ADDRESS('PR-tampon'!$E32,COLUMN(REFERENCEMENT_FACADE[[#Headers],[LIMITATION DE HAUTEUR DE FACADE3]])))))</f>
        <v>(Situation a à c) h≤ 20 m
(Situation d) h≤ 20 m</v>
      </c>
      <c r="M66" s="74">
        <f ca="1">IF('PR-tampon'!B32="","",IF('PR-tampon'!B32=0,"",INDIRECT(NOM_FR_FACADE&amp;ADDRESS('PR-tampon'!$E32,COLUMN(REFERENCEMENT_FACADE[[#Headers],[LIMITATION DE HAUTEUR DE FACADE]])))))</f>
        <v>20</v>
      </c>
      <c r="N66" s="59" t="str">
        <f ca="1">IF('PR-tampon'!B32="","",IF('PR-tampon'!B32=0,"",IF(INDIRECT(NOM_FR_FACADE&amp;ADDRESS('PR-tampon'!$E32,COLUMN(REFERENCEMENT_FACADE[Observation domaine d''emploi Hauteur])))=0,"-",INDIRECT(NOM_FR_FACADE&amp;ADDRESS('PR-tampon'!$E32,COLUMN(REFERENCEMENT_FACADE[Observation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6" s="2" t="str">
        <f ca="1">IF('PR-tampon'!B32="","",IF('PR-tampon'!B32=0,"",INDIRECT(NOM_FR_FACADE&amp;ADDRESS('PR-tampon'!$E32,COLUMN(REFERENCEMENT_FACADE[[#Headers],[Colonne catégorie visée]])))))</f>
        <v>I
II
III
IV</v>
      </c>
      <c r="P66" s="2" t="str">
        <f ca="1">IF('PR-tampon'!B32="","",IF('PR-tampon'!B32=0,"",INDIRECT(NOM_FR_FACADE&amp;ADDRESS('PR-tampon'!$E32,COLUMN(REFERENCEMENT_FACADE[[#Headers],[Colonne zone visée]])))))</f>
        <v>4
4
4
4**</v>
      </c>
      <c r="Q66" s="59" t="str">
        <f ca="1">IF(OR(RECH_CATEGORIE=FALSE,MID(Tableau5[[#This Row],[ZONE DE SISMICITE MAXIMALE POUR LA CATEGORIE DE BATIMENT VISEE]],2,2)="**"),IF('PR-tampon'!B32="","",IF('PR-tampon'!B32=0,"",IF(INDIRECT(NOM_FR_FACADE&amp;ADDRESS('PR-tampon'!$E32,COLUMN(REFERENCEMENT_FACADE[OBSERVATIONS SUR DOMAINE D''EMPLOI Sismique])))="","-",(INDIRECT(NOM_FR_FACADE&amp;ADDRESS('PR-tampon'!$E32,COLUMN(REFERENCEMENT_FACADE[OBSERVATIONS SUR DOMAINE D''EMPLOI Sismique]))))))),"")</f>
        <v xml:space="preserve"> P os e non autorisée pour la c lasse de s ol E </v>
      </c>
      <c r="R66" s="2" t="str">
        <f ca="1">IF('PR-tampon'!B32="","",IF('PR-tampon'!B32=0,"",IF(INDIRECT(NOM_FR_FACADE&amp;ADDRESS('PR-tampon'!$E32,COLUMN(REFERENCEMENT_FACADE[REF ApL])))=0,"",INDIRECT(NOM_FR_FACADE&amp;ADDRESS('PR-tampon'!$E32,COLUMN(REFERENCEMENT_FACADE[REF ApL]))))))</f>
        <v/>
      </c>
    </row>
    <row r="67" spans="1:18" ht="170.1" customHeight="1" x14ac:dyDescent="0.25">
      <c r="A67" s="2">
        <f ca="1">IF('PR-tampon'!B33=0,"",IF(A66+1&gt;'MODULE DE RECHERCHE'!$F$36,"",A66+1))</f>
        <v>25</v>
      </c>
      <c r="B67" s="7">
        <f ca="1">IF('PR-tampon'!E33="","",IF('PR-tampon'!E33=0,"",INDIRECT(NOM_FR_FACADE&amp;ADDRESS('PR-tampon'!$E33,COLUMN(REFERENCEMENT_FACADE[[#Headers],[DATE REFERENCEMENT]])))))</f>
        <v>45700</v>
      </c>
      <c r="C67" s="2" t="str">
        <f ca="1">IF('PR-tampon'!B33="","",IF('PR-tampon'!B33=0,"",INDIRECT(NOM_FR_FACADE&amp;ADDRESS('PR-tampon'!$E33,COLUMN(REFERENCEMENT_FACADE[[#Headers],[ASPECT]])))))</f>
        <v>Métallique</v>
      </c>
      <c r="D67" s="2" t="str">
        <f ca="1">IF('PR-tampon'!B33="","",IF('PR-tampon'!B33=0,"",INDIRECT(NOM_FR_FACADE&amp;ADDRESS('PR-tampon'!$E33,COLUMN(REFERENCEMENT_FACADE[[#Headers],[TYPE DE PROCEDE]])))))</f>
        <v>Panneau sandwich métallique en bardage</v>
      </c>
      <c r="E67" s="2" t="str">
        <f ca="1">IF('PR-tampon'!B33="","",IF('PR-tampon'!B33=0,"",INDIRECT(NOM_FR_FACADE&amp;ADDRESS('PR-tampon'!$E33,COLUMN(REFERENCEMENT_FACADE[[#Headers],[NOM COMMERCIAL DU PROCEDE]])))))</f>
        <v>PROMIROCK S</v>
      </c>
      <c r="F67" s="2" t="str">
        <f ca="1">IF('PR-tampon'!B33="","",IF('PR-tampon'!B33=0,"",INDIRECT(NOM_FR_FACADE&amp;ADDRESS('PR-tampon'!$E33,COLUMN(REFERENCEMENT_FACADE[[#Headers],[FABRICANT / TITULAIRE]])))))</f>
        <v>ArcelorMittal Construction France 
(FR)</v>
      </c>
      <c r="G67" s="2" t="str">
        <f ca="1">IF('PR-tampon'!B33="","",IF('PR-tampon'!B33=0,"",INDIRECT(NOM_FR_FACADE&amp;ADDRESS('PR-tampon'!$E33,COLUMN(REFERENCEMENT_FACADE[[#Headers],[TYPE DE DOCUMENT DE REFERENCE]])))))</f>
        <v>Document Technique d'Application (DTA)</v>
      </c>
      <c r="H67" s="2" t="str">
        <f ca="1">IF('PR-tampon'!B33="","",IF('PR-tampon'!B33=0,"",INDIRECT(NOM_FR_FACADE&amp;ADDRESS('PR-tampon'!$E33,COLUMN(REFERENCEMENT_FACADE[[#Headers],[REF]])))))</f>
        <v>2.3/24-1841_V1</v>
      </c>
      <c r="I67" s="7">
        <f ca="1">IF('PR-tampon'!B33="","",IF('PR-tampon'!B33=0,"",INDIRECT(NOM_FR_FACADE&amp;ADDRESS('PR-tampon'!$E33,COLUMN(REFERENCEMENT_FACADE[[#Headers],[AVIS LIMITE AU / VALIDITE]])))))</f>
        <v>46691</v>
      </c>
      <c r="J67" s="7" t="str">
        <f ca="1">IF('PR-tampon'!B33="","",IF('PR-tampon'!B33=0,"",INDIRECT(NOM_FR_FACADE&amp;ADDRESS('PR-tampon'!$E33,COLUMN(REFERENCEMENT_FACADE[[#Headers],[TC/TNC
dans le domaine d''emploi visé]])))))</f>
        <v>TC</v>
      </c>
      <c r="K67" s="2" t="str">
        <f ca="1">IF('PR-tampon'!B33="","",IF('PR-tampon'!B33=0,"",INDIRECT(NOM_FR_FACADE&amp;ADDRESS('PR-tampon'!$E33,COLUMN(REFERENCEMENT_FACADE[[#Headers],[Synthèse support visés]])))))</f>
        <v>Charpente bois (NF DTU 31.1)</v>
      </c>
      <c r="L67" s="2" t="str">
        <f ca="1">IF('PR-tampon'!B33="","",IF('PR-tampon'!B33=0,"",INDIRECT(NOM_FR_FACADE&amp;ADDRESS('PR-tampon'!$E33,COLUMN(REFERENCEMENT_FACADE[[#Headers],[LIMITATION DE HAUTEUR DE FACADE3]])))))</f>
        <v>(Situation a à c) h≤ 20 m
(Situation d) h≤ 20 m</v>
      </c>
      <c r="M67" s="74">
        <f ca="1">IF('PR-tampon'!B33="","",IF('PR-tampon'!B33=0,"",INDIRECT(NOM_FR_FACADE&amp;ADDRESS('PR-tampon'!$E33,COLUMN(REFERENCEMENT_FACADE[[#Headers],[LIMITATION DE HAUTEUR DE FACADE]])))))</f>
        <v>20</v>
      </c>
      <c r="N67" s="59" t="str">
        <f ca="1">IF('PR-tampon'!B33="","",IF('PR-tampon'!B33=0,"",IF(INDIRECT(NOM_FR_FACADE&amp;ADDRESS('PR-tampon'!$E33,COLUMN(REFERENCEMENT_FACADE[Observation domaine d''emploi Hauteur])))=0,"-",INDIRECT(NOM_FR_FACADE&amp;ADDRESS('PR-tampon'!$E33,COLUMN(REFERENCEMENT_FACADE[Observation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7" s="2" t="str">
        <f ca="1">IF('PR-tampon'!B33="","",IF('PR-tampon'!B33=0,"",INDIRECT(NOM_FR_FACADE&amp;ADDRESS('PR-tampon'!$E33,COLUMN(REFERENCEMENT_FACADE[[#Headers],[Colonne catégorie visée]])))))</f>
        <v>I
II
III
IV</v>
      </c>
      <c r="P67" s="2" t="str">
        <f ca="1">IF('PR-tampon'!B33="","",IF('PR-tampon'!B33=0,"",INDIRECT(NOM_FR_FACADE&amp;ADDRESS('PR-tampon'!$E33,COLUMN(REFERENCEMENT_FACADE[[#Headers],[Colonne zone visée]])))))</f>
        <v>4
4
4
4**</v>
      </c>
      <c r="Q67" s="59" t="str">
        <f ca="1">IF(OR(RECH_CATEGORIE=FALSE,MID(Tableau5[[#This Row],[ZONE DE SISMICITE MAXIMALE POUR LA CATEGORIE DE BATIMENT VISEE]],2,2)="**"),IF('PR-tampon'!B33="","",IF('PR-tampon'!B33=0,"",IF(INDIRECT(NOM_FR_FACADE&amp;ADDRESS('PR-tampon'!$E33,COLUMN(REFERENCEMENT_FACADE[OBSERVATIONS SUR DOMAINE D''EMPLOI Sismique])))="","-",(INDIRECT(NOM_FR_FACADE&amp;ADDRESS('PR-tampon'!$E33,COLUMN(REFERENCEMENT_FACADE[OBSERVATIONS SUR DOMAINE D''EMPLOI Sismique]))))))),"")</f>
        <v xml:space="preserve"> Pose non autorisée pour la classe de sol E.
Pour les autres classes de sol, pose autorisée selon les dispositions décrites dans le paragraphe 2.4.7.2 du Dossier Technique hors panneau d'épaisseur 240 mm</v>
      </c>
      <c r="R67" s="2" t="str">
        <f ca="1">IF('PR-tampon'!B33="","",IF('PR-tampon'!B33=0,"",IF(INDIRECT(NOM_FR_FACADE&amp;ADDRESS('PR-tampon'!$E33,COLUMN(REFERENCEMENT_FACADE[REF ApL])))=0,"",INDIRECT(NOM_FR_FACADE&amp;ADDRESS('PR-tampon'!$E33,COLUMN(REFERENCEMENT_FACADE[REF ApL]))))))</f>
        <v/>
      </c>
    </row>
    <row r="68" spans="1:18" ht="170.1" customHeight="1" x14ac:dyDescent="0.25">
      <c r="A68" s="2">
        <f ca="1">IF('PR-tampon'!B34=0,"",IF(A67+1&gt;'MODULE DE RECHERCHE'!$F$36,"",A67+1))</f>
        <v>26</v>
      </c>
      <c r="B68" s="7">
        <f ca="1">IF('PR-tampon'!E34="","",IF('PR-tampon'!E34=0,"",INDIRECT(NOM_FR_FACADE&amp;ADDRESS('PR-tampon'!$E34,COLUMN(REFERENCEMENT_FACADE[[#Headers],[DATE REFERENCEMENT]])))))</f>
        <v>45700</v>
      </c>
      <c r="C68" s="2" t="str">
        <f ca="1">IF('PR-tampon'!B34="","",IF('PR-tampon'!B34=0,"",INDIRECT(NOM_FR_FACADE&amp;ADDRESS('PR-tampon'!$E34,COLUMN(REFERENCEMENT_FACADE[[#Headers],[ASPECT]])))))</f>
        <v>Métallique</v>
      </c>
      <c r="D68" s="2" t="str">
        <f ca="1">IF('PR-tampon'!B34="","",IF('PR-tampon'!B34=0,"",INDIRECT(NOM_FR_FACADE&amp;ADDRESS('PR-tampon'!$E34,COLUMN(REFERENCEMENT_FACADE[[#Headers],[TYPE DE PROCEDE]])))))</f>
        <v>Panneau sandwich métallique en bardage</v>
      </c>
      <c r="E68" s="2" t="str">
        <f ca="1">IF('PR-tampon'!B34="","",IF('PR-tampon'!B34=0,"",INDIRECT(NOM_FR_FACADE&amp;ADDRESS('PR-tampon'!$E34,COLUMN(REFERENCEMENT_FACADE[[#Headers],[NOM COMMERCIAL DU PROCEDE]])))))</f>
        <v>PROMIROCK V</v>
      </c>
      <c r="F68" s="2" t="str">
        <f ca="1">IF('PR-tampon'!B34="","",IF('PR-tampon'!B34=0,"",INDIRECT(NOM_FR_FACADE&amp;ADDRESS('PR-tampon'!$E34,COLUMN(REFERENCEMENT_FACADE[[#Headers],[FABRICANT / TITULAIRE]])))))</f>
        <v>ArcelorMittal Construction France 
(FR)</v>
      </c>
      <c r="G68" s="2" t="str">
        <f ca="1">IF('PR-tampon'!B34="","",IF('PR-tampon'!B34=0,"",INDIRECT(NOM_FR_FACADE&amp;ADDRESS('PR-tampon'!$E34,COLUMN(REFERENCEMENT_FACADE[[#Headers],[TYPE DE DOCUMENT DE REFERENCE]])))))</f>
        <v>Document Technique d'Application (DTA)</v>
      </c>
      <c r="H68" s="2" t="str">
        <f ca="1">IF('PR-tampon'!B34="","",IF('PR-tampon'!B34=0,"",INDIRECT(NOM_FR_FACADE&amp;ADDRESS('PR-tampon'!$E34,COLUMN(REFERENCEMENT_FACADE[[#Headers],[REF]])))))</f>
        <v>2.3/24-1839_V1</v>
      </c>
      <c r="I68" s="7">
        <f ca="1">IF('PR-tampon'!B34="","",IF('PR-tampon'!B34=0,"",INDIRECT(NOM_FR_FACADE&amp;ADDRESS('PR-tampon'!$E34,COLUMN(REFERENCEMENT_FACADE[[#Headers],[AVIS LIMITE AU / VALIDITE]])))))</f>
        <v>46568</v>
      </c>
      <c r="J68" s="7" t="str">
        <f ca="1">IF('PR-tampon'!B34="","",IF('PR-tampon'!B34=0,"",INDIRECT(NOM_FR_FACADE&amp;ADDRESS('PR-tampon'!$E34,COLUMN(REFERENCEMENT_FACADE[[#Headers],[TC/TNC
dans le domaine d''emploi visé]])))))</f>
        <v>TC</v>
      </c>
      <c r="K68" s="2" t="str">
        <f ca="1">IF('PR-tampon'!B34="","",IF('PR-tampon'!B34=0,"",INDIRECT(NOM_FR_FACADE&amp;ADDRESS('PR-tampon'!$E34,COLUMN(REFERENCEMENT_FACADE[[#Headers],[Synthèse support visés]])))))</f>
        <v>Charpente bois (NF DTU 31.1)</v>
      </c>
      <c r="L68" s="2" t="str">
        <f ca="1">IF('PR-tampon'!B34="","",IF('PR-tampon'!B34=0,"",INDIRECT(NOM_FR_FACADE&amp;ADDRESS('PR-tampon'!$E34,COLUMN(REFERENCEMENT_FACADE[[#Headers],[LIMITATION DE HAUTEUR DE FACADE3]])))))</f>
        <v>(Situation a à c) h≤ 20 m
(Situation d) h≤ 20 m</v>
      </c>
      <c r="M68" s="74">
        <f ca="1">IF('PR-tampon'!B34="","",IF('PR-tampon'!B34=0,"",INDIRECT(NOM_FR_FACADE&amp;ADDRESS('PR-tampon'!$E34,COLUMN(REFERENCEMENT_FACADE[[#Headers],[LIMITATION DE HAUTEUR DE FACADE]])))))</f>
        <v>20</v>
      </c>
      <c r="N68" s="59" t="str">
        <f ca="1">IF('PR-tampon'!B34="","",IF('PR-tampon'!B34=0,"",IF(INDIRECT(NOM_FR_FACADE&amp;ADDRESS('PR-tampon'!$E34,COLUMN(REFERENCEMENT_FACADE[Observation domaine d''emploi Hauteur])))=0,"-",INDIRECT(NOM_FR_FACADE&amp;ADDRESS('PR-tampon'!$E34,COLUMN(REFERENCEMENT_FACADE[Observation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8" s="2" t="str">
        <f ca="1">IF('PR-tampon'!B34="","",IF('PR-tampon'!B34=0,"",INDIRECT(NOM_FR_FACADE&amp;ADDRESS('PR-tampon'!$E34,COLUMN(REFERENCEMENT_FACADE[[#Headers],[Colonne catégorie visée]])))))</f>
        <v>I
II
III
IV</v>
      </c>
      <c r="P68" s="2" t="str">
        <f ca="1">IF('PR-tampon'!B34="","",IF('PR-tampon'!B34=0,"",INDIRECT(NOM_FR_FACADE&amp;ADDRESS('PR-tampon'!$E34,COLUMN(REFERENCEMENT_FACADE[[#Headers],[Colonne zone visée]])))))</f>
        <v>4
4
4
4**</v>
      </c>
      <c r="Q68" s="59" t="str">
        <f ca="1">IF(OR(RECH_CATEGORIE=FALSE,MID(Tableau5[[#This Row],[ZONE DE SISMICITE MAXIMALE POUR LA CATEGORIE DE BATIMENT VISEE]],2,2)="**"),IF('PR-tampon'!B34="","",IF('PR-tampon'!B34=0,"",IF(INDIRECT(NOM_FR_FACADE&amp;ADDRESS('PR-tampon'!$E34,COLUMN(REFERENCEMENT_FACADE[OBSERVATIONS SUR DOMAINE D''EMPLOI Sismique])))="","-",(INDIRECT(NOM_FR_FACADE&amp;ADDRESS('PR-tampon'!$E34,COLUMN(REFERENCEMENT_FACADE[OBSERVATIONS SUR DOMAINE D''EMPLOI Sismique]))))))),"")</f>
        <v xml:space="preserve"> Pose non autorisée pour la classe de sol E .
Pour les autres classes de sol, pose autorisée selon les dispositions décrites dans le paragraphe 2 .4.7.2 du Dossier Technique</v>
      </c>
      <c r="R68" s="2" t="str">
        <f ca="1">IF('PR-tampon'!B34="","",IF('PR-tampon'!B34=0,"",IF(INDIRECT(NOM_FR_FACADE&amp;ADDRESS('PR-tampon'!$E34,COLUMN(REFERENCEMENT_FACADE[REF ApL])))=0,"",INDIRECT(NOM_FR_FACADE&amp;ADDRESS('PR-tampon'!$E34,COLUMN(REFERENCEMENT_FACADE[REF ApL]))))))</f>
        <v/>
      </c>
    </row>
    <row r="69" spans="1:18" ht="170.1" customHeight="1" x14ac:dyDescent="0.25">
      <c r="A69" s="2">
        <f ca="1">IF('PR-tampon'!B35=0,"",IF(A68+1&gt;'MODULE DE RECHERCHE'!$F$36,"",A68+1))</f>
        <v>27</v>
      </c>
      <c r="B69" s="7">
        <f ca="1">IF('PR-tampon'!E35="","",IF('PR-tampon'!E35=0,"",INDIRECT(NOM_FR_FACADE&amp;ADDRESS('PR-tampon'!$E35,COLUMN(REFERENCEMENT_FACADE[[#Headers],[DATE REFERENCEMENT]])))))</f>
        <v>45700</v>
      </c>
      <c r="C69" s="2" t="str">
        <f ca="1">IF('PR-tampon'!B35="","",IF('PR-tampon'!B35=0,"",INDIRECT(NOM_FR_FACADE&amp;ADDRESS('PR-tampon'!$E35,COLUMN(REFERENCEMENT_FACADE[[#Headers],[ASPECT]])))))</f>
        <v>Métallique</v>
      </c>
      <c r="D69" s="2" t="str">
        <f ca="1">IF('PR-tampon'!B35="","",IF('PR-tampon'!B35=0,"",INDIRECT(NOM_FR_FACADE&amp;ADDRESS('PR-tampon'!$E35,COLUMN(REFERENCEMENT_FACADE[[#Headers],[TYPE DE PROCEDE]])))))</f>
        <v>Panneau sandwich métallique en bardage</v>
      </c>
      <c r="E69" s="2" t="str">
        <f ca="1">IF('PR-tampon'!B35="","",IF('PR-tampon'!B35=0,"",INDIRECT(NOM_FR_FACADE&amp;ADDRESS('PR-tampon'!$E35,COLUMN(REFERENCEMENT_FACADE[[#Headers],[NOM COMMERCIAL DU PROCEDE]])))))</f>
        <v>Qbiss One Power T</v>
      </c>
      <c r="F69" s="2" t="str">
        <f ca="1">IF('PR-tampon'!B35="","",IF('PR-tampon'!B35=0,"",INDIRECT(NOM_FR_FACADE&amp;ADDRESS('PR-tampon'!$E35,COLUMN(REFERENCEMENT_FACADE[[#Headers],[FABRICANT / TITULAIRE]])))))</f>
        <v>Trimo D.O.O
(SI)</v>
      </c>
      <c r="G69" s="2" t="str">
        <f ca="1">IF('PR-tampon'!B35="","",IF('PR-tampon'!B35=0,"",INDIRECT(NOM_FR_FACADE&amp;ADDRESS('PR-tampon'!$E35,COLUMN(REFERENCEMENT_FACADE[[#Headers],[TYPE DE DOCUMENT DE REFERENCE]])))))</f>
        <v>Document Technique d'Application (DTA)</v>
      </c>
      <c r="H69" s="2" t="str">
        <f ca="1">IF('PR-tampon'!B35="","",IF('PR-tampon'!B35=0,"",INDIRECT(NOM_FR_FACADE&amp;ADDRESS('PR-tampon'!$E35,COLUMN(REFERENCEMENT_FACADE[[#Headers],[REF]])))))</f>
        <v>2.3/15-1685_V2</v>
      </c>
      <c r="I69" s="7">
        <f ca="1">IF('PR-tampon'!B35="","",IF('PR-tampon'!B35=0,"",INDIRECT(NOM_FR_FACADE&amp;ADDRESS('PR-tampon'!$E35,COLUMN(REFERENCEMENT_FACADE[[#Headers],[AVIS LIMITE AU / VALIDITE]])))))</f>
        <v>46142</v>
      </c>
      <c r="J69" s="7" t="str">
        <f ca="1">IF('PR-tampon'!B35="","",IF('PR-tampon'!B35=0,"",INDIRECT(NOM_FR_FACADE&amp;ADDRESS('PR-tampon'!$E35,COLUMN(REFERENCEMENT_FACADE[[#Headers],[TC/TNC
dans le domaine d''emploi visé]])))))</f>
        <v>TC</v>
      </c>
      <c r="K69" s="2" t="str">
        <f ca="1">IF('PR-tampon'!B35="","",IF('PR-tampon'!B35=0,"",INDIRECT(NOM_FR_FACADE&amp;ADDRESS('PR-tampon'!$E35,COLUMN(REFERENCEMENT_FACADE[[#Headers],[Synthèse support visés]])))))</f>
        <v>Charpente bois (NF DTU 31.1)</v>
      </c>
      <c r="L69" s="2" t="str">
        <f ca="1">IF('PR-tampon'!B35="","",IF('PR-tampon'!B35=0,"",INDIRECT(NOM_FR_FACADE&amp;ADDRESS('PR-tampon'!$E35,COLUMN(REFERENCEMENT_FACADE[[#Headers],[LIMITATION DE HAUTEUR DE FACADE3]])))))</f>
        <v>(Situation a à c) h≤ 20 m
(Situation d) h≤ 20 m</v>
      </c>
      <c r="M69" s="74">
        <f ca="1">IF('PR-tampon'!B35="","",IF('PR-tampon'!B35=0,"",INDIRECT(NOM_FR_FACADE&amp;ADDRESS('PR-tampon'!$E35,COLUMN(REFERENCEMENT_FACADE[[#Headers],[LIMITATION DE HAUTEUR DE FACADE]])))))</f>
        <v>20</v>
      </c>
      <c r="N69" s="59" t="str">
        <f ca="1">IF('PR-tampon'!B35="","",IF('PR-tampon'!B35=0,"",IF(INDIRECT(NOM_FR_FACADE&amp;ADDRESS('PR-tampon'!$E35,COLUMN(REFERENCEMENT_FACADE[Observation domaine d''emploi Hauteur])))=0,"-",INDIRECT(NOM_FR_FACADE&amp;ADDRESS('PR-tampon'!$E35,COLUMN(REFERENCEMENT_FACADE[Observation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9" s="2" t="str">
        <f ca="1">IF('PR-tampon'!B35="","",IF('PR-tampon'!B35=0,"",INDIRECT(NOM_FR_FACADE&amp;ADDRESS('PR-tampon'!$E35,COLUMN(REFERENCEMENT_FACADE[[#Headers],[Colonne catégorie visée]])))))</f>
        <v>I
II
III
IV</v>
      </c>
      <c r="P69" s="2" t="str">
        <f ca="1">IF('PR-tampon'!B35="","",IF('PR-tampon'!B35=0,"",INDIRECT(NOM_FR_FACADE&amp;ADDRESS('PR-tampon'!$E35,COLUMN(REFERENCEMENT_FACADE[[#Headers],[Colonne zone visée]])))))</f>
        <v>4
4
4
4</v>
      </c>
      <c r="Q69" s="59" t="str">
        <f ca="1">IF(OR(RECH_CATEGORIE=FALSE,MID(Tableau5[[#This Row],[ZONE DE SISMICITE MAXIMALE POUR LA CATEGORIE DE BATIMENT VISEE]],2,2)="**"),IF('PR-tampon'!B35="","",IF('PR-tampon'!B35=0,"",IF(INDIRECT(NOM_FR_FACADE&amp;ADDRESS('PR-tampon'!$E35,COLUMN(REFERENCEMENT_FACADE[OBSERVATIONS SUR DOMAINE D''EMPLOI Sismique])))="","-",(INDIRECT(NOM_FR_FACADE&amp;ADDRESS('PR-tampon'!$E35,COLUMN(REFERENCEMENT_FACADE[OBSERVATIONS SUR DOMAINE D''EMPLOI Sismique]))))))),"")</f>
        <v>-</v>
      </c>
      <c r="R69" s="2" t="str">
        <f ca="1">IF('PR-tampon'!B35="","",IF('PR-tampon'!B35=0,"",IF(INDIRECT(NOM_FR_FACADE&amp;ADDRESS('PR-tampon'!$E35,COLUMN(REFERENCEMENT_FACADE[REF ApL])))=0,"",INDIRECT(NOM_FR_FACADE&amp;ADDRESS('PR-tampon'!$E35,COLUMN(REFERENCEMENT_FACADE[REF ApL]))))))</f>
        <v/>
      </c>
    </row>
    <row r="70" spans="1:18" ht="170.1" customHeight="1" x14ac:dyDescent="0.25">
      <c r="A70" s="2">
        <f ca="1">IF('PR-tampon'!B36=0,"",IF(A69+1&gt;'MODULE DE RECHERCHE'!$F$36,"",A69+1))</f>
        <v>28</v>
      </c>
      <c r="B70" s="7">
        <f ca="1">IF('PR-tampon'!E36="","",IF('PR-tampon'!E36=0,"",INDIRECT(NOM_FR_FACADE&amp;ADDRESS('PR-tampon'!$E36,COLUMN(REFERENCEMENT_FACADE[[#Headers],[DATE REFERENCEMENT]])))))</f>
        <v>45700</v>
      </c>
      <c r="C70" s="2" t="str">
        <f ca="1">IF('PR-tampon'!B36="","",IF('PR-tampon'!B36=0,"",INDIRECT(NOM_FR_FACADE&amp;ADDRESS('PR-tampon'!$E36,COLUMN(REFERENCEMENT_FACADE[[#Headers],[ASPECT]])))))</f>
        <v>Métallique</v>
      </c>
      <c r="D70" s="2" t="str">
        <f ca="1">IF('PR-tampon'!B36="","",IF('PR-tampon'!B36=0,"",INDIRECT(NOM_FR_FACADE&amp;ADDRESS('PR-tampon'!$E36,COLUMN(REFERENCEMENT_FACADE[[#Headers],[TYPE DE PROCEDE]])))))</f>
        <v>Panneau sandwich métallique en bardage</v>
      </c>
      <c r="E70" s="2" t="str">
        <f ca="1">IF('PR-tampon'!B36="","",IF('PR-tampon'!B36=0,"",INDIRECT(NOM_FR_FACADE&amp;ADDRESS('PR-tampon'!$E36,COLUMN(REFERENCEMENT_FACADE[[#Headers],[NOM COMMERCIAL DU PROCEDE]])))))</f>
        <v>TARANOS - VULCANOS</v>
      </c>
      <c r="F70" s="2" t="str">
        <f ca="1">IF('PR-tampon'!B36="","",IF('PR-tampon'!B36=0,"",INDIRECT(NOM_FR_FACADE&amp;ADDRESS('PR-tampon'!$E36,COLUMN(REFERENCEMENT_FACADE[[#Headers],[FABRICANT / TITULAIRE]])))))</f>
        <v>ArcelorMittal Construction France 
(FR)</v>
      </c>
      <c r="G70" s="2" t="str">
        <f ca="1">IF('PR-tampon'!B36="","",IF('PR-tampon'!B36=0,"",INDIRECT(NOM_FR_FACADE&amp;ADDRESS('PR-tampon'!$E36,COLUMN(REFERENCEMENT_FACADE[[#Headers],[TYPE DE DOCUMENT DE REFERENCE]])))))</f>
        <v>Document Technique d'Application (DTA)</v>
      </c>
      <c r="H70" s="2" t="str">
        <f ca="1">IF('PR-tampon'!B36="","",IF('PR-tampon'!B36=0,"",INDIRECT(NOM_FR_FACADE&amp;ADDRESS('PR-tampon'!$E36,COLUMN(REFERENCEMENT_FACADE[[#Headers],[REF]])))))</f>
        <v>2.3/16-1723_V1</v>
      </c>
      <c r="I70" s="7">
        <f ca="1">IF('PR-tampon'!B36="","",IF('PR-tampon'!B36=0,"",INDIRECT(NOM_FR_FACADE&amp;ADDRESS('PR-tampon'!$E36,COLUMN(REFERENCEMENT_FACADE[[#Headers],[AVIS LIMITE AU / VALIDITE]])))))</f>
        <v>46142</v>
      </c>
      <c r="J70" s="7" t="str">
        <f ca="1">IF('PR-tampon'!B36="","",IF('PR-tampon'!B36=0,"",INDIRECT(NOM_FR_FACADE&amp;ADDRESS('PR-tampon'!$E36,COLUMN(REFERENCEMENT_FACADE[[#Headers],[TC/TNC
dans le domaine d''emploi visé]])))))</f>
        <v>TNC
(N'est pas sur liste verte de la C2p à date du référencement)</v>
      </c>
      <c r="K70" s="2" t="str">
        <f ca="1">IF('PR-tampon'!B36="","",IF('PR-tampon'!B36=0,"",INDIRECT(NOM_FR_FACADE&amp;ADDRESS('PR-tampon'!$E36,COLUMN(REFERENCEMENT_FACADE[[#Headers],[Synthèse support visés]])))))</f>
        <v>Charpente bois (NF DTU 31.1)</v>
      </c>
      <c r="L70" s="2" t="str">
        <f ca="1">IF('PR-tampon'!B36="","",IF('PR-tampon'!B36=0,"",INDIRECT(NOM_FR_FACADE&amp;ADDRESS('PR-tampon'!$E36,COLUMN(REFERENCEMENT_FACADE[[#Headers],[LIMITATION DE HAUTEUR DE FACADE3]])))))</f>
        <v>(Situation a à c) h≤ 20 m
(Situation d) h≤ 20 m</v>
      </c>
      <c r="M70" s="74">
        <f ca="1">IF('PR-tampon'!B36="","",IF('PR-tampon'!B36=0,"",INDIRECT(NOM_FR_FACADE&amp;ADDRESS('PR-tampon'!$E36,COLUMN(REFERENCEMENT_FACADE[[#Headers],[LIMITATION DE HAUTEUR DE FACADE]])))))</f>
        <v>20</v>
      </c>
      <c r="N70" s="59" t="str">
        <f ca="1">IF('PR-tampon'!B36="","",IF('PR-tampon'!B36=0,"",IF(INDIRECT(NOM_FR_FACADE&amp;ADDRESS('PR-tampon'!$E36,COLUMN(REFERENCEMENT_FACADE[Observation domaine d''emploi Hauteur])))=0,"-",INDIRECT(NOM_FR_FACADE&amp;ADDRESS('PR-tampon'!$E36,COLUMN(REFERENCEMENT_FACADE[Observation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0" s="2" t="str">
        <f ca="1">IF('PR-tampon'!B36="","",IF('PR-tampon'!B36=0,"",INDIRECT(NOM_FR_FACADE&amp;ADDRESS('PR-tampon'!$E36,COLUMN(REFERENCEMENT_FACADE[[#Headers],[Colonne catégorie visée]])))))</f>
        <v>I
II
III
IV</v>
      </c>
      <c r="P70" s="2" t="str">
        <f ca="1">IF('PR-tampon'!B36="","",IF('PR-tampon'!B36=0,"",INDIRECT(NOM_FR_FACADE&amp;ADDRESS('PR-tampon'!$E36,COLUMN(REFERENCEMENT_FACADE[[#Headers],[Colonne zone visée]])))))</f>
        <v>4
4
4
4**</v>
      </c>
      <c r="Q70" s="59" t="str">
        <f ca="1">IF(OR(RECH_CATEGORIE=FALSE,MID(Tableau5[[#This Row],[ZONE DE SISMICITE MAXIMALE POUR LA CATEGORIE DE BATIMENT VISEE]],2,2)="**"),IF('PR-tampon'!B36="","",IF('PR-tampon'!B36=0,"",IF(INDIRECT(NOM_FR_FACADE&amp;ADDRESS('PR-tampon'!$E36,COLUMN(REFERENCEMENT_FACADE[OBSERVATIONS SUR DOMAINE D''EMPLOI Sismique])))="","-",(INDIRECT(NOM_FR_FACADE&amp;ADDRESS('PR-tampon'!$E36,COLUMN(REFERENCEMENT_FACADE[OBSERVATIONS SUR DOMAINE D''EMPLOI Sismique]))))))),"")</f>
        <v xml:space="preserve"> Pose non autorisée pour la classe de sol E</v>
      </c>
      <c r="R70" s="2" t="str">
        <f ca="1">IF('PR-tampon'!B36="","",IF('PR-tampon'!B36=0,"",IF(INDIRECT(NOM_FR_FACADE&amp;ADDRESS('PR-tampon'!$E36,COLUMN(REFERENCEMENT_FACADE[REF ApL])))=0,"",INDIRECT(NOM_FR_FACADE&amp;ADDRESS('PR-tampon'!$E36,COLUMN(REFERENCEMENT_FACADE[REF ApL]))))))</f>
        <v/>
      </c>
    </row>
    <row r="71" spans="1:18" ht="170.1" customHeight="1" x14ac:dyDescent="0.25">
      <c r="A71" s="2">
        <f ca="1">IF('PR-tampon'!B37=0,"",IF(A70+1&gt;'MODULE DE RECHERCHE'!$F$36,"",A70+1))</f>
        <v>29</v>
      </c>
      <c r="B71" s="7">
        <f ca="1">IF('PR-tampon'!E37="","",IF('PR-tampon'!E37=0,"",INDIRECT(NOM_FR_FACADE&amp;ADDRESS('PR-tampon'!$E37,COLUMN(REFERENCEMENT_FACADE[[#Headers],[DATE REFERENCEMENT]])))))</f>
        <v>45700</v>
      </c>
      <c r="C71" s="2" t="str">
        <f ca="1">IF('PR-tampon'!B37="","",IF('PR-tampon'!B37=0,"",INDIRECT(NOM_FR_FACADE&amp;ADDRESS('PR-tampon'!$E37,COLUMN(REFERENCEMENT_FACADE[[#Headers],[ASPECT]])))))</f>
        <v>Métallique</v>
      </c>
      <c r="D71" s="2" t="str">
        <f ca="1">IF('PR-tampon'!B37="","",IF('PR-tampon'!B37=0,"",INDIRECT(NOM_FR_FACADE&amp;ADDRESS('PR-tampon'!$E37,COLUMN(REFERENCEMENT_FACADE[[#Headers],[TYPE DE PROCEDE]])))))</f>
        <v>Panneau sandwich métallique en bardage</v>
      </c>
      <c r="E71" s="2" t="str">
        <f ca="1">IF('PR-tampon'!B37="","",IF('PR-tampon'!B37=0,"",INDIRECT(NOM_FR_FACADE&amp;ADDRESS('PR-tampon'!$E37,COLUMN(REFERENCEMENT_FACADE[[#Headers],[NOM COMMERCIAL DU PROCEDE]])))))</f>
        <v>Trimoterm FTV HL Power T / Power S</v>
      </c>
      <c r="F71" s="2" t="str">
        <f ca="1">IF('PR-tampon'!B37="","",IF('PR-tampon'!B37=0,"",INDIRECT(NOM_FR_FACADE&amp;ADDRESS('PR-tampon'!$E37,COLUMN(REFERENCEMENT_FACADE[[#Headers],[FABRICANT / TITULAIRE]])))))</f>
        <v>Trimo Trebnje D.O.O
(SI)</v>
      </c>
      <c r="G71" s="2" t="str">
        <f ca="1">IF('PR-tampon'!B37="","",IF('PR-tampon'!B37=0,"",INDIRECT(NOM_FR_FACADE&amp;ADDRESS('PR-tampon'!$E37,COLUMN(REFERENCEMENT_FACADE[[#Headers],[TYPE DE DOCUMENT DE REFERENCE]])))))</f>
        <v>Document Technique d'Application (DTA)</v>
      </c>
      <c r="H71" s="2" t="str">
        <f ca="1">IF('PR-tampon'!B37="","",IF('PR-tampon'!B37=0,"",INDIRECT(NOM_FR_FACADE&amp;ADDRESS('PR-tampon'!$E37,COLUMN(REFERENCEMENT_FACADE[[#Headers],[REF]])))))</f>
        <v>2.3/17-1780_V3</v>
      </c>
      <c r="I71" s="7">
        <f ca="1">IF('PR-tampon'!B37="","",IF('PR-tampon'!B37=0,"",INDIRECT(NOM_FR_FACADE&amp;ADDRESS('PR-tampon'!$E37,COLUMN(REFERENCEMENT_FACADE[[#Headers],[AVIS LIMITE AU / VALIDITE]])))))</f>
        <v>47422</v>
      </c>
      <c r="J71" s="7" t="str">
        <f ca="1">IF('PR-tampon'!B37="","",IF('PR-tampon'!B37=0,"",INDIRECT(NOM_FR_FACADE&amp;ADDRESS('PR-tampon'!$E37,COLUMN(REFERENCEMENT_FACADE[[#Headers],[TC/TNC
dans le domaine d''emploi visé]])))))</f>
        <v>TC</v>
      </c>
      <c r="K71" s="2" t="str">
        <f ca="1">IF('PR-tampon'!B37="","",IF('PR-tampon'!B37=0,"",INDIRECT(NOM_FR_FACADE&amp;ADDRESS('PR-tampon'!$E37,COLUMN(REFERENCEMENT_FACADE[[#Headers],[Synthèse support visés]])))))</f>
        <v>Charpente bois (NF DTU 31.1)</v>
      </c>
      <c r="L71" s="2" t="str">
        <f ca="1">IF('PR-tampon'!B37="","",IF('PR-tampon'!B37=0,"",INDIRECT(NOM_FR_FACADE&amp;ADDRESS('PR-tampon'!$E37,COLUMN(REFERENCEMENT_FACADE[[#Headers],[LIMITATION DE HAUTEUR DE FACADE3]])))))</f>
        <v>(Situation a à c) h≤ 20 m
(Situation d) h≤ 20 m</v>
      </c>
      <c r="M71" s="74">
        <f ca="1">IF('PR-tampon'!B37="","",IF('PR-tampon'!B37=0,"",INDIRECT(NOM_FR_FACADE&amp;ADDRESS('PR-tampon'!$E37,COLUMN(REFERENCEMENT_FACADE[[#Headers],[LIMITATION DE HAUTEUR DE FACADE]])))))</f>
        <v>20</v>
      </c>
      <c r="N71" s="59" t="str">
        <f ca="1">IF('PR-tampon'!B37="","",IF('PR-tampon'!B37=0,"",IF(INDIRECT(NOM_FR_FACADE&amp;ADDRESS('PR-tampon'!$E37,COLUMN(REFERENCEMENT_FACADE[Observation domaine d''emploi Hauteur])))=0,"-",INDIRECT(NOM_FR_FACADE&amp;ADDRESS('PR-tampon'!$E37,COLUMN(REFERENCEMENT_FACADE[Observation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1" s="2" t="str">
        <f ca="1">IF('PR-tampon'!B37="","",IF('PR-tampon'!B37=0,"",INDIRECT(NOM_FR_FACADE&amp;ADDRESS('PR-tampon'!$E37,COLUMN(REFERENCEMENT_FACADE[[#Headers],[Colonne catégorie visée]])))))</f>
        <v>I
II
III
IV</v>
      </c>
      <c r="P71" s="2" t="str">
        <f ca="1">IF('PR-tampon'!B37="","",IF('PR-tampon'!B37=0,"",INDIRECT(NOM_FR_FACADE&amp;ADDRESS('PR-tampon'!$E37,COLUMN(REFERENCEMENT_FACADE[[#Headers],[Colonne zone visée]])))))</f>
        <v>4
4**
4**
2**</v>
      </c>
      <c r="Q71" s="59" t="str">
        <f ca="1">IF(OR(RECH_CATEGORIE=FALSE,MID(Tableau5[[#This Row],[ZONE DE SISMICITE MAXIMALE POUR LA CATEGORIE DE BATIMENT VISEE]],2,2)="**"),IF('PR-tampon'!B37="","",IF('PR-tampon'!B37=0,"",IF(INDIRECT(NOM_FR_FACADE&amp;ADDRESS('PR-tampon'!$E37,COLUMN(REFERENCEMENT_FACADE[OBSERVATIONS SUR DOMAINE D''EMPLOI Sismique])))="","-",(INDIRECT(NOM_FR_FACADE&amp;ADDRESS('PR-tampon'!$E37,COLUMN(REFERENCEMENT_FACADE[OBSERVATIONS SUR DOMAINE D''EMPLOI Sismique]))))))),"")</f>
        <v>pose autorisée selon les dispositions décrites dans le paragraphe 2.4.7.2 du Dossier Technique hors panneaux Power S d'épaisseur 172 mm.</v>
      </c>
      <c r="R71" s="2" t="str">
        <f ca="1">IF('PR-tampon'!B37="","",IF('PR-tampon'!B37=0,"",IF(INDIRECT(NOM_FR_FACADE&amp;ADDRESS('PR-tampon'!$E37,COLUMN(REFERENCEMENT_FACADE[REF ApL])))=0,"",INDIRECT(NOM_FR_FACADE&amp;ADDRESS('PR-tampon'!$E37,COLUMN(REFERENCEMENT_FACADE[REF ApL]))))))</f>
        <v/>
      </c>
    </row>
    <row r="72" spans="1:18" ht="170.1" customHeight="1" x14ac:dyDescent="0.25">
      <c r="A72" s="2">
        <f ca="1">IF('PR-tampon'!B38=0,"",IF(A71+1&gt;'MODULE DE RECHERCHE'!$F$36,"",A71+1))</f>
        <v>30</v>
      </c>
      <c r="B72" s="7">
        <f ca="1">IF('PR-tampon'!E38="","",IF('PR-tampon'!E38=0,"",INDIRECT(NOM_FR_FACADE&amp;ADDRESS('PR-tampon'!$E38,COLUMN(REFERENCEMENT_FACADE[[#Headers],[DATE REFERENCEMENT]])))))</f>
        <v>45700</v>
      </c>
      <c r="C72" s="2" t="str">
        <f ca="1">IF('PR-tampon'!B38="","",IF('PR-tampon'!B38=0,"",INDIRECT(NOM_FR_FACADE&amp;ADDRESS('PR-tampon'!$E38,COLUMN(REFERENCEMENT_FACADE[[#Headers],[ASPECT]])))))</f>
        <v>Minéral</v>
      </c>
      <c r="D72" s="2" t="str">
        <f ca="1">IF('PR-tampon'!B38="","",IF('PR-tampon'!B38=0,"",INDIRECT(NOM_FR_FACADE&amp;ADDRESS('PR-tampon'!$E38,COLUMN(REFERENCEMENT_FACADE[[#Headers],[TYPE DE PROCEDE]])))))</f>
        <v>FOB (Propriétaire) avec bardage d'élements fixés mécaniquement</v>
      </c>
      <c r="E72" s="2" t="str">
        <f ca="1">IF('PR-tampon'!B38="","",IF('PR-tampon'!B38=0,"",INDIRECT(NOM_FR_FACADE&amp;ADDRESS('PR-tampon'!$E38,COLUMN(REFERENCEMENT_FACADE[[#Headers],[NOM COMMERCIAL DU PROCEDE]])))))</f>
        <v>Façade PANOBLOC</v>
      </c>
      <c r="F72" s="2" t="str">
        <f ca="1">IF('PR-tampon'!B38="","",IF('PR-tampon'!B38=0,"",INDIRECT(NOM_FR_FACADE&amp;ADDRESS('PR-tampon'!$E38,COLUMN(REFERENCEMENT_FACADE[[#Headers],[FABRICANT / TITULAIRE]])))))</f>
        <v>Techniwood S.A.S.</v>
      </c>
      <c r="G72" s="2" t="str">
        <f ca="1">IF('PR-tampon'!B38="","",IF('PR-tampon'!B38=0,"",INDIRECT(NOM_FR_FACADE&amp;ADDRESS('PR-tampon'!$E38,COLUMN(REFERENCEMENT_FACADE[[#Headers],[TYPE DE DOCUMENT DE REFERENCE]])))))</f>
        <v>Avis Technique</v>
      </c>
      <c r="H72" s="2" t="str">
        <f ca="1">IF('PR-tampon'!B38="","",IF('PR-tampon'!B38=0,"",INDIRECT(NOM_FR_FACADE&amp;ADDRESS('PR-tampon'!$E38,COLUMN(REFERENCEMENT_FACADE[[#Headers],[REF]])))))</f>
        <v>2.1/14-1636_V3</v>
      </c>
      <c r="I72" s="7">
        <f ca="1">IF('PR-tampon'!B38="","",IF('PR-tampon'!B38=0,"",INDIRECT(NOM_FR_FACADE&amp;ADDRESS('PR-tampon'!$E38,COLUMN(REFERENCEMENT_FACADE[[#Headers],[AVIS LIMITE AU / VALIDITE]])))))</f>
        <v>46752</v>
      </c>
      <c r="J72" s="7" t="str">
        <f ca="1">IF('PR-tampon'!B38="","",IF('PR-tampon'!B38=0,"",INDIRECT(NOM_FR_FACADE&amp;ADDRESS('PR-tampon'!$E38,COLUMN(REFERENCEMENT_FACADE[[#Headers],[TC/TNC
dans le domaine d''emploi visé]])))))</f>
        <v>TNC
(Non sur liste verte de la C2p à date de référencement / EVALUATION RECENTE)</v>
      </c>
      <c r="K72" s="2" t="str">
        <f ca="1">IF('PR-tampon'!B38="","",IF('PR-tampon'!B38=0,"",INDIRECT(NOM_FR_FACADE&amp;ADDRESS('PR-tampon'!$E38,COLUMN(REFERENCEMENT_FACADE[[#Headers],[Synthèse support visés]])))))</f>
        <v>FOB (Sous AT/DTA/ATEx)</v>
      </c>
      <c r="L72" s="2" t="str">
        <f ca="1">IF('PR-tampon'!B38="","",IF('PR-tampon'!B38=0,"",INDIRECT(NOM_FR_FACADE&amp;ADDRESS('PR-tampon'!$E38,COLUMN(REFERENCEMENT_FACADE[[#Headers],[LIMITATION DE HAUTEUR DE FACADE3]])))))</f>
        <v>(Situation a à c) h≤ 18 m
(Situation d) h≤ 10 m</v>
      </c>
      <c r="M72" s="74">
        <f ca="1">IF('PR-tampon'!B38="","",IF('PR-tampon'!B38=0,"",INDIRECT(NOM_FR_FACADE&amp;ADDRESS('PR-tampon'!$E38,COLUMN(REFERENCEMENT_FACADE[[#Headers],[LIMITATION DE HAUTEUR DE FACADE]])))))</f>
        <v>18</v>
      </c>
      <c r="N72" s="59" t="str">
        <f ca="1">IF('PR-tampon'!B38="","",IF('PR-tampon'!B38=0,"",IF(INDIRECT(NOM_FR_FACADE&amp;ADDRESS('PR-tampon'!$E38,COLUMN(REFERENCEMENT_FACADE[Observation domaine d''emploi Hauteur])))=0,"-",INDIRECT(NOM_FR_FACADE&amp;ADDRESS('PR-tampon'!$E38,COLUMN(REFERENCEMENT_FACADE[Observation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2" s="2" t="str">
        <f ca="1">IF('PR-tampon'!B38="","",IF('PR-tampon'!B38=0,"",INDIRECT(NOM_FR_FACADE&amp;ADDRESS('PR-tampon'!$E38,COLUMN(REFERENCEMENT_FACADE[[#Headers],[Colonne catégorie visée]])))))</f>
        <v>I
II
III
IV</v>
      </c>
      <c r="P72" s="2" t="str">
        <f ca="1">IF('PR-tampon'!B38="","",IF('PR-tampon'!B38=0,"",INDIRECT(NOM_FR_FACADE&amp;ADDRESS('PR-tampon'!$E38,COLUMN(REFERENCEMENT_FACADE[[#Headers],[Colonne zone visée]])))))</f>
        <v>4
4**
4**
4**</v>
      </c>
      <c r="Q72" s="59" t="str">
        <f ca="1">IF(OR(RECH_CATEGORIE=FALSE,MID(Tableau5[[#This Row],[ZONE DE SISMICITE MAXIMALE POUR LA CATEGORIE DE BATIMENT VISEE]],2,2)="**"),IF('PR-tampon'!B38="","",IF('PR-tampon'!B38=0,"",IF(INDIRECT(NOM_FR_FACADE&amp;ADDRESS('PR-tampon'!$E38,COLUMN(REFERENCEMENT_FACADE[OBSERVATIONS SUR DOMAINE D''EMPLOI Sismique])))="","-",(INDIRECT(NOM_FR_FACADE&amp;ADDRESS('PR-tampon'!$E38,COLUMN(REFERENCEMENT_FACADE[OBSERVATIONS SUR DOMAINE D''EMPLOI Sismique]))))))),"")</f>
        <v>** Domaine d'emploi sismique :
Toutefois le procédé de bardage extérieur pourra limiter les zones de sismicité des bâtiments visés.</v>
      </c>
      <c r="R72" s="2" t="str">
        <f ca="1">IF('PR-tampon'!B38="","",IF('PR-tampon'!B38=0,"",IF(INDIRECT(NOM_FR_FACADE&amp;ADDRESS('PR-tampon'!$E38,COLUMN(REFERENCEMENT_FACADE[REF ApL])))=0,"",INDIRECT(NOM_FR_FACADE&amp;ADDRESS('PR-tampon'!$E38,COLUMN(REFERENCEMENT_FACADE[REF ApL]))))))</f>
        <v>AL14-146 Version 3</v>
      </c>
    </row>
    <row r="73" spans="1:18" ht="170.1" customHeight="1" x14ac:dyDescent="0.25">
      <c r="A73" s="2">
        <f ca="1">IF('PR-tampon'!B39=0,"",IF(A72+1&gt;'MODULE DE RECHERCHE'!$F$36,"",A72+1))</f>
        <v>31</v>
      </c>
      <c r="B73" s="7">
        <f ca="1">IF('PR-tampon'!E39="","",IF('PR-tampon'!E39=0,"",INDIRECT(NOM_FR_FACADE&amp;ADDRESS('PR-tampon'!$E39,COLUMN(REFERENCEMENT_FACADE[[#Headers],[DATE REFERENCEMENT]])))))</f>
        <v>44536</v>
      </c>
      <c r="C73" s="2" t="str">
        <f ca="1">IF('PR-tampon'!B39="","",IF('PR-tampon'!B39=0,"",INDIRECT(NOM_FR_FACADE&amp;ADDRESS('PR-tampon'!$E39,COLUMN(REFERENCEMENT_FACADE[[#Headers],[ASPECT]])))))</f>
        <v>Verre</v>
      </c>
      <c r="D73" s="2" t="str">
        <f ca="1">IF('PR-tampon'!B39="","",IF('PR-tampon'!B39=0,"",INDIRECT(NOM_FR_FACADE&amp;ADDRESS('PR-tampon'!$E39,COLUMN(REFERENCEMENT_FACADE[[#Headers],[TYPE DE PROCEDE]])))))</f>
        <v xml:space="preserve">Façade légère respirante </v>
      </c>
      <c r="E73" s="2" t="str">
        <f ca="1">IF('PR-tampon'!B39="","",IF('PR-tampon'!B39=0,"",INDIRECT(NOM_FR_FACADE&amp;ADDRESS('PR-tampon'!$E39,COLUMN(REFERENCEMENT_FACADE[[#Headers],[NOM COMMERCIAL DU PROCEDE]])))))</f>
        <v>Mecano Respirant</v>
      </c>
      <c r="F73" s="2" t="str">
        <f ca="1">IF('PR-tampon'!B39="","",IF('PR-tampon'!B39=0,"",INDIRECT(NOM_FR_FACADE&amp;ADDRESS('PR-tampon'!$E39,COLUMN(REFERENCEMENT_FACADE[[#Headers],[FABRICANT / TITULAIRE]])))))</f>
        <v>Hydro Building Systems</v>
      </c>
      <c r="G73" s="2" t="str">
        <f ca="1">IF('PR-tampon'!B39="","",IF('PR-tampon'!B39=0,"",INDIRECT(NOM_FR_FACADE&amp;ADDRESS('PR-tampon'!$E39,COLUMN(REFERENCEMENT_FACADE[[#Headers],[TYPE DE DOCUMENT DE REFERENCE]])))))</f>
        <v>Document Technique d'Application (DTA)</v>
      </c>
      <c r="H73" s="2" t="str">
        <f ca="1">IF('PR-tampon'!B39="","",IF('PR-tampon'!B39=0,"",INDIRECT(NOM_FR_FACADE&amp;ADDRESS('PR-tampon'!$E39,COLUMN(REFERENCEMENT_FACADE[[#Headers],[REF]])))))</f>
        <v>2.1/14-1608_V3</v>
      </c>
      <c r="I73" s="7">
        <f ca="1">IF('PR-tampon'!B39="","",IF('PR-tampon'!B39=0,"",INDIRECT(NOM_FR_FACADE&amp;ADDRESS('PR-tampon'!$E39,COLUMN(REFERENCEMENT_FACADE[[#Headers],[AVIS LIMITE AU / VALIDITE]])))))</f>
        <v>46142</v>
      </c>
      <c r="J73" s="7" t="str">
        <f ca="1">IF('PR-tampon'!B39="","",IF('PR-tampon'!B39=0,"",INDIRECT(NOM_FR_FACADE&amp;ADDRESS('PR-tampon'!$E39,COLUMN(REFERENCEMENT_FACADE[[#Headers],[TC/TNC
dans le domaine d''emploi visé]])))))</f>
        <v>TC</v>
      </c>
      <c r="K73" s="2" t="str">
        <f ca="1">IF('PR-tampon'!B39="","",IF('PR-tampon'!B39=0,"",INDIRECT(NOM_FR_FACADE&amp;ADDRESS('PR-tampon'!$E39,COLUMN(REFERENCEMENT_FACADE[[#Headers],[Synthèse support visés]])))))</f>
        <v>Charpente bois (NF DTU 31.1)</v>
      </c>
      <c r="L73" s="2" t="str">
        <f ca="1">IF('PR-tampon'!B39="","",IF('PR-tampon'!B39=0,"",INDIRECT(NOM_FR_FACADE&amp;ADDRESS('PR-tampon'!$E39,COLUMN(REFERENCEMENT_FACADE[[#Headers],[LIMITATION DE HAUTEUR DE FACADE3]])))))</f>
        <v xml:space="preserve">(Situation a à c) h≤ 28 m
</v>
      </c>
      <c r="M73" s="74">
        <f ca="1">IF('PR-tampon'!B39="","",IF('PR-tampon'!B39=0,"",INDIRECT(NOM_FR_FACADE&amp;ADDRESS('PR-tampon'!$E39,COLUMN(REFERENCEMENT_FACADE[[#Headers],[LIMITATION DE HAUTEUR DE FACADE]])))))</f>
        <v>28</v>
      </c>
      <c r="N73" s="59" t="str">
        <f ca="1">IF('PR-tampon'!B39="","",IF('PR-tampon'!B39=0,"",IF(INDIRECT(NOM_FR_FACADE&amp;ADDRESS('PR-tampon'!$E39,COLUMN(REFERENCEMENT_FACADE[Observation domaine d''emploi Hauteur])))=0,"-",INDIRECT(NOM_FR_FACADE&amp;ADDRESS('PR-tampon'!$E39,COLUMN(REFERENCEMENT_FACADE[Observation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3" s="2" t="str">
        <f ca="1">IF('PR-tampon'!B39="","",IF('PR-tampon'!B39=0,"",INDIRECT(NOM_FR_FACADE&amp;ADDRESS('PR-tampon'!$E39,COLUMN(REFERENCEMENT_FACADE[[#Headers],[Colonne catégorie visée]])))))</f>
        <v>I
II
III
IV</v>
      </c>
      <c r="P73" s="2" t="str">
        <f ca="1">IF('PR-tampon'!B39="","",IF('PR-tampon'!B39=0,"",INDIRECT(NOM_FR_FACADE&amp;ADDRESS('PR-tampon'!$E39,COLUMN(REFERENCEMENT_FACADE[[#Headers],[Colonne zone visée]])))))</f>
        <v>4
4
4
4</v>
      </c>
      <c r="Q73" s="59" t="str">
        <f ca="1">IF(OR(RECH_CATEGORIE=FALSE,MID(Tableau5[[#This Row],[ZONE DE SISMICITE MAXIMALE POUR LA CATEGORIE DE BATIMENT VISEE]],2,2)="**"),IF('PR-tampon'!B39="","",IF('PR-tampon'!B39=0,"",IF(INDIRECT(NOM_FR_FACADE&amp;ADDRESS('PR-tampon'!$E39,COLUMN(REFERENCEMENT_FACADE[OBSERVATIONS SUR DOMAINE D''EMPLOI Sismique])))="","-",(INDIRECT(NOM_FR_FACADE&amp;ADDRESS('PR-tampon'!$E39,COLUMN(REFERENCEMENT_FACADE[OBSERVATIONS SUR DOMAINE D''EMPLOI Sismique]))))))),"")</f>
        <v>-</v>
      </c>
      <c r="R73" s="2" t="str">
        <f ca="1">IF('PR-tampon'!B39="","",IF('PR-tampon'!B39=0,"",IF(INDIRECT(NOM_FR_FACADE&amp;ADDRESS('PR-tampon'!$E39,COLUMN(REFERENCEMENT_FACADE[REF ApL])))=0,"",INDIRECT(NOM_FR_FACADE&amp;ADDRESS('PR-tampon'!$E39,COLUMN(REFERENCEMENT_FACADE[REF ApL]))))))</f>
        <v/>
      </c>
    </row>
    <row r="74" spans="1:18" ht="170.1" customHeight="1" x14ac:dyDescent="0.25">
      <c r="A74" s="2">
        <f ca="1">IF('PR-tampon'!B40=0,"",IF(A73+1&gt;'MODULE DE RECHERCHE'!$F$36,"",A73+1))</f>
        <v>32</v>
      </c>
      <c r="B74" s="7">
        <f ca="1">IF('PR-tampon'!E40="","",IF('PR-tampon'!E40=0,"",INDIRECT(NOM_FR_FACADE&amp;ADDRESS('PR-tampon'!$E40,COLUMN(REFERENCEMENT_FACADE[[#Headers],[DATE REFERENCEMENT]])))))</f>
        <v>45303</v>
      </c>
      <c r="C74" s="2" t="str">
        <f ca="1">IF('PR-tampon'!B40="","",IF('PR-tampon'!B40=0,"",INDIRECT(NOM_FR_FACADE&amp;ADDRESS('PR-tampon'!$E40,COLUMN(REFERENCEMENT_FACADE[[#Headers],[ASPECT]])))))</f>
        <v>Verre</v>
      </c>
      <c r="D74" s="2" t="str">
        <f ca="1">IF('PR-tampon'!B40="","",IF('PR-tampon'!B40=0,"",INDIRECT(NOM_FR_FACADE&amp;ADDRESS('PR-tampon'!$E40,COLUMN(REFERENCEMENT_FACADE[[#Headers],[TYPE DE PROCEDE]])))))</f>
        <v>Façade légère respirante</v>
      </c>
      <c r="E74" s="2" t="str">
        <f ca="1">IF('PR-tampon'!B40="","",IF('PR-tampon'!B40=0,"",INDIRECT(NOM_FR_FACADE&amp;ADDRESS('PR-tampon'!$E40,COLUMN(REFERENCEMENT_FACADE[[#Headers],[NOM COMMERCIAL DU PROCEDE]])))))</f>
        <v>SFC 85 Respirant</v>
      </c>
      <c r="F74" s="2" t="str">
        <f ca="1">IF('PR-tampon'!B40="","",IF('PR-tampon'!B40=0,"",INDIRECT(NOM_FR_FACADE&amp;ADDRESS('PR-tampon'!$E40,COLUMN(REFERENCEMENT_FACADE[[#Headers],[FABRICANT / TITULAIRE]])))))</f>
        <v>Schüco International SCS 
(FR)</v>
      </c>
      <c r="G74" s="2" t="str">
        <f ca="1">IF('PR-tampon'!B40="","",IF('PR-tampon'!B40=0,"",INDIRECT(NOM_FR_FACADE&amp;ADDRESS('PR-tampon'!$E40,COLUMN(REFERENCEMENT_FACADE[[#Headers],[TYPE DE DOCUMENT DE REFERENCE]])))))</f>
        <v>Document Technique d'Application (DTA)</v>
      </c>
      <c r="H74" s="2" t="str">
        <f ca="1">IF('PR-tampon'!B40="","",IF('PR-tampon'!B40=0,"",INDIRECT(NOM_FR_FACADE&amp;ADDRESS('PR-tampon'!$E40,COLUMN(REFERENCEMENT_FACADE[[#Headers],[REF]])))))</f>
        <v>2.1/13-1538_V4</v>
      </c>
      <c r="I74" s="7">
        <f ca="1">IF('PR-tampon'!B40="","",IF('PR-tampon'!B40=0,"",INDIRECT(NOM_FR_FACADE&amp;ADDRESS('PR-tampon'!$E40,COLUMN(REFERENCEMENT_FACADE[[#Headers],[AVIS LIMITE AU / VALIDITE]])))))</f>
        <v>47299</v>
      </c>
      <c r="J74" s="7" t="str">
        <f ca="1">IF('PR-tampon'!B40="","",IF('PR-tampon'!B40=0,"",INDIRECT(NOM_FR_FACADE&amp;ADDRESS('PR-tampon'!$E40,COLUMN(REFERENCEMENT_FACADE[[#Headers],[TC/TNC
dans le domaine d''emploi visé]])))))</f>
        <v>TC</v>
      </c>
      <c r="K74" s="2" t="str">
        <f ca="1">IF('PR-tampon'!B40="","",IF('PR-tampon'!B40=0,"",INDIRECT(NOM_FR_FACADE&amp;ADDRESS('PR-tampon'!$E40,COLUMN(REFERENCEMENT_FACADE[[#Headers],[Synthèse support visés]])))))</f>
        <v>Charpente bois (NF DTU 31.1)</v>
      </c>
      <c r="L74" s="2" t="str">
        <f ca="1">IF('PR-tampon'!B40="","",IF('PR-tampon'!B40=0,"",INDIRECT(NOM_FR_FACADE&amp;ADDRESS('PR-tampon'!$E40,COLUMN(REFERENCEMENT_FACADE[[#Headers],[LIMITATION DE HAUTEUR DE FACADE3]])))))</f>
        <v>(Situation a à c) h≤ 50 m
(Situation d) h≤ 50 m</v>
      </c>
      <c r="M74" s="74">
        <f ca="1">IF('PR-tampon'!B40="","",IF('PR-tampon'!B40=0,"",INDIRECT(NOM_FR_FACADE&amp;ADDRESS('PR-tampon'!$E40,COLUMN(REFERENCEMENT_FACADE[[#Headers],[LIMITATION DE HAUTEUR DE FACADE]])))))</f>
        <v>50</v>
      </c>
      <c r="N74" s="59" t="str">
        <f ca="1">IF('PR-tampon'!B40="","",IF('PR-tampon'!B40=0,"",IF(INDIRECT(NOM_FR_FACADE&amp;ADDRESS('PR-tampon'!$E40,COLUMN(REFERENCEMENT_FACADE[Observation domaine d''emploi Hauteur])))=0,"-",INDIRECT(NOM_FR_FACADE&amp;ADDRESS('PR-tampon'!$E40,COLUMN(REFERENCEMENT_FACADE[Observation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4" s="2" t="str">
        <f ca="1">IF('PR-tampon'!B40="","",IF('PR-tampon'!B40=0,"",INDIRECT(NOM_FR_FACADE&amp;ADDRESS('PR-tampon'!$E40,COLUMN(REFERENCEMENT_FACADE[[#Headers],[Colonne catégorie visée]])))))</f>
        <v>I
II
III
IV</v>
      </c>
      <c r="P74" s="2" t="str">
        <f ca="1">IF('PR-tampon'!B40="","",IF('PR-tampon'!B40=0,"",INDIRECT(NOM_FR_FACADE&amp;ADDRESS('PR-tampon'!$E40,COLUMN(REFERENCEMENT_FACADE[[#Headers],[Colonne zone visée]])))))</f>
        <v>4
4
4
4</v>
      </c>
      <c r="Q74" s="59" t="str">
        <f ca="1">IF(OR(RECH_CATEGORIE=FALSE,MID(Tableau5[[#This Row],[ZONE DE SISMICITE MAXIMALE POUR LA CATEGORIE DE BATIMENT VISEE]],2,2)="**"),IF('PR-tampon'!B40="","",IF('PR-tampon'!B40=0,"",IF(INDIRECT(NOM_FR_FACADE&amp;ADDRESS('PR-tampon'!$E40,COLUMN(REFERENCEMENT_FACADE[OBSERVATIONS SUR DOMAINE D''EMPLOI Sismique])))="","-",(INDIRECT(NOM_FR_FACADE&amp;ADDRESS('PR-tampon'!$E40,COLUMN(REFERENCEMENT_FACADE[OBSERVATIONS SUR DOMAINE D''EMPLOI Sismique]))))))),"")</f>
        <v>-</v>
      </c>
      <c r="R74" s="2" t="str">
        <f ca="1">IF('PR-tampon'!B40="","",IF('PR-tampon'!B40=0,"",IF(INDIRECT(NOM_FR_FACADE&amp;ADDRESS('PR-tampon'!$E40,COLUMN(REFERENCEMENT_FACADE[REF ApL])))=0,"",INDIRECT(NOM_FR_FACADE&amp;ADDRESS('PR-tampon'!$E40,COLUMN(REFERENCEMENT_FACADE[REF ApL]))))))</f>
        <v/>
      </c>
    </row>
    <row r="75" spans="1:18" ht="170.1" customHeight="1" x14ac:dyDescent="0.25">
      <c r="A75" s="2">
        <f ca="1">IF('PR-tampon'!B41=0,"",IF(A74+1&gt;'MODULE DE RECHERCHE'!$F$36,"",A74+1))</f>
        <v>33</v>
      </c>
      <c r="B75" s="7">
        <f ca="1">IF('PR-tampon'!E41="","",IF('PR-tampon'!E41=0,"",INDIRECT(NOM_FR_FACADE&amp;ADDRESS('PR-tampon'!$E41,COLUMN(REFERENCEMENT_FACADE[[#Headers],[DATE REFERENCEMENT]])))))</f>
        <v>45881</v>
      </c>
      <c r="C75" s="2" t="str">
        <f ca="1">IF('PR-tampon'!B41="","",IF('PR-tampon'!B41=0,"",INDIRECT(NOM_FR_FACADE&amp;ADDRESS('PR-tampon'!$E41,COLUMN(REFERENCEMENT_FACADE[[#Headers],[ASPECT]])))))</f>
        <v>Verre</v>
      </c>
      <c r="D75" s="2" t="str">
        <f ca="1">IF('PR-tampon'!B41="","",IF('PR-tampon'!B41=0,"",INDIRECT(NOM_FR_FACADE&amp;ADDRESS('PR-tampon'!$E41,COLUMN(REFERENCEMENT_FACADE[[#Headers],[TYPE DE PROCEDE]])))))</f>
        <v>Façade légère en vitrage extérieur maintenu par clameaux</v>
      </c>
      <c r="E75" s="2" t="str">
        <f ca="1">IF('PR-tampon'!B41="","",IF('PR-tampon'!B41=0,"",INDIRECT(NOM_FR_FACADE&amp;ADDRESS('PR-tampon'!$E41,COLUMN(REFERENCEMENT_FACADE[[#Headers],[NOM COMMERCIAL DU PROCEDE]])))))</f>
        <v>AA100 SSG/OI-OO</v>
      </c>
      <c r="F75" s="2" t="str">
        <f ca="1">IF('PR-tampon'!B41="","",IF('PR-tampon'!B41=0,"",INDIRECT(NOM_FR_FACADE&amp;ADDRESS('PR-tampon'!$E41,COLUMN(REFERENCEMENT_FACADE[[#Headers],[FABRICANT / TITULAIRE]])))))</f>
        <v>KAWNEER France</v>
      </c>
      <c r="G75" s="2" t="str">
        <f ca="1">IF('PR-tampon'!B41="","",IF('PR-tampon'!B41=0,"",INDIRECT(NOM_FR_FACADE&amp;ADDRESS('PR-tampon'!$E41,COLUMN(REFERENCEMENT_FACADE[[#Headers],[TYPE DE DOCUMENT DE REFERENCE]])))))</f>
        <v>Document Technique d'Application (DTA)</v>
      </c>
      <c r="H75" s="2" t="str">
        <f ca="1">IF('PR-tampon'!B41="","",IF('PR-tampon'!B41=0,"",INDIRECT(NOM_FR_FACADE&amp;ADDRESS('PR-tampon'!$E41,COLUMN(REFERENCEMENT_FACADE[[#Headers],[REF]])))))</f>
        <v>2.1/22-1823_V3</v>
      </c>
      <c r="I75" s="7">
        <f ca="1">IF('PR-tampon'!B41="","",IF('PR-tampon'!B41=0,"",INDIRECT(NOM_FR_FACADE&amp;ADDRESS('PR-tampon'!$E41,COLUMN(REFERENCEMENT_FACADE[[#Headers],[AVIS LIMITE AU / VALIDITE]])))))</f>
        <v>47391</v>
      </c>
      <c r="J75" s="7" t="str">
        <f ca="1">IF('PR-tampon'!B41="","",IF('PR-tampon'!B41=0,"",INDIRECT(NOM_FR_FACADE&amp;ADDRESS('PR-tampon'!$E41,COLUMN(REFERENCEMENT_FACADE[[#Headers],[TC/TNC
dans le domaine d''emploi visé]])))))</f>
        <v>TNC
(Non sur liste verte de la C2p à date de référencement / EVALUATION RECENTE)</v>
      </c>
      <c r="K75" s="2" t="str">
        <f ca="1">IF('PR-tampon'!B41="","",IF('PR-tampon'!B41=0,"",INDIRECT(NOM_FR_FACADE&amp;ADDRESS('PR-tampon'!$E41,COLUMN(REFERENCEMENT_FACADE[[#Headers],[Synthèse support visés]])))))</f>
        <v>Charpente bois (NF DTU 31.1)</v>
      </c>
      <c r="L75" s="2" t="str">
        <f ca="1">IF('PR-tampon'!B41="","",IF('PR-tampon'!B41=0,"",INDIRECT(NOM_FR_FACADE&amp;ADDRESS('PR-tampon'!$E41,COLUMN(REFERENCEMENT_FACADE[[#Headers],[LIMITATION DE HAUTEUR DE FACADE3]])))))</f>
        <v>(Situation a à c) h≤ 50 m
(Situation d) h≤ 50 m</v>
      </c>
      <c r="M75" s="74">
        <f ca="1">IF('PR-tampon'!B41="","",IF('PR-tampon'!B41=0,"",INDIRECT(NOM_FR_FACADE&amp;ADDRESS('PR-tampon'!$E41,COLUMN(REFERENCEMENT_FACADE[[#Headers],[LIMITATION DE HAUTEUR DE FACADE]])))))</f>
        <v>50</v>
      </c>
      <c r="N75" s="59" t="str">
        <f ca="1">IF('PR-tampon'!B41="","",IF('PR-tampon'!B41=0,"",IF(INDIRECT(NOM_FR_FACADE&amp;ADDRESS('PR-tampon'!$E41,COLUMN(REFERENCEMENT_FACADE[Observation domaine d''emploi Hauteur])))=0,"-",INDIRECT(NOM_FR_FACADE&amp;ADDRESS('PR-tampon'!$E41,COLUMN(REFERENCEMENT_FACADE[Observation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5" s="2" t="str">
        <f ca="1">IF('PR-tampon'!B41="","",IF('PR-tampon'!B41=0,"",INDIRECT(NOM_FR_FACADE&amp;ADDRESS('PR-tampon'!$E41,COLUMN(REFERENCEMENT_FACADE[[#Headers],[Colonne catégorie visée]])))))</f>
        <v>I
II
III
IV</v>
      </c>
      <c r="P75" s="2" t="str">
        <f ca="1">IF('PR-tampon'!B41="","",IF('PR-tampon'!B41=0,"",INDIRECT(NOM_FR_FACADE&amp;ADDRESS('PR-tampon'!$E41,COLUMN(REFERENCEMENT_FACADE[[#Headers],[Colonne zone visée]])))))</f>
        <v>4
2
1
1</v>
      </c>
      <c r="Q75" s="59" t="str">
        <f ca="1">IF(OR(RECH_CATEGORIE=FALSE,MID(Tableau5[[#This Row],[ZONE DE SISMICITE MAXIMALE POUR LA CATEGORIE DE BATIMENT VISEE]],2,2)="**"),IF('PR-tampon'!B41="","",IF('PR-tampon'!B41=0,"",IF(INDIRECT(NOM_FR_FACADE&amp;ADDRESS('PR-tampon'!$E41,COLUMN(REFERENCEMENT_FACADE[OBSERVATIONS SUR DOMAINE D''EMPLOI Sismique])))="","-",(INDIRECT(NOM_FR_FACADE&amp;ADDRESS('PR-tampon'!$E41,COLUMN(REFERENCEMENT_FACADE[OBSERVATIONS SUR DOMAINE D''EMPLOI Sismique]))))))),"")</f>
        <v>-</v>
      </c>
      <c r="R75" s="2" t="str">
        <f ca="1">IF('PR-tampon'!B41="","",IF('PR-tampon'!B41=0,"",IF(INDIRECT(NOM_FR_FACADE&amp;ADDRESS('PR-tampon'!$E41,COLUMN(REFERENCEMENT_FACADE[REF ApL])))=0,"",INDIRECT(NOM_FR_FACADE&amp;ADDRESS('PR-tampon'!$E41,COLUMN(REFERENCEMENT_FACADE[REF ApL]))))))</f>
        <v/>
      </c>
    </row>
    <row r="76" spans="1:18" ht="170.1" customHeight="1" x14ac:dyDescent="0.25">
      <c r="A76" s="2">
        <f ca="1">IF('PR-tampon'!B42=0,"",IF(A75+1&gt;'MODULE DE RECHERCHE'!$F$36,"",A75+1))</f>
        <v>34</v>
      </c>
      <c r="B76" s="7">
        <f ca="1">IF('PR-tampon'!E42="","",IF('PR-tampon'!E42=0,"",INDIRECT(NOM_FR_FACADE&amp;ADDRESS('PR-tampon'!$E42,COLUMN(REFERENCEMENT_FACADE[[#Headers],[DATE REFERENCEMENT]])))))</f>
        <v>45370</v>
      </c>
      <c r="C76" s="2" t="str">
        <f ca="1">IF('PR-tampon'!B42="","",IF('PR-tampon'!B42=0,"",INDIRECT(NOM_FR_FACADE&amp;ADDRESS('PR-tampon'!$E42,COLUMN(REFERENCEMENT_FACADE[[#Headers],[ASPECT]])))))</f>
        <v>Verre</v>
      </c>
      <c r="D76" s="2" t="str">
        <f ca="1">IF('PR-tampon'!B42="","",IF('PR-tampon'!B42=0,"",INDIRECT(NOM_FR_FACADE&amp;ADDRESS('PR-tampon'!$E42,COLUMN(REFERENCEMENT_FACADE[[#Headers],[TYPE DE PROCEDE]])))))</f>
        <v>Façade légère en vitrage extérieur maintenu par clameaux</v>
      </c>
      <c r="E76" s="2" t="str">
        <f ca="1">IF('PR-tampon'!B42="","",IF('PR-tampon'!B42=0,"",INDIRECT(NOM_FR_FACADE&amp;ADDRESS('PR-tampon'!$E42,COLUMN(REFERENCEMENT_FACADE[[#Headers],[NOM COMMERCIAL DU PROCEDE]])))))</f>
        <v>FWS 50/60 SG CL</v>
      </c>
      <c r="F76" s="2" t="str">
        <f ca="1">IF('PR-tampon'!B42="","",IF('PR-tampon'!B42=0,"",INDIRECT(NOM_FR_FACADE&amp;ADDRESS('PR-tampon'!$E42,COLUMN(REFERENCEMENT_FACADE[[#Headers],[FABRICANT / TITULAIRE]])))))</f>
        <v>Schüco International SCS 
(FR)</v>
      </c>
      <c r="G76" s="2" t="str">
        <f ca="1">IF('PR-tampon'!B42="","",IF('PR-tampon'!B42=0,"",INDIRECT(NOM_FR_FACADE&amp;ADDRESS('PR-tampon'!$E42,COLUMN(REFERENCEMENT_FACADE[[#Headers],[TYPE DE DOCUMENT DE REFERENCE]])))))</f>
        <v>Avis Technique</v>
      </c>
      <c r="H76" s="2" t="str">
        <f ca="1">IF('PR-tampon'!B42="","",IF('PR-tampon'!B42=0,"",INDIRECT(NOM_FR_FACADE&amp;ADDRESS('PR-tampon'!$E42,COLUMN(REFERENCEMENT_FACADE[[#Headers],[REF]])))))</f>
        <v>2.1/21-1822_V2</v>
      </c>
      <c r="I76" s="7">
        <f ca="1">IF('PR-tampon'!B42="","",IF('PR-tampon'!B42=0,"",INDIRECT(NOM_FR_FACADE&amp;ADDRESS('PR-tampon'!$E42,COLUMN(REFERENCEMENT_FACADE[[#Headers],[AVIS LIMITE AU / VALIDITE]])))))</f>
        <v>47817</v>
      </c>
      <c r="J76" s="7" t="str">
        <f ca="1">IF('PR-tampon'!B42="","",IF('PR-tampon'!B42=0,"",INDIRECT(NOM_FR_FACADE&amp;ADDRESS('PR-tampon'!$E42,COLUMN(REFERENCEMENT_FACADE[[#Headers],[TC/TNC
dans le domaine d''emploi visé]])))))</f>
        <v>TNC
(N'est pas sur liste verte de la C2p à date du référencement)</v>
      </c>
      <c r="K76" s="2" t="str">
        <f ca="1">IF('PR-tampon'!B42="","",IF('PR-tampon'!B42=0,"",INDIRECT(NOM_FR_FACADE&amp;ADDRESS('PR-tampon'!$E42,COLUMN(REFERENCEMENT_FACADE[[#Headers],[Synthèse support visés]])))))</f>
        <v>Charpente bois (NF DTU 31.1)</v>
      </c>
      <c r="L76" s="2" t="str">
        <f ca="1">IF('PR-tampon'!B42="","",IF('PR-tampon'!B42=0,"",INDIRECT(NOM_FR_FACADE&amp;ADDRESS('PR-tampon'!$E42,COLUMN(REFERENCEMENT_FACADE[[#Headers],[LIMITATION DE HAUTEUR DE FACADE3]])))))</f>
        <v>(Situation a à c) h≤ 50 m
(Situation d) h≤ 18 m</v>
      </c>
      <c r="M76" s="74">
        <f ca="1">IF('PR-tampon'!B42="","",IF('PR-tampon'!B42=0,"",INDIRECT(NOM_FR_FACADE&amp;ADDRESS('PR-tampon'!$E42,COLUMN(REFERENCEMENT_FACADE[[#Headers],[LIMITATION DE HAUTEUR DE FACADE]])))))</f>
        <v>50</v>
      </c>
      <c r="N76" s="59" t="str">
        <f ca="1">IF('PR-tampon'!B42="","",IF('PR-tampon'!B42=0,"",IF(INDIRECT(NOM_FR_FACADE&amp;ADDRESS('PR-tampon'!$E42,COLUMN(REFERENCEMENT_FACADE[Observation domaine d''emploi Hauteur])))=0,"-",INDIRECT(NOM_FR_FACADE&amp;ADDRESS('PR-tampon'!$E42,COLUMN(REFERENCEMENT_FACADE[Observation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6" s="2" t="str">
        <f ca="1">IF('PR-tampon'!B42="","",IF('PR-tampon'!B42=0,"",INDIRECT(NOM_FR_FACADE&amp;ADDRESS('PR-tampon'!$E42,COLUMN(REFERENCEMENT_FACADE[[#Headers],[Colonne catégorie visée]])))))</f>
        <v>I
II
III
IV</v>
      </c>
      <c r="P76" s="2" t="str">
        <f ca="1">IF('PR-tampon'!B42="","",IF('PR-tampon'!B42=0,"",INDIRECT(NOM_FR_FACADE&amp;ADDRESS('PR-tampon'!$E42,COLUMN(REFERENCEMENT_FACADE[[#Headers],[Colonne zone visée]])))))</f>
        <v>4
4
4
4</v>
      </c>
      <c r="Q76" s="59" t="str">
        <f ca="1">IF(OR(RECH_CATEGORIE=FALSE,MID(Tableau5[[#This Row],[ZONE DE SISMICITE MAXIMALE POUR LA CATEGORIE DE BATIMENT VISEE]],2,2)="**"),IF('PR-tampon'!B42="","",IF('PR-tampon'!B42=0,"",IF(INDIRECT(NOM_FR_FACADE&amp;ADDRESS('PR-tampon'!$E42,COLUMN(REFERENCEMENT_FACADE[OBSERVATIONS SUR DOMAINE D''EMPLOI Sismique])))="","-",(INDIRECT(NOM_FR_FACADE&amp;ADDRESS('PR-tampon'!$E42,COLUMN(REFERENCEMENT_FACADE[OBSERVATIONS SUR DOMAINE D''EMPLOI Sismique]))))))),"")</f>
        <v>-</v>
      </c>
      <c r="R76" s="2" t="str">
        <f ca="1">IF('PR-tampon'!B42="","",IF('PR-tampon'!B42=0,"",IF(INDIRECT(NOM_FR_FACADE&amp;ADDRESS('PR-tampon'!$E42,COLUMN(REFERENCEMENT_FACADE[REF ApL])))=0,"",INDIRECT(NOM_FR_FACADE&amp;ADDRESS('PR-tampon'!$E42,COLUMN(REFERENCEMENT_FACADE[REF ApL]))))))</f>
        <v/>
      </c>
    </row>
    <row r="77" spans="1:18" ht="170.1" customHeight="1" x14ac:dyDescent="0.25">
      <c r="A77" s="2">
        <f ca="1">IF('PR-tampon'!B43=0,"",IF(A76+1&gt;'MODULE DE RECHERCHE'!$F$36,"",A76+1))</f>
        <v>35</v>
      </c>
      <c r="B77" s="7">
        <f ca="1">IF('PR-tampon'!E43="","",IF('PR-tampon'!E43=0,"",INDIRECT(NOM_FR_FACADE&amp;ADDRESS('PR-tampon'!$E43,COLUMN(REFERENCEMENT_FACADE[[#Headers],[DATE REFERENCEMENT]])))))</f>
        <v>45700</v>
      </c>
      <c r="C77" s="2" t="str">
        <f ca="1">IF('PR-tampon'!B43="","",IF('PR-tampon'!B43=0,"",INDIRECT(NOM_FR_FACADE&amp;ADDRESS('PR-tampon'!$E43,COLUMN(REFERENCEMENT_FACADE[[#Headers],[ASPECT]])))))</f>
        <v>Verre</v>
      </c>
      <c r="D77" s="2" t="str">
        <f ca="1">IF('PR-tampon'!B43="","",IF('PR-tampon'!B43=0,"",INDIRECT(NOM_FR_FACADE&amp;ADDRESS('PR-tampon'!$E43,COLUMN(REFERENCEMENT_FACADE[[#Headers],[TYPE DE PROCEDE]])))))</f>
        <v xml:space="preserve">Façade légère en Vitrage Extérieur Collé (VEC) </v>
      </c>
      <c r="E77" s="2" t="str">
        <f ca="1">IF('PR-tampon'!B43="","",IF('PR-tampon'!B43=0,"",INDIRECT(NOM_FR_FACADE&amp;ADDRESS('PR-tampon'!$E43,COLUMN(REFERENCEMENT_FACADE[[#Headers],[NOM COMMERCIAL DU PROCEDE]])))))</f>
        <v>Wicline 70 SG</v>
      </c>
      <c r="F77" s="2" t="str">
        <f ca="1">IF('PR-tampon'!B43="","",IF('PR-tampon'!B43=0,"",INDIRECT(NOM_FR_FACADE&amp;ADDRESS('PR-tampon'!$E43,COLUMN(REFERENCEMENT_FACADE[[#Headers],[FABRICANT / TITULAIRE]])))))</f>
        <v>Hydro Building Systems (SARL)</v>
      </c>
      <c r="G77" s="2" t="str">
        <f ca="1">IF('PR-tampon'!B43="","",IF('PR-tampon'!B43=0,"",INDIRECT(NOM_FR_FACADE&amp;ADDRESS('PR-tampon'!$E43,COLUMN(REFERENCEMENT_FACADE[[#Headers],[TYPE DE DOCUMENT DE REFERENCE]])))))</f>
        <v>Document Technique d'Application (DTA)</v>
      </c>
      <c r="H77" s="2" t="str">
        <f ca="1">IF('PR-tampon'!B43="","",IF('PR-tampon'!B43=0,"",INDIRECT(NOM_FR_FACADE&amp;ADDRESS('PR-tampon'!$E43,COLUMN(REFERENCEMENT_FACADE[[#Headers],[REF]])))))</f>
        <v>2.1/24-1842_V1</v>
      </c>
      <c r="I77" s="7">
        <f ca="1">IF('PR-tampon'!B43="","",IF('PR-tampon'!B43=0,"",INDIRECT(NOM_FR_FACADE&amp;ADDRESS('PR-tampon'!$E43,COLUMN(REFERENCEMENT_FACADE[[#Headers],[AVIS LIMITE AU / VALIDITE]])))))</f>
        <v>46660</v>
      </c>
      <c r="J77" s="7" t="str">
        <f ca="1">IF('PR-tampon'!B43="","",IF('PR-tampon'!B43=0,"",INDIRECT(NOM_FR_FACADE&amp;ADDRESS('PR-tampon'!$E43,COLUMN(REFERENCEMENT_FACADE[[#Headers],[TC/TNC
dans le domaine d''emploi visé]])))))</f>
        <v>TC</v>
      </c>
      <c r="K77" s="2" t="str">
        <f ca="1">IF('PR-tampon'!B43="","",IF('PR-tampon'!B43=0,"",INDIRECT(NOM_FR_FACADE&amp;ADDRESS('PR-tampon'!$E43,COLUMN(REFERENCEMENT_FACADE[[#Headers],[Synthèse support visés]])))))</f>
        <v>Charpente bois (NF DTU 31.1)</v>
      </c>
      <c r="L77" s="2" t="str">
        <f ca="1">IF('PR-tampon'!B43="","",IF('PR-tampon'!B43=0,"",INDIRECT(NOM_FR_FACADE&amp;ADDRESS('PR-tampon'!$E43,COLUMN(REFERENCEMENT_FACADE[[#Headers],[LIMITATION DE HAUTEUR DE FACADE3]])))))</f>
        <v>(Situation a à c) h≤ 50 m
(Situation d) h≤ 28 m</v>
      </c>
      <c r="M77" s="74">
        <f ca="1">IF('PR-tampon'!B43="","",IF('PR-tampon'!B43=0,"",INDIRECT(NOM_FR_FACADE&amp;ADDRESS('PR-tampon'!$E43,COLUMN(REFERENCEMENT_FACADE[[#Headers],[LIMITATION DE HAUTEUR DE FACADE]])))))</f>
        <v>50</v>
      </c>
      <c r="N77" s="59" t="str">
        <f ca="1">IF('PR-tampon'!B43="","",IF('PR-tampon'!B43=0,"",IF(INDIRECT(NOM_FR_FACADE&amp;ADDRESS('PR-tampon'!$E43,COLUMN(REFERENCEMENT_FACADE[Observation domaine d''emploi Hauteur])))=0,"-",INDIRECT(NOM_FR_FACADE&amp;ADDRESS('PR-tampon'!$E43,COLUMN(REFERENCEMENT_FACADE[Observation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7" s="2" t="str">
        <f ca="1">IF('PR-tampon'!B43="","",IF('PR-tampon'!B43=0,"",INDIRECT(NOM_FR_FACADE&amp;ADDRESS('PR-tampon'!$E43,COLUMN(REFERENCEMENT_FACADE[[#Headers],[Colonne catégorie visée]])))))</f>
        <v>I
II
III
IV</v>
      </c>
      <c r="P77" s="2" t="str">
        <f ca="1">IF('PR-tampon'!B43="","",IF('PR-tampon'!B43=0,"",INDIRECT(NOM_FR_FACADE&amp;ADDRESS('PR-tampon'!$E43,COLUMN(REFERENCEMENT_FACADE[[#Headers],[Colonne zone visée]])))))</f>
        <v>4
4
4
4</v>
      </c>
      <c r="Q77" s="59" t="str">
        <f ca="1">IF(OR(RECH_CATEGORIE=FALSE,MID(Tableau5[[#This Row],[ZONE DE SISMICITE MAXIMALE POUR LA CATEGORIE DE BATIMENT VISEE]],2,2)="**"),IF('PR-tampon'!B43="","",IF('PR-tampon'!B43=0,"",IF(INDIRECT(NOM_FR_FACADE&amp;ADDRESS('PR-tampon'!$E43,COLUMN(REFERENCEMENT_FACADE[OBSERVATIONS SUR DOMAINE D''EMPLOI Sismique])))="","-",(INDIRECT(NOM_FR_FACADE&amp;ADDRESS('PR-tampon'!$E43,COLUMN(REFERENCEMENT_FACADE[OBSERVATIONS SUR DOMAINE D''EMPLOI Sismique]))))))),"")</f>
        <v>-</v>
      </c>
      <c r="R77" s="2" t="str">
        <f ca="1">IF('PR-tampon'!B43="","",IF('PR-tampon'!B43=0,"",IF(INDIRECT(NOM_FR_FACADE&amp;ADDRESS('PR-tampon'!$E43,COLUMN(REFERENCEMENT_FACADE[REF ApL])))=0,"",INDIRECT(NOM_FR_FACADE&amp;ADDRESS('PR-tampon'!$E43,COLUMN(REFERENCEMENT_FACADE[REF ApL]))))))</f>
        <v/>
      </c>
    </row>
    <row r="78" spans="1:18" ht="170.1" customHeight="1" x14ac:dyDescent="0.25">
      <c r="A78" s="2">
        <f ca="1">IF('PR-tampon'!B44=0,"",IF(A77+1&gt;'MODULE DE RECHERCHE'!$F$36,"",A77+1))</f>
        <v>36</v>
      </c>
      <c r="B78" s="7">
        <f ca="1">IF('PR-tampon'!E44="","",IF('PR-tampon'!E44=0,"",INDIRECT(NOM_FR_FACADE&amp;ADDRESS('PR-tampon'!$E44,COLUMN(REFERENCEMENT_FACADE[[#Headers],[DATE REFERENCEMENT]])))))</f>
        <v>45268</v>
      </c>
      <c r="C78" s="2" t="str">
        <f ca="1">IF('PR-tampon'!B44="","",IF('PR-tampon'!B44=0,"",INDIRECT(NOM_FR_FACADE&amp;ADDRESS('PR-tampon'!$E44,COLUMN(REFERENCEMENT_FACADE[[#Headers],[ASPECT]])))))</f>
        <v>Verre</v>
      </c>
      <c r="D78" s="2" t="str">
        <f ca="1">IF('PR-tampon'!B44="","",IF('PR-tampon'!B44=0,"",INDIRECT(NOM_FR_FACADE&amp;ADDRESS('PR-tampon'!$E44,COLUMN(REFERENCEMENT_FACADE[[#Headers],[TYPE DE PROCEDE]])))))</f>
        <v xml:space="preserve">Façade légère en Vitrage Extérieur Collé (VEC) </v>
      </c>
      <c r="E78" s="2" t="str">
        <f ca="1">IF('PR-tampon'!B44="","",IF('PR-tampon'!B44=0,"",INDIRECT(NOM_FR_FACADE&amp;ADDRESS('PR-tampon'!$E44,COLUMN(REFERENCEMENT_FACADE[[#Headers],[NOM COMMERCIAL DU PROCEDE]])))))</f>
        <v xml:space="preserve">SFC 85 Type A et B </v>
      </c>
      <c r="F78" s="2" t="str">
        <f ca="1">IF('PR-tampon'!B44="","",IF('PR-tampon'!B44=0,"",INDIRECT(NOM_FR_FACADE&amp;ADDRESS('PR-tampon'!$E44,COLUMN(REFERENCEMENT_FACADE[[#Headers],[FABRICANT / TITULAIRE]])))))</f>
        <v>Schüco International SCS 
(FR)</v>
      </c>
      <c r="G78" s="2" t="str">
        <f ca="1">IF('PR-tampon'!B44="","",IF('PR-tampon'!B44=0,"",INDIRECT(NOM_FR_FACADE&amp;ADDRESS('PR-tampon'!$E44,COLUMN(REFERENCEMENT_FACADE[[#Headers],[TYPE DE DOCUMENT DE REFERENCE]])))))</f>
        <v>Document Technique d'Application (DTA)</v>
      </c>
      <c r="H78" s="2" t="str">
        <f ca="1">IF('PR-tampon'!B44="","",IF('PR-tampon'!B44=0,"",INDIRECT(NOM_FR_FACADE&amp;ADDRESS('PR-tampon'!$E44,COLUMN(REFERENCEMENT_FACADE[[#Headers],[REF]])))))</f>
        <v>2.1/13-1537_V4</v>
      </c>
      <c r="I78" s="7">
        <f ca="1">IF('PR-tampon'!B44="","",IF('PR-tampon'!B44=0,"",INDIRECT(NOM_FR_FACADE&amp;ADDRESS('PR-tampon'!$E44,COLUMN(REFERENCEMENT_FACADE[[#Headers],[AVIS LIMITE AU / VALIDITE]])))))</f>
        <v>47299</v>
      </c>
      <c r="J78" s="7" t="str">
        <f ca="1">IF('PR-tampon'!B44="","",IF('PR-tampon'!B44=0,"",INDIRECT(NOM_FR_FACADE&amp;ADDRESS('PR-tampon'!$E44,COLUMN(REFERENCEMENT_FACADE[[#Headers],[TC/TNC
dans le domaine d''emploi visé]])))))</f>
        <v>TC</v>
      </c>
      <c r="K78" s="2" t="str">
        <f ca="1">IF('PR-tampon'!B44="","",IF('PR-tampon'!B44=0,"",INDIRECT(NOM_FR_FACADE&amp;ADDRESS('PR-tampon'!$E44,COLUMN(REFERENCEMENT_FACADE[[#Headers],[Synthèse support visés]])))))</f>
        <v>Charpente bois (NF DTU 31.1)</v>
      </c>
      <c r="L78" s="2" t="str">
        <f ca="1">IF('PR-tampon'!B44="","",IF('PR-tampon'!B44=0,"",INDIRECT(NOM_FR_FACADE&amp;ADDRESS('PR-tampon'!$E44,COLUMN(REFERENCEMENT_FACADE[[#Headers],[LIMITATION DE HAUTEUR DE FACADE3]])))))</f>
        <v>(Situation a à c) h≤ 50 m
(Situation d) h≤ 9 m</v>
      </c>
      <c r="M78" s="74">
        <f ca="1">IF('PR-tampon'!B44="","",IF('PR-tampon'!B44=0,"",INDIRECT(NOM_FR_FACADE&amp;ADDRESS('PR-tampon'!$E44,COLUMN(REFERENCEMENT_FACADE[[#Headers],[LIMITATION DE HAUTEUR DE FACADE]])))))</f>
        <v>50</v>
      </c>
      <c r="N78" s="59" t="str">
        <f ca="1">IF('PR-tampon'!B44="","",IF('PR-tampon'!B44=0,"",IF(INDIRECT(NOM_FR_FACADE&amp;ADDRESS('PR-tampon'!$E44,COLUMN(REFERENCEMENT_FACADE[Observation domaine d''emploi Hauteur])))=0,"-",INDIRECT(NOM_FR_FACADE&amp;ADDRESS('PR-tampon'!$E44,COLUMN(REFERENCEMENT_FACADE[Observation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8" s="2" t="str">
        <f ca="1">IF('PR-tampon'!B44="","",IF('PR-tampon'!B44=0,"",INDIRECT(NOM_FR_FACADE&amp;ADDRESS('PR-tampon'!$E44,COLUMN(REFERENCEMENT_FACADE[[#Headers],[Colonne catégorie visée]])))))</f>
        <v>I
II
III
IV</v>
      </c>
      <c r="P78" s="2" t="str">
        <f ca="1">IF('PR-tampon'!B44="","",IF('PR-tampon'!B44=0,"",INDIRECT(NOM_FR_FACADE&amp;ADDRESS('PR-tampon'!$E44,COLUMN(REFERENCEMENT_FACADE[[#Headers],[Colonne zone visée]])))))</f>
        <v>4
4
4
4</v>
      </c>
      <c r="Q78" s="59" t="str">
        <f ca="1">IF(OR(RECH_CATEGORIE=FALSE,MID(Tableau5[[#This Row],[ZONE DE SISMICITE MAXIMALE POUR LA CATEGORIE DE BATIMENT VISEE]],2,2)="**"),IF('PR-tampon'!B44="","",IF('PR-tampon'!B44=0,"",IF(INDIRECT(NOM_FR_FACADE&amp;ADDRESS('PR-tampon'!$E44,COLUMN(REFERENCEMENT_FACADE[OBSERVATIONS SUR DOMAINE D''EMPLOI Sismique])))="","-",(INDIRECT(NOM_FR_FACADE&amp;ADDRESS('PR-tampon'!$E44,COLUMN(REFERENCEMENT_FACADE[OBSERVATIONS SUR DOMAINE D''EMPLOI Sismique]))))))),"")</f>
        <v>-</v>
      </c>
      <c r="R78" s="2" t="str">
        <f ca="1">IF('PR-tampon'!B44="","",IF('PR-tampon'!B44=0,"",IF(INDIRECT(NOM_FR_FACADE&amp;ADDRESS('PR-tampon'!$E44,COLUMN(REFERENCEMENT_FACADE[REF ApL])))=0,"",INDIRECT(NOM_FR_FACADE&amp;ADDRESS('PR-tampon'!$E44,COLUMN(REFERENCEMENT_FACADE[REF ApL]))))))</f>
        <v/>
      </c>
    </row>
    <row r="79" spans="1:18" ht="170.1" customHeight="1" x14ac:dyDescent="0.25">
      <c r="A79" s="2">
        <f ca="1">IF('PR-tampon'!B45=0,"",IF(A78+1&gt;'MODULE DE RECHERCHE'!$F$36,"",A78+1))</f>
        <v>37</v>
      </c>
      <c r="B79" s="7">
        <f ca="1">IF('PR-tampon'!E45="","",IF('PR-tampon'!E45=0,"",INDIRECT(NOM_FR_FACADE&amp;ADDRESS('PR-tampon'!$E45,COLUMN(REFERENCEMENT_FACADE[[#Headers],[DATE REFERENCEMENT]])))))</f>
        <v>44893</v>
      </c>
      <c r="C79" s="2" t="str">
        <f ca="1">IF('PR-tampon'!B45="","",IF('PR-tampon'!B45=0,"",INDIRECT(NOM_FR_FACADE&amp;ADDRESS('PR-tampon'!$E45,COLUMN(REFERENCEMENT_FACADE[[#Headers],[ASPECT]])))))</f>
        <v>Verre</v>
      </c>
      <c r="D79" s="2" t="str">
        <f ca="1">IF('PR-tampon'!B45="","",IF('PR-tampon'!B45=0,"",INDIRECT(NOM_FR_FACADE&amp;ADDRESS('PR-tampon'!$E45,COLUMN(REFERENCEMENT_FACADE[[#Headers],[TYPE DE PROCEDE]])))))</f>
        <v xml:space="preserve">Façade légère en Vitrage Extérieur Collé (VEC) </v>
      </c>
      <c r="E79" s="2" t="str">
        <f ca="1">IF('PR-tampon'!B45="","",IF('PR-tampon'!B45=0,"",INDIRECT(NOM_FR_FACADE&amp;ADDRESS('PR-tampon'!$E45,COLUMN(REFERENCEMENT_FACADE[[#Headers],[NOM COMMERCIAL DU PROCEDE]])))))</f>
        <v>CW 50 FV</v>
      </c>
      <c r="F79" s="2" t="str">
        <f ca="1">IF('PR-tampon'!B45="","",IF('PR-tampon'!B45=0,"",INDIRECT(NOM_FR_FACADE&amp;ADDRESS('PR-tampon'!$E45,COLUMN(REFERENCEMENT_FACADE[[#Headers],[FABRICANT / TITULAIRE]])))))</f>
        <v>Reynaers Aluminium</v>
      </c>
      <c r="G79" s="2" t="str">
        <f ca="1">IF('PR-tampon'!B45="","",IF('PR-tampon'!B45=0,"",INDIRECT(NOM_FR_FACADE&amp;ADDRESS('PR-tampon'!$E45,COLUMN(REFERENCEMENT_FACADE[[#Headers],[TYPE DE DOCUMENT DE REFERENCE]])))))</f>
        <v>Document Technique d'Application (DTA)</v>
      </c>
      <c r="H79" s="2" t="str">
        <f ca="1">IF('PR-tampon'!B45="","",IF('PR-tampon'!B45=0,"",INDIRECT(NOM_FR_FACADE&amp;ADDRESS('PR-tampon'!$E45,COLUMN(REFERENCEMENT_FACADE[[#Headers],[REF]])))))</f>
        <v>2.1/13-1599_V3</v>
      </c>
      <c r="I79" s="7">
        <f ca="1">IF('PR-tampon'!B45="","",IF('PR-tampon'!B45=0,"",INDIRECT(NOM_FR_FACADE&amp;ADDRESS('PR-tampon'!$E45,COLUMN(REFERENCEMENT_FACADE[[#Headers],[AVIS LIMITE AU / VALIDITE]])))))</f>
        <v>46568</v>
      </c>
      <c r="J79" s="7" t="str">
        <f ca="1">IF('PR-tampon'!B45="","",IF('PR-tampon'!B45=0,"",INDIRECT(NOM_FR_FACADE&amp;ADDRESS('PR-tampon'!$E45,COLUMN(REFERENCEMENT_FACADE[[#Headers],[TC/TNC
dans le domaine d''emploi visé]])))))</f>
        <v>TC</v>
      </c>
      <c r="K79" s="2" t="str">
        <f ca="1">IF('PR-tampon'!B45="","",IF('PR-tampon'!B45=0,"",INDIRECT(NOM_FR_FACADE&amp;ADDRESS('PR-tampon'!$E45,COLUMN(REFERENCEMENT_FACADE[[#Headers],[Synthèse support visés]])))))</f>
        <v>Charpente bois (NF DTU 31.1)</v>
      </c>
      <c r="L79" s="2" t="str">
        <f ca="1">IF('PR-tampon'!B45="","",IF('PR-tampon'!B45=0,"",INDIRECT(NOM_FR_FACADE&amp;ADDRESS('PR-tampon'!$E45,COLUMN(REFERENCEMENT_FACADE[[#Headers],[LIMITATION DE HAUTEUR DE FACADE3]])))))</f>
        <v>(Situation a à c) h≤ 50 m
(Situation d) h≤ 9 m</v>
      </c>
      <c r="M79" s="74">
        <f ca="1">IF('PR-tampon'!B45="","",IF('PR-tampon'!B45=0,"",INDIRECT(NOM_FR_FACADE&amp;ADDRESS('PR-tampon'!$E45,COLUMN(REFERENCEMENT_FACADE[[#Headers],[LIMITATION DE HAUTEUR DE FACADE]])))))</f>
        <v>50</v>
      </c>
      <c r="N79" s="59" t="str">
        <f ca="1">IF('PR-tampon'!B45="","",IF('PR-tampon'!B45=0,"",IF(INDIRECT(NOM_FR_FACADE&amp;ADDRESS('PR-tampon'!$E45,COLUMN(REFERENCEMENT_FACADE[Observation domaine d''emploi Hauteur])))=0,"-",INDIRECT(NOM_FR_FACADE&amp;ADDRESS('PR-tampon'!$E45,COLUMN(REFERENCEMENT_FACADE[Observation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9" s="2" t="str">
        <f ca="1">IF('PR-tampon'!B45="","",IF('PR-tampon'!B45=0,"",INDIRECT(NOM_FR_FACADE&amp;ADDRESS('PR-tampon'!$E45,COLUMN(REFERENCEMENT_FACADE[[#Headers],[Colonne catégorie visée]])))))</f>
        <v>I
II
III
IV</v>
      </c>
      <c r="P79" s="2" t="str">
        <f ca="1">IF('PR-tampon'!B45="","",IF('PR-tampon'!B45=0,"",INDIRECT(NOM_FR_FACADE&amp;ADDRESS('PR-tampon'!$E45,COLUMN(REFERENCEMENT_FACADE[[#Headers],[Colonne zone visée]])))))</f>
        <v>4
4**
4**
4**</v>
      </c>
      <c r="Q79" s="59" t="str">
        <f ca="1">IF(OR(RECH_CATEGORIE=FALSE,MID(Tableau5[[#This Row],[ZONE DE SISMICITE MAXIMALE POUR LA CATEGORIE DE BATIMENT VISEE]],2,2)="**"),IF('PR-tampon'!B45="","",IF('PR-tampon'!B45=0,"",IF(INDIRECT(NOM_FR_FACADE&amp;ADDRESS('PR-tampon'!$E45,COLUMN(REFERENCEMENT_FACADE[OBSERVATIONS SUR DOMAINE D''EMPLOI Sismique])))="","-",(INDIRECT(NOM_FR_FACADE&amp;ADDRESS('PR-tampon'!$E45,COLUMN(REFERENCEMENT_FACADE[OBSERVATIONS SUR DOMAINE D''EMPLOI Sismique]))))))),"")</f>
        <v>** Domaine d'emploi sismique :
Domaine d’emploi en zones sismiques CW 50-FV capot sur 4 côtés et trame horizontale</v>
      </c>
      <c r="R79" s="2" t="str">
        <f ca="1">IF('PR-tampon'!B45="","",IF('PR-tampon'!B45=0,"",IF(INDIRECT(NOM_FR_FACADE&amp;ADDRESS('PR-tampon'!$E45,COLUMN(REFERENCEMENT_FACADE[REF ApL])))=0,"",INDIRECT(NOM_FR_FACADE&amp;ADDRESS('PR-tampon'!$E45,COLUMN(REFERENCEMENT_FACADE[REF ApL]))))))</f>
        <v/>
      </c>
    </row>
    <row r="80" spans="1:18" ht="170.1" customHeight="1" x14ac:dyDescent="0.25">
      <c r="A80" s="2">
        <f ca="1">IF('PR-tampon'!B46=0,"",IF(A79+1&gt;'MODULE DE RECHERCHE'!$F$36,"",A79+1))</f>
        <v>38</v>
      </c>
      <c r="B80" s="7">
        <f ca="1">IF('PR-tampon'!E46="","",IF('PR-tampon'!E46=0,"",INDIRECT(NOM_FR_FACADE&amp;ADDRESS('PR-tampon'!$E46,COLUMN(REFERENCEMENT_FACADE[[#Headers],[DATE REFERENCEMENT]])))))</f>
        <v>44893</v>
      </c>
      <c r="C80" s="2" t="str">
        <f ca="1">IF('PR-tampon'!B46="","",IF('PR-tampon'!B46=0,"",INDIRECT(NOM_FR_FACADE&amp;ADDRESS('PR-tampon'!$E46,COLUMN(REFERENCEMENT_FACADE[[#Headers],[ASPECT]])))))</f>
        <v>Verre</v>
      </c>
      <c r="D80" s="2" t="str">
        <f ca="1">IF('PR-tampon'!B46="","",IF('PR-tampon'!B46=0,"",INDIRECT(NOM_FR_FACADE&amp;ADDRESS('PR-tampon'!$E46,COLUMN(REFERENCEMENT_FACADE[[#Headers],[TYPE DE PROCEDE]])))))</f>
        <v xml:space="preserve">Façade légère en Vitrage Extérieur Collé (VEC) </v>
      </c>
      <c r="E80" s="2" t="str">
        <f ca="1">IF('PR-tampon'!B46="","",IF('PR-tampon'!B46=0,"",INDIRECT(NOM_FR_FACADE&amp;ADDRESS('PR-tampon'!$E46,COLUMN(REFERENCEMENT_FACADE[[#Headers],[NOM COMMERCIAL DU PROCEDE]])))))</f>
        <v xml:space="preserve">CW 86 </v>
      </c>
      <c r="F80" s="2" t="str">
        <f ca="1">IF('PR-tampon'!B46="","",IF('PR-tampon'!B46=0,"",INDIRECT(NOM_FR_FACADE&amp;ADDRESS('PR-tampon'!$E46,COLUMN(REFERENCEMENT_FACADE[[#Headers],[FABRICANT / TITULAIRE]])))))</f>
        <v>Reynaers Aluminium</v>
      </c>
      <c r="G80" s="2" t="str">
        <f ca="1">IF('PR-tampon'!B46="","",IF('PR-tampon'!B46=0,"",INDIRECT(NOM_FR_FACADE&amp;ADDRESS('PR-tampon'!$E46,COLUMN(REFERENCEMENT_FACADE[[#Headers],[TYPE DE DOCUMENT DE REFERENCE]])))))</f>
        <v>Document Technique d'Application (DTA)</v>
      </c>
      <c r="H80" s="2" t="str">
        <f ca="1">IF('PR-tampon'!B46="","",IF('PR-tampon'!B46=0,"",INDIRECT(NOM_FR_FACADE&amp;ADDRESS('PR-tampon'!$E46,COLUMN(REFERENCEMENT_FACADE[[#Headers],[REF]])))))</f>
        <v>2.1/20-1809_V2</v>
      </c>
      <c r="I80" s="7">
        <f ca="1">IF('PR-tampon'!B46="","",IF('PR-tampon'!B46=0,"",INDIRECT(NOM_FR_FACADE&amp;ADDRESS('PR-tampon'!$E46,COLUMN(REFERENCEMENT_FACADE[[#Headers],[AVIS LIMITE AU / VALIDITE]])))))</f>
        <v>46081</v>
      </c>
      <c r="J80" s="7" t="str">
        <f ca="1">IF('PR-tampon'!B46="","",IF('PR-tampon'!B46=0,"",INDIRECT(NOM_FR_FACADE&amp;ADDRESS('PR-tampon'!$E46,COLUMN(REFERENCEMENT_FACADE[[#Headers],[TC/TNC
dans le domaine d''emploi visé]])))))</f>
        <v>TC</v>
      </c>
      <c r="K80" s="2" t="str">
        <f ca="1">IF('PR-tampon'!B46="","",IF('PR-tampon'!B46=0,"",INDIRECT(NOM_FR_FACADE&amp;ADDRESS('PR-tampon'!$E46,COLUMN(REFERENCEMENT_FACADE[[#Headers],[Synthèse support visés]])))))</f>
        <v>Charpente bois (NF DTU 31.1)</v>
      </c>
      <c r="L80" s="2" t="str">
        <f ca="1">IF('PR-tampon'!B46="","",IF('PR-tampon'!B46=0,"",INDIRECT(NOM_FR_FACADE&amp;ADDRESS('PR-tampon'!$E46,COLUMN(REFERENCEMENT_FACADE[[#Headers],[LIMITATION DE HAUTEUR DE FACADE3]])))))</f>
        <v>(Situation a à c) h≤ 50 m
(Situation d) h≤ 9 m</v>
      </c>
      <c r="M80" s="74">
        <f ca="1">IF('PR-tampon'!B46="","",IF('PR-tampon'!B46=0,"",INDIRECT(NOM_FR_FACADE&amp;ADDRESS('PR-tampon'!$E46,COLUMN(REFERENCEMENT_FACADE[[#Headers],[LIMITATION DE HAUTEUR DE FACADE]])))))</f>
        <v>50</v>
      </c>
      <c r="N80" s="59" t="str">
        <f ca="1">IF('PR-tampon'!B46="","",IF('PR-tampon'!B46=0,"",IF(INDIRECT(NOM_FR_FACADE&amp;ADDRESS('PR-tampon'!$E46,COLUMN(REFERENCEMENT_FACADE[Observation domaine d''emploi Hauteur])))=0,"-",INDIRECT(NOM_FR_FACADE&amp;ADDRESS('PR-tampon'!$E46,COLUMN(REFERENCEMENT_FACADE[Observation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0" s="2" t="str">
        <f ca="1">IF('PR-tampon'!B46="","",IF('PR-tampon'!B46=0,"",INDIRECT(NOM_FR_FACADE&amp;ADDRESS('PR-tampon'!$E46,COLUMN(REFERENCEMENT_FACADE[[#Headers],[Colonne catégorie visée]])))))</f>
        <v>I
II
III
IV</v>
      </c>
      <c r="P80" s="2" t="str">
        <f ca="1">IF('PR-tampon'!B46="","",IF('PR-tampon'!B46=0,"",INDIRECT(NOM_FR_FACADE&amp;ADDRESS('PR-tampon'!$E46,COLUMN(REFERENCEMENT_FACADE[[#Headers],[Colonne zone visée]])))))</f>
        <v>4
4
4
4</v>
      </c>
      <c r="Q80" s="59" t="str">
        <f ca="1">IF(OR(RECH_CATEGORIE=FALSE,MID(Tableau5[[#This Row],[ZONE DE SISMICITE MAXIMALE POUR LA CATEGORIE DE BATIMENT VISEE]],2,2)="**"),IF('PR-tampon'!B46="","",IF('PR-tampon'!B46=0,"",IF(INDIRECT(NOM_FR_FACADE&amp;ADDRESS('PR-tampon'!$E46,COLUMN(REFERENCEMENT_FACADE[OBSERVATIONS SUR DOMAINE D''EMPLOI Sismique])))="","-",(INDIRECT(NOM_FR_FACADE&amp;ADDRESS('PR-tampon'!$E46,COLUMN(REFERENCEMENT_FACADE[OBSERVATIONS SUR DOMAINE D''EMPLOI Sismique]))))))),"")</f>
        <v>-</v>
      </c>
      <c r="R80" s="2" t="str">
        <f ca="1">IF('PR-tampon'!B46="","",IF('PR-tampon'!B46=0,"",IF(INDIRECT(NOM_FR_FACADE&amp;ADDRESS('PR-tampon'!$E46,COLUMN(REFERENCEMENT_FACADE[REF ApL])))=0,"",INDIRECT(NOM_FR_FACADE&amp;ADDRESS('PR-tampon'!$E46,COLUMN(REFERENCEMENT_FACADE[REF ApL]))))))</f>
        <v/>
      </c>
    </row>
    <row r="81" spans="1:18" ht="170.1" customHeight="1" x14ac:dyDescent="0.25">
      <c r="A81" s="2">
        <f ca="1">IF('PR-tampon'!B47=0,"",IF(A80+1&gt;'MODULE DE RECHERCHE'!$F$36,"",A80+1))</f>
        <v>39</v>
      </c>
      <c r="B81" s="7">
        <f ca="1">IF('PR-tampon'!E47="","",IF('PR-tampon'!E47=0,"",INDIRECT(NOM_FR_FACADE&amp;ADDRESS('PR-tampon'!$E47,COLUMN(REFERENCEMENT_FACADE[[#Headers],[DATE REFERENCEMENT]])))))</f>
        <v>44893</v>
      </c>
      <c r="C81" s="2" t="str">
        <f ca="1">IF('PR-tampon'!B47="","",IF('PR-tampon'!B47=0,"",INDIRECT(NOM_FR_FACADE&amp;ADDRESS('PR-tampon'!$E47,COLUMN(REFERENCEMENT_FACADE[[#Headers],[ASPECT]])))))</f>
        <v>Verre</v>
      </c>
      <c r="D81" s="2" t="str">
        <f ca="1">IF('PR-tampon'!B47="","",IF('PR-tampon'!B47=0,"",INDIRECT(NOM_FR_FACADE&amp;ADDRESS('PR-tampon'!$E47,COLUMN(REFERENCEMENT_FACADE[[#Headers],[TYPE DE PROCEDE]])))))</f>
        <v xml:space="preserve">Façade légère en Vitrage Extérieur Collé (VEC) </v>
      </c>
      <c r="E81" s="2" t="str">
        <f ca="1">IF('PR-tampon'!B47="","",IF('PR-tampon'!B47=0,"",INDIRECT(NOM_FR_FACADE&amp;ADDRESS('PR-tampon'!$E47,COLUMN(REFERENCEMENT_FACADE[[#Headers],[NOM COMMERCIAL DU PROCEDE]])))))</f>
        <v xml:space="preserve">Ouvrants intégrés dans FW 50+ /  FW 50+ H – OI </v>
      </c>
      <c r="F81" s="2" t="str">
        <f ca="1">IF('PR-tampon'!B47="","",IF('PR-tampon'!B47=0,"",INDIRECT(NOM_FR_FACADE&amp;ADDRESS('PR-tampon'!$E47,COLUMN(REFERENCEMENT_FACADE[[#Headers],[FABRICANT / TITULAIRE]])))))</f>
        <v>Schüco International SCS 
(FR)</v>
      </c>
      <c r="G81" s="2" t="str">
        <f ca="1">IF('PR-tampon'!B47="","",IF('PR-tampon'!B47=0,"",INDIRECT(NOM_FR_FACADE&amp;ADDRESS('PR-tampon'!$E47,COLUMN(REFERENCEMENT_FACADE[[#Headers],[TYPE DE DOCUMENT DE REFERENCE]])))))</f>
        <v>Document Technique d'Application (DTA)</v>
      </c>
      <c r="H81" s="2" t="str">
        <f ca="1">IF('PR-tampon'!B47="","",IF('PR-tampon'!B47=0,"",INDIRECT(NOM_FR_FACADE&amp;ADDRESS('PR-tampon'!$E47,COLUMN(REFERENCEMENT_FACADE[[#Headers],[REF]])))))</f>
        <v>2.1/12-1503_V3</v>
      </c>
      <c r="I81" s="7">
        <f ca="1">IF('PR-tampon'!B47="","",IF('PR-tampon'!B47=0,"",INDIRECT(NOM_FR_FACADE&amp;ADDRESS('PR-tampon'!$E47,COLUMN(REFERENCEMENT_FACADE[[#Headers],[AVIS LIMITE AU / VALIDITE]])))))</f>
        <v>46418</v>
      </c>
      <c r="J81" s="7" t="str">
        <f ca="1">IF('PR-tampon'!B47="","",IF('PR-tampon'!B47=0,"",INDIRECT(NOM_FR_FACADE&amp;ADDRESS('PR-tampon'!$E47,COLUMN(REFERENCEMENT_FACADE[[#Headers],[TC/TNC
dans le domaine d''emploi visé]])))))</f>
        <v>TC</v>
      </c>
      <c r="K81" s="2" t="str">
        <f ca="1">IF('PR-tampon'!B47="","",IF('PR-tampon'!B47=0,"",INDIRECT(NOM_FR_FACADE&amp;ADDRESS('PR-tampon'!$E47,COLUMN(REFERENCEMENT_FACADE[[#Headers],[Synthèse support visés]])))))</f>
        <v>Charpente bois (NF DTU 31.1)</v>
      </c>
      <c r="L81" s="2" t="str">
        <f ca="1">IF('PR-tampon'!B47="","",IF('PR-tampon'!B47=0,"",INDIRECT(NOM_FR_FACADE&amp;ADDRESS('PR-tampon'!$E47,COLUMN(REFERENCEMENT_FACADE[[#Headers],[LIMITATION DE HAUTEUR DE FACADE3]])))))</f>
        <v>(Situation a à c) h≤ 50 m
(Situation d) h≤ 9 m</v>
      </c>
      <c r="M81" s="74">
        <f ca="1">IF('PR-tampon'!B47="","",IF('PR-tampon'!B47=0,"",INDIRECT(NOM_FR_FACADE&amp;ADDRESS('PR-tampon'!$E47,COLUMN(REFERENCEMENT_FACADE[[#Headers],[LIMITATION DE HAUTEUR DE FACADE]])))))</f>
        <v>50</v>
      </c>
      <c r="N81" s="59" t="str">
        <f ca="1">IF('PR-tampon'!B47="","",IF('PR-tampon'!B47=0,"",IF(INDIRECT(NOM_FR_FACADE&amp;ADDRESS('PR-tampon'!$E47,COLUMN(REFERENCEMENT_FACADE[Observation domaine d''emploi Hauteur])))=0,"-",INDIRECT(NOM_FR_FACADE&amp;ADDRESS('PR-tampon'!$E47,COLUMN(REFERENCEMENT_FACADE[Observation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1" s="2" t="str">
        <f ca="1">IF('PR-tampon'!B47="","",IF('PR-tampon'!B47=0,"",INDIRECT(NOM_FR_FACADE&amp;ADDRESS('PR-tampon'!$E47,COLUMN(REFERENCEMENT_FACADE[[#Headers],[Colonne catégorie visée]])))))</f>
        <v>I
II
III
IV</v>
      </c>
      <c r="P81" s="2" t="str">
        <f ca="1">IF('PR-tampon'!B47="","",IF('PR-tampon'!B47=0,"",INDIRECT(NOM_FR_FACADE&amp;ADDRESS('PR-tampon'!$E47,COLUMN(REFERENCEMENT_FACADE[[#Headers],[Colonne zone visée]])))))</f>
        <v>4
4
4
4</v>
      </c>
      <c r="Q81" s="59" t="str">
        <f ca="1">IF(OR(RECH_CATEGORIE=FALSE,MID(Tableau5[[#This Row],[ZONE DE SISMICITE MAXIMALE POUR LA CATEGORIE DE BATIMENT VISEE]],2,2)="**"),IF('PR-tampon'!B47="","",IF('PR-tampon'!B47=0,"",IF(INDIRECT(NOM_FR_FACADE&amp;ADDRESS('PR-tampon'!$E47,COLUMN(REFERENCEMENT_FACADE[OBSERVATIONS SUR DOMAINE D''EMPLOI Sismique])))="","-",(INDIRECT(NOM_FR_FACADE&amp;ADDRESS('PR-tampon'!$E47,COLUMN(REFERENCEMENT_FACADE[OBSERVATIONS SUR DOMAINE D''EMPLOI Sismique]))))))),"")</f>
        <v>-</v>
      </c>
      <c r="R81" s="2" t="str">
        <f ca="1">IF('PR-tampon'!B47="","",IF('PR-tampon'!B47=0,"",IF(INDIRECT(NOM_FR_FACADE&amp;ADDRESS('PR-tampon'!$E47,COLUMN(REFERENCEMENT_FACADE[REF ApL])))=0,"",INDIRECT(NOM_FR_FACADE&amp;ADDRESS('PR-tampon'!$E47,COLUMN(REFERENCEMENT_FACADE[REF ApL]))))))</f>
        <v/>
      </c>
    </row>
    <row r="82" spans="1:18" ht="170.1" customHeight="1" x14ac:dyDescent="0.25">
      <c r="A82" s="2">
        <f ca="1">IF('PR-tampon'!B48=0,"",IF(A81+1&gt;'MODULE DE RECHERCHE'!$F$36,"",A81+1))</f>
        <v>40</v>
      </c>
      <c r="B82" s="7">
        <f ca="1">IF('PR-tampon'!E48="","",IF('PR-tampon'!E48=0,"",INDIRECT(NOM_FR_FACADE&amp;ADDRESS('PR-tampon'!$E48,COLUMN(REFERENCEMENT_FACADE[[#Headers],[DATE REFERENCEMENT]])))))</f>
        <v>44383</v>
      </c>
      <c r="C82" s="2" t="str">
        <f ca="1">IF('PR-tampon'!B48="","",IF('PR-tampon'!B48=0,"",INDIRECT(NOM_FR_FACADE&amp;ADDRESS('PR-tampon'!$E48,COLUMN(REFERENCEMENT_FACADE[[#Headers],[ASPECT]])))))</f>
        <v>Verre</v>
      </c>
      <c r="D82" s="2" t="str">
        <f ca="1">IF('PR-tampon'!B48="","",IF('PR-tampon'!B48=0,"",INDIRECT(NOM_FR_FACADE&amp;ADDRESS('PR-tampon'!$E48,COLUMN(REFERENCEMENT_FACADE[[#Headers],[TYPE DE PROCEDE]])))))</f>
        <v xml:space="preserve">Façade légère en Vitrage Extérieur Collé (VEC) </v>
      </c>
      <c r="E82" s="2" t="str">
        <f ca="1">IF('PR-tampon'!B48="","",IF('PR-tampon'!B48=0,"",INDIRECT(NOM_FR_FACADE&amp;ADDRESS('PR-tampon'!$E48,COLUMN(REFERENCEMENT_FACADE[[#Headers],[NOM COMMERCIAL DU PROCEDE]])))))</f>
        <v>ELEGANCE 52-85 SG</v>
      </c>
      <c r="F82" s="2" t="str">
        <f ca="1">IF('PR-tampon'!B48="","",IF('PR-tampon'!B48=0,"",INDIRECT(NOM_FR_FACADE&amp;ADDRESS('PR-tampon'!$E48,COLUMN(REFERENCEMENT_FACADE[[#Headers],[FABRICANT / TITULAIRE]])))))</f>
        <v>Hydro Building Systems</v>
      </c>
      <c r="G82" s="2" t="str">
        <f ca="1">IF('PR-tampon'!B48="","",IF('PR-tampon'!B48=0,"",INDIRECT(NOM_FR_FACADE&amp;ADDRESS('PR-tampon'!$E48,COLUMN(REFERENCEMENT_FACADE[[#Headers],[TYPE DE DOCUMENT DE REFERENCE]])))))</f>
        <v>Document Technique d'Application (DTA)</v>
      </c>
      <c r="H82" s="2" t="str">
        <f ca="1">IF('PR-tampon'!B48="","",IF('PR-tampon'!B48=0,"",INDIRECT(NOM_FR_FACADE&amp;ADDRESS('PR-tampon'!$E48,COLUMN(REFERENCEMENT_FACADE[[#Headers],[REF]])))))</f>
        <v>2.1/14-1637_V1</v>
      </c>
      <c r="I82" s="7">
        <f ca="1">IF('PR-tampon'!B48="","",IF('PR-tampon'!B48=0,"",INDIRECT(NOM_FR_FACADE&amp;ADDRESS('PR-tampon'!$E48,COLUMN(REFERENCEMENT_FACADE[[#Headers],[AVIS LIMITE AU / VALIDITE]])))))</f>
        <v>46387</v>
      </c>
      <c r="J82" s="7" t="str">
        <f ca="1">IF('PR-tampon'!B48="","",IF('PR-tampon'!B48=0,"",INDIRECT(NOM_FR_FACADE&amp;ADDRESS('PR-tampon'!$E48,COLUMN(REFERENCEMENT_FACADE[[#Headers],[TC/TNC
dans le domaine d''emploi visé]])))))</f>
        <v>TC</v>
      </c>
      <c r="K82" s="2" t="str">
        <f ca="1">IF('PR-tampon'!B48="","",IF('PR-tampon'!B48=0,"",INDIRECT(NOM_FR_FACADE&amp;ADDRESS('PR-tampon'!$E48,COLUMN(REFERENCEMENT_FACADE[[#Headers],[Synthèse support visés]])))))</f>
        <v>Charpente bois (NF DTU 31.1)</v>
      </c>
      <c r="L82" s="2" t="str">
        <f ca="1">IF('PR-tampon'!B48="","",IF('PR-tampon'!B48=0,"",INDIRECT(NOM_FR_FACADE&amp;ADDRESS('PR-tampon'!$E48,COLUMN(REFERENCEMENT_FACADE[[#Headers],[LIMITATION DE HAUTEUR DE FACADE3]])))))</f>
        <v>(Situation a à c) h≤ 50 m
(Situation d) h≤ 9 m</v>
      </c>
      <c r="M82" s="74">
        <f ca="1">IF('PR-tampon'!B48="","",IF('PR-tampon'!B48=0,"",INDIRECT(NOM_FR_FACADE&amp;ADDRESS('PR-tampon'!$E48,COLUMN(REFERENCEMENT_FACADE[[#Headers],[LIMITATION DE HAUTEUR DE FACADE]])))))</f>
        <v>50</v>
      </c>
      <c r="N82" s="59" t="str">
        <f ca="1">IF('PR-tampon'!B48="","",IF('PR-tampon'!B48=0,"",IF(INDIRECT(NOM_FR_FACADE&amp;ADDRESS('PR-tampon'!$E48,COLUMN(REFERENCEMENT_FACADE[Observation domaine d''emploi Hauteur])))=0,"-",INDIRECT(NOM_FR_FACADE&amp;ADDRESS('PR-tampon'!$E48,COLUMN(REFERENCEMENT_FACADE[Observation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2" s="2" t="str">
        <f ca="1">IF('PR-tampon'!B48="","",IF('PR-tampon'!B48=0,"",INDIRECT(NOM_FR_FACADE&amp;ADDRESS('PR-tampon'!$E48,COLUMN(REFERENCEMENT_FACADE[[#Headers],[Colonne catégorie visée]])))))</f>
        <v>I
II
III
IV</v>
      </c>
      <c r="P82" s="2" t="str">
        <f ca="1">IF('PR-tampon'!B48="","",IF('PR-tampon'!B48=0,"",INDIRECT(NOM_FR_FACADE&amp;ADDRESS('PR-tampon'!$E48,COLUMN(REFERENCEMENT_FACADE[[#Headers],[Colonne zone visée]])))))</f>
        <v>4
4
4
4</v>
      </c>
      <c r="Q82" s="59" t="str">
        <f ca="1">IF(OR(RECH_CATEGORIE=FALSE,MID(Tableau5[[#This Row],[ZONE DE SISMICITE MAXIMALE POUR LA CATEGORIE DE BATIMENT VISEE]],2,2)="**"),IF('PR-tampon'!B48="","",IF('PR-tampon'!B48=0,"",IF(INDIRECT(NOM_FR_FACADE&amp;ADDRESS('PR-tampon'!$E48,COLUMN(REFERENCEMENT_FACADE[OBSERVATIONS SUR DOMAINE D''EMPLOI Sismique])))="","-",(INDIRECT(NOM_FR_FACADE&amp;ADDRESS('PR-tampon'!$E48,COLUMN(REFERENCEMENT_FACADE[OBSERVATIONS SUR DOMAINE D''EMPLOI Sismique]))))))),"")</f>
        <v>-</v>
      </c>
      <c r="R82" s="2" t="str">
        <f ca="1">IF('PR-tampon'!B48="","",IF('PR-tampon'!B48=0,"",IF(INDIRECT(NOM_FR_FACADE&amp;ADDRESS('PR-tampon'!$E48,COLUMN(REFERENCEMENT_FACADE[REF ApL])))=0,"",INDIRECT(NOM_FR_FACADE&amp;ADDRESS('PR-tampon'!$E48,COLUMN(REFERENCEMENT_FACADE[REF ApL]))))))</f>
        <v/>
      </c>
    </row>
    <row r="83" spans="1:18" ht="170.1" customHeight="1" x14ac:dyDescent="0.25">
      <c r="A83" s="2">
        <f ca="1">IF('PR-tampon'!B49=0,"",IF(A82+1&gt;'MODULE DE RECHERCHE'!$F$36,"",A82+1))</f>
        <v>41</v>
      </c>
      <c r="B83" s="7">
        <f ca="1">IF('PR-tampon'!E49="","",IF('PR-tampon'!E49=0,"",INDIRECT(NOM_FR_FACADE&amp;ADDRESS('PR-tampon'!$E49,COLUMN(REFERENCEMENT_FACADE[[#Headers],[DATE REFERENCEMENT]])))))</f>
        <v>44383</v>
      </c>
      <c r="C83" s="2" t="str">
        <f ca="1">IF('PR-tampon'!B49="","",IF('PR-tampon'!B49=0,"",INDIRECT(NOM_FR_FACADE&amp;ADDRESS('PR-tampon'!$E49,COLUMN(REFERENCEMENT_FACADE[[#Headers],[ASPECT]])))))</f>
        <v>Verre</v>
      </c>
      <c r="D83" s="2" t="str">
        <f ca="1">IF('PR-tampon'!B49="","",IF('PR-tampon'!B49=0,"",INDIRECT(NOM_FR_FACADE&amp;ADDRESS('PR-tampon'!$E49,COLUMN(REFERENCEMENT_FACADE[[#Headers],[TYPE DE PROCEDE]])))))</f>
        <v xml:space="preserve">Façade légère en Vitrage Extérieur Collé (VEC) </v>
      </c>
      <c r="E83" s="2" t="str">
        <f ca="1">IF('PR-tampon'!B49="","",IF('PR-tampon'!B49=0,"",INDIRECT(NOM_FR_FACADE&amp;ADDRESS('PR-tampon'!$E49,COLUMN(REFERENCEMENT_FACADE[[#Headers],[NOM COMMERCIAL DU PROCEDE]])))))</f>
        <v>WICTEC 50 SG – WICLINE 90 SG</v>
      </c>
      <c r="F83" s="2" t="str">
        <f ca="1">IF('PR-tampon'!B49="","",IF('PR-tampon'!B49=0,"",INDIRECT(NOM_FR_FACADE&amp;ADDRESS('PR-tampon'!$E49,COLUMN(REFERENCEMENT_FACADE[[#Headers],[FABRICANT / TITULAIRE]])))))</f>
        <v>Hydro Building Systems</v>
      </c>
      <c r="G83" s="2" t="str">
        <f ca="1">IF('PR-tampon'!B49="","",IF('PR-tampon'!B49=0,"",INDIRECT(NOM_FR_FACADE&amp;ADDRESS('PR-tampon'!$E49,COLUMN(REFERENCEMENT_FACADE[[#Headers],[TYPE DE DOCUMENT DE REFERENCE]])))))</f>
        <v>Document Technique d'Application (DTA)</v>
      </c>
      <c r="H83" s="2" t="str">
        <f ca="1">IF('PR-tampon'!B49="","",IF('PR-tampon'!B49=0,"",INDIRECT(NOM_FR_FACADE&amp;ADDRESS('PR-tampon'!$E49,COLUMN(REFERENCEMENT_FACADE[[#Headers],[REF]])))))</f>
        <v>2.1/13-1596_V2</v>
      </c>
      <c r="I83" s="7">
        <f ca="1">IF('PR-tampon'!B49="","",IF('PR-tampon'!B49=0,"",INDIRECT(NOM_FR_FACADE&amp;ADDRESS('PR-tampon'!$E49,COLUMN(REFERENCEMENT_FACADE[[#Headers],[AVIS LIMITE AU / VALIDITE]])))))</f>
        <v>46295</v>
      </c>
      <c r="J83" s="7" t="str">
        <f ca="1">IF('PR-tampon'!B49="","",IF('PR-tampon'!B49=0,"",INDIRECT(NOM_FR_FACADE&amp;ADDRESS('PR-tampon'!$E49,COLUMN(REFERENCEMENT_FACADE[[#Headers],[TC/TNC
dans le domaine d''emploi visé]])))))</f>
        <v>TC</v>
      </c>
      <c r="K83" s="2" t="str">
        <f ca="1">IF('PR-tampon'!B49="","",IF('PR-tampon'!B49=0,"",INDIRECT(NOM_FR_FACADE&amp;ADDRESS('PR-tampon'!$E49,COLUMN(REFERENCEMENT_FACADE[[#Headers],[Synthèse support visés]])))))</f>
        <v>Charpente bois (NF DTU 31.1)</v>
      </c>
      <c r="L83" s="2" t="str">
        <f ca="1">IF('PR-tampon'!B49="","",IF('PR-tampon'!B49=0,"",INDIRECT(NOM_FR_FACADE&amp;ADDRESS('PR-tampon'!$E49,COLUMN(REFERENCEMENT_FACADE[[#Headers],[LIMITATION DE HAUTEUR DE FACADE3]])))))</f>
        <v>(Situation a à c) h≤ 50 m
(Situation d) h≤ 50 m</v>
      </c>
      <c r="M83" s="74">
        <f ca="1">IF('PR-tampon'!B49="","",IF('PR-tampon'!B49=0,"",INDIRECT(NOM_FR_FACADE&amp;ADDRESS('PR-tampon'!$E49,COLUMN(REFERENCEMENT_FACADE[[#Headers],[LIMITATION DE HAUTEUR DE FACADE]])))))</f>
        <v>50</v>
      </c>
      <c r="N83" s="59" t="str">
        <f ca="1">IF('PR-tampon'!B49="","",IF('PR-tampon'!B49=0,"",IF(INDIRECT(NOM_FR_FACADE&amp;ADDRESS('PR-tampon'!$E49,COLUMN(REFERENCEMENT_FACADE[Observation domaine d''emploi Hauteur])))=0,"-",INDIRECT(NOM_FR_FACADE&amp;ADDRESS('PR-tampon'!$E49,COLUMN(REFERENCEMENT_FACADE[Observation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3" s="2" t="str">
        <f ca="1">IF('PR-tampon'!B49="","",IF('PR-tampon'!B49=0,"",INDIRECT(NOM_FR_FACADE&amp;ADDRESS('PR-tampon'!$E49,COLUMN(REFERENCEMENT_FACADE[[#Headers],[Colonne catégorie visée]])))))</f>
        <v>I
II
III
IV</v>
      </c>
      <c r="P83" s="2" t="str">
        <f ca="1">IF('PR-tampon'!B49="","",IF('PR-tampon'!B49=0,"",INDIRECT(NOM_FR_FACADE&amp;ADDRESS('PR-tampon'!$E49,COLUMN(REFERENCEMENT_FACADE[[#Headers],[Colonne zone visée]])))))</f>
        <v>4
4
4
4</v>
      </c>
      <c r="Q83" s="59" t="str">
        <f ca="1">IF(OR(RECH_CATEGORIE=FALSE,MID(Tableau5[[#This Row],[ZONE DE SISMICITE MAXIMALE POUR LA CATEGORIE DE BATIMENT VISEE]],2,2)="**"),IF('PR-tampon'!B49="","",IF('PR-tampon'!B49=0,"",IF(INDIRECT(NOM_FR_FACADE&amp;ADDRESS('PR-tampon'!$E49,COLUMN(REFERENCEMENT_FACADE[OBSERVATIONS SUR DOMAINE D''EMPLOI Sismique])))="","-",(INDIRECT(NOM_FR_FACADE&amp;ADDRESS('PR-tampon'!$E49,COLUMN(REFERENCEMENT_FACADE[OBSERVATIONS SUR DOMAINE D''EMPLOI Sismique]))))))),"")</f>
        <v>-</v>
      </c>
      <c r="R83" s="2" t="str">
        <f ca="1">IF('PR-tampon'!B49="","",IF('PR-tampon'!B49=0,"",IF(INDIRECT(NOM_FR_FACADE&amp;ADDRESS('PR-tampon'!$E49,COLUMN(REFERENCEMENT_FACADE[REF ApL])))=0,"",INDIRECT(NOM_FR_FACADE&amp;ADDRESS('PR-tampon'!$E49,COLUMN(REFERENCEMENT_FACADE[REF ApL]))))))</f>
        <v/>
      </c>
    </row>
    <row r="84" spans="1:18" ht="170.1" customHeight="1" x14ac:dyDescent="0.25">
      <c r="A84" s="2">
        <f ca="1">IF('PR-tampon'!B50=0,"",IF(A83+1&gt;'MODULE DE RECHERCHE'!$F$36,"",A83+1))</f>
        <v>42</v>
      </c>
      <c r="B84" s="7">
        <f ca="1">IF('PR-tampon'!E50="","",IF('PR-tampon'!E50=0,"",INDIRECT(NOM_FR_FACADE&amp;ADDRESS('PR-tampon'!$E50,COLUMN(REFERENCEMENT_FACADE[[#Headers],[DATE REFERENCEMENT]])))))</f>
        <v>44230</v>
      </c>
      <c r="C84" s="2" t="str">
        <f ca="1">IF('PR-tampon'!B50="","",IF('PR-tampon'!B50=0,"",INDIRECT(NOM_FR_FACADE&amp;ADDRESS('PR-tampon'!$E50,COLUMN(REFERENCEMENT_FACADE[[#Headers],[ASPECT]])))))</f>
        <v>Verre</v>
      </c>
      <c r="D84" s="2" t="str">
        <f ca="1">IF('PR-tampon'!B50="","",IF('PR-tampon'!B50=0,"",INDIRECT(NOM_FR_FACADE&amp;ADDRESS('PR-tampon'!$E50,COLUMN(REFERENCEMENT_FACADE[[#Headers],[TYPE DE PROCEDE]])))))</f>
        <v xml:space="preserve">Façade légère en Vitrage Extérieur Collé (VEC) </v>
      </c>
      <c r="E84" s="2" t="str">
        <f ca="1">IF('PR-tampon'!B50="","",IF('PR-tampon'!B50=0,"",INDIRECT(NOM_FR_FACADE&amp;ADDRESS('PR-tampon'!$E50,COLUMN(REFERENCEMENT_FACADE[[#Headers],[NOM COMMERCIAL DU PROCEDE]])))))</f>
        <v xml:space="preserve">GEODE à serreurs
ponctuels 2 </v>
      </c>
      <c r="F84" s="2" t="str">
        <f ca="1">IF('PR-tampon'!B50="","",IF('PR-tampon'!B50=0,"",INDIRECT(NOM_FR_FACADE&amp;ADDRESS('PR-tampon'!$E50,COLUMN(REFERENCEMENT_FACADE[[#Headers],[FABRICANT / TITULAIRE]])))))</f>
        <v>Hydro Building Systems</v>
      </c>
      <c r="G84" s="2" t="str">
        <f ca="1">IF('PR-tampon'!B50="","",IF('PR-tampon'!B50=0,"",INDIRECT(NOM_FR_FACADE&amp;ADDRESS('PR-tampon'!$E50,COLUMN(REFERENCEMENT_FACADE[[#Headers],[TYPE DE DOCUMENT DE REFERENCE]])))))</f>
        <v>Document Technique d'Application (DTA)</v>
      </c>
      <c r="H84" s="2" t="str">
        <f ca="1">IF('PR-tampon'!B50="","",IF('PR-tampon'!B50=0,"",INDIRECT(NOM_FR_FACADE&amp;ADDRESS('PR-tampon'!$E50,COLUMN(REFERENCEMENT_FACADE[[#Headers],[REF]])))))</f>
        <v>2.1/14-1653_V1</v>
      </c>
      <c r="I84" s="7">
        <f ca="1">IF('PR-tampon'!B50="","",IF('PR-tampon'!B50=0,"",INDIRECT(NOM_FR_FACADE&amp;ADDRESS('PR-tampon'!$E50,COLUMN(REFERENCEMENT_FACADE[[#Headers],[AVIS LIMITE AU / VALIDITE]])))))</f>
        <v>46081</v>
      </c>
      <c r="J84" s="7" t="str">
        <f ca="1">IF('PR-tampon'!B50="","",IF('PR-tampon'!B50=0,"",INDIRECT(NOM_FR_FACADE&amp;ADDRESS('PR-tampon'!$E50,COLUMN(REFERENCEMENT_FACADE[[#Headers],[TC/TNC
dans le domaine d''emploi visé]])))))</f>
        <v>TC</v>
      </c>
      <c r="K84" s="2" t="str">
        <f ca="1">IF('PR-tampon'!B50="","",IF('PR-tampon'!B50=0,"",INDIRECT(NOM_FR_FACADE&amp;ADDRESS('PR-tampon'!$E50,COLUMN(REFERENCEMENT_FACADE[[#Headers],[Synthèse support visés]])))))</f>
        <v>Charpente bois (NF DTU 31.1)</v>
      </c>
      <c r="L84" s="2" t="str">
        <f ca="1">IF('PR-tampon'!B50="","",IF('PR-tampon'!B50=0,"",INDIRECT(NOM_FR_FACADE&amp;ADDRESS('PR-tampon'!$E50,COLUMN(REFERENCEMENT_FACADE[[#Headers],[LIMITATION DE HAUTEUR DE FACADE3]])))))</f>
        <v>(Situation a à c) h≤ 50 m
(Situation d) h≤ 33 m</v>
      </c>
      <c r="M84" s="74">
        <f ca="1">IF('PR-tampon'!B50="","",IF('PR-tampon'!B50=0,"",INDIRECT(NOM_FR_FACADE&amp;ADDRESS('PR-tampon'!$E50,COLUMN(REFERENCEMENT_FACADE[[#Headers],[LIMITATION DE HAUTEUR DE FACADE]])))))</f>
        <v>50</v>
      </c>
      <c r="N84" s="59" t="str">
        <f ca="1">IF('PR-tampon'!B50="","",IF('PR-tampon'!B50=0,"",IF(INDIRECT(NOM_FR_FACADE&amp;ADDRESS('PR-tampon'!$E50,COLUMN(REFERENCEMENT_FACADE[Observation domaine d''emploi Hauteur])))=0,"-",INDIRECT(NOM_FR_FACADE&amp;ADDRESS('PR-tampon'!$E50,COLUMN(REFERENCEMENT_FACADE[Observation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4" s="2" t="str">
        <f ca="1">IF('PR-tampon'!B50="","",IF('PR-tampon'!B50=0,"",INDIRECT(NOM_FR_FACADE&amp;ADDRESS('PR-tampon'!$E50,COLUMN(REFERENCEMENT_FACADE[[#Headers],[Colonne catégorie visée]])))))</f>
        <v>I
II
III
IV</v>
      </c>
      <c r="P84" s="2" t="str">
        <f ca="1">IF('PR-tampon'!B50="","",IF('PR-tampon'!B50=0,"",INDIRECT(NOM_FR_FACADE&amp;ADDRESS('PR-tampon'!$E50,COLUMN(REFERENCEMENT_FACADE[[#Headers],[Colonne zone visée]])))))</f>
        <v>4
2
1
1</v>
      </c>
      <c r="Q84" s="59" t="str">
        <f ca="1">IF(OR(RECH_CATEGORIE=FALSE,MID(Tableau5[[#This Row],[ZONE DE SISMICITE MAXIMALE POUR LA CATEGORIE DE BATIMENT VISEE]],2,2)="**"),IF('PR-tampon'!B50="","",IF('PR-tampon'!B50=0,"",IF(INDIRECT(NOM_FR_FACADE&amp;ADDRESS('PR-tampon'!$E50,COLUMN(REFERENCEMENT_FACADE[OBSERVATIONS SUR DOMAINE D''EMPLOI Sismique])))="","-",(INDIRECT(NOM_FR_FACADE&amp;ADDRESS('PR-tampon'!$E50,COLUMN(REFERENCEMENT_FACADE[OBSERVATIONS SUR DOMAINE D''EMPLOI Sismique]))))))),"")</f>
        <v>-</v>
      </c>
      <c r="R84" s="2" t="str">
        <f ca="1">IF('PR-tampon'!B50="","",IF('PR-tampon'!B50=0,"",IF(INDIRECT(NOM_FR_FACADE&amp;ADDRESS('PR-tampon'!$E50,COLUMN(REFERENCEMENT_FACADE[REF ApL])))=0,"",INDIRECT(NOM_FR_FACADE&amp;ADDRESS('PR-tampon'!$E50,COLUMN(REFERENCEMENT_FACADE[REF ApL]))))))</f>
        <v/>
      </c>
    </row>
    <row r="85" spans="1:18" ht="170.1" customHeight="1" x14ac:dyDescent="0.25">
      <c r="A85" s="2">
        <f ca="1">IF('PR-tampon'!B51=0,"",IF(A84+1&gt;'MODULE DE RECHERCHE'!$F$36,"",A84+1))</f>
        <v>43</v>
      </c>
      <c r="B85" s="7">
        <f ca="1">IF('PR-tampon'!E51="","",IF('PR-tampon'!E51=0,"",INDIRECT(NOM_FR_FACADE&amp;ADDRESS('PR-tampon'!$E51,COLUMN(REFERENCEMENT_FACADE[[#Headers],[DATE REFERENCEMENT]])))))</f>
        <v>44230</v>
      </c>
      <c r="C85" s="2" t="str">
        <f ca="1">IF('PR-tampon'!B51="","",IF('PR-tampon'!B51=0,"",INDIRECT(NOM_FR_FACADE&amp;ADDRESS('PR-tampon'!$E51,COLUMN(REFERENCEMENT_FACADE[[#Headers],[ASPECT]])))))</f>
        <v>Verre</v>
      </c>
      <c r="D85" s="2" t="str">
        <f ca="1">IF('PR-tampon'!B51="","",IF('PR-tampon'!B51=0,"",INDIRECT(NOM_FR_FACADE&amp;ADDRESS('PR-tampon'!$E51,COLUMN(REFERENCEMENT_FACADE[[#Headers],[TYPE DE PROCEDE]])))))</f>
        <v xml:space="preserve">Façade légère en Vitrage Extérieur Collé (VEC) </v>
      </c>
      <c r="E85" s="2" t="str">
        <f ca="1">IF('PR-tampon'!B51="","",IF('PR-tampon'!B51=0,"",INDIRECT(NOM_FR_FACADE&amp;ADDRESS('PR-tampon'!$E51,COLUMN(REFERENCEMENT_FACADE[[#Headers],[NOM COMMERCIAL DU PROCEDE]])))))</f>
        <v>GEODE Italienne Trame
Verticale</v>
      </c>
      <c r="F85" s="2" t="str">
        <f ca="1">IF('PR-tampon'!B51="","",IF('PR-tampon'!B51=0,"",INDIRECT(NOM_FR_FACADE&amp;ADDRESS('PR-tampon'!$E51,COLUMN(REFERENCEMENT_FACADE[[#Headers],[FABRICANT / TITULAIRE]])))))</f>
        <v>Hydro Building Systems</v>
      </c>
      <c r="G85" s="2" t="str">
        <f ca="1">IF('PR-tampon'!B51="","",IF('PR-tampon'!B51=0,"",INDIRECT(NOM_FR_FACADE&amp;ADDRESS('PR-tampon'!$E51,COLUMN(REFERENCEMENT_FACADE[[#Headers],[TYPE DE DOCUMENT DE REFERENCE]])))))</f>
        <v>Document Technique d'Application (DTA)</v>
      </c>
      <c r="H85" s="2" t="str">
        <f ca="1">IF('PR-tampon'!B51="","",IF('PR-tampon'!B51=0,"",INDIRECT(NOM_FR_FACADE&amp;ADDRESS('PR-tampon'!$E51,COLUMN(REFERENCEMENT_FACADE[[#Headers],[REF]])))))</f>
        <v>2.1/14-1651_V1</v>
      </c>
      <c r="I85" s="7">
        <f ca="1">IF('PR-tampon'!B51="","",IF('PR-tampon'!B51=0,"",INDIRECT(NOM_FR_FACADE&amp;ADDRESS('PR-tampon'!$E51,COLUMN(REFERENCEMENT_FACADE[[#Headers],[AVIS LIMITE AU / VALIDITE]])))))</f>
        <v>46081</v>
      </c>
      <c r="J85" s="7" t="str">
        <f ca="1">IF('PR-tampon'!B51="","",IF('PR-tampon'!B51=0,"",INDIRECT(NOM_FR_FACADE&amp;ADDRESS('PR-tampon'!$E51,COLUMN(REFERENCEMENT_FACADE[[#Headers],[TC/TNC
dans le domaine d''emploi visé]])))))</f>
        <v>TC</v>
      </c>
      <c r="K85" s="2" t="str">
        <f ca="1">IF('PR-tampon'!B51="","",IF('PR-tampon'!B51=0,"",INDIRECT(NOM_FR_FACADE&amp;ADDRESS('PR-tampon'!$E51,COLUMN(REFERENCEMENT_FACADE[[#Headers],[Synthèse support visés]])))))</f>
        <v>Charpente bois (NF DTU 31.1)</v>
      </c>
      <c r="L85" s="2" t="str">
        <f ca="1">IF('PR-tampon'!B51="","",IF('PR-tampon'!B51=0,"",INDIRECT(NOM_FR_FACADE&amp;ADDRESS('PR-tampon'!$E51,COLUMN(REFERENCEMENT_FACADE[[#Headers],[LIMITATION DE HAUTEUR DE FACADE3]])))))</f>
        <v>(Situation a à c) h≤ 50 m
(Situation d) h≤ 33 m</v>
      </c>
      <c r="M85" s="74">
        <f ca="1">IF('PR-tampon'!B51="","",IF('PR-tampon'!B51=0,"",INDIRECT(NOM_FR_FACADE&amp;ADDRESS('PR-tampon'!$E51,COLUMN(REFERENCEMENT_FACADE[[#Headers],[LIMITATION DE HAUTEUR DE FACADE]])))))</f>
        <v>50</v>
      </c>
      <c r="N85" s="59" t="str">
        <f ca="1">IF('PR-tampon'!B51="","",IF('PR-tampon'!B51=0,"",IF(INDIRECT(NOM_FR_FACADE&amp;ADDRESS('PR-tampon'!$E51,COLUMN(REFERENCEMENT_FACADE[Observation domaine d''emploi Hauteur])))=0,"-",INDIRECT(NOM_FR_FACADE&amp;ADDRESS('PR-tampon'!$E51,COLUMN(REFERENCEMENT_FACADE[Observation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5" s="2" t="str">
        <f ca="1">IF('PR-tampon'!B51="","",IF('PR-tampon'!B51=0,"",INDIRECT(NOM_FR_FACADE&amp;ADDRESS('PR-tampon'!$E51,COLUMN(REFERENCEMENT_FACADE[[#Headers],[Colonne catégorie visée]])))))</f>
        <v>I
II
III
IV</v>
      </c>
      <c r="P85" s="2" t="str">
        <f ca="1">IF('PR-tampon'!B51="","",IF('PR-tampon'!B51=0,"",INDIRECT(NOM_FR_FACADE&amp;ADDRESS('PR-tampon'!$E51,COLUMN(REFERENCEMENT_FACADE[[#Headers],[Colonne zone visée]])))))</f>
        <v>4
2
1
1</v>
      </c>
      <c r="Q85" s="59" t="str">
        <f ca="1">IF(OR(RECH_CATEGORIE=FALSE,MID(Tableau5[[#This Row],[ZONE DE SISMICITE MAXIMALE POUR LA CATEGORIE DE BATIMENT VISEE]],2,2)="**"),IF('PR-tampon'!B51="","",IF('PR-tampon'!B51=0,"",IF(INDIRECT(NOM_FR_FACADE&amp;ADDRESS('PR-tampon'!$E51,COLUMN(REFERENCEMENT_FACADE[OBSERVATIONS SUR DOMAINE D''EMPLOI Sismique])))="","-",(INDIRECT(NOM_FR_FACADE&amp;ADDRESS('PR-tampon'!$E51,COLUMN(REFERENCEMENT_FACADE[OBSERVATIONS SUR DOMAINE D''EMPLOI Sismique]))))))),"")</f>
        <v>-</v>
      </c>
      <c r="R85" s="2" t="str">
        <f ca="1">IF('PR-tampon'!B51="","",IF('PR-tampon'!B51=0,"",IF(INDIRECT(NOM_FR_FACADE&amp;ADDRESS('PR-tampon'!$E51,COLUMN(REFERENCEMENT_FACADE[REF ApL])))=0,"",INDIRECT(NOM_FR_FACADE&amp;ADDRESS('PR-tampon'!$E51,COLUMN(REFERENCEMENT_FACADE[REF ApL]))))))</f>
        <v/>
      </c>
    </row>
    <row r="86" spans="1:18" ht="170.1" customHeight="1" x14ac:dyDescent="0.25">
      <c r="A86" s="2">
        <f ca="1">IF('PR-tampon'!B52=0,"",IF(A85+1&gt;'MODULE DE RECHERCHE'!$F$36,"",A85+1))</f>
        <v>44</v>
      </c>
      <c r="B86" s="7">
        <f ca="1">IF('PR-tampon'!E52="","",IF('PR-tampon'!E52=0,"",INDIRECT(NOM_FR_FACADE&amp;ADDRESS('PR-tampon'!$E52,COLUMN(REFERENCEMENT_FACADE[[#Headers],[DATE REFERENCEMENT]])))))</f>
        <v>44230</v>
      </c>
      <c r="C86" s="2" t="str">
        <f ca="1">IF('PR-tampon'!B52="","",IF('PR-tampon'!B52=0,"",INDIRECT(NOM_FR_FACADE&amp;ADDRESS('PR-tampon'!$E52,COLUMN(REFERENCEMENT_FACADE[[#Headers],[ASPECT]])))))</f>
        <v>Verre</v>
      </c>
      <c r="D86" s="2" t="str">
        <f ca="1">IF('PR-tampon'!B52="","",IF('PR-tampon'!B52=0,"",INDIRECT(NOM_FR_FACADE&amp;ADDRESS('PR-tampon'!$E52,COLUMN(REFERENCEMENT_FACADE[[#Headers],[TYPE DE PROCEDE]])))))</f>
        <v xml:space="preserve">Façade légère en Vitrage Extérieur Collé (VEC) </v>
      </c>
      <c r="E86" s="2" t="str">
        <f ca="1">IF('PR-tampon'!B52="","",IF('PR-tampon'!B52=0,"",INDIRECT(NOM_FR_FACADE&amp;ADDRESS('PR-tampon'!$E52,COLUMN(REFERENCEMENT_FACADE[[#Headers],[NOM COMMERCIAL DU PROCEDE]])))))</f>
        <v>Mecano à serreurs ponctuels 2</v>
      </c>
      <c r="F86" s="2" t="str">
        <f ca="1">IF('PR-tampon'!B52="","",IF('PR-tampon'!B52=0,"",INDIRECT(NOM_FR_FACADE&amp;ADDRESS('PR-tampon'!$E52,COLUMN(REFERENCEMENT_FACADE[[#Headers],[FABRICANT / TITULAIRE]])))))</f>
        <v>Hydro Building Systems</v>
      </c>
      <c r="G86" s="2" t="str">
        <f ca="1">IF('PR-tampon'!B52="","",IF('PR-tampon'!B52=0,"",INDIRECT(NOM_FR_FACADE&amp;ADDRESS('PR-tampon'!$E52,COLUMN(REFERENCEMENT_FACADE[[#Headers],[TYPE DE DOCUMENT DE REFERENCE]])))))</f>
        <v>Document Technique d'Application (DTA)</v>
      </c>
      <c r="H86" s="2" t="str">
        <f ca="1">IF('PR-tampon'!B52="","",IF('PR-tampon'!B52=0,"",INDIRECT(NOM_FR_FACADE&amp;ADDRESS('PR-tampon'!$E52,COLUMN(REFERENCEMENT_FACADE[[#Headers],[REF]])))))</f>
        <v>2.1/14-1654_V1</v>
      </c>
      <c r="I86" s="7">
        <f ca="1">IF('PR-tampon'!B52="","",IF('PR-tampon'!B52=0,"",INDIRECT(NOM_FR_FACADE&amp;ADDRESS('PR-tampon'!$E52,COLUMN(REFERENCEMENT_FACADE[[#Headers],[AVIS LIMITE AU / VALIDITE]])))))</f>
        <v>46081</v>
      </c>
      <c r="J86" s="7" t="str">
        <f ca="1">IF('PR-tampon'!B52="","",IF('PR-tampon'!B52=0,"",INDIRECT(NOM_FR_FACADE&amp;ADDRESS('PR-tampon'!$E52,COLUMN(REFERENCEMENT_FACADE[[#Headers],[TC/TNC
dans le domaine d''emploi visé]])))))</f>
        <v>TC</v>
      </c>
      <c r="K86" s="2" t="str">
        <f ca="1">IF('PR-tampon'!B52="","",IF('PR-tampon'!B52=0,"",INDIRECT(NOM_FR_FACADE&amp;ADDRESS('PR-tampon'!$E52,COLUMN(REFERENCEMENT_FACADE[[#Headers],[Synthèse support visés]])))))</f>
        <v>Charpente bois (NF DTU 31.1)</v>
      </c>
      <c r="L86" s="2" t="str">
        <f ca="1">IF('PR-tampon'!B52="","",IF('PR-tampon'!B52=0,"",INDIRECT(NOM_FR_FACADE&amp;ADDRESS('PR-tampon'!$E52,COLUMN(REFERENCEMENT_FACADE[[#Headers],[LIMITATION DE HAUTEUR DE FACADE3]])))))</f>
        <v>(Situation a à c) h≤ 50 m
(Situation d) h≤ 33 m</v>
      </c>
      <c r="M86" s="74">
        <f ca="1">IF('PR-tampon'!B52="","",IF('PR-tampon'!B52=0,"",INDIRECT(NOM_FR_FACADE&amp;ADDRESS('PR-tampon'!$E52,COLUMN(REFERENCEMENT_FACADE[[#Headers],[LIMITATION DE HAUTEUR DE FACADE]])))))</f>
        <v>50</v>
      </c>
      <c r="N86" s="59" t="str">
        <f ca="1">IF('PR-tampon'!B52="","",IF('PR-tampon'!B52=0,"",IF(INDIRECT(NOM_FR_FACADE&amp;ADDRESS('PR-tampon'!$E52,COLUMN(REFERENCEMENT_FACADE[Observation domaine d''emploi Hauteur])))=0,"-",INDIRECT(NOM_FR_FACADE&amp;ADDRESS('PR-tampon'!$E52,COLUMN(REFERENCEMENT_FACADE[Observation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6" s="2" t="str">
        <f ca="1">IF('PR-tampon'!B52="","",IF('PR-tampon'!B52=0,"",INDIRECT(NOM_FR_FACADE&amp;ADDRESS('PR-tampon'!$E52,COLUMN(REFERENCEMENT_FACADE[[#Headers],[Colonne catégorie visée]])))))</f>
        <v>I
II
III
IV</v>
      </c>
      <c r="P86" s="2" t="str">
        <f ca="1">IF('PR-tampon'!B52="","",IF('PR-tampon'!B52=0,"",INDIRECT(NOM_FR_FACADE&amp;ADDRESS('PR-tampon'!$E52,COLUMN(REFERENCEMENT_FACADE[[#Headers],[Colonne zone visée]])))))</f>
        <v>4
2
1
1</v>
      </c>
      <c r="Q86" s="59" t="str">
        <f ca="1">IF(OR(RECH_CATEGORIE=FALSE,MID(Tableau5[[#This Row],[ZONE DE SISMICITE MAXIMALE POUR LA CATEGORIE DE BATIMENT VISEE]],2,2)="**"),IF('PR-tampon'!B52="","",IF('PR-tampon'!B52=0,"",IF(INDIRECT(NOM_FR_FACADE&amp;ADDRESS('PR-tampon'!$E52,COLUMN(REFERENCEMENT_FACADE[OBSERVATIONS SUR DOMAINE D''EMPLOI Sismique])))="","-",(INDIRECT(NOM_FR_FACADE&amp;ADDRESS('PR-tampon'!$E52,COLUMN(REFERENCEMENT_FACADE[OBSERVATIONS SUR DOMAINE D''EMPLOI Sismique]))))))),"")</f>
        <v>-</v>
      </c>
      <c r="R86" s="2" t="str">
        <f ca="1">IF('PR-tampon'!B52="","",IF('PR-tampon'!B52=0,"",IF(INDIRECT(NOM_FR_FACADE&amp;ADDRESS('PR-tampon'!$E52,COLUMN(REFERENCEMENT_FACADE[REF ApL])))=0,"",INDIRECT(NOM_FR_FACADE&amp;ADDRESS('PR-tampon'!$E52,COLUMN(REFERENCEMENT_FACADE[REF ApL]))))))</f>
        <v/>
      </c>
    </row>
    <row r="87" spans="1:18" ht="170.1" customHeight="1" x14ac:dyDescent="0.25">
      <c r="A87" s="2">
        <f ca="1">IF('PR-tampon'!B53=0,"",IF(A86+1&gt;'MODULE DE RECHERCHE'!$F$36,"",A86+1))</f>
        <v>45</v>
      </c>
      <c r="B87" s="7">
        <f ca="1">IF('PR-tampon'!E53="","",IF('PR-tampon'!E53=0,"",INDIRECT(NOM_FR_FACADE&amp;ADDRESS('PR-tampon'!$E53,COLUMN(REFERENCEMENT_FACADE[[#Headers],[DATE REFERENCEMENT]])))))</f>
        <v>44230</v>
      </c>
      <c r="C87" s="2" t="str">
        <f ca="1">IF('PR-tampon'!B53="","",IF('PR-tampon'!B53=0,"",INDIRECT(NOM_FR_FACADE&amp;ADDRESS('PR-tampon'!$E53,COLUMN(REFERENCEMENT_FACADE[[#Headers],[ASPECT]])))))</f>
        <v>Verre</v>
      </c>
      <c r="D87" s="2" t="str">
        <f ca="1">IF('PR-tampon'!B53="","",IF('PR-tampon'!B53=0,"",INDIRECT(NOM_FR_FACADE&amp;ADDRESS('PR-tampon'!$E53,COLUMN(REFERENCEMENT_FACADE[[#Headers],[TYPE DE PROCEDE]])))))</f>
        <v xml:space="preserve">Façade légère en Vitrage Extérieur Collé (VEC) </v>
      </c>
      <c r="E87" s="2" t="str">
        <f ca="1">IF('PR-tampon'!B53="","",IF('PR-tampon'!B53=0,"",INDIRECT(NOM_FR_FACADE&amp;ADDRESS('PR-tampon'!$E53,COLUMN(REFERENCEMENT_FACADE[[#Headers],[NOM COMMERCIAL DU PROCEDE]])))))</f>
        <v>Mecano Italienne Trame Verticale</v>
      </c>
      <c r="F87" s="2" t="str">
        <f ca="1">IF('PR-tampon'!B53="","",IF('PR-tampon'!B53=0,"",INDIRECT(NOM_FR_FACADE&amp;ADDRESS('PR-tampon'!$E53,COLUMN(REFERENCEMENT_FACADE[[#Headers],[FABRICANT / TITULAIRE]])))))</f>
        <v>Hydro Building Systems</v>
      </c>
      <c r="G87" s="2" t="str">
        <f ca="1">IF('PR-tampon'!B53="","",IF('PR-tampon'!B53=0,"",INDIRECT(NOM_FR_FACADE&amp;ADDRESS('PR-tampon'!$E53,COLUMN(REFERENCEMENT_FACADE[[#Headers],[TYPE DE DOCUMENT DE REFERENCE]])))))</f>
        <v>Document Technique d'Application (DTA)</v>
      </c>
      <c r="H87" s="2" t="str">
        <f ca="1">IF('PR-tampon'!B53="","",IF('PR-tampon'!B53=0,"",INDIRECT(NOM_FR_FACADE&amp;ADDRESS('PR-tampon'!$E53,COLUMN(REFERENCEMENT_FACADE[[#Headers],[REF]])))))</f>
        <v>2.1/14-1652_V1</v>
      </c>
      <c r="I87" s="7">
        <f ca="1">IF('PR-tampon'!B53="","",IF('PR-tampon'!B53=0,"",INDIRECT(NOM_FR_FACADE&amp;ADDRESS('PR-tampon'!$E53,COLUMN(REFERENCEMENT_FACADE[[#Headers],[AVIS LIMITE AU / VALIDITE]])))))</f>
        <v>46081</v>
      </c>
      <c r="J87" s="7" t="str">
        <f ca="1">IF('PR-tampon'!B53="","",IF('PR-tampon'!B53=0,"",INDIRECT(NOM_FR_FACADE&amp;ADDRESS('PR-tampon'!$E53,COLUMN(REFERENCEMENT_FACADE[[#Headers],[TC/TNC
dans le domaine d''emploi visé]])))))</f>
        <v>TC</v>
      </c>
      <c r="K87" s="2" t="str">
        <f ca="1">IF('PR-tampon'!B53="","",IF('PR-tampon'!B53=0,"",INDIRECT(NOM_FR_FACADE&amp;ADDRESS('PR-tampon'!$E53,COLUMN(REFERENCEMENT_FACADE[[#Headers],[Synthèse support visés]])))))</f>
        <v>Charpente bois (NF DTU 31.1)</v>
      </c>
      <c r="L87" s="2" t="str">
        <f ca="1">IF('PR-tampon'!B53="","",IF('PR-tampon'!B53=0,"",INDIRECT(NOM_FR_FACADE&amp;ADDRESS('PR-tampon'!$E53,COLUMN(REFERENCEMENT_FACADE[[#Headers],[LIMITATION DE HAUTEUR DE FACADE3]])))))</f>
        <v>(Situation a à c) h≤ 50 m
(Situation d) h≤ 33 m</v>
      </c>
      <c r="M87" s="74">
        <f ca="1">IF('PR-tampon'!B53="","",IF('PR-tampon'!B53=0,"",INDIRECT(NOM_FR_FACADE&amp;ADDRESS('PR-tampon'!$E53,COLUMN(REFERENCEMENT_FACADE[[#Headers],[LIMITATION DE HAUTEUR DE FACADE]])))))</f>
        <v>50</v>
      </c>
      <c r="N87" s="59" t="str">
        <f ca="1">IF('PR-tampon'!B53="","",IF('PR-tampon'!B53=0,"",IF(INDIRECT(NOM_FR_FACADE&amp;ADDRESS('PR-tampon'!$E53,COLUMN(REFERENCEMENT_FACADE[Observation domaine d''emploi Hauteur])))=0,"-",INDIRECT(NOM_FR_FACADE&amp;ADDRESS('PR-tampon'!$E53,COLUMN(REFERENCEMENT_FACADE[Observation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7" s="2" t="str">
        <f ca="1">IF('PR-tampon'!B53="","",IF('PR-tampon'!B53=0,"",INDIRECT(NOM_FR_FACADE&amp;ADDRESS('PR-tampon'!$E53,COLUMN(REFERENCEMENT_FACADE[[#Headers],[Colonne catégorie visée]])))))</f>
        <v>I
II
III
IV</v>
      </c>
      <c r="P87" s="2" t="str">
        <f ca="1">IF('PR-tampon'!B53="","",IF('PR-tampon'!B53=0,"",INDIRECT(NOM_FR_FACADE&amp;ADDRESS('PR-tampon'!$E53,COLUMN(REFERENCEMENT_FACADE[[#Headers],[Colonne zone visée]])))))</f>
        <v>4
2
1
1</v>
      </c>
      <c r="Q87" s="59" t="str">
        <f ca="1">IF(OR(RECH_CATEGORIE=FALSE,MID(Tableau5[[#This Row],[ZONE DE SISMICITE MAXIMALE POUR LA CATEGORIE DE BATIMENT VISEE]],2,2)="**"),IF('PR-tampon'!B53="","",IF('PR-tampon'!B53=0,"",IF(INDIRECT(NOM_FR_FACADE&amp;ADDRESS('PR-tampon'!$E53,COLUMN(REFERENCEMENT_FACADE[OBSERVATIONS SUR DOMAINE D''EMPLOI Sismique])))="","-",(INDIRECT(NOM_FR_FACADE&amp;ADDRESS('PR-tampon'!$E53,COLUMN(REFERENCEMENT_FACADE[OBSERVATIONS SUR DOMAINE D''EMPLOI Sismique]))))))),"")</f>
        <v>-</v>
      </c>
      <c r="R87" s="2" t="str">
        <f ca="1">IF('PR-tampon'!B53="","",IF('PR-tampon'!B53=0,"",IF(INDIRECT(NOM_FR_FACADE&amp;ADDRESS('PR-tampon'!$E53,COLUMN(REFERENCEMENT_FACADE[REF ApL])))=0,"",INDIRECT(NOM_FR_FACADE&amp;ADDRESS('PR-tampon'!$E53,COLUMN(REFERENCEMENT_FACADE[REF ApL]))))))</f>
        <v/>
      </c>
    </row>
    <row r="88" spans="1:18" ht="170.1" customHeight="1" x14ac:dyDescent="0.25">
      <c r="A88" s="2">
        <f ca="1">IF('PR-tampon'!B54=0,"",IF(A87+1&gt;'MODULE DE RECHERCHE'!$F$36,"",A87+1))</f>
        <v>46</v>
      </c>
      <c r="B88" s="7">
        <f ca="1">IF('PR-tampon'!E54="","",IF('PR-tampon'!E54=0,"",INDIRECT(NOM_FR_FACADE&amp;ADDRESS('PR-tampon'!$E54,COLUMN(REFERENCEMENT_FACADE[[#Headers],[DATE REFERENCEMENT]])))))</f>
        <v>43957</v>
      </c>
      <c r="C88" s="2" t="str">
        <f ca="1">IF('PR-tampon'!B54="","",IF('PR-tampon'!B54=0,"",INDIRECT(NOM_FR_FACADE&amp;ADDRESS('PR-tampon'!$E54,COLUMN(REFERENCEMENT_FACADE[[#Headers],[ASPECT]])))))</f>
        <v>Verre</v>
      </c>
      <c r="D88" s="2" t="str">
        <f ca="1">IF('PR-tampon'!B54="","",IF('PR-tampon'!B54=0,"",INDIRECT(NOM_FR_FACADE&amp;ADDRESS('PR-tampon'!$E54,COLUMN(REFERENCEMENT_FACADE[[#Headers],[TYPE DE PROCEDE]])))))</f>
        <v xml:space="preserve">Façade légère en Vitrage Extérieur Collé (VEC) </v>
      </c>
      <c r="E88" s="2" t="str">
        <f ca="1">IF('PR-tampon'!B54="","",IF('PR-tampon'!B54=0,"",INDIRECT(NOM_FR_FACADE&amp;ADDRESS('PR-tampon'!$E54,COLUMN(REFERENCEMENT_FACADE[[#Headers],[NOM COMMERCIAL DU PROCEDE]])))))</f>
        <v>Système Structal 100</v>
      </c>
      <c r="F88" s="2" t="str">
        <f ca="1">IF('PR-tampon'!B54="","",IF('PR-tampon'!B54=0,"",INDIRECT(NOM_FR_FACADE&amp;ADDRESS('PR-tampon'!$E54,COLUMN(REFERENCEMENT_FACADE[[#Headers],[FABRICANT / TITULAIRE]])))))</f>
        <v>Rinaldi Structal</v>
      </c>
      <c r="G88" s="2" t="str">
        <f ca="1">IF('PR-tampon'!B54="","",IF('PR-tampon'!B54=0,"",INDIRECT(NOM_FR_FACADE&amp;ADDRESS('PR-tampon'!$E54,COLUMN(REFERENCEMENT_FACADE[[#Headers],[TYPE DE DOCUMENT DE REFERENCE]])))))</f>
        <v>Avis Technique</v>
      </c>
      <c r="H88" s="2" t="str">
        <f ca="1">IF('PR-tampon'!B54="","",IF('PR-tampon'!B54=0,"",INDIRECT(NOM_FR_FACADE&amp;ADDRESS('PR-tampon'!$E54,COLUMN(REFERENCEMENT_FACADE[[#Headers],[REF]])))))</f>
        <v>2.1/13-1597_V1</v>
      </c>
      <c r="I88" s="7">
        <f ca="1">IF('PR-tampon'!B54="","",IF('PR-tampon'!B54=0,"",INDIRECT(NOM_FR_FACADE&amp;ADDRESS('PR-tampon'!$E54,COLUMN(REFERENCEMENT_FACADE[[#Headers],[AVIS LIMITE AU / VALIDITE]])))))</f>
        <v>46053</v>
      </c>
      <c r="J88" s="7" t="str">
        <f ca="1">IF('PR-tampon'!B54="","",IF('PR-tampon'!B54=0,"",INDIRECT(NOM_FR_FACADE&amp;ADDRESS('PR-tampon'!$E54,COLUMN(REFERENCEMENT_FACADE[[#Headers],[TC/TNC
dans le domaine d''emploi visé]])))))</f>
        <v>TC</v>
      </c>
      <c r="K88" s="2" t="str">
        <f ca="1">IF('PR-tampon'!B54="","",IF('PR-tampon'!B54=0,"",INDIRECT(NOM_FR_FACADE&amp;ADDRESS('PR-tampon'!$E54,COLUMN(REFERENCEMENT_FACADE[[#Headers],[Synthèse support visés]])))))</f>
        <v>Charpente bois (NF DTU 31.1)</v>
      </c>
      <c r="L88" s="2" t="str">
        <f ca="1">IF('PR-tampon'!B54="","",IF('PR-tampon'!B54=0,"",INDIRECT(NOM_FR_FACADE&amp;ADDRESS('PR-tampon'!$E54,COLUMN(REFERENCEMENT_FACADE[[#Headers],[LIMITATION DE HAUTEUR DE FACADE3]])))))</f>
        <v>(Situation a à c) h≤ 50 m
(Situation d) h≤ 9 m</v>
      </c>
      <c r="M88" s="74">
        <f ca="1">IF('PR-tampon'!B54="","",IF('PR-tampon'!B54=0,"",INDIRECT(NOM_FR_FACADE&amp;ADDRESS('PR-tampon'!$E54,COLUMN(REFERENCEMENT_FACADE[[#Headers],[LIMITATION DE HAUTEUR DE FACADE]])))))</f>
        <v>50</v>
      </c>
      <c r="N88" s="59" t="str">
        <f ca="1">IF('PR-tampon'!B54="","",IF('PR-tampon'!B54=0,"",IF(INDIRECT(NOM_FR_FACADE&amp;ADDRESS('PR-tampon'!$E54,COLUMN(REFERENCEMENT_FACADE[Observation domaine d''emploi Hauteur])))=0,"-",INDIRECT(NOM_FR_FACADE&amp;ADDRESS('PR-tampon'!$E54,COLUMN(REFERENCEMENT_FACADE[Observation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8" s="2" t="str">
        <f ca="1">IF('PR-tampon'!B54="","",IF('PR-tampon'!B54=0,"",INDIRECT(NOM_FR_FACADE&amp;ADDRESS('PR-tampon'!$E54,COLUMN(REFERENCEMENT_FACADE[[#Headers],[Colonne catégorie visée]])))))</f>
        <v>I
II
III
IV</v>
      </c>
      <c r="P88" s="2" t="str">
        <f ca="1">IF('PR-tampon'!B54="","",IF('PR-tampon'!B54=0,"",INDIRECT(NOM_FR_FACADE&amp;ADDRESS('PR-tampon'!$E54,COLUMN(REFERENCEMENT_FACADE[[#Headers],[Colonne zone visée]])))))</f>
        <v>4
4
4
4</v>
      </c>
      <c r="Q88" s="59" t="str">
        <f ca="1">IF(OR(RECH_CATEGORIE=FALSE,MID(Tableau5[[#This Row],[ZONE DE SISMICITE MAXIMALE POUR LA CATEGORIE DE BATIMENT VISEE]],2,2)="**"),IF('PR-tampon'!B54="","",IF('PR-tampon'!B54=0,"",IF(INDIRECT(NOM_FR_FACADE&amp;ADDRESS('PR-tampon'!$E54,COLUMN(REFERENCEMENT_FACADE[OBSERVATIONS SUR DOMAINE D''EMPLOI Sismique])))="","-",(INDIRECT(NOM_FR_FACADE&amp;ADDRESS('PR-tampon'!$E54,COLUMN(REFERENCEMENT_FACADE[OBSERVATIONS SUR DOMAINE D''EMPLOI Sismique]))))))),"")</f>
        <v>-</v>
      </c>
      <c r="R88" s="2" t="str">
        <f ca="1">IF('PR-tampon'!B54="","",IF('PR-tampon'!B54=0,"",IF(INDIRECT(NOM_FR_FACADE&amp;ADDRESS('PR-tampon'!$E54,COLUMN(REFERENCEMENT_FACADE[REF ApL])))=0,"",INDIRECT(NOM_FR_FACADE&amp;ADDRESS('PR-tampon'!$E54,COLUMN(REFERENCEMENT_FACADE[REF ApL]))))))</f>
        <v/>
      </c>
    </row>
    <row r="89" spans="1:18" ht="170.1" customHeight="1" x14ac:dyDescent="0.25">
      <c r="A89" s="2">
        <f ca="1">IF('PR-tampon'!B55=0,"",IF(A88+1&gt;'MODULE DE RECHERCHE'!$F$36,"",A88+1))</f>
        <v>47</v>
      </c>
      <c r="B89" s="7">
        <f ca="1">IF('PR-tampon'!E55="","",IF('PR-tampon'!E55=0,"",INDIRECT(NOM_FR_FACADE&amp;ADDRESS('PR-tampon'!$E55,COLUMN(REFERENCEMENT_FACADE[[#Headers],[DATE REFERENCEMENT]])))))</f>
        <v>43957</v>
      </c>
      <c r="C89" s="2" t="str">
        <f ca="1">IF('PR-tampon'!B55="","",IF('PR-tampon'!B55=0,"",INDIRECT(NOM_FR_FACADE&amp;ADDRESS('PR-tampon'!$E55,COLUMN(REFERENCEMENT_FACADE[[#Headers],[ASPECT]])))))</f>
        <v>Verre</v>
      </c>
      <c r="D89" s="2" t="str">
        <f ca="1">IF('PR-tampon'!B55="","",IF('PR-tampon'!B55=0,"",INDIRECT(NOM_FR_FACADE&amp;ADDRESS('PR-tampon'!$E55,COLUMN(REFERENCEMENT_FACADE[[#Headers],[TYPE DE PROCEDE]])))))</f>
        <v xml:space="preserve">Façade légère en Vitrage Extérieur Collé (VEC) </v>
      </c>
      <c r="E89" s="2" t="str">
        <f ca="1">IF('PR-tampon'!B55="","",IF('PR-tampon'!B55=0,"",INDIRECT(NOM_FR_FACADE&amp;ADDRESS('PR-tampon'!$E55,COLUMN(REFERENCEMENT_FACADE[[#Headers],[NOM COMMERCIAL DU PROCEDE]])))))</f>
        <v>Mecano VEC</v>
      </c>
      <c r="F89" s="2" t="str">
        <f ca="1">IF('PR-tampon'!B55="","",IF('PR-tampon'!B55=0,"",INDIRECT(NOM_FR_FACADE&amp;ADDRESS('PR-tampon'!$E55,COLUMN(REFERENCEMENT_FACADE[[#Headers],[FABRICANT / TITULAIRE]])))))</f>
        <v>Hydro Building Systems</v>
      </c>
      <c r="G89" s="2" t="str">
        <f ca="1">IF('PR-tampon'!B55="","",IF('PR-tampon'!B55=0,"",INDIRECT(NOM_FR_FACADE&amp;ADDRESS('PR-tampon'!$E55,COLUMN(REFERENCEMENT_FACADE[[#Headers],[TYPE DE DOCUMENT DE REFERENCE]])))))</f>
        <v>Document Technique d'Application (DTA)</v>
      </c>
      <c r="H89" s="2" t="str">
        <f ca="1">IF('PR-tampon'!B55="","",IF('PR-tampon'!B55=0,"",INDIRECT(NOM_FR_FACADE&amp;ADDRESS('PR-tampon'!$E55,COLUMN(REFERENCEMENT_FACADE[[#Headers],[REF]])))))</f>
        <v>2.1/13-1576_V1</v>
      </c>
      <c r="I89" s="7">
        <f ca="1">IF('PR-tampon'!B55="","",IF('PR-tampon'!B55=0,"",INDIRECT(NOM_FR_FACADE&amp;ADDRESS('PR-tampon'!$E55,COLUMN(REFERENCEMENT_FACADE[[#Headers],[AVIS LIMITE AU / VALIDITE]])))))</f>
        <v>46053</v>
      </c>
      <c r="J89" s="7" t="str">
        <f ca="1">IF('PR-tampon'!B55="","",IF('PR-tampon'!B55=0,"",INDIRECT(NOM_FR_FACADE&amp;ADDRESS('PR-tampon'!$E55,COLUMN(REFERENCEMENT_FACADE[[#Headers],[TC/TNC
dans le domaine d''emploi visé]])))))</f>
        <v>TC</v>
      </c>
      <c r="K89" s="2" t="str">
        <f ca="1">IF('PR-tampon'!B55="","",IF('PR-tampon'!B55=0,"",INDIRECT(NOM_FR_FACADE&amp;ADDRESS('PR-tampon'!$E55,COLUMN(REFERENCEMENT_FACADE[[#Headers],[Synthèse support visés]])))))</f>
        <v>Charpente bois (NF DTU 31.1)</v>
      </c>
      <c r="L89" s="2" t="str">
        <f ca="1">IF('PR-tampon'!B55="","",IF('PR-tampon'!B55=0,"",INDIRECT(NOM_FR_FACADE&amp;ADDRESS('PR-tampon'!$E55,COLUMN(REFERENCEMENT_FACADE[[#Headers],[LIMITATION DE HAUTEUR DE FACADE3]])))))</f>
        <v>(Situation a à c) h≤ 50 m
(Situation d) h≤ 33 m</v>
      </c>
      <c r="M89" s="74">
        <f ca="1">IF('PR-tampon'!B55="","",IF('PR-tampon'!B55=0,"",INDIRECT(NOM_FR_FACADE&amp;ADDRESS('PR-tampon'!$E55,COLUMN(REFERENCEMENT_FACADE[[#Headers],[LIMITATION DE HAUTEUR DE FACADE]])))))</f>
        <v>50</v>
      </c>
      <c r="N89" s="59" t="str">
        <f ca="1">IF('PR-tampon'!B55="","",IF('PR-tampon'!B55=0,"",IF(INDIRECT(NOM_FR_FACADE&amp;ADDRESS('PR-tampon'!$E55,COLUMN(REFERENCEMENT_FACADE[Observation domaine d''emploi Hauteur])))=0,"-",INDIRECT(NOM_FR_FACADE&amp;ADDRESS('PR-tampon'!$E55,COLUMN(REFERENCEMENT_FACADE[Observation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9" s="2" t="str">
        <f ca="1">IF('PR-tampon'!B55="","",IF('PR-tampon'!B55=0,"",INDIRECT(NOM_FR_FACADE&amp;ADDRESS('PR-tampon'!$E55,COLUMN(REFERENCEMENT_FACADE[[#Headers],[Colonne catégorie visée]])))))</f>
        <v>I
II
III
IV</v>
      </c>
      <c r="P89" s="2" t="str">
        <f ca="1">IF('PR-tampon'!B55="","",IF('PR-tampon'!B55=0,"",INDIRECT(NOM_FR_FACADE&amp;ADDRESS('PR-tampon'!$E55,COLUMN(REFERENCEMENT_FACADE[[#Headers],[Colonne zone visée]])))))</f>
        <v>4
2
1
1</v>
      </c>
      <c r="Q89" s="59" t="str">
        <f ca="1">IF(OR(RECH_CATEGORIE=FALSE,MID(Tableau5[[#This Row],[ZONE DE SISMICITE MAXIMALE POUR LA CATEGORIE DE BATIMENT VISEE]],2,2)="**"),IF('PR-tampon'!B55="","",IF('PR-tampon'!B55=0,"",IF(INDIRECT(NOM_FR_FACADE&amp;ADDRESS('PR-tampon'!$E55,COLUMN(REFERENCEMENT_FACADE[OBSERVATIONS SUR DOMAINE D''EMPLOI Sismique])))="","-",(INDIRECT(NOM_FR_FACADE&amp;ADDRESS('PR-tampon'!$E55,COLUMN(REFERENCEMENT_FACADE[OBSERVATIONS SUR DOMAINE D''EMPLOI Sismique]))))))),"")</f>
        <v>-</v>
      </c>
      <c r="R89" s="2" t="str">
        <f ca="1">IF('PR-tampon'!B55="","",IF('PR-tampon'!B55=0,"",IF(INDIRECT(NOM_FR_FACADE&amp;ADDRESS('PR-tampon'!$E55,COLUMN(REFERENCEMENT_FACADE[REF ApL])))=0,"",INDIRECT(NOM_FR_FACADE&amp;ADDRESS('PR-tampon'!$E55,COLUMN(REFERENCEMENT_FACADE[REF ApL]))))))</f>
        <v/>
      </c>
    </row>
    <row r="90" spans="1:18" ht="170.1" customHeight="1" x14ac:dyDescent="0.25">
      <c r="A90" s="2">
        <f ca="1">IF('PR-tampon'!B56=0,"",IF(A89+1&gt;'MODULE DE RECHERCHE'!$F$36,"",A89+1))</f>
        <v>48</v>
      </c>
      <c r="B90" s="7">
        <f ca="1">IF('PR-tampon'!E56="","",IF('PR-tampon'!E56=0,"",INDIRECT(NOM_FR_FACADE&amp;ADDRESS('PR-tampon'!$E56,COLUMN(REFERENCEMENT_FACADE[[#Headers],[DATE REFERENCEMENT]])))))</f>
        <v>43957</v>
      </c>
      <c r="C90" s="2" t="str">
        <f ca="1">IF('PR-tampon'!B56="","",IF('PR-tampon'!B56=0,"",INDIRECT(NOM_FR_FACADE&amp;ADDRESS('PR-tampon'!$E56,COLUMN(REFERENCEMENT_FACADE[[#Headers],[ASPECT]])))))</f>
        <v>Verre</v>
      </c>
      <c r="D90" s="2" t="str">
        <f ca="1">IF('PR-tampon'!B56="","",IF('PR-tampon'!B56=0,"",INDIRECT(NOM_FR_FACADE&amp;ADDRESS('PR-tampon'!$E56,COLUMN(REFERENCEMENT_FACADE[[#Headers],[TYPE DE PROCEDE]])))))</f>
        <v xml:space="preserve">Façade légère en Vitrage Extérieur Collé (VEC) </v>
      </c>
      <c r="E90" s="2" t="str">
        <f ca="1">IF('PR-tampon'!B56="","",IF('PR-tampon'!B56=0,"",INDIRECT(NOM_FR_FACADE&amp;ADDRESS('PR-tampon'!$E56,COLUMN(REFERENCEMENT_FACADE[[#Headers],[NOM COMMERCIAL DU PROCEDE]])))))</f>
        <v>WICTEC 50 VEC</v>
      </c>
      <c r="F90" s="2" t="str">
        <f ca="1">IF('PR-tampon'!B56="","",IF('PR-tampon'!B56=0,"",INDIRECT(NOM_FR_FACADE&amp;ADDRESS('PR-tampon'!$E56,COLUMN(REFERENCEMENT_FACADE[[#Headers],[FABRICANT / TITULAIRE]])))))</f>
        <v>Hydro Building Systems</v>
      </c>
      <c r="G90" s="2" t="str">
        <f ca="1">IF('PR-tampon'!B56="","",IF('PR-tampon'!B56=0,"",INDIRECT(NOM_FR_FACADE&amp;ADDRESS('PR-tampon'!$E56,COLUMN(REFERENCEMENT_FACADE[[#Headers],[TYPE DE DOCUMENT DE REFERENCE]])))))</f>
        <v>Document Technique d'Application (DTA)</v>
      </c>
      <c r="H90" s="2" t="str">
        <f ca="1">IF('PR-tampon'!B56="","",IF('PR-tampon'!B56=0,"",INDIRECT(NOM_FR_FACADE&amp;ADDRESS('PR-tampon'!$E56,COLUMN(REFERENCEMENT_FACADE[[#Headers],[REF]])))))</f>
        <v>2.1/13-1575_V1</v>
      </c>
      <c r="I90" s="7">
        <f ca="1">IF('PR-tampon'!B56="","",IF('PR-tampon'!B56=0,"",INDIRECT(NOM_FR_FACADE&amp;ADDRESS('PR-tampon'!$E56,COLUMN(REFERENCEMENT_FACADE[[#Headers],[AVIS LIMITE AU / VALIDITE]])))))</f>
        <v>46053</v>
      </c>
      <c r="J90" s="7" t="str">
        <f ca="1">IF('PR-tampon'!B56="","",IF('PR-tampon'!B56=0,"",INDIRECT(NOM_FR_FACADE&amp;ADDRESS('PR-tampon'!$E56,COLUMN(REFERENCEMENT_FACADE[[#Headers],[TC/TNC
dans le domaine d''emploi visé]])))))</f>
        <v>TC</v>
      </c>
      <c r="K90" s="2" t="str">
        <f ca="1">IF('PR-tampon'!B56="","",IF('PR-tampon'!B56=0,"",INDIRECT(NOM_FR_FACADE&amp;ADDRESS('PR-tampon'!$E56,COLUMN(REFERENCEMENT_FACADE[[#Headers],[Synthèse support visés]])))))</f>
        <v>Charpente bois (NF DTU 31.1)</v>
      </c>
      <c r="L90" s="2" t="str">
        <f ca="1">IF('PR-tampon'!B56="","",IF('PR-tampon'!B56=0,"",INDIRECT(NOM_FR_FACADE&amp;ADDRESS('PR-tampon'!$E56,COLUMN(REFERENCEMENT_FACADE[[#Headers],[LIMITATION DE HAUTEUR DE FACADE3]])))))</f>
        <v>(Situation a à c) h≤ 50 m
(Situation d) h≤ 9 m</v>
      </c>
      <c r="M90" s="74">
        <f ca="1">IF('PR-tampon'!B56="","",IF('PR-tampon'!B56=0,"",INDIRECT(NOM_FR_FACADE&amp;ADDRESS('PR-tampon'!$E56,COLUMN(REFERENCEMENT_FACADE[[#Headers],[LIMITATION DE HAUTEUR DE FACADE]])))))</f>
        <v>50</v>
      </c>
      <c r="N90" s="59" t="str">
        <f ca="1">IF('PR-tampon'!B56="","",IF('PR-tampon'!B56=0,"",IF(INDIRECT(NOM_FR_FACADE&amp;ADDRESS('PR-tampon'!$E56,COLUMN(REFERENCEMENT_FACADE[Observation domaine d''emploi Hauteur])))=0,"-",INDIRECT(NOM_FR_FACADE&amp;ADDRESS('PR-tampon'!$E56,COLUMN(REFERENCEMENT_FACADE[Observation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0" s="2" t="str">
        <f ca="1">IF('PR-tampon'!B56="","",IF('PR-tampon'!B56=0,"",INDIRECT(NOM_FR_FACADE&amp;ADDRESS('PR-tampon'!$E56,COLUMN(REFERENCEMENT_FACADE[[#Headers],[Colonne catégorie visée]])))))</f>
        <v>I
II
III
IV</v>
      </c>
      <c r="P90" s="2" t="str">
        <f ca="1">IF('PR-tampon'!B56="","",IF('PR-tampon'!B56=0,"",INDIRECT(NOM_FR_FACADE&amp;ADDRESS('PR-tampon'!$E56,COLUMN(REFERENCEMENT_FACADE[[#Headers],[Colonne zone visée]])))))</f>
        <v>4
4
4
4</v>
      </c>
      <c r="Q90" s="59" t="str">
        <f ca="1">IF(OR(RECH_CATEGORIE=FALSE,MID(Tableau5[[#This Row],[ZONE DE SISMICITE MAXIMALE POUR LA CATEGORIE DE BATIMENT VISEE]],2,2)="**"),IF('PR-tampon'!B56="","",IF('PR-tampon'!B56=0,"",IF(INDIRECT(NOM_FR_FACADE&amp;ADDRESS('PR-tampon'!$E56,COLUMN(REFERENCEMENT_FACADE[OBSERVATIONS SUR DOMAINE D''EMPLOI Sismique])))="","-",(INDIRECT(NOM_FR_FACADE&amp;ADDRESS('PR-tampon'!$E56,COLUMN(REFERENCEMENT_FACADE[OBSERVATIONS SUR DOMAINE D''EMPLOI Sismique]))))))),"")</f>
        <v>-</v>
      </c>
      <c r="R90" s="2" t="str">
        <f ca="1">IF('PR-tampon'!B56="","",IF('PR-tampon'!B56=0,"",IF(INDIRECT(NOM_FR_FACADE&amp;ADDRESS('PR-tampon'!$E56,COLUMN(REFERENCEMENT_FACADE[REF ApL])))=0,"",INDIRECT(NOM_FR_FACADE&amp;ADDRESS('PR-tampon'!$E56,COLUMN(REFERENCEMENT_FACADE[REF ApL]))))))</f>
        <v/>
      </c>
    </row>
    <row r="91" spans="1:18" ht="170.1" customHeight="1" x14ac:dyDescent="0.25">
      <c r="A91" s="2">
        <f ca="1">IF('PR-tampon'!B57=0,"",IF(A90+1&gt;'MODULE DE RECHERCHE'!$F$36,"",A90+1))</f>
        <v>49</v>
      </c>
      <c r="B91" s="7">
        <f ca="1">IF('PR-tampon'!E57="","",IF('PR-tampon'!E57=0,"",INDIRECT(NOM_FR_FACADE&amp;ADDRESS('PR-tampon'!$E57,COLUMN(REFERENCEMENT_FACADE[[#Headers],[DATE REFERENCEMENT]])))))</f>
        <v>44536</v>
      </c>
      <c r="C91" s="2" t="str">
        <f ca="1">IF('PR-tampon'!B57="","",IF('PR-tampon'!B57=0,"",INDIRECT(NOM_FR_FACADE&amp;ADDRESS('PR-tampon'!$E57,COLUMN(REFERENCEMENT_FACADE[[#Headers],[ASPECT]])))))</f>
        <v>Verre</v>
      </c>
      <c r="D91" s="2" t="str">
        <f ca="1">IF('PR-tampon'!B57="","",IF('PR-tampon'!B57=0,"",INDIRECT(NOM_FR_FACADE&amp;ADDRESS('PR-tampon'!$E57,COLUMN(REFERENCEMENT_FACADE[[#Headers],[TYPE DE PROCEDE]])))))</f>
        <v>Façade légère en Vitrage Extérieur Collé (VEC)</v>
      </c>
      <c r="E91" s="2" t="str">
        <f ca="1">IF('PR-tampon'!B57="","",IF('PR-tampon'!B57=0,"",INDIRECT(NOM_FR_FACADE&amp;ADDRESS('PR-tampon'!$E57,COLUMN(REFERENCEMENT_FACADE[[#Headers],[NOM COMMERCIAL DU PROCEDE]])))))</f>
        <v xml:space="preserve">CW 50-SC </v>
      </c>
      <c r="F91" s="2" t="str">
        <f ca="1">IF('PR-tampon'!B57="","",IF('PR-tampon'!B57=0,"",INDIRECT(NOM_FR_FACADE&amp;ADDRESS('PR-tampon'!$E57,COLUMN(REFERENCEMENT_FACADE[[#Headers],[FABRICANT / TITULAIRE]])))))</f>
        <v>Reynaers Aluminium</v>
      </c>
      <c r="G91" s="2" t="str">
        <f ca="1">IF('PR-tampon'!B57="","",IF('PR-tampon'!B57=0,"",INDIRECT(NOM_FR_FACADE&amp;ADDRESS('PR-tampon'!$E57,COLUMN(REFERENCEMENT_FACADE[[#Headers],[TYPE DE DOCUMENT DE REFERENCE]])))))</f>
        <v>Document Technique d'Application (DTA)</v>
      </c>
      <c r="H91" s="2" t="str">
        <f ca="1">IF('PR-tampon'!B57="","",IF('PR-tampon'!B57=0,"",INDIRECT(NOM_FR_FACADE&amp;ADDRESS('PR-tampon'!$E57,COLUMN(REFERENCEMENT_FACADE[[#Headers],[REF]])))))</f>
        <v>2.1/17-1790_V3</v>
      </c>
      <c r="I91" s="7">
        <f ca="1">IF('PR-tampon'!B57="","",IF('PR-tampon'!B57=0,"",INDIRECT(NOM_FR_FACADE&amp;ADDRESS('PR-tampon'!$E57,COLUMN(REFERENCEMENT_FACADE[[#Headers],[AVIS LIMITE AU / VALIDITE]])))))</f>
        <v>45930</v>
      </c>
      <c r="J91" s="7" t="str">
        <f ca="1">IF('PR-tampon'!B57="","",IF('PR-tampon'!B57=0,"",INDIRECT(NOM_FR_FACADE&amp;ADDRESS('PR-tampon'!$E57,COLUMN(REFERENCEMENT_FACADE[[#Headers],[TC/TNC
dans le domaine d''emploi visé]])))))</f>
        <v>TC</v>
      </c>
      <c r="K91" s="2" t="str">
        <f ca="1">IF('PR-tampon'!B57="","",IF('PR-tampon'!B57=0,"",INDIRECT(NOM_FR_FACADE&amp;ADDRESS('PR-tampon'!$E57,COLUMN(REFERENCEMENT_FACADE[[#Headers],[Synthèse support visés]])))))</f>
        <v>Charpente bois (NF DTU 31.1)</v>
      </c>
      <c r="L91" s="2" t="str">
        <f ca="1">IF('PR-tampon'!B57="","",IF('PR-tampon'!B57=0,"",INDIRECT(NOM_FR_FACADE&amp;ADDRESS('PR-tampon'!$E57,COLUMN(REFERENCEMENT_FACADE[[#Headers],[LIMITATION DE HAUTEUR DE FACADE3]])))))</f>
        <v>(Situation a à c) h≤ 50 m
(Situation d) h≤ 50 m</v>
      </c>
      <c r="M91" s="74">
        <f ca="1">IF('PR-tampon'!B57="","",IF('PR-tampon'!B57=0,"",INDIRECT(NOM_FR_FACADE&amp;ADDRESS('PR-tampon'!$E57,COLUMN(REFERENCEMENT_FACADE[[#Headers],[LIMITATION DE HAUTEUR DE FACADE]])))))</f>
        <v>50</v>
      </c>
      <c r="N91" s="59" t="str">
        <f ca="1">IF('PR-tampon'!B57="","",IF('PR-tampon'!B57=0,"",IF(INDIRECT(NOM_FR_FACADE&amp;ADDRESS('PR-tampon'!$E57,COLUMN(REFERENCEMENT_FACADE[Observation domaine d''emploi Hauteur])))=0,"-",INDIRECT(NOM_FR_FACADE&amp;ADDRESS('PR-tampon'!$E57,COLUMN(REFERENCEMENT_FACADE[Observation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1" s="2" t="str">
        <f ca="1">IF('PR-tampon'!B57="","",IF('PR-tampon'!B57=0,"",INDIRECT(NOM_FR_FACADE&amp;ADDRESS('PR-tampon'!$E57,COLUMN(REFERENCEMENT_FACADE[[#Headers],[Colonne catégorie visée]])))))</f>
        <v>I
II
III
IV</v>
      </c>
      <c r="P91" s="2" t="str">
        <f ca="1">IF('PR-tampon'!B57="","",IF('PR-tampon'!B57=0,"",INDIRECT(NOM_FR_FACADE&amp;ADDRESS('PR-tampon'!$E57,COLUMN(REFERENCEMENT_FACADE[[#Headers],[Colonne zone visée]])))))</f>
        <v>4
4
4
4</v>
      </c>
      <c r="Q91" s="59" t="str">
        <f ca="1">IF(OR(RECH_CATEGORIE=FALSE,MID(Tableau5[[#This Row],[ZONE DE SISMICITE MAXIMALE POUR LA CATEGORIE DE BATIMENT VISEE]],2,2)="**"),IF('PR-tampon'!B57="","",IF('PR-tampon'!B57=0,"",IF(INDIRECT(NOM_FR_FACADE&amp;ADDRESS('PR-tampon'!$E57,COLUMN(REFERENCEMENT_FACADE[OBSERVATIONS SUR DOMAINE D''EMPLOI Sismique])))="","-",(INDIRECT(NOM_FR_FACADE&amp;ADDRESS('PR-tampon'!$E57,COLUMN(REFERENCEMENT_FACADE[OBSERVATIONS SUR DOMAINE D''EMPLOI Sismique]))))))),"")</f>
        <v>-</v>
      </c>
      <c r="R91" s="2" t="str">
        <f ca="1">IF('PR-tampon'!B57="","",IF('PR-tampon'!B57=0,"",IF(INDIRECT(NOM_FR_FACADE&amp;ADDRESS('PR-tampon'!$E57,COLUMN(REFERENCEMENT_FACADE[REF ApL])))=0,"",INDIRECT(NOM_FR_FACADE&amp;ADDRESS('PR-tampon'!$E57,COLUMN(REFERENCEMENT_FACADE[REF ApL]))))))</f>
        <v/>
      </c>
    </row>
    <row r="92" spans="1:18" ht="170.1" customHeight="1" x14ac:dyDescent="0.25">
      <c r="A92" s="2">
        <f ca="1">IF('PR-tampon'!B58=0,"",IF(A91+1&gt;'MODULE DE RECHERCHE'!$F$36,"",A91+1))</f>
        <v>50</v>
      </c>
      <c r="B92" s="7">
        <f ca="1">IF('PR-tampon'!E58="","",IF('PR-tampon'!E58=0,"",INDIRECT(NOM_FR_FACADE&amp;ADDRESS('PR-tampon'!$E58,COLUMN(REFERENCEMENT_FACADE[[#Headers],[DATE REFERENCEMENT]])))))</f>
        <v>45881</v>
      </c>
      <c r="C92" s="2" t="str">
        <f ca="1">IF('PR-tampon'!B58="","",IF('PR-tampon'!B58=0,"",INDIRECT(NOM_FR_FACADE&amp;ADDRESS('PR-tampon'!$E58,COLUMN(REFERENCEMENT_FACADE[[#Headers],[ASPECT]])))))</f>
        <v>Verre</v>
      </c>
      <c r="D92" s="2" t="str">
        <f ca="1">IF('PR-tampon'!B58="","",IF('PR-tampon'!B58=0,"",INDIRECT(NOM_FR_FACADE&amp;ADDRESS('PR-tampon'!$E58,COLUMN(REFERENCEMENT_FACADE[[#Headers],[TYPE DE PROCEDE]])))))</f>
        <v>Façade légère à ossature bois/aluminium</v>
      </c>
      <c r="E92" s="2" t="str">
        <f ca="1">IF('PR-tampon'!B58="","",IF('PR-tampon'!B58=0,"",INDIRECT(NOM_FR_FACADE&amp;ADDRESS('PR-tampon'!$E58,COLUMN(REFERENCEMENT_FACADE[[#Headers],[NOM COMMERCIAL DU PROCEDE]])))))</f>
        <v>Façade à ossature bois/ aluminium TEKWOOD TW60</v>
      </c>
      <c r="F92" s="2" t="str">
        <f ca="1">IF('PR-tampon'!B58="","",IF('PR-tampon'!B58=0,"",INDIRECT(NOM_FR_FACADE&amp;ADDRESS('PR-tampon'!$E58,COLUMN(REFERENCEMENT_FACADE[[#Headers],[FABRICANT / TITULAIRE]])))))</f>
        <v>MTECHBUILD S.A.S.</v>
      </c>
      <c r="G92" s="2" t="str">
        <f ca="1">IF('PR-tampon'!B58="","",IF('PR-tampon'!B58=0,"",INDIRECT(NOM_FR_FACADE&amp;ADDRESS('PR-tampon'!$E58,COLUMN(REFERENCEMENT_FACADE[[#Headers],[TYPE DE DOCUMENT DE REFERENCE]])))))</f>
        <v>Appréciation Technique d'Expérimentation (ATEx cas a)</v>
      </c>
      <c r="H92" s="2" t="str">
        <f ca="1">IF('PR-tampon'!B58="","",IF('PR-tampon'!B58=0,"",INDIRECT(NOM_FR_FACADE&amp;ADDRESS('PR-tampon'!$E58,COLUMN(REFERENCEMENT_FACADE[[#Headers],[REF]])))))</f>
        <v>3307_V1</v>
      </c>
      <c r="I92" s="7">
        <f ca="1">IF('PR-tampon'!B58="","",IF('PR-tampon'!B58=0,"",INDIRECT(NOM_FR_FACADE&amp;ADDRESS('PR-tampon'!$E58,COLUMN(REFERENCEMENT_FACADE[[#Headers],[AVIS LIMITE AU / VALIDITE]])))))</f>
        <v>46965</v>
      </c>
      <c r="J92" s="7" t="str">
        <f ca="1">IF('PR-tampon'!B58="","",IF('PR-tampon'!B58=0,"",INDIRECT(NOM_FR_FACADE&amp;ADDRESS('PR-tampon'!$E58,COLUMN(REFERENCEMENT_FACADE[[#Headers],[TC/TNC
dans le domaine d''emploi visé]])))))</f>
        <v>TC</v>
      </c>
      <c r="K92" s="2" t="str">
        <f ca="1">IF('PR-tampon'!B58="","",IF('PR-tampon'!B58=0,"",INDIRECT(NOM_FR_FACADE&amp;ADDRESS('PR-tampon'!$E58,COLUMN(REFERENCEMENT_FACADE[[#Headers],[Synthèse support visés]])))))</f>
        <v>Charpente bois (NF DTU 31.1)</v>
      </c>
      <c r="L92" s="2" t="str">
        <f ca="1">IF('PR-tampon'!B58="","",IF('PR-tampon'!B58=0,"",INDIRECT(NOM_FR_FACADE&amp;ADDRESS('PR-tampon'!$E58,COLUMN(REFERENCEMENT_FACADE[[#Headers],[LIMITATION DE HAUTEUR DE FACADE3]])))))</f>
        <v>(Situation a à c) h≤ 50 m
(Situation d) h≤ 50 m</v>
      </c>
      <c r="M92" s="74">
        <f ca="1">IF('PR-tampon'!B58="","",IF('PR-tampon'!B58=0,"",INDIRECT(NOM_FR_FACADE&amp;ADDRESS('PR-tampon'!$E58,COLUMN(REFERENCEMENT_FACADE[[#Headers],[LIMITATION DE HAUTEUR DE FACADE]])))))</f>
        <v>50</v>
      </c>
      <c r="N92" s="59" t="str">
        <f ca="1">IF('PR-tampon'!B58="","",IF('PR-tampon'!B58=0,"",IF(INDIRECT(NOM_FR_FACADE&amp;ADDRESS('PR-tampon'!$E58,COLUMN(REFERENCEMENT_FACADE[Observation domaine d''emploi Hauteur])))=0,"-",INDIRECT(NOM_FR_FACADE&amp;ADDRESS('PR-tampon'!$E58,COLUMN(REFERENCEMENT_FACADE[Observation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2" s="2" t="str">
        <f ca="1">IF('PR-tampon'!B58="","",IF('PR-tampon'!B58=0,"",INDIRECT(NOM_FR_FACADE&amp;ADDRESS('PR-tampon'!$E58,COLUMN(REFERENCEMENT_FACADE[[#Headers],[Colonne catégorie visée]])))))</f>
        <v>I
II
III
IV</v>
      </c>
      <c r="P92" s="2" t="str">
        <f ca="1">IF('PR-tampon'!B58="","",IF('PR-tampon'!B58=0,"",INDIRECT(NOM_FR_FACADE&amp;ADDRESS('PR-tampon'!$E58,COLUMN(REFERENCEMENT_FACADE[[#Headers],[Colonne zone visée]])))))</f>
        <v>4
4**
4**
4**</v>
      </c>
      <c r="Q92" s="59" t="str">
        <f ca="1">IF(OR(RECH_CATEGORIE=FALSE,MID(Tableau5[[#This Row],[ZONE DE SISMICITE MAXIMALE POUR LA CATEGORIE DE BATIMENT VISEE]],2,2)="**"),IF('PR-tampon'!B58="","",IF('PR-tampon'!B58=0,"",IF(INDIRECT(NOM_FR_FACADE&amp;ADDRESS('PR-tampon'!$E58,COLUMN(REFERENCEMENT_FACADE[OBSERVATIONS SUR DOMAINE D''EMPLOI Sismique])))="","-",(INDIRECT(NOM_FR_FACADE&amp;ADDRESS('PR-tampon'!$E58,COLUMN(REFERENCEMENT_FACADE[OBSERVATIONS SUR DOMAINE D''EMPLOI Sismique]))))))),"")</f>
        <v xml:space="preserve">** Domiane d'emploi sismique :
</v>
      </c>
      <c r="R92" s="2" t="str">
        <f ca="1">IF('PR-tampon'!B58="","",IF('PR-tampon'!B58=0,"",IF(INDIRECT(NOM_FR_FACADE&amp;ADDRESS('PR-tampon'!$E58,COLUMN(REFERENCEMENT_FACADE[REF ApL])))=0,"",INDIRECT(NOM_FR_FACADE&amp;ADDRESS('PR-tampon'!$E58,COLUMN(REFERENCEMENT_FACADE[REF ApL]))))))</f>
        <v/>
      </c>
    </row>
    <row r="93" spans="1:18" ht="170.1" customHeight="1" x14ac:dyDescent="0.25">
      <c r="A93" s="2">
        <f ca="1">IF('PR-tampon'!B59=0,"",IF(A92+1&gt;'MODULE DE RECHERCHE'!$F$36,"",A92+1))</f>
        <v>51</v>
      </c>
      <c r="B93" s="7">
        <f ca="1">IF('PR-tampon'!E59="","",IF('PR-tampon'!E59=0,"",INDIRECT(NOM_FR_FACADE&amp;ADDRESS('PR-tampon'!$E59,COLUMN(REFERENCEMENT_FACADE[[#Headers],[DATE REFERENCEMENT]])))))</f>
        <v>45881</v>
      </c>
      <c r="C93" s="2" t="str">
        <f ca="1">IF('PR-tampon'!B59="","",IF('PR-tampon'!B59=0,"",INDIRECT(NOM_FR_FACADE&amp;ADDRESS('PR-tampon'!$E59,COLUMN(REFERENCEMENT_FACADE[[#Headers],[ASPECT]])))))</f>
        <v>Verre</v>
      </c>
      <c r="D93" s="2" t="str">
        <f ca="1">IF('PR-tampon'!B59="","",IF('PR-tampon'!B59=0,"",INDIRECT(NOM_FR_FACADE&amp;ADDRESS('PR-tampon'!$E59,COLUMN(REFERENCEMENT_FACADE[[#Headers],[TYPE DE PROCEDE]])))))</f>
        <v>Façade légère à ossature bois/aluminium</v>
      </c>
      <c r="E93" s="2" t="str">
        <f ca="1">IF('PR-tampon'!B59="","",IF('PR-tampon'!B59=0,"",INDIRECT(NOM_FR_FACADE&amp;ADDRESS('PR-tampon'!$E59,COLUMN(REFERENCEMENT_FACADE[[#Headers],[NOM COMMERCIAL DU PROCEDE]])))))</f>
        <v>-</v>
      </c>
      <c r="F93" s="2" t="str">
        <f ca="1">IF('PR-tampon'!B59="","",IF('PR-tampon'!B59=0,"",INDIRECT(NOM_FR_FACADE&amp;ADDRESS('PR-tampon'!$E59,COLUMN(REFERENCEMENT_FACADE[[#Headers],[FABRICANT / TITULAIRE]])))))</f>
        <v>-</v>
      </c>
      <c r="G93" s="2" t="str">
        <f ca="1">IF('PR-tampon'!B59="","",IF('PR-tampon'!B59=0,"",INDIRECT(NOM_FR_FACADE&amp;ADDRESS('PR-tampon'!$E59,COLUMN(REFERENCEMENT_FACADE[[#Headers],[TYPE DE DOCUMENT DE REFERENCE]])))))</f>
        <v>Recommandations professionnelles RAGE/PACTE/PROFEEL</v>
      </c>
      <c r="H93" s="2" t="str">
        <f ca="1">IF('PR-tampon'!B59="","",IF('PR-tampon'!B59=0,"",INDIRECT(NOM_FR_FACADE&amp;ADDRESS('PR-tampon'!$E59,COLUMN(REFERENCEMENT_FACADE[[#Headers],[REF]])))))</f>
        <v>Conception, fabrication et mise en œuvre de façades rideaux mixtes bois-aluminium</v>
      </c>
      <c r="I93" s="7" t="str">
        <f ca="1">IF('PR-tampon'!B59="","",IF('PR-tampon'!B59=0,"",INDIRECT(NOM_FR_FACADE&amp;ADDRESS('PR-tampon'!$E59,COLUMN(REFERENCEMENT_FACADE[[#Headers],[AVIS LIMITE AU / VALIDITE]])))))</f>
        <v>/</v>
      </c>
      <c r="J93" s="7" t="str">
        <f ca="1">IF('PR-tampon'!B59="","",IF('PR-tampon'!B59=0,"",INDIRECT(NOM_FR_FACADE&amp;ADDRESS('PR-tampon'!$E59,COLUMN(REFERENCEMENT_FACADE[[#Headers],[TC/TNC
dans le domaine d''emploi visé]])))))</f>
        <v>TC</v>
      </c>
      <c r="K93" s="2" t="str">
        <f ca="1">IF('PR-tampon'!B59="","",IF('PR-tampon'!B59=0,"",INDIRECT(NOM_FR_FACADE&amp;ADDRESS('PR-tampon'!$E59,COLUMN(REFERENCEMENT_FACADE[[#Headers],[Synthèse support visés]])))))</f>
        <v>Charpente bois (NF DTU 31.1)</v>
      </c>
      <c r="L93" s="2" t="str">
        <f ca="1">IF('PR-tampon'!B59="","",IF('PR-tampon'!B59=0,"",INDIRECT(NOM_FR_FACADE&amp;ADDRESS('PR-tampon'!$E59,COLUMN(REFERENCEMENT_FACADE[[#Headers],[LIMITATION DE HAUTEUR DE FACADE3]])))))</f>
        <v>(Situation a à c) h≤ 50 m
(Situation d) h≤ 50 m</v>
      </c>
      <c r="M93" s="74">
        <f ca="1">IF('PR-tampon'!B59="","",IF('PR-tampon'!B59=0,"",INDIRECT(NOM_FR_FACADE&amp;ADDRESS('PR-tampon'!$E59,COLUMN(REFERENCEMENT_FACADE[[#Headers],[LIMITATION DE HAUTEUR DE FACADE]])))))</f>
        <v>50</v>
      </c>
      <c r="N93" s="59" t="str">
        <f ca="1">IF('PR-tampon'!B59="","",IF('PR-tampon'!B59=0,"",IF(INDIRECT(NOM_FR_FACADE&amp;ADDRESS('PR-tampon'!$E59,COLUMN(REFERENCEMENT_FACADE[Observation domaine d''emploi Hauteur])))=0,"-",INDIRECT(NOM_FR_FACADE&amp;ADDRESS('PR-tampon'!$E59,COLUMN(REFERENCEMENT_FACADE[Observation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3" s="2" t="str">
        <f ca="1">IF('PR-tampon'!B59="","",IF('PR-tampon'!B59=0,"",INDIRECT(NOM_FR_FACADE&amp;ADDRESS('PR-tampon'!$E59,COLUMN(REFERENCEMENT_FACADE[[#Headers],[Colonne catégorie visée]])))))</f>
        <v>I
II
III
IV</v>
      </c>
      <c r="P93" s="2" t="str">
        <f ca="1">IF('PR-tampon'!B59="","",IF('PR-tampon'!B59=0,"",INDIRECT(NOM_FR_FACADE&amp;ADDRESS('PR-tampon'!$E59,COLUMN(REFERENCEMENT_FACADE[[#Headers],[Colonne zone visée]])))))</f>
        <v>4
4**
4**
4**</v>
      </c>
      <c r="Q93" s="59" t="str">
        <f ca="1">IF(OR(RECH_CATEGORIE=FALSE,MID(Tableau5[[#This Row],[ZONE DE SISMICITE MAXIMALE POUR LA CATEGORIE DE BATIMENT VISEE]],2,2)="**"),IF('PR-tampon'!B59="","",IF('PR-tampon'!B59=0,"",IF(INDIRECT(NOM_FR_FACADE&amp;ADDRESS('PR-tampon'!$E59,COLUMN(REFERENCEMENT_FACADE[OBSERVATIONS SUR DOMAINE D''EMPLOI Sismique])))="","-",(INDIRECT(NOM_FR_FACADE&amp;ADDRESS('PR-tampon'!$E59,COLUMN(REFERENCEMENT_FACADE[OBSERVATIONS SUR DOMAINE D''EMPLOI Sismique]))))))),"")</f>
        <v>** Domiane d'emploi sismique :
Pose autorisée selon le vitrage retenu conformément aux recommandations professionnelles</v>
      </c>
      <c r="R93" s="2" t="str">
        <f ca="1">IF('PR-tampon'!B59="","",IF('PR-tampon'!B59=0,"",IF(INDIRECT(NOM_FR_FACADE&amp;ADDRESS('PR-tampon'!$E59,COLUMN(REFERENCEMENT_FACADE[REF ApL])))=0,"",INDIRECT(NOM_FR_FACADE&amp;ADDRESS('PR-tampon'!$E59,COLUMN(REFERENCEMENT_FACADE[REF ApL]))))))</f>
        <v/>
      </c>
    </row>
    <row r="94" spans="1:18" ht="170.1" customHeight="1" x14ac:dyDescent="0.25">
      <c r="A94" s="2">
        <f ca="1">IF('PR-tampon'!B60=0,"",IF(A93+1&gt;'MODULE DE RECHERCHE'!$F$36,"",A93+1))</f>
        <v>52</v>
      </c>
      <c r="B94" s="7">
        <f ca="1">IF('PR-tampon'!E60="","",IF('PR-tampon'!E60=0,"",INDIRECT(NOM_FR_FACADE&amp;ADDRESS('PR-tampon'!$E60,COLUMN(REFERENCEMENT_FACADE[[#Headers],[DATE REFERENCEMENT]])))))</f>
        <v>45198</v>
      </c>
      <c r="C94" s="2" t="str">
        <f ca="1">IF('PR-tampon'!B60="","",IF('PR-tampon'!B60=0,"",INDIRECT(NOM_FR_FACADE&amp;ADDRESS('PR-tampon'!$E60,COLUMN(REFERENCEMENT_FACADE[[#Headers],[ASPECT]])))))</f>
        <v>Verre</v>
      </c>
      <c r="D94" s="2" t="str">
        <f ca="1">IF('PR-tampon'!B60="","",IF('PR-tampon'!B60=0,"",INDIRECT(NOM_FR_FACADE&amp;ADDRESS('PR-tampon'!$E60,COLUMN(REFERENCEMENT_FACADE[[#Headers],[TYPE DE PROCEDE]])))))</f>
        <v>Façade légère à ossature bois/aluminium</v>
      </c>
      <c r="E94" s="2" t="str">
        <f ca="1">IF('PR-tampon'!B60="","",IF('PR-tampon'!B60=0,"",INDIRECT(NOM_FR_FACADE&amp;ADDRESS('PR-tampon'!$E60,COLUMN(REFERENCEMENT_FACADE[[#Headers],[NOM COMMERCIAL DU PROCEDE]])))))</f>
        <v>THERM+ 50, 56, 76 HI</v>
      </c>
      <c r="F94" s="2" t="str">
        <f ca="1">IF('PR-tampon'!B60="","",IF('PR-tampon'!B60=0,"",INDIRECT(NOM_FR_FACADE&amp;ADDRESS('PR-tampon'!$E60,COLUMN(REFERENCEMENT_FACADE[[#Headers],[FABRICANT / TITULAIRE]])))))</f>
        <v>Raico SARL</v>
      </c>
      <c r="G94" s="2" t="str">
        <f ca="1">IF('PR-tampon'!B60="","",IF('PR-tampon'!B60=0,"",INDIRECT(NOM_FR_FACADE&amp;ADDRESS('PR-tampon'!$E60,COLUMN(REFERENCEMENT_FACADE[[#Headers],[TYPE DE DOCUMENT DE REFERENCE]])))))</f>
        <v>Avis Technique</v>
      </c>
      <c r="H94" s="2" t="str">
        <f ca="1">IF('PR-tampon'!B60="","",IF('PR-tampon'!B60=0,"",INDIRECT(NOM_FR_FACADE&amp;ADDRESS('PR-tampon'!$E60,COLUMN(REFERENCEMENT_FACADE[[#Headers],[REF]])))))</f>
        <v>2.1/16-1745_V2</v>
      </c>
      <c r="I94" s="7">
        <f ca="1">IF('PR-tampon'!B60="","",IF('PR-tampon'!B60=0,"",INDIRECT(NOM_FR_FACADE&amp;ADDRESS('PR-tampon'!$E60,COLUMN(REFERENCEMENT_FACADE[[#Headers],[AVIS LIMITE AU / VALIDITE]])))))</f>
        <v>47177</v>
      </c>
      <c r="J94" s="7" t="str">
        <f ca="1">IF('PR-tampon'!B60="","",IF('PR-tampon'!B60=0,"",INDIRECT(NOM_FR_FACADE&amp;ADDRESS('PR-tampon'!$E60,COLUMN(REFERENCEMENT_FACADE[[#Headers],[TC/TNC
dans le domaine d''emploi visé]])))))</f>
        <v>TC</v>
      </c>
      <c r="K94" s="2" t="str">
        <f ca="1">IF('PR-tampon'!B60="","",IF('PR-tampon'!B60=0,"",INDIRECT(NOM_FR_FACADE&amp;ADDRESS('PR-tampon'!$E60,COLUMN(REFERENCEMENT_FACADE[[#Headers],[Synthèse support visés]])))))</f>
        <v>Charpente bois (NF DTU 31.1)</v>
      </c>
      <c r="L94" s="2" t="str">
        <f ca="1">IF('PR-tampon'!B60="","",IF('PR-tampon'!B60=0,"",INDIRECT(NOM_FR_FACADE&amp;ADDRESS('PR-tampon'!$E60,COLUMN(REFERENCEMENT_FACADE[[#Headers],[LIMITATION DE HAUTEUR DE FACADE3]])))))</f>
        <v>(Situation a à c) h≤ 50 m
(Situation d) h≤ 9 m</v>
      </c>
      <c r="M94" s="74">
        <f ca="1">IF('PR-tampon'!B60="","",IF('PR-tampon'!B60=0,"",INDIRECT(NOM_FR_FACADE&amp;ADDRESS('PR-tampon'!$E60,COLUMN(REFERENCEMENT_FACADE[[#Headers],[LIMITATION DE HAUTEUR DE FACADE]])))))</f>
        <v>50</v>
      </c>
      <c r="N94" s="59" t="str">
        <f ca="1">IF('PR-tampon'!B60="","",IF('PR-tampon'!B60=0,"",IF(INDIRECT(NOM_FR_FACADE&amp;ADDRESS('PR-tampon'!$E60,COLUMN(REFERENCEMENT_FACADE[Observation domaine d''emploi Hauteur])))=0,"-",INDIRECT(NOM_FR_FACADE&amp;ADDRESS('PR-tampon'!$E60,COLUMN(REFERENCEMENT_FACADE[Observation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4" s="2" t="str">
        <f ca="1">IF('PR-tampon'!B60="","",IF('PR-tampon'!B60=0,"",INDIRECT(NOM_FR_FACADE&amp;ADDRESS('PR-tampon'!$E60,COLUMN(REFERENCEMENT_FACADE[[#Headers],[Colonne catégorie visée]])))))</f>
        <v>I
II
III
IV</v>
      </c>
      <c r="P94" s="2" t="str">
        <f ca="1">IF('PR-tampon'!B60="","",IF('PR-tampon'!B60=0,"",INDIRECT(NOM_FR_FACADE&amp;ADDRESS('PR-tampon'!$E60,COLUMN(REFERENCEMENT_FACADE[[#Headers],[Colonne zone visée]])))))</f>
        <v>4
4
4
4</v>
      </c>
      <c r="Q94" s="59" t="str">
        <f ca="1">IF(OR(RECH_CATEGORIE=FALSE,MID(Tableau5[[#This Row],[ZONE DE SISMICITE MAXIMALE POUR LA CATEGORIE DE BATIMENT VISEE]],2,2)="**"),IF('PR-tampon'!B60="","",IF('PR-tampon'!B60=0,"",IF(INDIRECT(NOM_FR_FACADE&amp;ADDRESS('PR-tampon'!$E60,COLUMN(REFERENCEMENT_FACADE[OBSERVATIONS SUR DOMAINE D''EMPLOI Sismique])))="","-",(INDIRECT(NOM_FR_FACADE&amp;ADDRESS('PR-tampon'!$E60,COLUMN(REFERENCEMENT_FACADE[OBSERVATIONS SUR DOMAINE D''EMPLOI Sismique]))))))),"")</f>
        <v>-</v>
      </c>
      <c r="R94" s="2" t="str">
        <f ca="1">IF('PR-tampon'!B60="","",IF('PR-tampon'!B60=0,"",IF(INDIRECT(NOM_FR_FACADE&amp;ADDRESS('PR-tampon'!$E60,COLUMN(REFERENCEMENT_FACADE[REF ApL])))=0,"",INDIRECT(NOM_FR_FACADE&amp;ADDRESS('PR-tampon'!$E60,COLUMN(REFERENCEMENT_FACADE[REF ApL]))))))</f>
        <v/>
      </c>
    </row>
    <row r="95" spans="1:18" ht="170.1" customHeight="1" x14ac:dyDescent="0.25">
      <c r="A95" s="2">
        <f ca="1">IF('PR-tampon'!B61=0,"",IF(A94+1&gt;'MODULE DE RECHERCHE'!$F$36,"",A94+1))</f>
        <v>53</v>
      </c>
      <c r="B95" s="7">
        <f ca="1">IF('PR-tampon'!E61="","",IF('PR-tampon'!E61=0,"",INDIRECT(NOM_FR_FACADE&amp;ADDRESS('PR-tampon'!$E61,COLUMN(REFERENCEMENT_FACADE[[#Headers],[DATE REFERENCEMENT]])))))</f>
        <v>45198</v>
      </c>
      <c r="C95" s="2" t="str">
        <f ca="1">IF('PR-tampon'!B61="","",IF('PR-tampon'!B61=0,"",INDIRECT(NOM_FR_FACADE&amp;ADDRESS('PR-tampon'!$E61,COLUMN(REFERENCEMENT_FACADE[[#Headers],[ASPECT]])))))</f>
        <v>Verre</v>
      </c>
      <c r="D95" s="2" t="str">
        <f ca="1">IF('PR-tampon'!B61="","",IF('PR-tampon'!B61=0,"",INDIRECT(NOM_FR_FACADE&amp;ADDRESS('PR-tampon'!$E61,COLUMN(REFERENCEMENT_FACADE[[#Headers],[TYPE DE PROCEDE]])))))</f>
        <v>Façade légère à ossature bois/aluminium</v>
      </c>
      <c r="E95" s="2" t="str">
        <f ca="1">IF('PR-tampon'!B61="","",IF('PR-tampon'!B61=0,"",INDIRECT(NOM_FR_FACADE&amp;ADDRESS('PR-tampon'!$E61,COLUMN(REFERENCEMENT_FACADE[[#Headers],[NOM COMMERCIAL DU PROCEDE]])))))</f>
        <v>STABALUX H/ZL Façade bois</v>
      </c>
      <c r="F95" s="2" t="str">
        <f ca="1">IF('PR-tampon'!B61="","",IF('PR-tampon'!B61=0,"",INDIRECT(NOM_FR_FACADE&amp;ADDRESS('PR-tampon'!$E61,COLUMN(REFERENCEMENT_FACADE[[#Headers],[FABRICANT / TITULAIRE]])))))</f>
        <v>Stabalux GmbH</v>
      </c>
      <c r="G95" s="2" t="str">
        <f ca="1">IF('PR-tampon'!B61="","",IF('PR-tampon'!B61=0,"",INDIRECT(NOM_FR_FACADE&amp;ADDRESS('PR-tampon'!$E61,COLUMN(REFERENCEMENT_FACADE[[#Headers],[TYPE DE DOCUMENT DE REFERENCE]])))))</f>
        <v>Document Technique d'Application (DTA)</v>
      </c>
      <c r="H95" s="2" t="str">
        <f ca="1">IF('PR-tampon'!B61="","",IF('PR-tampon'!B61=0,"",INDIRECT(NOM_FR_FACADE&amp;ADDRESS('PR-tampon'!$E61,COLUMN(REFERENCEMENT_FACADE[[#Headers],[REF]])))))</f>
        <v>2.1/13-1573_V2</v>
      </c>
      <c r="I95" s="7">
        <f ca="1">IF('PR-tampon'!B61="","",IF('PR-tampon'!B61=0,"",INDIRECT(NOM_FR_FACADE&amp;ADDRESS('PR-tampon'!$E61,COLUMN(REFERENCEMENT_FACADE[[#Headers],[AVIS LIMITE AU / VALIDITE]])))))</f>
        <v>46752</v>
      </c>
      <c r="J95" s="7" t="str">
        <f ca="1">IF('PR-tampon'!B61="","",IF('PR-tampon'!B61=0,"",INDIRECT(NOM_FR_FACADE&amp;ADDRESS('PR-tampon'!$E61,COLUMN(REFERENCEMENT_FACADE[[#Headers],[TC/TNC
dans le domaine d''emploi visé]])))))</f>
        <v>TC</v>
      </c>
      <c r="K95" s="2" t="str">
        <f ca="1">IF('PR-tampon'!B61="","",IF('PR-tampon'!B61=0,"",INDIRECT(NOM_FR_FACADE&amp;ADDRESS('PR-tampon'!$E61,COLUMN(REFERENCEMENT_FACADE[[#Headers],[Synthèse support visés]])))))</f>
        <v>Charpente bois (NF DTU 31.1)</v>
      </c>
      <c r="L95" s="2" t="str">
        <f ca="1">IF('PR-tampon'!B61="","",IF('PR-tampon'!B61=0,"",INDIRECT(NOM_FR_FACADE&amp;ADDRESS('PR-tampon'!$E61,COLUMN(REFERENCEMENT_FACADE[[#Headers],[LIMITATION DE HAUTEUR DE FACADE3]])))))</f>
        <v>(Situation a à c) h≤ 50 m
(Situation d) h≤ 50 m</v>
      </c>
      <c r="M95" s="74">
        <f ca="1">IF('PR-tampon'!B61="","",IF('PR-tampon'!B61=0,"",INDIRECT(NOM_FR_FACADE&amp;ADDRESS('PR-tampon'!$E61,COLUMN(REFERENCEMENT_FACADE[[#Headers],[LIMITATION DE HAUTEUR DE FACADE]])))))</f>
        <v>50</v>
      </c>
      <c r="N95" s="59" t="str">
        <f ca="1">IF('PR-tampon'!B61="","",IF('PR-tampon'!B61=0,"",IF(INDIRECT(NOM_FR_FACADE&amp;ADDRESS('PR-tampon'!$E61,COLUMN(REFERENCEMENT_FACADE[Observation domaine d''emploi Hauteur])))=0,"-",INDIRECT(NOM_FR_FACADE&amp;ADDRESS('PR-tampon'!$E61,COLUMN(REFERENCEMENT_FACADE[Observation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5" s="2" t="str">
        <f ca="1">IF('PR-tampon'!B61="","",IF('PR-tampon'!B61=0,"",INDIRECT(NOM_FR_FACADE&amp;ADDRESS('PR-tampon'!$E61,COLUMN(REFERENCEMENT_FACADE[[#Headers],[Colonne catégorie visée]])))))</f>
        <v>I
II
III
IV</v>
      </c>
      <c r="P95" s="2" t="str">
        <f ca="1">IF('PR-tampon'!B61="","",IF('PR-tampon'!B61=0,"",INDIRECT(NOM_FR_FACADE&amp;ADDRESS('PR-tampon'!$E61,COLUMN(REFERENCEMENT_FACADE[[#Headers],[Colonne zone visée]])))))</f>
        <v>4
2
1
1</v>
      </c>
      <c r="Q95" s="59" t="str">
        <f ca="1">IF(OR(RECH_CATEGORIE=FALSE,MID(Tableau5[[#This Row],[ZONE DE SISMICITE MAXIMALE POUR LA CATEGORIE DE BATIMENT VISEE]],2,2)="**"),IF('PR-tampon'!B61="","",IF('PR-tampon'!B61=0,"",IF(INDIRECT(NOM_FR_FACADE&amp;ADDRESS('PR-tampon'!$E61,COLUMN(REFERENCEMENT_FACADE[OBSERVATIONS SUR DOMAINE D''EMPLOI Sismique])))="","-",(INDIRECT(NOM_FR_FACADE&amp;ADDRESS('PR-tampon'!$E61,COLUMN(REFERENCEMENT_FACADE[OBSERVATIONS SUR DOMAINE D''EMPLOI Sismique]))))))),"")</f>
        <v>-</v>
      </c>
      <c r="R95" s="2" t="str">
        <f ca="1">IF('PR-tampon'!B61="","",IF('PR-tampon'!B61=0,"",IF(INDIRECT(NOM_FR_FACADE&amp;ADDRESS('PR-tampon'!$E61,COLUMN(REFERENCEMENT_FACADE[REF ApL])))=0,"",INDIRECT(NOM_FR_FACADE&amp;ADDRESS('PR-tampon'!$E61,COLUMN(REFERENCEMENT_FACADE[REF ApL]))))))</f>
        <v/>
      </c>
    </row>
    <row r="96" spans="1:18" ht="170.1" customHeight="1" x14ac:dyDescent="0.25">
      <c r="A96" s="2">
        <f ca="1">IF('PR-tampon'!B62=0,"",IF(A95+1&gt;'MODULE DE RECHERCHE'!$F$36,"",A95+1))</f>
        <v>54</v>
      </c>
      <c r="B96" s="7">
        <f ca="1">IF('PR-tampon'!E62="","",IF('PR-tampon'!E62=0,"",INDIRECT(NOM_FR_FACADE&amp;ADDRESS('PR-tampon'!$E62,COLUMN(REFERENCEMENT_FACADE[[#Headers],[DATE REFERENCEMENT]])))))</f>
        <v>45049</v>
      </c>
      <c r="C96" s="2" t="str">
        <f ca="1">IF('PR-tampon'!B62="","",IF('PR-tampon'!B62=0,"",INDIRECT(NOM_FR_FACADE&amp;ADDRESS('PR-tampon'!$E62,COLUMN(REFERENCEMENT_FACADE[[#Headers],[ASPECT]])))))</f>
        <v>Verre</v>
      </c>
      <c r="D96" s="2" t="str">
        <f ca="1">IF('PR-tampon'!B62="","",IF('PR-tampon'!B62=0,"",INDIRECT(NOM_FR_FACADE&amp;ADDRESS('PR-tampon'!$E62,COLUMN(REFERENCEMENT_FACADE[[#Headers],[TYPE DE PROCEDE]])))))</f>
        <v>Façade légère à ossature bois/aluminium</v>
      </c>
      <c r="E96" s="2" t="str">
        <f ca="1">IF('PR-tampon'!B62="","",IF('PR-tampon'!B62=0,"",INDIRECT(NOM_FR_FACADE&amp;ADDRESS('PR-tampon'!$E62,COLUMN(REFERENCEMENT_FACADE[[#Headers],[NOM COMMERCIAL DU PROCEDE]])))))</f>
        <v>VISIOMIXTE MéO</v>
      </c>
      <c r="F96" s="2" t="str">
        <f ca="1">IF('PR-tampon'!B62="","",IF('PR-tampon'!B62=0,"",INDIRECT(NOM_FR_FACADE&amp;ADDRESS('PR-tampon'!$E62,COLUMN(REFERENCEMENT_FACADE[[#Headers],[FABRICANT / TITULAIRE]])))))</f>
        <v>MéO</v>
      </c>
      <c r="G96" s="2" t="str">
        <f ca="1">IF('PR-tampon'!B62="","",IF('PR-tampon'!B62=0,"",INDIRECT(NOM_FR_FACADE&amp;ADDRESS('PR-tampon'!$E62,COLUMN(REFERENCEMENT_FACADE[[#Headers],[TYPE DE DOCUMENT DE REFERENCE]])))))</f>
        <v>Document Technique d'Application (DTA)</v>
      </c>
      <c r="H96" s="2" t="str">
        <f ca="1">IF('PR-tampon'!B62="","",IF('PR-tampon'!B62=0,"",INDIRECT(NOM_FR_FACADE&amp;ADDRESS('PR-tampon'!$E62,COLUMN(REFERENCEMENT_FACADE[[#Headers],[REF]])))))</f>
        <v>2.1/15-1696_V2</v>
      </c>
      <c r="I96" s="7">
        <f ca="1">IF('PR-tampon'!B62="","",IF('PR-tampon'!B62=0,"",INDIRECT(NOM_FR_FACADE&amp;ADDRESS('PR-tampon'!$E62,COLUMN(REFERENCEMENT_FACADE[[#Headers],[AVIS LIMITE AU / VALIDITE]])))))</f>
        <v>46752</v>
      </c>
      <c r="J96" s="7" t="str">
        <f ca="1">IF('PR-tampon'!B62="","",IF('PR-tampon'!B62=0,"",INDIRECT(NOM_FR_FACADE&amp;ADDRESS('PR-tampon'!$E62,COLUMN(REFERENCEMENT_FACADE[[#Headers],[TC/TNC
dans le domaine d''emploi visé]])))))</f>
        <v>TC</v>
      </c>
      <c r="K96" s="2" t="str">
        <f ca="1">IF('PR-tampon'!B62="","",IF('PR-tampon'!B62=0,"",INDIRECT(NOM_FR_FACADE&amp;ADDRESS('PR-tampon'!$E62,COLUMN(REFERENCEMENT_FACADE[[#Headers],[Synthèse support visés]])))))</f>
        <v>Charpente bois (NF DTU 31.1)</v>
      </c>
      <c r="L96" s="2" t="str">
        <f ca="1">IF('PR-tampon'!B62="","",IF('PR-tampon'!B62=0,"",INDIRECT(NOM_FR_FACADE&amp;ADDRESS('PR-tampon'!$E62,COLUMN(REFERENCEMENT_FACADE[[#Headers],[LIMITATION DE HAUTEUR DE FACADE3]])))))</f>
        <v>(Situation a à c) h≤ 50 m
(Situation d) h≤ 9 m</v>
      </c>
      <c r="M96" s="74">
        <f ca="1">IF('PR-tampon'!B62="","",IF('PR-tampon'!B62=0,"",INDIRECT(NOM_FR_FACADE&amp;ADDRESS('PR-tampon'!$E62,COLUMN(REFERENCEMENT_FACADE[[#Headers],[LIMITATION DE HAUTEUR DE FACADE]])))))</f>
        <v>50</v>
      </c>
      <c r="N96" s="59" t="str">
        <f ca="1">IF('PR-tampon'!B62="","",IF('PR-tampon'!B62=0,"",IF(INDIRECT(NOM_FR_FACADE&amp;ADDRESS('PR-tampon'!$E62,COLUMN(REFERENCEMENT_FACADE[Observation domaine d''emploi Hauteur])))=0,"-",INDIRECT(NOM_FR_FACADE&amp;ADDRESS('PR-tampon'!$E62,COLUMN(REFERENCEMENT_FACADE[Observation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6" s="2" t="str">
        <f ca="1">IF('PR-tampon'!B62="","",IF('PR-tampon'!B62=0,"",INDIRECT(NOM_FR_FACADE&amp;ADDRESS('PR-tampon'!$E62,COLUMN(REFERENCEMENT_FACADE[[#Headers],[Colonne catégorie visée]])))))</f>
        <v>I
II
III
IV</v>
      </c>
      <c r="P96" s="2" t="str">
        <f ca="1">IF('PR-tampon'!B62="","",IF('PR-tampon'!B62=0,"",INDIRECT(NOM_FR_FACADE&amp;ADDRESS('PR-tampon'!$E62,COLUMN(REFERENCEMENT_FACADE[[#Headers],[Colonne zone visée]])))))</f>
        <v>4
4
4
4</v>
      </c>
      <c r="Q96" s="59" t="str">
        <f ca="1">IF(OR(RECH_CATEGORIE=FALSE,MID(Tableau5[[#This Row],[ZONE DE SISMICITE MAXIMALE POUR LA CATEGORIE DE BATIMENT VISEE]],2,2)="**"),IF('PR-tampon'!B62="","",IF('PR-tampon'!B62=0,"",IF(INDIRECT(NOM_FR_FACADE&amp;ADDRESS('PR-tampon'!$E62,COLUMN(REFERENCEMENT_FACADE[OBSERVATIONS SUR DOMAINE D''EMPLOI Sismique])))="","-",(INDIRECT(NOM_FR_FACADE&amp;ADDRESS('PR-tampon'!$E62,COLUMN(REFERENCEMENT_FACADE[OBSERVATIONS SUR DOMAINE D''EMPLOI Sismique]))))))),"")</f>
        <v>-</v>
      </c>
      <c r="R96" s="2" t="str">
        <f ca="1">IF('PR-tampon'!B62="","",IF('PR-tampon'!B62=0,"",IF(INDIRECT(NOM_FR_FACADE&amp;ADDRESS('PR-tampon'!$E62,COLUMN(REFERENCEMENT_FACADE[REF ApL])))=0,"",INDIRECT(NOM_FR_FACADE&amp;ADDRESS('PR-tampon'!$E62,COLUMN(REFERENCEMENT_FACADE[REF ApL]))))))</f>
        <v/>
      </c>
    </row>
    <row r="97" spans="1:18" ht="170.1" customHeight="1" x14ac:dyDescent="0.25">
      <c r="A97" s="2">
        <f ca="1">IF('PR-tampon'!B63=0,"",IF(A96+1&gt;'MODULE DE RECHERCHE'!$F$36,"",A96+1))</f>
        <v>55</v>
      </c>
      <c r="B97" s="7">
        <f ca="1">IF('PR-tampon'!E63="","",IF('PR-tampon'!E63=0,"",INDIRECT(NOM_FR_FACADE&amp;ADDRESS('PR-tampon'!$E63,COLUMN(REFERENCEMENT_FACADE[[#Headers],[DATE REFERENCEMENT]])))))</f>
        <v>45218</v>
      </c>
      <c r="C97" s="2" t="str">
        <f ca="1">IF('PR-tampon'!B63="","",IF('PR-tampon'!B63=0,"",INDIRECT(NOM_FR_FACADE&amp;ADDRESS('PR-tampon'!$E63,COLUMN(REFERENCEMENT_FACADE[[#Headers],[ASPECT]])))))</f>
        <v>Enduit</v>
      </c>
      <c r="D97" s="2" t="str">
        <f ca="1">IF('PR-tampon'!B63="","",IF('PR-tampon'!B63=0,"",INDIRECT(NOM_FR_FACADE&amp;ADDRESS('PR-tampon'!$E63,COLUMN(REFERENCEMENT_FACADE[[#Headers],[TYPE DE PROCEDE]])))))</f>
        <v>ETICS sur PSE</v>
      </c>
      <c r="E97" s="2" t="str">
        <f ca="1">IF('PR-tampon'!B63="","",IF('PR-tampon'!B63=0,"",INDIRECT(NOM_FR_FACADE&amp;ADDRESS('PR-tampon'!$E63,COLUMN(REFERENCEMENT_FACADE[[#Headers],[NOM COMMERCIAL DU PROCEDE]])))))</f>
        <v>StoTherm Classic 8</v>
      </c>
      <c r="F97" s="2" t="str">
        <f ca="1">IF('PR-tampon'!B63="","",IF('PR-tampon'!B63=0,"",INDIRECT(NOM_FR_FACADE&amp;ADDRESS('PR-tampon'!$E63,COLUMN(REFERENCEMENT_FACADE[[#Headers],[FABRICANT / TITULAIRE]])))))</f>
        <v>Sto S.A.S</v>
      </c>
      <c r="G97" s="2" t="str">
        <f ca="1">IF('PR-tampon'!B63="","",IF('PR-tampon'!B63=0,"",INDIRECT(NOM_FR_FACADE&amp;ADDRESS('PR-tampon'!$E63,COLUMN(REFERENCEMENT_FACADE[[#Headers],[TYPE DE DOCUMENT DE REFERENCE]])))))</f>
        <v>Appréciation Technique d'Expérimentation (ATEx cas a)</v>
      </c>
      <c r="H97" s="2" t="str">
        <f ca="1">IF('PR-tampon'!B63="","",IF('PR-tampon'!B63=0,"",INDIRECT(NOM_FR_FACADE&amp;ADDRESS('PR-tampon'!$E63,COLUMN(REFERENCEMENT_FACADE[[#Headers],[REF]])))))</f>
        <v>3172_v2</v>
      </c>
      <c r="I97" s="7">
        <f ca="1">IF('PR-tampon'!B63="","",IF('PR-tampon'!B63=0,"",INDIRECT(NOM_FR_FACADE&amp;ADDRESS('PR-tampon'!$E63,COLUMN(REFERENCEMENT_FACADE[[#Headers],[AVIS LIMITE AU / VALIDITE]])))))</f>
        <v>46173</v>
      </c>
      <c r="J97" s="7" t="str">
        <f ca="1">IF('PR-tampon'!B63="","",IF('PR-tampon'!B63=0,"",INDIRECT(NOM_FR_FACADE&amp;ADDRESS('PR-tampon'!$E63,COLUMN(REFERENCEMENT_FACADE[[#Headers],[TC/TNC
dans le domaine d''emploi visé]])))))</f>
        <v>TC</v>
      </c>
      <c r="K97" s="2" t="str">
        <f ca="1">IF('PR-tampon'!B63="","",IF('PR-tampon'!B63=0,"",INDIRECT(NOM_FR_FACADE&amp;ADDRESS('PR-tampon'!$E63,COLUMN(REFERENCEMENT_FACADE[[#Headers],[Synthèse support visés]])))))</f>
        <v>COB (NF DTU 31.2) / CLT (Sous AT/DTA)</v>
      </c>
      <c r="L97" s="2" t="str">
        <f ca="1">IF('PR-tampon'!B63="","",IF('PR-tampon'!B63=0,"",INDIRECT(NOM_FR_FACADE&amp;ADDRESS('PR-tampon'!$E63,COLUMN(REFERENCEMENT_FACADE[[#Headers],[LIMITATION DE HAUTEUR DE FACADE3]])))))</f>
        <v xml:space="preserve">(Situation a à c) h≤ 9 m
</v>
      </c>
      <c r="M97" s="74">
        <f ca="1">IF('PR-tampon'!B63="","",IF('PR-tampon'!B63=0,"",INDIRECT(NOM_FR_FACADE&amp;ADDRESS('PR-tampon'!$E63,COLUMN(REFERENCEMENT_FACADE[[#Headers],[LIMITATION DE HAUTEUR DE FACADE]])))))</f>
        <v>9</v>
      </c>
      <c r="N97" s="59" t="str">
        <f ca="1">IF('PR-tampon'!B63="","",IF('PR-tampon'!B63=0,"",IF(INDIRECT(NOM_FR_FACADE&amp;ADDRESS('PR-tampon'!$E63,COLUMN(REFERENCEMENT_FACADE[Observation domaine d''emploi Hauteur])))=0,"-",INDIRECT(NOM_FR_FACADE&amp;ADDRESS('PR-tampon'!$E63,COLUMN(REFERENCEMENT_FACADE[Observation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7" s="2" t="str">
        <f ca="1">IF('PR-tampon'!B63="","",IF('PR-tampon'!B63=0,"",INDIRECT(NOM_FR_FACADE&amp;ADDRESS('PR-tampon'!$E63,COLUMN(REFERENCEMENT_FACADE[[#Headers],[Colonne catégorie visée]])))))</f>
        <v>I
II
III
IV</v>
      </c>
      <c r="P97" s="2" t="str">
        <f ca="1">IF('PR-tampon'!B63="","",IF('PR-tampon'!B63=0,"",INDIRECT(NOM_FR_FACADE&amp;ADDRESS('PR-tampon'!$E63,COLUMN(REFERENCEMENT_FACADE[[#Headers],[Colonne zone visée]])))))</f>
        <v>4
4
4
4</v>
      </c>
      <c r="Q97" s="59" t="str">
        <f ca="1">IF(OR(RECH_CATEGORIE=FALSE,MID(Tableau5[[#This Row],[ZONE DE SISMICITE MAXIMALE POUR LA CATEGORIE DE BATIMENT VISEE]],2,2)="**"),IF('PR-tampon'!B63="","",IF('PR-tampon'!B63=0,"",IF(INDIRECT(NOM_FR_FACADE&amp;ADDRESS('PR-tampon'!$E63,COLUMN(REFERENCEMENT_FACADE[OBSERVATIONS SUR DOMAINE D''EMPLOI Sismique])))="","-",(INDIRECT(NOM_FR_FACADE&amp;ADDRESS('PR-tampon'!$E63,COLUMN(REFERENCEMENT_FACADE[OBSERVATIONS SUR DOMAINE D''EMPLOI Sismique]))))))),"")</f>
        <v>-</v>
      </c>
      <c r="R97" s="2" t="str">
        <f ca="1">IF('PR-tampon'!B63="","",IF('PR-tampon'!B63=0,"",IF(INDIRECT(NOM_FR_FACADE&amp;ADDRESS('PR-tampon'!$E63,COLUMN(REFERENCEMENT_FACADE[REF ApL])))=0,"",INDIRECT(NOM_FR_FACADE&amp;ADDRESS('PR-tampon'!$E63,COLUMN(REFERENCEMENT_FACADE[REF ApL]))))))</f>
        <v/>
      </c>
    </row>
    <row r="98" spans="1:18" ht="170.1" customHeight="1" x14ac:dyDescent="0.25">
      <c r="A98" s="2">
        <f ca="1">IF('PR-tampon'!B64=0,"",IF(A97+1&gt;'MODULE DE RECHERCHE'!$F$36,"",A97+1))</f>
        <v>56</v>
      </c>
      <c r="B98" s="7">
        <f ca="1">IF('PR-tampon'!E64="","",IF('PR-tampon'!E64=0,"",INDIRECT(NOM_FR_FACADE&amp;ADDRESS('PR-tampon'!$E64,COLUMN(REFERENCEMENT_FACADE[[#Headers],[DATE REFERENCEMENT]])))))</f>
        <v>45700</v>
      </c>
      <c r="C98" s="2" t="str">
        <f ca="1">IF('PR-tampon'!B64="","",IF('PR-tampon'!B64=0,"",INDIRECT(NOM_FR_FACADE&amp;ADDRESS('PR-tampon'!$E64,COLUMN(REFERENCEMENT_FACADE[[#Headers],[ASPECT]])))))</f>
        <v>Enduit</v>
      </c>
      <c r="D98" s="2" t="str">
        <f ca="1">IF('PR-tampon'!B64="","",IF('PR-tampon'!B64=0,"",INDIRECT(NOM_FR_FACADE&amp;ADDRESS('PR-tampon'!$E64,COLUMN(REFERENCEMENT_FACADE[[#Headers],[TYPE DE PROCEDE]])))))</f>
        <v>ETICS sur PSE</v>
      </c>
      <c r="E98" s="2" t="str">
        <f ca="1">IF('PR-tampon'!B64="","",IF('PR-tampon'!B64=0,"",INDIRECT(NOM_FR_FACADE&amp;ADDRESS('PR-tampon'!$E64,COLUMN(REFERENCEMENT_FACADE[[#Headers],[NOM COMMERCIAL DU PROCEDE]])))))</f>
        <v>Armaterm Bois Poudre PSE</v>
      </c>
      <c r="F98" s="2" t="str">
        <f ca="1">IF('PR-tampon'!B64="","",IF('PR-tampon'!B64=0,"",INDIRECT(NOM_FR_FACADE&amp;ADDRESS('PR-tampon'!$E64,COLUMN(REFERENCEMENT_FACADE[[#Headers],[FABRICANT / TITULAIRE]])))))</f>
        <v>Zolpan S.A.S. 
(FR)</v>
      </c>
      <c r="G98" s="2" t="str">
        <f ca="1">IF('PR-tampon'!B64="","",IF('PR-tampon'!B64=0,"",INDIRECT(NOM_FR_FACADE&amp;ADDRESS('PR-tampon'!$E64,COLUMN(REFERENCEMENT_FACADE[[#Headers],[TYPE DE DOCUMENT DE REFERENCE]])))))</f>
        <v>Avis Technique</v>
      </c>
      <c r="H98" s="2" t="str">
        <f ca="1">IF('PR-tampon'!B64="","",IF('PR-tampon'!B64=0,"",INDIRECT(NOM_FR_FACADE&amp;ADDRESS('PR-tampon'!$E64,COLUMN(REFERENCEMENT_FACADE[[#Headers],[REF]])))))</f>
        <v>7/18-1740_V2</v>
      </c>
      <c r="I98" s="7">
        <f ca="1">IF('PR-tampon'!B64="","",IF('PR-tampon'!B64=0,"",INDIRECT(NOM_FR_FACADE&amp;ADDRESS('PR-tampon'!$E64,COLUMN(REFERENCEMENT_FACADE[[#Headers],[AVIS LIMITE AU / VALIDITE]])))))</f>
        <v>48304</v>
      </c>
      <c r="J98" s="7" t="str">
        <f ca="1">IF('PR-tampon'!B64="","",IF('PR-tampon'!B64=0,"",INDIRECT(NOM_FR_FACADE&amp;ADDRESS('PR-tampon'!$E64,COLUMN(REFERENCEMENT_FACADE[[#Headers],[TC/TNC
dans le domaine d''emploi visé]])))))</f>
        <v>TC</v>
      </c>
      <c r="K98" s="2" t="str">
        <f ca="1">IF('PR-tampon'!B64="","",IF('PR-tampon'!B64=0,"",INDIRECT(NOM_FR_FACADE&amp;ADDRESS('PR-tampon'!$E64,COLUMN(REFERENCEMENT_FACADE[[#Headers],[Synthèse support visés]])))))</f>
        <v>COB (NF DTU 31.2) / CLT (Sous AT/DTA)</v>
      </c>
      <c r="L98" s="2" t="str">
        <f ca="1">IF('PR-tampon'!B64="","",IF('PR-tampon'!B64=0,"",INDIRECT(NOM_FR_FACADE&amp;ADDRESS('PR-tampon'!$E64,COLUMN(REFERENCEMENT_FACADE[[#Headers],[LIMITATION DE HAUTEUR DE FACADE3]])))))</f>
        <v>(Situation a à c) h≤ 9 m
(Situation d) h≤ 6 m</v>
      </c>
      <c r="M98" s="74">
        <f ca="1">IF('PR-tampon'!B64="","",IF('PR-tampon'!B64=0,"",INDIRECT(NOM_FR_FACADE&amp;ADDRESS('PR-tampon'!$E64,COLUMN(REFERENCEMENT_FACADE[[#Headers],[LIMITATION DE HAUTEUR DE FACADE]])))))</f>
        <v>9</v>
      </c>
      <c r="N98" s="59" t="str">
        <f ca="1">IF('PR-tampon'!B64="","",IF('PR-tampon'!B64=0,"",IF(INDIRECT(NOM_FR_FACADE&amp;ADDRESS('PR-tampon'!$E64,COLUMN(REFERENCEMENT_FACADE[Observation domaine d''emploi Hauteur])))=0,"-",INDIRECT(NOM_FR_FACADE&amp;ADDRESS('PR-tampon'!$E64,COLUMN(REFERENCEMENT_FACADE[Observation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8" s="2" t="str">
        <f ca="1">IF('PR-tampon'!B64="","",IF('PR-tampon'!B64=0,"",INDIRECT(NOM_FR_FACADE&amp;ADDRESS('PR-tampon'!$E64,COLUMN(REFERENCEMENT_FACADE[[#Headers],[Colonne catégorie visée]])))))</f>
        <v>I
II
III
IV</v>
      </c>
      <c r="P98" s="2" t="str">
        <f ca="1">IF('PR-tampon'!B64="","",IF('PR-tampon'!B64=0,"",INDIRECT(NOM_FR_FACADE&amp;ADDRESS('PR-tampon'!$E64,COLUMN(REFERENCEMENT_FACADE[[#Headers],[Colonne zone visée]])))))</f>
        <v>4
4**
4**
4**</v>
      </c>
      <c r="Q98" s="59" t="str">
        <f ca="1">IF(OR(RECH_CATEGORIE=FALSE,MID(Tableau5[[#This Row],[ZONE DE SISMICITE MAXIMALE POUR LA CATEGORIE DE BATIMENT VISEE]],2,2)="**"),IF('PR-tampon'!B64="","",IF('PR-tampon'!B64=0,"",IF(INDIRECT(NOM_FR_FACADE&amp;ADDRESS('PR-tampon'!$E64,COLUMN(REFERENCEMENT_FACADE[OBSERVATIONS SUR DOMAINE D''EMPLOI Sismique])))="","-",(INDIRECT(NOM_FR_FACADE&amp;ADDRESS('PR-tampon'!$E64,COLUMN(REFERENCEMENT_FACADE[OBSERVATIONS SUR DOMAINE D''EMPLOI Sismique]))))))),"")</f>
        <v>** Domaine d'emploi sismique :
Hors configurations du système avec finition EHI GM ou EHI G et hors configurations avec un système de masse surfacique supérieure ou égale à 20 kg/m².</v>
      </c>
      <c r="R98" s="2" t="str">
        <f ca="1">IF('PR-tampon'!B64="","",IF('PR-tampon'!B64=0,"",IF(INDIRECT(NOM_FR_FACADE&amp;ADDRESS('PR-tampon'!$E64,COLUMN(REFERENCEMENT_FACADE[REF ApL])))=0,"",INDIRECT(NOM_FR_FACADE&amp;ADDRESS('PR-tampon'!$E64,COLUMN(REFERENCEMENT_FACADE[REF ApL]))))))</f>
        <v/>
      </c>
    </row>
    <row r="99" spans="1:18" ht="170.1" customHeight="1" x14ac:dyDescent="0.25">
      <c r="A99" s="2">
        <f ca="1">IF('PR-tampon'!B65=0,"",IF(A98+1&gt;'MODULE DE RECHERCHE'!$F$36,"",A98+1))</f>
        <v>57</v>
      </c>
      <c r="B99" s="7">
        <f ca="1">IF('PR-tampon'!E65="","",IF('PR-tampon'!E65=0,"",INDIRECT(NOM_FR_FACADE&amp;ADDRESS('PR-tampon'!$E65,COLUMN(REFERENCEMENT_FACADE[[#Headers],[DATE REFERENCEMENT]])))))</f>
        <v>45442</v>
      </c>
      <c r="C99" s="2" t="str">
        <f ca="1">IF('PR-tampon'!B65="","",IF('PR-tampon'!B65=0,"",INDIRECT(NOM_FR_FACADE&amp;ADDRESS('PR-tampon'!$E65,COLUMN(REFERENCEMENT_FACADE[[#Headers],[ASPECT]])))))</f>
        <v>Enduit</v>
      </c>
      <c r="D99" s="2" t="str">
        <f ca="1">IF('PR-tampon'!B65="","",IF('PR-tampon'!B65=0,"",INDIRECT(NOM_FR_FACADE&amp;ADDRESS('PR-tampon'!$E65,COLUMN(REFERENCEMENT_FACADE[[#Headers],[TYPE DE PROCEDE]])))))</f>
        <v>ETICS sur PSE</v>
      </c>
      <c r="E99" s="2" t="str">
        <f ca="1">IF('PR-tampon'!B65="","",IF('PR-tampon'!B65=0,"",INDIRECT(NOM_FR_FACADE&amp;ADDRESS('PR-tampon'!$E65,COLUMN(REFERENCEMENT_FACADE[[#Headers],[NOM COMMERCIAL DU PROCEDE]])))))</f>
        <v>Baumit StarSystem Wood</v>
      </c>
      <c r="F99" s="2" t="str">
        <f ca="1">IF('PR-tampon'!B65="","",IF('PR-tampon'!B65=0,"",INDIRECT(NOM_FR_FACADE&amp;ADDRESS('PR-tampon'!$E65,COLUMN(REFERENCEMENT_FACADE[[#Headers],[FABRICANT / TITULAIRE]])))))</f>
        <v>Baumit Beteiligungen
(AT)</v>
      </c>
      <c r="G99" s="2" t="str">
        <f ca="1">IF('PR-tampon'!B65="","",IF('PR-tampon'!B65=0,"",INDIRECT(NOM_FR_FACADE&amp;ADDRESS('PR-tampon'!$E65,COLUMN(REFERENCEMENT_FACADE[[#Headers],[TYPE DE DOCUMENT DE REFERENCE]])))))</f>
        <v>Avis Technique</v>
      </c>
      <c r="H99" s="2" t="str">
        <f ca="1">IF('PR-tampon'!B65="","",IF('PR-tampon'!B65=0,"",INDIRECT(NOM_FR_FACADE&amp;ADDRESS('PR-tampon'!$E65,COLUMN(REFERENCEMENT_FACADE[[#Headers],[REF]])))))</f>
        <v>7/18-1750_V2</v>
      </c>
      <c r="I99" s="7">
        <f ca="1">IF('PR-tampon'!B65="","",IF('PR-tampon'!B65=0,"",INDIRECT(NOM_FR_FACADE&amp;ADDRESS('PR-tampon'!$E65,COLUMN(REFERENCEMENT_FACADE[[#Headers],[AVIS LIMITE AU / VALIDITE]])))))</f>
        <v>48029</v>
      </c>
      <c r="J99" s="7" t="str">
        <f ca="1">IF('PR-tampon'!B65="","",IF('PR-tampon'!B65=0,"",INDIRECT(NOM_FR_FACADE&amp;ADDRESS('PR-tampon'!$E65,COLUMN(REFERENCEMENT_FACADE[[#Headers],[TC/TNC
dans le domaine d''emploi visé]])))))</f>
        <v>TC</v>
      </c>
      <c r="K99" s="2" t="str">
        <f ca="1">IF('PR-tampon'!B65="","",IF('PR-tampon'!B65=0,"",INDIRECT(NOM_FR_FACADE&amp;ADDRESS('PR-tampon'!$E65,COLUMN(REFERENCEMENT_FACADE[[#Headers],[Synthèse support visés]])))))</f>
        <v>COB (NF DTU 31.2) / CLT (Sous AT/DTA)</v>
      </c>
      <c r="L99" s="2" t="str">
        <f ca="1">IF('PR-tampon'!B65="","",IF('PR-tampon'!B65=0,"",INDIRECT(NOM_FR_FACADE&amp;ADDRESS('PR-tampon'!$E65,COLUMN(REFERENCEMENT_FACADE[[#Headers],[LIMITATION DE HAUTEUR DE FACADE3]])))))</f>
        <v>(Situation a à c) h≤ 9 m
(Situation d) h≤ 6 m</v>
      </c>
      <c r="M99" s="74">
        <f ca="1">IF('PR-tampon'!B65="","",IF('PR-tampon'!B65=0,"",INDIRECT(NOM_FR_FACADE&amp;ADDRESS('PR-tampon'!$E65,COLUMN(REFERENCEMENT_FACADE[[#Headers],[LIMITATION DE HAUTEUR DE FACADE]])))))</f>
        <v>9</v>
      </c>
      <c r="N99" s="59" t="str">
        <f ca="1">IF('PR-tampon'!B65="","",IF('PR-tampon'!B65=0,"",IF(INDIRECT(NOM_FR_FACADE&amp;ADDRESS('PR-tampon'!$E65,COLUMN(REFERENCEMENT_FACADE[Observation domaine d''emploi Hauteur])))=0,"-",INDIRECT(NOM_FR_FACADE&amp;ADDRESS('PR-tampon'!$E65,COLUMN(REFERENCEMENT_FACADE[Observation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9" s="2" t="str">
        <f ca="1">IF('PR-tampon'!B65="","",IF('PR-tampon'!B65=0,"",INDIRECT(NOM_FR_FACADE&amp;ADDRESS('PR-tampon'!$E65,COLUMN(REFERENCEMENT_FACADE[[#Headers],[Colonne catégorie visée]])))))</f>
        <v>I
II
III
IV</v>
      </c>
      <c r="P99" s="2" t="str">
        <f ca="1">IF('PR-tampon'!B65="","",IF('PR-tampon'!B65=0,"",INDIRECT(NOM_FR_FACADE&amp;ADDRESS('PR-tampon'!$E65,COLUMN(REFERENCEMENT_FACADE[[#Headers],[Colonne zone visée]])))))</f>
        <v>4
4
4
4</v>
      </c>
      <c r="Q99" s="59" t="str">
        <f ca="1">IF(OR(RECH_CATEGORIE=FALSE,MID(Tableau5[[#This Row],[ZONE DE SISMICITE MAXIMALE POUR LA CATEGORIE DE BATIMENT VISEE]],2,2)="**"),IF('PR-tampon'!B65="","",IF('PR-tampon'!B65=0,"",IF(INDIRECT(NOM_FR_FACADE&amp;ADDRESS('PR-tampon'!$E65,COLUMN(REFERENCEMENT_FACADE[OBSERVATIONS SUR DOMAINE D''EMPLOI Sismique])))="","-",(INDIRECT(NOM_FR_FACADE&amp;ADDRESS('PR-tampon'!$E65,COLUMN(REFERENCEMENT_FACADE[OBSERVATIONS SUR DOMAINE D''EMPLOI Sismique]))))))),"")</f>
        <v>-</v>
      </c>
      <c r="R99" s="2" t="str">
        <f ca="1">IF('PR-tampon'!B65="","",IF('PR-tampon'!B65=0,"",IF(INDIRECT(NOM_FR_FACADE&amp;ADDRESS('PR-tampon'!$E65,COLUMN(REFERENCEMENT_FACADE[REF ApL])))=0,"",INDIRECT(NOM_FR_FACADE&amp;ADDRESS('PR-tampon'!$E65,COLUMN(REFERENCEMENT_FACADE[REF ApL]))))))</f>
        <v/>
      </c>
    </row>
    <row r="100" spans="1:18" ht="170.1" customHeight="1" x14ac:dyDescent="0.25">
      <c r="A100" s="2">
        <f ca="1">IF('PR-tampon'!B66=0,"",IF(A99+1&gt;'MODULE DE RECHERCHE'!$F$36,"",A99+1))</f>
        <v>58</v>
      </c>
      <c r="B100" s="7">
        <f ca="1">IF('PR-tampon'!E66="","",IF('PR-tampon'!E66=0,"",INDIRECT(NOM_FR_FACADE&amp;ADDRESS('PR-tampon'!$E66,COLUMN(REFERENCEMENT_FACADE[[#Headers],[DATE REFERENCEMENT]])))))</f>
        <v>44631</v>
      </c>
      <c r="C100" s="2" t="str">
        <f ca="1">IF('PR-tampon'!B66="","",IF('PR-tampon'!B66=0,"",INDIRECT(NOM_FR_FACADE&amp;ADDRESS('PR-tampon'!$E66,COLUMN(REFERENCEMENT_FACADE[[#Headers],[ASPECT]])))))</f>
        <v>Enduit</v>
      </c>
      <c r="D100" s="2" t="str">
        <f ca="1">IF('PR-tampon'!B66="","",IF('PR-tampon'!B66=0,"",INDIRECT(NOM_FR_FACADE&amp;ADDRESS('PR-tampon'!$E66,COLUMN(REFERENCEMENT_FACADE[[#Headers],[TYPE DE PROCEDE]])))))</f>
        <v>ETICS sur PSE</v>
      </c>
      <c r="E100" s="2" t="str">
        <f ca="1">IF('PR-tampon'!B66="","",IF('PR-tampon'!B66=0,"",INDIRECT(NOM_FR_FACADE&amp;ADDRESS('PR-tampon'!$E66,COLUMN(REFERENCEMENT_FACADE[[#Headers],[NOM COMMERCIAL DU PROCEDE]])))))</f>
        <v>Chabiso Panneaux Bois</v>
      </c>
      <c r="F100" s="2" t="str">
        <f ca="1">IF('PR-tampon'!B66="","",IF('PR-tampon'!B66=0,"",INDIRECT(NOM_FR_FACADE&amp;ADDRESS('PR-tampon'!$E66,COLUMN(REFERENCEMENT_FACADE[[#Headers],[FABRICANT / TITULAIRE]])))))</f>
        <v>Chabaud</v>
      </c>
      <c r="G100" s="2" t="str">
        <f ca="1">IF('PR-tampon'!B66="","",IF('PR-tampon'!B66=0,"",INDIRECT(NOM_FR_FACADE&amp;ADDRESS('PR-tampon'!$E66,COLUMN(REFERENCEMENT_FACADE[[#Headers],[TYPE DE DOCUMENT DE REFERENCE]])))))</f>
        <v>Avis Technique</v>
      </c>
      <c r="H100" s="2" t="str">
        <f ca="1">IF('PR-tampon'!B66="","",IF('PR-tampon'!B66=0,"",INDIRECT(NOM_FR_FACADE&amp;ADDRESS('PR-tampon'!$E66,COLUMN(REFERENCEMENT_FACADE[[#Headers],[REF]])))))</f>
        <v>7/16-1651_V1</v>
      </c>
      <c r="I100" s="7">
        <f ca="1">IF('PR-tampon'!B66="","",IF('PR-tampon'!B66=0,"",INDIRECT(NOM_FR_FACADE&amp;ADDRESS('PR-tampon'!$E66,COLUMN(REFERENCEMENT_FACADE[[#Headers],[AVIS LIMITE AU / VALIDITE]])))))</f>
        <v>47057</v>
      </c>
      <c r="J100" s="7" t="str">
        <f ca="1">IF('PR-tampon'!B66="","",IF('PR-tampon'!B66=0,"",INDIRECT(NOM_FR_FACADE&amp;ADDRESS('PR-tampon'!$E66,COLUMN(REFERENCEMENT_FACADE[[#Headers],[TC/TNC
dans le domaine d''emploi visé]])))))</f>
        <v>TC</v>
      </c>
      <c r="K100" s="2" t="str">
        <f ca="1">IF('PR-tampon'!B66="","",IF('PR-tampon'!B66=0,"",INDIRECT(NOM_FR_FACADE&amp;ADDRESS('PR-tampon'!$E66,COLUMN(REFERENCEMENT_FACADE[[#Headers],[Synthèse support visés]])))))</f>
        <v>COB (NF DTU 31.2) / CLT (Sous AT/DTA)</v>
      </c>
      <c r="L100" s="2" t="str">
        <f ca="1">IF('PR-tampon'!B66="","",IF('PR-tampon'!B66=0,"",INDIRECT(NOM_FR_FACADE&amp;ADDRESS('PR-tampon'!$E66,COLUMN(REFERENCEMENT_FACADE[[#Headers],[LIMITATION DE HAUTEUR DE FACADE3]])))))</f>
        <v>(Situation a à c) h≤ 9 m
(Situation d) h≤ 6 m</v>
      </c>
      <c r="M100" s="74">
        <f ca="1">IF('PR-tampon'!B66="","",IF('PR-tampon'!B66=0,"",INDIRECT(NOM_FR_FACADE&amp;ADDRESS('PR-tampon'!$E66,COLUMN(REFERENCEMENT_FACADE[[#Headers],[LIMITATION DE HAUTEUR DE FACADE]])))))</f>
        <v>9</v>
      </c>
      <c r="N100" s="59" t="str">
        <f ca="1">IF('PR-tampon'!B66="","",IF('PR-tampon'!B66=0,"",IF(INDIRECT(NOM_FR_FACADE&amp;ADDRESS('PR-tampon'!$E66,COLUMN(REFERENCEMENT_FACADE[Observation domaine d''emploi Hauteur])))=0,"-",INDIRECT(NOM_FR_FACADE&amp;ADDRESS('PR-tampon'!$E66,COLUMN(REFERENCEMENT_FACADE[Observation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0" s="2" t="str">
        <f ca="1">IF('PR-tampon'!B66="","",IF('PR-tampon'!B66=0,"",INDIRECT(NOM_FR_FACADE&amp;ADDRESS('PR-tampon'!$E66,COLUMN(REFERENCEMENT_FACADE[[#Headers],[Colonne catégorie visée]])))))</f>
        <v>I
II
III
IV</v>
      </c>
      <c r="P100" s="2" t="str">
        <f ca="1">IF('PR-tampon'!B66="","",IF('PR-tampon'!B66=0,"",INDIRECT(NOM_FR_FACADE&amp;ADDRESS('PR-tampon'!$E66,COLUMN(REFERENCEMENT_FACADE[[#Headers],[Colonne zone visée]])))))</f>
        <v>4
4
4
4</v>
      </c>
      <c r="Q100" s="59" t="str">
        <f ca="1">IF(OR(RECH_CATEGORIE=FALSE,MID(Tableau5[[#This Row],[ZONE DE SISMICITE MAXIMALE POUR LA CATEGORIE DE BATIMENT VISEE]],2,2)="**"),IF('PR-tampon'!B66="","",IF('PR-tampon'!B66=0,"",IF(INDIRECT(NOM_FR_FACADE&amp;ADDRESS('PR-tampon'!$E66,COLUMN(REFERENCEMENT_FACADE[OBSERVATIONS SUR DOMAINE D''EMPLOI Sismique])))="","-",(INDIRECT(NOM_FR_FACADE&amp;ADDRESS('PR-tampon'!$E66,COLUMN(REFERENCEMENT_FACADE[OBSERVATIONS SUR DOMAINE D''EMPLOI Sismique]))))))),"")</f>
        <v>-</v>
      </c>
      <c r="R100" s="2" t="str">
        <f ca="1">IF('PR-tampon'!B66="","",IF('PR-tampon'!B66=0,"",IF(INDIRECT(NOM_FR_FACADE&amp;ADDRESS('PR-tampon'!$E66,COLUMN(REFERENCEMENT_FACADE[REF ApL])))=0,"",INDIRECT(NOM_FR_FACADE&amp;ADDRESS('PR-tampon'!$E66,COLUMN(REFERENCEMENT_FACADE[REF ApL]))))))</f>
        <v/>
      </c>
    </row>
    <row r="101" spans="1:18" ht="170.1" customHeight="1" x14ac:dyDescent="0.25">
      <c r="A101" s="2">
        <f ca="1">IF('PR-tampon'!B67=0,"",IF(A100+1&gt;'MODULE DE RECHERCHE'!$F$36,"",A100+1))</f>
        <v>59</v>
      </c>
      <c r="B101" s="7">
        <f ca="1">IF('PR-tampon'!E67="","",IF('PR-tampon'!E67=0,"",INDIRECT(NOM_FR_FACADE&amp;ADDRESS('PR-tampon'!$E67,COLUMN(REFERENCEMENT_FACADE[[#Headers],[DATE REFERENCEMENT]])))))</f>
        <v>45881</v>
      </c>
      <c r="C101" s="2" t="str">
        <f ca="1">IF('PR-tampon'!B67="","",IF('PR-tampon'!B67=0,"",INDIRECT(NOM_FR_FACADE&amp;ADDRESS('PR-tampon'!$E67,COLUMN(REFERENCEMENT_FACADE[[#Headers],[ASPECT]])))))</f>
        <v>Enduit</v>
      </c>
      <c r="D101" s="2" t="str">
        <f ca="1">IF('PR-tampon'!B67="","",IF('PR-tampon'!B67=0,"",INDIRECT(NOM_FR_FACADE&amp;ADDRESS('PR-tampon'!$E67,COLUMN(REFERENCEMENT_FACADE[[#Headers],[TYPE DE PROCEDE]])))))</f>
        <v>ETICS sur PSE</v>
      </c>
      <c r="E101" s="2" t="str">
        <f ca="1">IF('PR-tampon'!B67="","",IF('PR-tampon'!B67=0,"",INDIRECT(NOM_FR_FACADE&amp;ADDRESS('PR-tampon'!$E67,COLUMN(REFERENCEMENT_FACADE[[#Headers],[NOM COMMERCIAL DU PROCEDE]])))))</f>
        <v>Pariso MOB PSE - M</v>
      </c>
      <c r="F101" s="2" t="str">
        <f ca="1">IF('PR-tampon'!B67="","",IF('PR-tampon'!B67=0,"",INDIRECT(NOM_FR_FACADE&amp;ADDRESS('PR-tampon'!$E67,COLUMN(REFERENCEMENT_FACADE[[#Headers],[FABRICANT / TITULAIRE]])))))</f>
        <v>ParexGroup S.A 
(FR)</v>
      </c>
      <c r="G101" s="2" t="str">
        <f ca="1">IF('PR-tampon'!B67="","",IF('PR-tampon'!B67=0,"",INDIRECT(NOM_FR_FACADE&amp;ADDRESS('PR-tampon'!$E67,COLUMN(REFERENCEMENT_FACADE[[#Headers],[TYPE DE DOCUMENT DE REFERENCE]])))))</f>
        <v>Avis Technique</v>
      </c>
      <c r="H101" s="2" t="str">
        <f ca="1">IF('PR-tampon'!B67="","",IF('PR-tampon'!B67=0,"",INDIRECT(NOM_FR_FACADE&amp;ADDRESS('PR-tampon'!$E67,COLUMN(REFERENCEMENT_FACADE[[#Headers],[REF]])))))</f>
        <v>7/18-1744_V2</v>
      </c>
      <c r="I101" s="7">
        <f ca="1">IF('PR-tampon'!B67="","",IF('PR-tampon'!B67=0,"",INDIRECT(NOM_FR_FACADE&amp;ADDRESS('PR-tampon'!$E67,COLUMN(REFERENCEMENT_FACADE[[#Headers],[AVIS LIMITE AU / VALIDITE]])))))</f>
        <v>48244</v>
      </c>
      <c r="J101" s="7" t="str">
        <f ca="1">IF('PR-tampon'!B67="","",IF('PR-tampon'!B67=0,"",INDIRECT(NOM_FR_FACADE&amp;ADDRESS('PR-tampon'!$E67,COLUMN(REFERENCEMENT_FACADE[[#Headers],[TC/TNC
dans le domaine d''emploi visé]])))))</f>
        <v>TNC
(Non sur liste verte de la C2p à date de référencement / EVALUATION RECENTE)</v>
      </c>
      <c r="K101" s="2" t="str">
        <f ca="1">IF('PR-tampon'!B67="","",IF('PR-tampon'!B67=0,"",INDIRECT(NOM_FR_FACADE&amp;ADDRESS('PR-tampon'!$E67,COLUMN(REFERENCEMENT_FACADE[[#Headers],[Synthèse support visés]])))))</f>
        <v>COB (NF DTU 31.2) / CLT (Sous AT/DTA)</v>
      </c>
      <c r="L101" s="2" t="str">
        <f ca="1">IF('PR-tampon'!B67="","",IF('PR-tampon'!B67=0,"",INDIRECT(NOM_FR_FACADE&amp;ADDRESS('PR-tampon'!$E67,COLUMN(REFERENCEMENT_FACADE[[#Headers],[LIMITATION DE HAUTEUR DE FACADE3]])))))</f>
        <v>(Situation a à c) h≤ 9 m
(Situation d) h≤ 6 m</v>
      </c>
      <c r="M101" s="74">
        <f ca="1">IF('PR-tampon'!B67="","",IF('PR-tampon'!B67=0,"",INDIRECT(NOM_FR_FACADE&amp;ADDRESS('PR-tampon'!$E67,COLUMN(REFERENCEMENT_FACADE[[#Headers],[LIMITATION DE HAUTEUR DE FACADE]])))))</f>
        <v>9</v>
      </c>
      <c r="N101" s="59" t="str">
        <f ca="1">IF('PR-tampon'!B67="","",IF('PR-tampon'!B67=0,"",IF(INDIRECT(NOM_FR_FACADE&amp;ADDRESS('PR-tampon'!$E67,COLUMN(REFERENCEMENT_FACADE[Observation domaine d''emploi Hauteur])))=0,"-",INDIRECT(NOM_FR_FACADE&amp;ADDRESS('PR-tampon'!$E67,COLUMN(REFERENCEMENT_FACADE[Observation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1" s="2" t="str">
        <f ca="1">IF('PR-tampon'!B67="","",IF('PR-tampon'!B67=0,"",INDIRECT(NOM_FR_FACADE&amp;ADDRESS('PR-tampon'!$E67,COLUMN(REFERENCEMENT_FACADE[[#Headers],[Colonne catégorie visée]])))))</f>
        <v>I
II
III
IV</v>
      </c>
      <c r="P101" s="2" t="str">
        <f ca="1">IF('PR-tampon'!B67="","",IF('PR-tampon'!B67=0,"",INDIRECT(NOM_FR_FACADE&amp;ADDRESS('PR-tampon'!$E67,COLUMN(REFERENCEMENT_FACADE[[#Headers],[Colonne zone visée]])))))</f>
        <v>4
4**
4**
4**</v>
      </c>
      <c r="Q101" s="59" t="str">
        <f ca="1">IF(OR(RECH_CATEGORIE=FALSE,MID(Tableau5[[#This Row],[ZONE DE SISMICITE MAXIMALE POUR LA CATEGORIE DE BATIMENT VISEE]],2,2)="**"),IF('PR-tampon'!B67="","",IF('PR-tampon'!B67=0,"",IF(INDIRECT(NOM_FR_FACADE&amp;ADDRESS('PR-tampon'!$E67,COLUMN(REFERENCEMENT_FACADE[OBSERVATIONS SUR DOMAINE D''EMPLOI Sismique])))="","-",(INDIRECT(NOM_FR_FACADE&amp;ADDRESS('PR-tampon'!$E67,COLUMN(REFERENCEMENT_FACADE[OBSERVATIONS SUR DOMAINE D''EMPLOI Sismique]))))))),"")</f>
        <v>** Domaine d'emploi sismique :
Hors configurations du système avec finition EHI GM ou EHI G et hors configurations avec un système de masse surfacique supérieure ou égale à 20 kg/m².</v>
      </c>
      <c r="R101" s="2" t="str">
        <f ca="1">IF('PR-tampon'!B67="","",IF('PR-tampon'!B67=0,"",IF(INDIRECT(NOM_FR_FACADE&amp;ADDRESS('PR-tampon'!$E67,COLUMN(REFERENCEMENT_FACADE[REF ApL])))=0,"",INDIRECT(NOM_FR_FACADE&amp;ADDRESS('PR-tampon'!$E67,COLUMN(REFERENCEMENT_FACADE[REF ApL]))))))</f>
        <v/>
      </c>
    </row>
    <row r="102" spans="1:18" ht="170.1" customHeight="1" x14ac:dyDescent="0.25">
      <c r="A102" s="2">
        <f ca="1">IF('PR-tampon'!B68=0,"",IF(A101+1&gt;'MODULE DE RECHERCHE'!$F$36,"",A101+1))</f>
        <v>60</v>
      </c>
      <c r="B102" s="7">
        <f ca="1">IF('PR-tampon'!E68="","",IF('PR-tampon'!E68=0,"",INDIRECT(NOM_FR_FACADE&amp;ADDRESS('PR-tampon'!$E68,COLUMN(REFERENCEMENT_FACADE[[#Headers],[DATE REFERENCEMENT]])))))</f>
        <v>45881</v>
      </c>
      <c r="C102" s="2" t="str">
        <f ca="1">IF('PR-tampon'!B68="","",IF('PR-tampon'!B68=0,"",INDIRECT(NOM_FR_FACADE&amp;ADDRESS('PR-tampon'!$E68,COLUMN(REFERENCEMENT_FACADE[[#Headers],[ASPECT]])))))</f>
        <v>Enduit</v>
      </c>
      <c r="D102" s="2" t="str">
        <f ca="1">IF('PR-tampon'!B68="","",IF('PR-tampon'!B68=0,"",INDIRECT(NOM_FR_FACADE&amp;ADDRESS('PR-tampon'!$E68,COLUMN(REFERENCEMENT_FACADE[[#Headers],[TYPE DE PROCEDE]])))))</f>
        <v>ETICS sur PSE</v>
      </c>
      <c r="E102" s="2" t="str">
        <f ca="1">IF('PR-tampon'!B68="","",IF('PR-tampon'!B68=0,"",INDIRECT(NOM_FR_FACADE&amp;ADDRESS('PR-tampon'!$E68,COLUMN(REFERENCEMENT_FACADE[[#Headers],[NOM COMMERCIAL DU PROCEDE]])))))</f>
        <v>Revithermono Initex COB</v>
      </c>
      <c r="F102" s="2" t="str">
        <f ca="1">IF('PR-tampon'!B68="","",IF('PR-tampon'!B68=0,"",INDIRECT(NOM_FR_FACADE&amp;ADDRESS('PR-tampon'!$E68,COLUMN(REFERENCEMENT_FACADE[[#Headers],[FABRICANT / TITULAIRE]])))))</f>
        <v>PPG AC</v>
      </c>
      <c r="G102" s="2" t="str">
        <f ca="1">IF('PR-tampon'!B68="","",IF('PR-tampon'!B68=0,"",INDIRECT(NOM_FR_FACADE&amp;ADDRESS('PR-tampon'!$E68,COLUMN(REFERENCEMENT_FACADE[[#Headers],[TYPE DE DOCUMENT DE REFERENCE]])))))</f>
        <v>Avis Technique</v>
      </c>
      <c r="H102" s="2" t="str">
        <f ca="1">IF('PR-tampon'!B68="","",IF('PR-tampon'!B68=0,"",INDIRECT(NOM_FR_FACADE&amp;ADDRESS('PR-tampon'!$E68,COLUMN(REFERENCEMENT_FACADE[[#Headers],[REF]])))))</f>
        <v>7/19-1769_V2</v>
      </c>
      <c r="I102" s="7">
        <f ca="1">IF('PR-tampon'!B68="","",IF('PR-tampon'!B68=0,"",INDIRECT(NOM_FR_FACADE&amp;ADDRESS('PR-tampon'!$E68,COLUMN(REFERENCEMENT_FACADE[[#Headers],[AVIS LIMITE AU / VALIDITE]])))))</f>
        <v>48334</v>
      </c>
      <c r="J102" s="7" t="str">
        <f ca="1">IF('PR-tampon'!B68="","",IF('PR-tampon'!B68=0,"",INDIRECT(NOM_FR_FACADE&amp;ADDRESS('PR-tampon'!$E68,COLUMN(REFERENCEMENT_FACADE[[#Headers],[TC/TNC
dans le domaine d''emploi visé]])))))</f>
        <v>TC</v>
      </c>
      <c r="K102" s="2" t="str">
        <f ca="1">IF('PR-tampon'!B68="","",IF('PR-tampon'!B68=0,"",INDIRECT(NOM_FR_FACADE&amp;ADDRESS('PR-tampon'!$E68,COLUMN(REFERENCEMENT_FACADE[[#Headers],[Synthèse support visés]])))))</f>
        <v>COB (NF DTU 31.2) / CLT (Sous AT/DTA)</v>
      </c>
      <c r="L102" s="2" t="str">
        <f ca="1">IF('PR-tampon'!B68="","",IF('PR-tampon'!B68=0,"",INDIRECT(NOM_FR_FACADE&amp;ADDRESS('PR-tampon'!$E68,COLUMN(REFERENCEMENT_FACADE[[#Headers],[LIMITATION DE HAUTEUR DE FACADE3]])))))</f>
        <v>(Situation a à c) h≤ 9 m
(Situation d) h≤ 6 m</v>
      </c>
      <c r="M102" s="74">
        <f ca="1">IF('PR-tampon'!B68="","",IF('PR-tampon'!B68=0,"",INDIRECT(NOM_FR_FACADE&amp;ADDRESS('PR-tampon'!$E68,COLUMN(REFERENCEMENT_FACADE[[#Headers],[LIMITATION DE HAUTEUR DE FACADE]])))))</f>
        <v>9</v>
      </c>
      <c r="N102" s="59" t="str">
        <f ca="1">IF('PR-tampon'!B68="","",IF('PR-tampon'!B68=0,"",IF(INDIRECT(NOM_FR_FACADE&amp;ADDRESS('PR-tampon'!$E68,COLUMN(REFERENCEMENT_FACADE[Observation domaine d''emploi Hauteur])))=0,"-",INDIRECT(NOM_FR_FACADE&amp;ADDRESS('PR-tampon'!$E68,COLUMN(REFERENCEMENT_FACADE[Observation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2" s="2" t="str">
        <f ca="1">IF('PR-tampon'!B68="","",IF('PR-tampon'!B68=0,"",INDIRECT(NOM_FR_FACADE&amp;ADDRESS('PR-tampon'!$E68,COLUMN(REFERENCEMENT_FACADE[[#Headers],[Colonne catégorie visée]])))))</f>
        <v>I
II
III
IV</v>
      </c>
      <c r="P102" s="2" t="str">
        <f ca="1">IF('PR-tampon'!B68="","",IF('PR-tampon'!B68=0,"",INDIRECT(NOM_FR_FACADE&amp;ADDRESS('PR-tampon'!$E68,COLUMN(REFERENCEMENT_FACADE[[#Headers],[Colonne zone visée]])))))</f>
        <v>4
4**
4**
4**</v>
      </c>
      <c r="Q102" s="59" t="str">
        <f ca="1">IF(OR(RECH_CATEGORIE=FALSE,MID(Tableau5[[#This Row],[ZONE DE SISMICITE MAXIMALE POUR LA CATEGORIE DE BATIMENT VISEE]],2,2)="**"),IF('PR-tampon'!B68="","",IF('PR-tampon'!B68=0,"",IF(INDIRECT(NOM_FR_FACADE&amp;ADDRESS('PR-tampon'!$E68,COLUMN(REFERENCEMENT_FACADE[OBSERVATIONS SUR DOMAINE D''EMPLOI Sismique])))="","-",(INDIRECT(NOM_FR_FACADE&amp;ADDRESS('PR-tampon'!$E68,COLUMN(REFERENCEMENT_FACADE[OBSERVATIONS SUR DOMAINE D''EMPLOI Sismique]))))))),"")</f>
        <v>** Domaine d'emploi sismique :
Hors configurations avec un système de masse surfacique supérieure ou égale à 20 kg/m².</v>
      </c>
      <c r="R102" s="2" t="str">
        <f ca="1">IF('PR-tampon'!B68="","",IF('PR-tampon'!B68=0,"",IF(INDIRECT(NOM_FR_FACADE&amp;ADDRESS('PR-tampon'!$E68,COLUMN(REFERENCEMENT_FACADE[REF ApL])))=0,"",INDIRECT(NOM_FR_FACADE&amp;ADDRESS('PR-tampon'!$E68,COLUMN(REFERENCEMENT_FACADE[REF ApL]))))))</f>
        <v/>
      </c>
    </row>
    <row r="103" spans="1:18" ht="170.1" customHeight="1" x14ac:dyDescent="0.25">
      <c r="A103" s="2">
        <f ca="1">IF('PR-tampon'!B69=0,"",IF(A102+1&gt;'MODULE DE RECHERCHE'!$F$36,"",A102+1))</f>
        <v>61</v>
      </c>
      <c r="B103" s="7">
        <f ca="1">IF('PR-tampon'!E69="","",IF('PR-tampon'!E69=0,"",INDIRECT(NOM_FR_FACADE&amp;ADDRESS('PR-tampon'!$E69,COLUMN(REFERENCEMENT_FACADE[[#Headers],[DATE REFERENCEMENT]])))))</f>
        <v>45700</v>
      </c>
      <c r="C103" s="2" t="str">
        <f ca="1">IF('PR-tampon'!B69="","",IF('PR-tampon'!B69=0,"",INDIRECT(NOM_FR_FACADE&amp;ADDRESS('PR-tampon'!$E69,COLUMN(REFERENCEMENT_FACADE[[#Headers],[ASPECT]])))))</f>
        <v>Enduit</v>
      </c>
      <c r="D103" s="2" t="str">
        <f ca="1">IF('PR-tampon'!B69="","",IF('PR-tampon'!B69=0,"",INDIRECT(NOM_FR_FACADE&amp;ADDRESS('PR-tampon'!$E69,COLUMN(REFERENCEMENT_FACADE[[#Headers],[TYPE DE PROCEDE]])))))</f>
        <v>ETICS sur PSE</v>
      </c>
      <c r="E103" s="2" t="str">
        <f ca="1">IF('PR-tampon'!B69="","",IF('PR-tampon'!B69=0,"",INDIRECT(NOM_FR_FACADE&amp;ADDRESS('PR-tampon'!$E69,COLUMN(REFERENCEMENT_FACADE[[#Headers],[NOM COMMERCIAL DU PROCEDE]])))))</f>
        <v>K-Therm XT PSE COB</v>
      </c>
      <c r="F103" s="2" t="str">
        <f ca="1">IF('PR-tampon'!B69="","",IF('PR-tampon'!B69=0,"",INDIRECT(NOM_FR_FACADE&amp;ADDRESS('PR-tampon'!$E69,COLUMN(REFERENCEMENT_FACADE[[#Headers],[FABRICANT / TITULAIRE]])))))</f>
        <v>S.C.S.O. UNIKALO</v>
      </c>
      <c r="G103" s="2" t="str">
        <f ca="1">IF('PR-tampon'!B69="","",IF('PR-tampon'!B69=0,"",INDIRECT(NOM_FR_FACADE&amp;ADDRESS('PR-tampon'!$E69,COLUMN(REFERENCEMENT_FACADE[[#Headers],[TYPE DE DOCUMENT DE REFERENCE]])))))</f>
        <v>Document Technique d'Application (DTA)</v>
      </c>
      <c r="H103" s="2" t="str">
        <f ca="1">IF('PR-tampon'!B69="","",IF('PR-tampon'!B69=0,"",INDIRECT(NOM_FR_FACADE&amp;ADDRESS('PR-tampon'!$E69,COLUMN(REFERENCEMENT_FACADE[[#Headers],[REF]])))))</f>
        <v>7/24-1814_V1</v>
      </c>
      <c r="I103" s="7">
        <f ca="1">IF('PR-tampon'!B69="","",IF('PR-tampon'!B69=0,"",INDIRECT(NOM_FR_FACADE&amp;ADDRESS('PR-tampon'!$E69,COLUMN(REFERENCEMENT_FACADE[[#Headers],[AVIS LIMITE AU / VALIDITE]])))))</f>
        <v>48213</v>
      </c>
      <c r="J103" s="7" t="str">
        <f ca="1">IF('PR-tampon'!B69="","",IF('PR-tampon'!B69=0,"",INDIRECT(NOM_FR_FACADE&amp;ADDRESS('PR-tampon'!$E69,COLUMN(REFERENCEMENT_FACADE[[#Headers],[TC/TNC
dans le domaine d''emploi visé]])))))</f>
        <v>TC</v>
      </c>
      <c r="K103" s="2" t="str">
        <f ca="1">IF('PR-tampon'!B69="","",IF('PR-tampon'!B69=0,"",INDIRECT(NOM_FR_FACADE&amp;ADDRESS('PR-tampon'!$E69,COLUMN(REFERENCEMENT_FACADE[[#Headers],[Synthèse support visés]])))))</f>
        <v>COB (NF DTU 31.2) / CLT (Sous AT/DTA)</v>
      </c>
      <c r="L103" s="2" t="str">
        <f ca="1">IF('PR-tampon'!B69="","",IF('PR-tampon'!B69=0,"",INDIRECT(NOM_FR_FACADE&amp;ADDRESS('PR-tampon'!$E69,COLUMN(REFERENCEMENT_FACADE[[#Headers],[LIMITATION DE HAUTEUR DE FACADE3]])))))</f>
        <v>(Situation a à c) h≤ 9 m
(Situation d) h≤ 6 m</v>
      </c>
      <c r="M103" s="74">
        <f ca="1">IF('PR-tampon'!B69="","",IF('PR-tampon'!B69=0,"",INDIRECT(NOM_FR_FACADE&amp;ADDRESS('PR-tampon'!$E69,COLUMN(REFERENCEMENT_FACADE[[#Headers],[LIMITATION DE HAUTEUR DE FACADE]])))))</f>
        <v>9</v>
      </c>
      <c r="N103" s="59" t="str">
        <f ca="1">IF('PR-tampon'!B69="","",IF('PR-tampon'!B69=0,"",IF(INDIRECT(NOM_FR_FACADE&amp;ADDRESS('PR-tampon'!$E69,COLUMN(REFERENCEMENT_FACADE[Observation domaine d''emploi Hauteur])))=0,"-",INDIRECT(NOM_FR_FACADE&amp;ADDRESS('PR-tampon'!$E69,COLUMN(REFERENCEMENT_FACADE[Observation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3" s="2" t="str">
        <f ca="1">IF('PR-tampon'!B69="","",IF('PR-tampon'!B69=0,"",INDIRECT(NOM_FR_FACADE&amp;ADDRESS('PR-tampon'!$E69,COLUMN(REFERENCEMENT_FACADE[[#Headers],[Colonne catégorie visée]])))))</f>
        <v>I
II
III
IV</v>
      </c>
      <c r="P103" s="2" t="str">
        <f ca="1">IF('PR-tampon'!B69="","",IF('PR-tampon'!B69=0,"",INDIRECT(NOM_FR_FACADE&amp;ADDRESS('PR-tampon'!$E69,COLUMN(REFERENCEMENT_FACADE[[#Headers],[Colonne zone visée]])))))</f>
        <v>4
2
1
1</v>
      </c>
      <c r="Q103" s="59" t="str">
        <f ca="1">IF(OR(RECH_CATEGORIE=FALSE,MID(Tableau5[[#This Row],[ZONE DE SISMICITE MAXIMALE POUR LA CATEGORIE DE BATIMENT VISEE]],2,2)="**"),IF('PR-tampon'!B69="","",IF('PR-tampon'!B69=0,"",IF(INDIRECT(NOM_FR_FACADE&amp;ADDRESS('PR-tampon'!$E69,COLUMN(REFERENCEMENT_FACADE[OBSERVATIONS SUR DOMAINE D''EMPLOI Sismique])))="","-",(INDIRECT(NOM_FR_FACADE&amp;ADDRESS('PR-tampon'!$E69,COLUMN(REFERENCEMENT_FACADE[OBSERVATIONS SUR DOMAINE D''EMPLOI Sismique]))))))),"")</f>
        <v>-</v>
      </c>
      <c r="R103" s="2" t="str">
        <f ca="1">IF('PR-tampon'!B69="","",IF('PR-tampon'!B69=0,"",IF(INDIRECT(NOM_FR_FACADE&amp;ADDRESS('PR-tampon'!$E69,COLUMN(REFERENCEMENT_FACADE[REF ApL])))=0,"",INDIRECT(NOM_FR_FACADE&amp;ADDRESS('PR-tampon'!$E69,COLUMN(REFERENCEMENT_FACADE[REF ApL]))))))</f>
        <v/>
      </c>
    </row>
    <row r="104" spans="1:18" ht="170.1" customHeight="1" x14ac:dyDescent="0.25">
      <c r="A104" s="2">
        <f ca="1">IF('PR-tampon'!B70=0,"",IF(A103+1&gt;'MODULE DE RECHERCHE'!$F$36,"",A103+1))</f>
        <v>62</v>
      </c>
      <c r="B104" s="7">
        <f ca="1">IF('PR-tampon'!E70="","",IF('PR-tampon'!E70=0,"",INDIRECT(NOM_FR_FACADE&amp;ADDRESS('PR-tampon'!$E70,COLUMN(REFERENCEMENT_FACADE[[#Headers],[DATE REFERENCEMENT]])))))</f>
        <v>45700</v>
      </c>
      <c r="C104" s="2" t="str">
        <f ca="1">IF('PR-tampon'!B70="","",IF('PR-tampon'!B70=0,"",INDIRECT(NOM_FR_FACADE&amp;ADDRESS('PR-tampon'!$E70,COLUMN(REFERENCEMENT_FACADE[[#Headers],[ASPECT]])))))</f>
        <v>Enduit</v>
      </c>
      <c r="D104" s="2" t="str">
        <f ca="1">IF('PR-tampon'!B70="","",IF('PR-tampon'!B70=0,"",INDIRECT(NOM_FR_FACADE&amp;ADDRESS('PR-tampon'!$E70,COLUMN(REFERENCEMENT_FACADE[[#Headers],[TYPE DE PROCEDE]])))))</f>
        <v>ETICS sur PSE</v>
      </c>
      <c r="E104" s="2" t="str">
        <f ca="1">IF('PR-tampon'!B70="","",IF('PR-tampon'!B70=0,"",INDIRECT(NOM_FR_FACADE&amp;ADDRESS('PR-tampon'!$E70,COLUMN(REFERENCEMENT_FACADE[[#Headers],[NOM COMMERCIAL DU PROCEDE]])))))</f>
        <v>PARA-THERM MOB TRADI</v>
      </c>
      <c r="F104" s="2" t="str">
        <f ca="1">IF('PR-tampon'!B70="","",IF('PR-tampon'!B70=0,"",INDIRECT(NOM_FR_FACADE&amp;ADDRESS('PR-tampon'!$E70,COLUMN(REFERENCEMENT_FACADE[[#Headers],[FABRICANT / TITULAIRE]])))))</f>
        <v>Cromology Services (Marque PLASDOX) (FR)</v>
      </c>
      <c r="G104" s="2" t="str">
        <f ca="1">IF('PR-tampon'!B70="","",IF('PR-tampon'!B70=0,"",INDIRECT(NOM_FR_FACADE&amp;ADDRESS('PR-tampon'!$E70,COLUMN(REFERENCEMENT_FACADE[[#Headers],[TYPE DE DOCUMENT DE REFERENCE]])))))</f>
        <v>Avis Technique</v>
      </c>
      <c r="H104" s="2" t="str">
        <f ca="1">IF('PR-tampon'!B70="","",IF('PR-tampon'!B70=0,"",INDIRECT(NOM_FR_FACADE&amp;ADDRESS('PR-tampon'!$E70,COLUMN(REFERENCEMENT_FACADE[[#Headers],[REF]])))))</f>
        <v>7/19-1757_V2</v>
      </c>
      <c r="I104" s="7">
        <f ca="1">IF('PR-tampon'!B70="","",IF('PR-tampon'!B70=0,"",INDIRECT(NOM_FR_FACADE&amp;ADDRESS('PR-tampon'!$E70,COLUMN(REFERENCEMENT_FACADE[[#Headers],[AVIS LIMITE AU / VALIDITE]])))))</f>
        <v>48304</v>
      </c>
      <c r="J104" s="7" t="str">
        <f ca="1">IF('PR-tampon'!B70="","",IF('PR-tampon'!B70=0,"",INDIRECT(NOM_FR_FACADE&amp;ADDRESS('PR-tampon'!$E70,COLUMN(REFERENCEMENT_FACADE[[#Headers],[TC/TNC
dans le domaine d''emploi visé]])))))</f>
        <v>TC</v>
      </c>
      <c r="K104" s="2" t="str">
        <f ca="1">IF('PR-tampon'!B70="","",IF('PR-tampon'!B70=0,"",INDIRECT(NOM_FR_FACADE&amp;ADDRESS('PR-tampon'!$E70,COLUMN(REFERENCEMENT_FACADE[[#Headers],[Synthèse support visés]])))))</f>
        <v>COB (NF DTU 31.2) / CLT (Sous AT/DTA)</v>
      </c>
      <c r="L104" s="2" t="str">
        <f ca="1">IF('PR-tampon'!B70="","",IF('PR-tampon'!B70=0,"",INDIRECT(NOM_FR_FACADE&amp;ADDRESS('PR-tampon'!$E70,COLUMN(REFERENCEMENT_FACADE[[#Headers],[LIMITATION DE HAUTEUR DE FACADE3]])))))</f>
        <v>(Situation a à c) h≤ 9 m
(Situation d) h≤ 6 m</v>
      </c>
      <c r="M104" s="74">
        <f ca="1">IF('PR-tampon'!B70="","",IF('PR-tampon'!B70=0,"",INDIRECT(NOM_FR_FACADE&amp;ADDRESS('PR-tampon'!$E70,COLUMN(REFERENCEMENT_FACADE[[#Headers],[LIMITATION DE HAUTEUR DE FACADE]])))))</f>
        <v>9</v>
      </c>
      <c r="N104" s="59" t="str">
        <f ca="1">IF('PR-tampon'!B70="","",IF('PR-tampon'!B70=0,"",IF(INDIRECT(NOM_FR_FACADE&amp;ADDRESS('PR-tampon'!$E70,COLUMN(REFERENCEMENT_FACADE[Observation domaine d''emploi Hauteur])))=0,"-",INDIRECT(NOM_FR_FACADE&amp;ADDRESS('PR-tampon'!$E70,COLUMN(REFERENCEMENT_FACADE[Observation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4" s="2" t="str">
        <f ca="1">IF('PR-tampon'!B70="","",IF('PR-tampon'!B70=0,"",INDIRECT(NOM_FR_FACADE&amp;ADDRESS('PR-tampon'!$E70,COLUMN(REFERENCEMENT_FACADE[[#Headers],[Colonne catégorie visée]])))))</f>
        <v>I
II
III
IV</v>
      </c>
      <c r="P104" s="2" t="str">
        <f ca="1">IF('PR-tampon'!B70="","",IF('PR-tampon'!B70=0,"",INDIRECT(NOM_FR_FACADE&amp;ADDRESS('PR-tampon'!$E70,COLUMN(REFERENCEMENT_FACADE[[#Headers],[Colonne zone visée]])))))</f>
        <v>4
4**
4**
4**</v>
      </c>
      <c r="Q104" s="59" t="str">
        <f ca="1">IF(OR(RECH_CATEGORIE=FALSE,MID(Tableau5[[#This Row],[ZONE DE SISMICITE MAXIMALE POUR LA CATEGORIE DE BATIMENT VISEE]],2,2)="**"),IF('PR-tampon'!B70="","",IF('PR-tampon'!B70=0,"",IF(INDIRECT(NOM_FR_FACADE&amp;ADDRESS('PR-tampon'!$E70,COLUMN(REFERENCEMENT_FACADE[OBSERVATIONS SUR DOMAINE D''EMPLOI Sismique])))="","-",(INDIRECT(NOM_FR_FACADE&amp;ADDRESS('PR-tampon'!$E70,COLUMN(REFERENCEMENT_FACADE[OBSERVATIONS SUR DOMAINE D''EMPLOI Sismique]))))))),"")</f>
        <v>** Domaine d'emploi sismique :
Hors configurations du système avec finition EHI GM ou EHI G et hors configurations avec un système de masse surfacique supérieure ou égale à 20 kg/m².</v>
      </c>
      <c r="R104" s="2" t="str">
        <f ca="1">IF('PR-tampon'!B70="","",IF('PR-tampon'!B70=0,"",IF(INDIRECT(NOM_FR_FACADE&amp;ADDRESS('PR-tampon'!$E70,COLUMN(REFERENCEMENT_FACADE[REF ApL])))=0,"",INDIRECT(NOM_FR_FACADE&amp;ADDRESS('PR-tampon'!$E70,COLUMN(REFERENCEMENT_FACADE[REF ApL]))))))</f>
        <v/>
      </c>
    </row>
    <row r="105" spans="1:18" ht="170.1" customHeight="1" x14ac:dyDescent="0.25">
      <c r="A105" s="2">
        <f ca="1">IF('PR-tampon'!B71=0,"",IF(A104+1&gt;'MODULE DE RECHERCHE'!$F$36,"",A104+1))</f>
        <v>63</v>
      </c>
      <c r="B105" s="7">
        <f ca="1">IF('PR-tampon'!E71="","",IF('PR-tampon'!E71=0,"",INDIRECT(NOM_FR_FACADE&amp;ADDRESS('PR-tampon'!$E71,COLUMN(REFERENCEMENT_FACADE[[#Headers],[DATE REFERENCEMENT]])))))</f>
        <v>45216</v>
      </c>
      <c r="C105" s="2" t="str">
        <f ca="1">IF('PR-tampon'!B71="","",IF('PR-tampon'!B71=0,"",INDIRECT(NOM_FR_FACADE&amp;ADDRESS('PR-tampon'!$E71,COLUMN(REFERENCEMENT_FACADE[[#Headers],[ASPECT]])))))</f>
        <v>Enduit</v>
      </c>
      <c r="D105" s="2" t="str">
        <f ca="1">IF('PR-tampon'!B71="","",IF('PR-tampon'!B71=0,"",INDIRECT(NOM_FR_FACADE&amp;ADDRESS('PR-tampon'!$E71,COLUMN(REFERENCEMENT_FACADE[[#Headers],[TYPE DE PROCEDE]])))))</f>
        <v>ETICS sur PSE</v>
      </c>
      <c r="E105" s="2" t="str">
        <f ca="1">IF('PR-tampon'!B71="","",IF('PR-tampon'!B71=0,"",INDIRECT(NOM_FR_FACADE&amp;ADDRESS('PR-tampon'!$E71,COLUMN(REFERENCEMENT_FACADE[[#Headers],[NOM COMMERCIAL DU PROCEDE]])))))</f>
        <v>PRB THERMOLOOK GF/GM MOB</v>
      </c>
      <c r="F105" s="2" t="str">
        <f ca="1">IF('PR-tampon'!B71="","",IF('PR-tampon'!B71=0,"",INDIRECT(NOM_FR_FACADE&amp;ADDRESS('PR-tampon'!$E71,COLUMN(REFERENCEMENT_FACADE[[#Headers],[FABRICANT / TITULAIRE]])))))</f>
        <v>PRB S.A.S 
(FR)</v>
      </c>
      <c r="G105" s="2" t="str">
        <f ca="1">IF('PR-tampon'!B71="","",IF('PR-tampon'!B71=0,"",INDIRECT(NOM_FR_FACADE&amp;ADDRESS('PR-tampon'!$E71,COLUMN(REFERENCEMENT_FACADE[[#Headers],[TYPE DE DOCUMENT DE REFERENCE]])))))</f>
        <v>Avis Technique</v>
      </c>
      <c r="H105" s="2" t="str">
        <f ca="1">IF('PR-tampon'!B71="","",IF('PR-tampon'!B71=0,"",INDIRECT(NOM_FR_FACADE&amp;ADDRESS('PR-tampon'!$E71,COLUMN(REFERENCEMENT_FACADE[[#Headers],[REF]])))))</f>
        <v>7/17-1703_V2</v>
      </c>
      <c r="I105" s="7">
        <f ca="1">IF('PR-tampon'!B71="","",IF('PR-tampon'!B71=0,"",INDIRECT(NOM_FR_FACADE&amp;ADDRESS('PR-tampon'!$E71,COLUMN(REFERENCEMENT_FACADE[[#Headers],[AVIS LIMITE AU / VALIDITE]])))))</f>
        <v>47664</v>
      </c>
      <c r="J105" s="7" t="str">
        <f ca="1">IF('PR-tampon'!B71="","",IF('PR-tampon'!B71=0,"",INDIRECT(NOM_FR_FACADE&amp;ADDRESS('PR-tampon'!$E71,COLUMN(REFERENCEMENT_FACADE[[#Headers],[TC/TNC
dans le domaine d''emploi visé]])))))</f>
        <v>TC</v>
      </c>
      <c r="K105" s="2" t="str">
        <f ca="1">IF('PR-tampon'!B71="","",IF('PR-tampon'!B71=0,"",INDIRECT(NOM_FR_FACADE&amp;ADDRESS('PR-tampon'!$E71,COLUMN(REFERENCEMENT_FACADE[[#Headers],[Synthèse support visés]])))))</f>
        <v>COB (NF DTU 31.2) / CLT (Sous AT/DTA)</v>
      </c>
      <c r="L105" s="2" t="str">
        <f ca="1">IF('PR-tampon'!B71="","",IF('PR-tampon'!B71=0,"",INDIRECT(NOM_FR_FACADE&amp;ADDRESS('PR-tampon'!$E71,COLUMN(REFERENCEMENT_FACADE[[#Headers],[LIMITATION DE HAUTEUR DE FACADE3]])))))</f>
        <v>(Situation a à c) h≤ 9 m
(Situation d) h≤ 6 m</v>
      </c>
      <c r="M105" s="74">
        <f ca="1">IF('PR-tampon'!B71="","",IF('PR-tampon'!B71=0,"",INDIRECT(NOM_FR_FACADE&amp;ADDRESS('PR-tampon'!$E71,COLUMN(REFERENCEMENT_FACADE[[#Headers],[LIMITATION DE HAUTEUR DE FACADE]])))))</f>
        <v>9</v>
      </c>
      <c r="N105" s="59" t="str">
        <f ca="1">IF('PR-tampon'!B71="","",IF('PR-tampon'!B71=0,"",IF(INDIRECT(NOM_FR_FACADE&amp;ADDRESS('PR-tampon'!$E71,COLUMN(REFERENCEMENT_FACADE[Observation domaine d''emploi Hauteur])))=0,"-",INDIRECT(NOM_FR_FACADE&amp;ADDRESS('PR-tampon'!$E71,COLUMN(REFERENCEMENT_FACADE[Observation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5" s="2" t="str">
        <f ca="1">IF('PR-tampon'!B71="","",IF('PR-tampon'!B71=0,"",INDIRECT(NOM_FR_FACADE&amp;ADDRESS('PR-tampon'!$E71,COLUMN(REFERENCEMENT_FACADE[[#Headers],[Colonne catégorie visée]])))))</f>
        <v>I
II
III
IV</v>
      </c>
      <c r="P105" s="2" t="str">
        <f ca="1">IF('PR-tampon'!B71="","",IF('PR-tampon'!B71=0,"",INDIRECT(NOM_FR_FACADE&amp;ADDRESS('PR-tampon'!$E71,COLUMN(REFERENCEMENT_FACADE[[#Headers],[Colonne zone visée]])))))</f>
        <v>4
4**
4**
4**</v>
      </c>
      <c r="Q105" s="59" t="str">
        <f ca="1">IF(OR(RECH_CATEGORIE=FALSE,MID(Tableau5[[#This Row],[ZONE DE SISMICITE MAXIMALE POUR LA CATEGORIE DE BATIMENT VISEE]],2,2)="**"),IF('PR-tampon'!B71="","",IF('PR-tampon'!B71=0,"",IF(INDIRECT(NOM_FR_FACADE&amp;ADDRESS('PR-tampon'!$E71,COLUMN(REFERENCEMENT_FACADE[OBSERVATIONS SUR DOMAINE D''EMPLOI Sismique])))="","-",(INDIRECT(NOM_FR_FACADE&amp;ADDRESS('PR-tampon'!$E71,COLUMN(REFERENCEMENT_FACADE[OBSERVATIONS SUR DOMAINE D''EMPLOI Sismique]))))))),"")</f>
        <v>** Domaine d'emploi sismique :
Hors configurations avec un système de masse surfacique supérieure ou égale à 20 kg/m².</v>
      </c>
      <c r="R105" s="2" t="str">
        <f ca="1">IF('PR-tampon'!B71="","",IF('PR-tampon'!B71=0,"",IF(INDIRECT(NOM_FR_FACADE&amp;ADDRESS('PR-tampon'!$E71,COLUMN(REFERENCEMENT_FACADE[REF ApL])))=0,"",INDIRECT(NOM_FR_FACADE&amp;ADDRESS('PR-tampon'!$E71,COLUMN(REFERENCEMENT_FACADE[REF ApL]))))))</f>
        <v/>
      </c>
    </row>
    <row r="106" spans="1:18" ht="170.1" customHeight="1" x14ac:dyDescent="0.25">
      <c r="A106" s="2">
        <f ca="1">IF('PR-tampon'!B72=0,"",IF(A105+1&gt;'MODULE DE RECHERCHE'!$F$36,"",A105+1))</f>
        <v>64</v>
      </c>
      <c r="B106" s="7">
        <f ca="1">IF('PR-tampon'!E72="","",IF('PR-tampon'!E72=0,"",INDIRECT(NOM_FR_FACADE&amp;ADDRESS('PR-tampon'!$E72,COLUMN(REFERENCEMENT_FACADE[[#Headers],[DATE REFERENCEMENT]])))))</f>
        <v>45700</v>
      </c>
      <c r="C106" s="2" t="str">
        <f ca="1">IF('PR-tampon'!B72="","",IF('PR-tampon'!B72=0,"",INDIRECT(NOM_FR_FACADE&amp;ADDRESS('PR-tampon'!$E72,COLUMN(REFERENCEMENT_FACADE[[#Headers],[ASPECT]])))))</f>
        <v>Enduit</v>
      </c>
      <c r="D106" s="2" t="str">
        <f ca="1">IF('PR-tampon'!B72="","",IF('PR-tampon'!B72=0,"",INDIRECT(NOM_FR_FACADE&amp;ADDRESS('PR-tampon'!$E72,COLUMN(REFERENCEMENT_FACADE[[#Headers],[TYPE DE PROCEDE]])))))</f>
        <v>ETICS sur PSE</v>
      </c>
      <c r="E106" s="2" t="str">
        <f ca="1">IF('PR-tampon'!B72="","",IF('PR-tampon'!B72=0,"",INDIRECT(NOM_FR_FACADE&amp;ADDRESS('PR-tampon'!$E72,COLUMN(REFERENCEMENT_FACADE[[#Headers],[NOM COMMERCIAL DU PROCEDE]])))))</f>
        <v xml:space="preserve">webertherm XM PSE COB </v>
      </c>
      <c r="F106" s="2" t="str">
        <f ca="1">IF('PR-tampon'!B72="","",IF('PR-tampon'!B72=0,"",INDIRECT(NOM_FR_FACADE&amp;ADDRESS('PR-tampon'!$E72,COLUMN(REFERENCEMENT_FACADE[[#Headers],[FABRICANT / TITULAIRE]])))))</f>
        <v>Saint Gobain Weber France S.A.S. 
(FR)</v>
      </c>
      <c r="G106" s="2" t="str">
        <f ca="1">IF('PR-tampon'!B72="","",IF('PR-tampon'!B72=0,"",INDIRECT(NOM_FR_FACADE&amp;ADDRESS('PR-tampon'!$E72,COLUMN(REFERENCEMENT_FACADE[[#Headers],[TYPE DE DOCUMENT DE REFERENCE]])))))</f>
        <v>Avis Technique</v>
      </c>
      <c r="H106" s="2" t="str">
        <f ca="1">IF('PR-tampon'!B72="","",IF('PR-tampon'!B72=0,"",INDIRECT(NOM_FR_FACADE&amp;ADDRESS('PR-tampon'!$E72,COLUMN(REFERENCEMENT_FACADE[[#Headers],[REF]])))))</f>
        <v>7/18-1727_V2</v>
      </c>
      <c r="I106" s="7">
        <f ca="1">IF('PR-tampon'!B72="","",IF('PR-tampon'!B72=0,"",INDIRECT(NOM_FR_FACADE&amp;ADDRESS('PR-tampon'!$E72,COLUMN(REFERENCEMENT_FACADE[[#Headers],[AVIS LIMITE AU / VALIDITE]])))))</f>
        <v>48213</v>
      </c>
      <c r="J106" s="7" t="str">
        <f ca="1">IF('PR-tampon'!B72="","",IF('PR-tampon'!B72=0,"",INDIRECT(NOM_FR_FACADE&amp;ADDRESS('PR-tampon'!$E72,COLUMN(REFERENCEMENT_FACADE[[#Headers],[TC/TNC
dans le domaine d''emploi visé]])))))</f>
        <v>TC</v>
      </c>
      <c r="K106" s="2" t="str">
        <f ca="1">IF('PR-tampon'!B72="","",IF('PR-tampon'!B72=0,"",INDIRECT(NOM_FR_FACADE&amp;ADDRESS('PR-tampon'!$E72,COLUMN(REFERENCEMENT_FACADE[[#Headers],[Synthèse support visés]])))))</f>
        <v>COB (NF DTU 31.2) / CLT (Sous AT/DTA)</v>
      </c>
      <c r="L106" s="2" t="str">
        <f ca="1">IF('PR-tampon'!B72="","",IF('PR-tampon'!B72=0,"",INDIRECT(NOM_FR_FACADE&amp;ADDRESS('PR-tampon'!$E72,COLUMN(REFERENCEMENT_FACADE[[#Headers],[LIMITATION DE HAUTEUR DE FACADE3]])))))</f>
        <v>(Situation a à c) h≤ 9 m
(Situation d) h≤ 6 m</v>
      </c>
      <c r="M106" s="74">
        <f ca="1">IF('PR-tampon'!B72="","",IF('PR-tampon'!B72=0,"",INDIRECT(NOM_FR_FACADE&amp;ADDRESS('PR-tampon'!$E72,COLUMN(REFERENCEMENT_FACADE[[#Headers],[LIMITATION DE HAUTEUR DE FACADE]])))))</f>
        <v>9</v>
      </c>
      <c r="N106" s="59" t="str">
        <f ca="1">IF('PR-tampon'!B72="","",IF('PR-tampon'!B72=0,"",IF(INDIRECT(NOM_FR_FACADE&amp;ADDRESS('PR-tampon'!$E72,COLUMN(REFERENCEMENT_FACADE[Observation domaine d''emploi Hauteur])))=0,"-",INDIRECT(NOM_FR_FACADE&amp;ADDRESS('PR-tampon'!$E72,COLUMN(REFERENCEMENT_FACADE[Observation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6" s="2" t="str">
        <f ca="1">IF('PR-tampon'!B72="","",IF('PR-tampon'!B72=0,"",INDIRECT(NOM_FR_FACADE&amp;ADDRESS('PR-tampon'!$E72,COLUMN(REFERENCEMENT_FACADE[[#Headers],[Colonne catégorie visée]])))))</f>
        <v>I
II
III
IV</v>
      </c>
      <c r="P106" s="2" t="str">
        <f ca="1">IF('PR-tampon'!B72="","",IF('PR-tampon'!B72=0,"",INDIRECT(NOM_FR_FACADE&amp;ADDRESS('PR-tampon'!$E72,COLUMN(REFERENCEMENT_FACADE[[#Headers],[Colonne zone visée]])))))</f>
        <v>4
2
1
1</v>
      </c>
      <c r="Q106" s="59" t="str">
        <f ca="1">IF(OR(RECH_CATEGORIE=FALSE,MID(Tableau5[[#This Row],[ZONE DE SISMICITE MAXIMALE POUR LA CATEGORIE DE BATIMENT VISEE]],2,2)="**"),IF('PR-tampon'!B72="","",IF('PR-tampon'!B72=0,"",IF(INDIRECT(NOM_FR_FACADE&amp;ADDRESS('PR-tampon'!$E72,COLUMN(REFERENCEMENT_FACADE[OBSERVATIONS SUR DOMAINE D''EMPLOI Sismique])))="","-",(INDIRECT(NOM_FR_FACADE&amp;ADDRESS('PR-tampon'!$E72,COLUMN(REFERENCEMENT_FACADE[OBSERVATIONS SUR DOMAINE D''EMPLOI Sismique]))))))),"")</f>
        <v>-</v>
      </c>
      <c r="R106" s="2" t="str">
        <f ca="1">IF('PR-tampon'!B72="","",IF('PR-tampon'!B72=0,"",IF(INDIRECT(NOM_FR_FACADE&amp;ADDRESS('PR-tampon'!$E72,COLUMN(REFERENCEMENT_FACADE[REF ApL])))=0,"",INDIRECT(NOM_FR_FACADE&amp;ADDRESS('PR-tampon'!$E72,COLUMN(REFERENCEMENT_FACADE[REF ApL]))))))</f>
        <v/>
      </c>
    </row>
    <row r="107" spans="1:18" ht="170.1" customHeight="1" x14ac:dyDescent="0.25">
      <c r="A107" s="2">
        <f ca="1">IF('PR-tampon'!B73=0,"",IF(A106+1&gt;'MODULE DE RECHERCHE'!$F$36,"",A106+1))</f>
        <v>65</v>
      </c>
      <c r="B107" s="7">
        <f ca="1">IF('PR-tampon'!E73="","",IF('PR-tampon'!E73=0,"",INDIRECT(NOM_FR_FACADE&amp;ADDRESS('PR-tampon'!$E73,COLUMN(REFERENCEMENT_FACADE[[#Headers],[DATE REFERENCEMENT]])))))</f>
        <v>45254</v>
      </c>
      <c r="C107" s="2" t="str">
        <f ca="1">IF('PR-tampon'!B73="","",IF('PR-tampon'!B73=0,"",INDIRECT(NOM_FR_FACADE&amp;ADDRESS('PR-tampon'!$E73,COLUMN(REFERENCEMENT_FACADE[[#Headers],[ASPECT]])))))</f>
        <v>Enduit</v>
      </c>
      <c r="D107" s="2" t="str">
        <f ca="1">IF('PR-tampon'!B73="","",IF('PR-tampon'!B73=0,"",INDIRECT(NOM_FR_FACADE&amp;ADDRESS('PR-tampon'!$E73,COLUMN(REFERENCEMENT_FACADE[[#Headers],[TYPE DE PROCEDE]])))))</f>
        <v>ETICS sur PSE</v>
      </c>
      <c r="E107" s="2" t="str">
        <f ca="1">IF('PR-tampon'!B73="","",IF('PR-tampon'!B73=0,"",INDIRECT(NOM_FR_FACADE&amp;ADDRESS('PR-tampon'!$E73,COLUMN(REFERENCEMENT_FACADE[[#Headers],[NOM COMMERCIAL DU PROCEDE]])))))</f>
        <v xml:space="preserve">PRB THERMOLOOK EMI MOB </v>
      </c>
      <c r="F107" s="2" t="str">
        <f ca="1">IF('PR-tampon'!B73="","",IF('PR-tampon'!B73=0,"",INDIRECT(NOM_FR_FACADE&amp;ADDRESS('PR-tampon'!$E73,COLUMN(REFERENCEMENT_FACADE[[#Headers],[FABRICANT / TITULAIRE]])))))</f>
        <v>PRB S.A.S 
(FR)</v>
      </c>
      <c r="G107" s="2" t="str">
        <f ca="1">IF('PR-tampon'!B73="","",IF('PR-tampon'!B73=0,"",INDIRECT(NOM_FR_FACADE&amp;ADDRESS('PR-tampon'!$E73,COLUMN(REFERENCEMENT_FACADE[[#Headers],[TYPE DE DOCUMENT DE REFERENCE]])))))</f>
        <v>Avis Technique</v>
      </c>
      <c r="H107" s="2" t="str">
        <f ca="1">IF('PR-tampon'!B73="","",IF('PR-tampon'!B73=0,"",INDIRECT(NOM_FR_FACADE&amp;ADDRESS('PR-tampon'!$E73,COLUMN(REFERENCEMENT_FACADE[[#Headers],[REF]])))))</f>
        <v>7/18-1717_V2</v>
      </c>
      <c r="I107" s="7">
        <f ca="1">IF('PR-tampon'!B73="","",IF('PR-tampon'!B73=0,"",INDIRECT(NOM_FR_FACADE&amp;ADDRESS('PR-tampon'!$E73,COLUMN(REFERENCEMENT_FACADE[[#Headers],[AVIS LIMITE AU / VALIDITE]])))))</f>
        <v>47756</v>
      </c>
      <c r="J107" s="7" t="str">
        <f ca="1">IF('PR-tampon'!B73="","",IF('PR-tampon'!B73=0,"",INDIRECT(NOM_FR_FACADE&amp;ADDRESS('PR-tampon'!$E73,COLUMN(REFERENCEMENT_FACADE[[#Headers],[TC/TNC
dans le domaine d''emploi visé]])))))</f>
        <v>TC</v>
      </c>
      <c r="K107" s="2" t="str">
        <f ca="1">IF('PR-tampon'!B73="","",IF('PR-tampon'!B73=0,"",INDIRECT(NOM_FR_FACADE&amp;ADDRESS('PR-tampon'!$E73,COLUMN(REFERENCEMENT_FACADE[[#Headers],[Synthèse support visés]])))))</f>
        <v>COB (NF DTU 31.2) / CLT (Sous AT/DTA)</v>
      </c>
      <c r="L107" s="2" t="str">
        <f ca="1">IF('PR-tampon'!B73="","",IF('PR-tampon'!B73=0,"",INDIRECT(NOM_FR_FACADE&amp;ADDRESS('PR-tampon'!$E73,COLUMN(REFERENCEMENT_FACADE[[#Headers],[LIMITATION DE HAUTEUR DE FACADE3]])))))</f>
        <v>(Situation a à c) h≤ 9 m
(Situation d) h≤ 6 m</v>
      </c>
      <c r="M107" s="74">
        <f ca="1">IF('PR-tampon'!B73="","",IF('PR-tampon'!B73=0,"",INDIRECT(NOM_FR_FACADE&amp;ADDRESS('PR-tampon'!$E73,COLUMN(REFERENCEMENT_FACADE[[#Headers],[LIMITATION DE HAUTEUR DE FACADE]])))))</f>
        <v>9</v>
      </c>
      <c r="N107" s="59" t="str">
        <f ca="1">IF('PR-tampon'!B73="","",IF('PR-tampon'!B73=0,"",IF(INDIRECT(NOM_FR_FACADE&amp;ADDRESS('PR-tampon'!$E73,COLUMN(REFERENCEMENT_FACADE[Observation domaine d''emploi Hauteur])))=0,"-",INDIRECT(NOM_FR_FACADE&amp;ADDRESS('PR-tampon'!$E73,COLUMN(REFERENCEMENT_FACADE[Observation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7" s="2" t="str">
        <f ca="1">IF('PR-tampon'!B73="","",IF('PR-tampon'!B73=0,"",INDIRECT(NOM_FR_FACADE&amp;ADDRESS('PR-tampon'!$E73,COLUMN(REFERENCEMENT_FACADE[[#Headers],[Colonne catégorie visée]])))))</f>
        <v>I
II
III
IV</v>
      </c>
      <c r="P107" s="2" t="str">
        <f ca="1">IF('PR-tampon'!B73="","",IF('PR-tampon'!B73=0,"",INDIRECT(NOM_FR_FACADE&amp;ADDRESS('PR-tampon'!$E73,COLUMN(REFERENCEMENT_FACADE[[#Headers],[Colonne zone visée]])))))</f>
        <v>4
4
4
4</v>
      </c>
      <c r="Q107" s="59" t="str">
        <f ca="1">IF(OR(RECH_CATEGORIE=FALSE,MID(Tableau5[[#This Row],[ZONE DE SISMICITE MAXIMALE POUR LA CATEGORIE DE BATIMENT VISEE]],2,2)="**"),IF('PR-tampon'!B73="","",IF('PR-tampon'!B73=0,"",IF(INDIRECT(NOM_FR_FACADE&amp;ADDRESS('PR-tampon'!$E73,COLUMN(REFERENCEMENT_FACADE[OBSERVATIONS SUR DOMAINE D''EMPLOI Sismique])))="","-",(INDIRECT(NOM_FR_FACADE&amp;ADDRESS('PR-tampon'!$E73,COLUMN(REFERENCEMENT_FACADE[OBSERVATIONS SUR DOMAINE D''EMPLOI Sismique]))))))),"")</f>
        <v>-</v>
      </c>
      <c r="R107" s="2" t="str">
        <f ca="1">IF('PR-tampon'!B73="","",IF('PR-tampon'!B73=0,"",IF(INDIRECT(NOM_FR_FACADE&amp;ADDRESS('PR-tampon'!$E73,COLUMN(REFERENCEMENT_FACADE[REF ApL])))=0,"",INDIRECT(NOM_FR_FACADE&amp;ADDRESS('PR-tampon'!$E73,COLUMN(REFERENCEMENT_FACADE[REF ApL]))))))</f>
        <v/>
      </c>
    </row>
    <row r="108" spans="1:18" ht="170.1" customHeight="1" x14ac:dyDescent="0.25">
      <c r="A108" s="2">
        <f ca="1">IF('PR-tampon'!B74=0,"",IF(A107+1&gt;'MODULE DE RECHERCHE'!$F$36,"",A107+1))</f>
        <v>66</v>
      </c>
      <c r="B108" s="7">
        <f ca="1">IF('PR-tampon'!E74="","",IF('PR-tampon'!E74=0,"",INDIRECT(NOM_FR_FACADE&amp;ADDRESS('PR-tampon'!$E74,COLUMN(REFERENCEMENT_FACADE[[#Headers],[DATE REFERENCEMENT]])))))</f>
        <v>45442</v>
      </c>
      <c r="C108" s="2" t="str">
        <f ca="1">IF('PR-tampon'!B74="","",IF('PR-tampon'!B74=0,"",INDIRECT(NOM_FR_FACADE&amp;ADDRESS('PR-tampon'!$E74,COLUMN(REFERENCEMENT_FACADE[[#Headers],[ASPECT]])))))</f>
        <v>Enduit</v>
      </c>
      <c r="D108" s="2" t="str">
        <f ca="1">IF('PR-tampon'!B74="","",IF('PR-tampon'!B74=0,"",INDIRECT(NOM_FR_FACADE&amp;ADDRESS('PR-tampon'!$E74,COLUMN(REFERENCEMENT_FACADE[[#Headers],[TYPE DE PROCEDE]])))))</f>
        <v>ETICS sur PSE</v>
      </c>
      <c r="E108" s="2" t="str">
        <f ca="1">IF('PR-tampon'!B74="","",IF('PR-tampon'!B74=0,"",INDIRECT(NOM_FR_FACADE&amp;ADDRESS('PR-tampon'!$E74,COLUMN(REFERENCEMENT_FACADE[[#Headers],[NOM COMMERCIAL DU PROCEDE]])))))</f>
        <v>Rhéatherm 600 COB</v>
      </c>
      <c r="F108" s="2" t="str">
        <f ca="1">IF('PR-tampon'!B74="","",IF('PR-tampon'!B74=0,"",INDIRECT(NOM_FR_FACADE&amp;ADDRESS('PR-tampon'!$E74,COLUMN(REFERENCEMENT_FACADE[[#Headers],[FABRICANT / TITULAIRE]])))))</f>
        <v>VPI S.A.S</v>
      </c>
      <c r="G108" s="2" t="str">
        <f ca="1">IF('PR-tampon'!B74="","",IF('PR-tampon'!B74=0,"",INDIRECT(NOM_FR_FACADE&amp;ADDRESS('PR-tampon'!$E74,COLUMN(REFERENCEMENT_FACADE[[#Headers],[TYPE DE DOCUMENT DE REFERENCE]])))))</f>
        <v>Avis Technique</v>
      </c>
      <c r="H108" s="2" t="str">
        <f ca="1">IF('PR-tampon'!B74="","",IF('PR-tampon'!B74=0,"",INDIRECT(NOM_FR_FACADE&amp;ADDRESS('PR-tampon'!$E74,COLUMN(REFERENCEMENT_FACADE[[#Headers],[REF]])))))</f>
        <v>7/17-1685_V2</v>
      </c>
      <c r="I108" s="7">
        <f ca="1">IF('PR-tampon'!B74="","",IF('PR-tampon'!B74=0,"",INDIRECT(NOM_FR_FACADE&amp;ADDRESS('PR-tampon'!$E74,COLUMN(REFERENCEMENT_FACADE[[#Headers],[AVIS LIMITE AU / VALIDITE]])))))</f>
        <v>48304</v>
      </c>
      <c r="J108" s="7" t="str">
        <f ca="1">IF('PR-tampon'!B74="","",IF('PR-tampon'!B74=0,"",INDIRECT(NOM_FR_FACADE&amp;ADDRESS('PR-tampon'!$E74,COLUMN(REFERENCEMENT_FACADE[[#Headers],[TC/TNC
dans le domaine d''emploi visé]])))))</f>
        <v>TC</v>
      </c>
      <c r="K108" s="2" t="str">
        <f ca="1">IF('PR-tampon'!B74="","",IF('PR-tampon'!B74=0,"",INDIRECT(NOM_FR_FACADE&amp;ADDRESS('PR-tampon'!$E74,COLUMN(REFERENCEMENT_FACADE[[#Headers],[Synthèse support visés]])))))</f>
        <v>COB (NF DTU 31.2) / CLT (Sous AT/DTA)</v>
      </c>
      <c r="L108" s="2" t="str">
        <f ca="1">IF('PR-tampon'!B74="","",IF('PR-tampon'!B74=0,"",INDIRECT(NOM_FR_FACADE&amp;ADDRESS('PR-tampon'!$E74,COLUMN(REFERENCEMENT_FACADE[[#Headers],[LIMITATION DE HAUTEUR DE FACADE3]])))))</f>
        <v>(Situation a à c) h≤ 9 m
(Situation d) h≤ 6 m</v>
      </c>
      <c r="M108" s="74">
        <f ca="1">IF('PR-tampon'!B74="","",IF('PR-tampon'!B74=0,"",INDIRECT(NOM_FR_FACADE&amp;ADDRESS('PR-tampon'!$E74,COLUMN(REFERENCEMENT_FACADE[[#Headers],[LIMITATION DE HAUTEUR DE FACADE]])))))</f>
        <v>9</v>
      </c>
      <c r="N108" s="59" t="str">
        <f ca="1">IF('PR-tampon'!B74="","",IF('PR-tampon'!B74=0,"",IF(INDIRECT(NOM_FR_FACADE&amp;ADDRESS('PR-tampon'!$E74,COLUMN(REFERENCEMENT_FACADE[Observation domaine d''emploi Hauteur])))=0,"-",INDIRECT(NOM_FR_FACADE&amp;ADDRESS('PR-tampon'!$E74,COLUMN(REFERENCEMENT_FACADE[Observation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8" s="2" t="str">
        <f ca="1">IF('PR-tampon'!B74="","",IF('PR-tampon'!B74=0,"",INDIRECT(NOM_FR_FACADE&amp;ADDRESS('PR-tampon'!$E74,COLUMN(REFERENCEMENT_FACADE[[#Headers],[Colonne catégorie visée]])))))</f>
        <v>I
II
III
IV</v>
      </c>
      <c r="P108" s="2" t="str">
        <f ca="1">IF('PR-tampon'!B74="","",IF('PR-tampon'!B74=0,"",INDIRECT(NOM_FR_FACADE&amp;ADDRESS('PR-tampon'!$E74,COLUMN(REFERENCEMENT_FACADE[[#Headers],[Colonne zone visée]])))))</f>
        <v>4
4**
4**
4**</v>
      </c>
      <c r="Q108" s="59" t="str">
        <f ca="1">IF(OR(RECH_CATEGORIE=FALSE,MID(Tableau5[[#This Row],[ZONE DE SISMICITE MAXIMALE POUR LA CATEGORIE DE BATIMENT VISEE]],2,2)="**"),IF('PR-tampon'!B74="","",IF('PR-tampon'!B74=0,"",IF(INDIRECT(NOM_FR_FACADE&amp;ADDRESS('PR-tampon'!$E74,COLUMN(REFERENCEMENT_FACADE[OBSERVATIONS SUR DOMAINE D''EMPLOI Sismique])))="","-",(INDIRECT(NOM_FR_FACADE&amp;ADDRESS('PR-tampon'!$E74,COLUMN(REFERENCEMENT_FACADE[OBSERVATIONS SUR DOMAINE D''EMPLOI Sismique]))))))),"")</f>
        <v>** Domaine d'emploi sismique :
Hors configurations avec un système de masse surfacique supérieure ou égale à 20 kg/m².</v>
      </c>
      <c r="R108" s="2" t="str">
        <f ca="1">IF('PR-tampon'!B74="","",IF('PR-tampon'!B74=0,"",IF(INDIRECT(NOM_FR_FACADE&amp;ADDRESS('PR-tampon'!$E74,COLUMN(REFERENCEMENT_FACADE[REF ApL])))=0,"",INDIRECT(NOM_FR_FACADE&amp;ADDRESS('PR-tampon'!$E74,COLUMN(REFERENCEMENT_FACADE[REF ApL]))))))</f>
        <v/>
      </c>
    </row>
    <row r="109" spans="1:18" ht="170.1" customHeight="1" x14ac:dyDescent="0.25">
      <c r="A109" s="2">
        <f ca="1">IF('PR-tampon'!B75=0,"",IF(A108+1&gt;'MODULE DE RECHERCHE'!$F$36,"",A108+1))</f>
        <v>67</v>
      </c>
      <c r="B109" s="7">
        <f ca="1">IF('PR-tampon'!E75="","",IF('PR-tampon'!E75=0,"",INDIRECT(NOM_FR_FACADE&amp;ADDRESS('PR-tampon'!$E75,COLUMN(REFERENCEMENT_FACADE[[#Headers],[DATE REFERENCEMENT]])))))</f>
        <v>45700</v>
      </c>
      <c r="C109" s="2" t="str">
        <f ca="1">IF('PR-tampon'!B75="","",IF('PR-tampon'!B75=0,"",INDIRECT(NOM_FR_FACADE&amp;ADDRESS('PR-tampon'!$E75,COLUMN(REFERENCEMENT_FACADE[[#Headers],[ASPECT]])))))</f>
        <v>Enduit</v>
      </c>
      <c r="D109" s="2" t="str">
        <f ca="1">IF('PR-tampon'!B75="","",IF('PR-tampon'!B75=0,"",INDIRECT(NOM_FR_FACADE&amp;ADDRESS('PR-tampon'!$E75,COLUMN(REFERENCEMENT_FACADE[[#Headers],[TYPE DE PROCEDE]])))))</f>
        <v>ETICS sur liège expansé</v>
      </c>
      <c r="E109" s="2" t="str">
        <f ca="1">IF('PR-tampon'!B75="","",IF('PR-tampon'!B75=0,"",INDIRECT(NOM_FR_FACADE&amp;ADDRESS('PR-tampon'!$E75,COLUMN(REFERENCEMENT_FACADE[[#Headers],[NOM COMMERCIAL DU PROCEDE]])))))</f>
        <v>webertherm XM natura COB</v>
      </c>
      <c r="F109" s="2" t="str">
        <f ca="1">IF('PR-tampon'!B75="","",IF('PR-tampon'!B75=0,"",INDIRECT(NOM_FR_FACADE&amp;ADDRESS('PR-tampon'!$E75,COLUMN(REFERENCEMENT_FACADE[[#Headers],[FABRICANT / TITULAIRE]])))))</f>
        <v>Saint Gobain Weber France S.A.S. 
(FR)</v>
      </c>
      <c r="G109" s="2" t="str">
        <f ca="1">IF('PR-tampon'!B75="","",IF('PR-tampon'!B75=0,"",INDIRECT(NOM_FR_FACADE&amp;ADDRESS('PR-tampon'!$E75,COLUMN(REFERENCEMENT_FACADE[[#Headers],[TYPE DE DOCUMENT DE REFERENCE]])))))</f>
        <v>Avis Technique</v>
      </c>
      <c r="H109" s="2" t="str">
        <f ca="1">IF('PR-tampon'!B75="","",IF('PR-tampon'!B75=0,"",INDIRECT(NOM_FR_FACADE&amp;ADDRESS('PR-tampon'!$E75,COLUMN(REFERENCEMENT_FACADE[[#Headers],[REF]])))))</f>
        <v>7/20-1778_V2</v>
      </c>
      <c r="I109" s="7">
        <f ca="1">IF('PR-tampon'!B75="","",IF('PR-tampon'!B75=0,"",INDIRECT(NOM_FR_FACADE&amp;ADDRESS('PR-tampon'!$E75,COLUMN(REFERENCEMENT_FACADE[[#Headers],[AVIS LIMITE AU / VALIDITE]])))))</f>
        <v>47573</v>
      </c>
      <c r="J109" s="7" t="str">
        <f ca="1">IF('PR-tampon'!B75="","",IF('PR-tampon'!B75=0,"",INDIRECT(NOM_FR_FACADE&amp;ADDRESS('PR-tampon'!$E75,COLUMN(REFERENCEMENT_FACADE[[#Headers],[TC/TNC
dans le domaine d''emploi visé]])))))</f>
        <v>TNC
(Non sur liste verte de la C2p à date de référencement / EVALUATION RECENTE)</v>
      </c>
      <c r="K109" s="2" t="str">
        <f ca="1">IF('PR-tampon'!B75="","",IF('PR-tampon'!B75=0,"",INDIRECT(NOM_FR_FACADE&amp;ADDRESS('PR-tampon'!$E75,COLUMN(REFERENCEMENT_FACADE[[#Headers],[Synthèse support visés]])))))</f>
        <v>COB (NF DTU 31.2) / CLT (Sous AT/DTA)</v>
      </c>
      <c r="L109" s="2" t="str">
        <f ca="1">IF('PR-tampon'!B75="","",IF('PR-tampon'!B75=0,"",INDIRECT(NOM_FR_FACADE&amp;ADDRESS('PR-tampon'!$E75,COLUMN(REFERENCEMENT_FACADE[[#Headers],[LIMITATION DE HAUTEUR DE FACADE3]])))))</f>
        <v>(Situation a à c) h≤ 9 m
(Situation d) h≤ 6 m</v>
      </c>
      <c r="M109" s="74">
        <f ca="1">IF('PR-tampon'!B75="","",IF('PR-tampon'!B75=0,"",INDIRECT(NOM_FR_FACADE&amp;ADDRESS('PR-tampon'!$E75,COLUMN(REFERENCEMENT_FACADE[[#Headers],[LIMITATION DE HAUTEUR DE FACADE]])))))</f>
        <v>9</v>
      </c>
      <c r="N109" s="59" t="str">
        <f ca="1">IF('PR-tampon'!B75="","",IF('PR-tampon'!B75=0,"",IF(INDIRECT(NOM_FR_FACADE&amp;ADDRESS('PR-tampon'!$E75,COLUMN(REFERENCEMENT_FACADE[Observation domaine d''emploi Hauteur])))=0,"-",INDIRECT(NOM_FR_FACADE&amp;ADDRESS('PR-tampon'!$E75,COLUMN(REFERENCEMENT_FACADE[Observation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9" s="2" t="str">
        <f ca="1">IF('PR-tampon'!B75="","",IF('PR-tampon'!B75=0,"",INDIRECT(NOM_FR_FACADE&amp;ADDRESS('PR-tampon'!$E75,COLUMN(REFERENCEMENT_FACADE[[#Headers],[Colonne catégorie visée]])))))</f>
        <v>I
II
III
IV</v>
      </c>
      <c r="P109" s="2" t="str">
        <f ca="1">IF('PR-tampon'!B75="","",IF('PR-tampon'!B75=0,"",INDIRECT(NOM_FR_FACADE&amp;ADDRESS('PR-tampon'!$E75,COLUMN(REFERENCEMENT_FACADE[[#Headers],[Colonne zone visée]])))))</f>
        <v>4
2
1
1</v>
      </c>
      <c r="Q109" s="59" t="str">
        <f ca="1">IF(OR(RECH_CATEGORIE=FALSE,MID(Tableau5[[#This Row],[ZONE DE SISMICITE MAXIMALE POUR LA CATEGORIE DE BATIMENT VISEE]],2,2)="**"),IF('PR-tampon'!B75="","",IF('PR-tampon'!B75=0,"",IF(INDIRECT(NOM_FR_FACADE&amp;ADDRESS('PR-tampon'!$E75,COLUMN(REFERENCEMENT_FACADE[OBSERVATIONS SUR DOMAINE D''EMPLOI Sismique])))="","-",(INDIRECT(NOM_FR_FACADE&amp;ADDRESS('PR-tampon'!$E75,COLUMN(REFERENCEMENT_FACADE[OBSERVATIONS SUR DOMAINE D''EMPLOI Sismique]))))))),"")</f>
        <v>-</v>
      </c>
      <c r="R109" s="2" t="str">
        <f ca="1">IF('PR-tampon'!B75="","",IF('PR-tampon'!B75=0,"",IF(INDIRECT(NOM_FR_FACADE&amp;ADDRESS('PR-tampon'!$E75,COLUMN(REFERENCEMENT_FACADE[REF ApL])))=0,"",INDIRECT(NOM_FR_FACADE&amp;ADDRESS('PR-tampon'!$E75,COLUMN(REFERENCEMENT_FACADE[REF ApL]))))))</f>
        <v/>
      </c>
    </row>
    <row r="110" spans="1:18" ht="170.1" customHeight="1" x14ac:dyDescent="0.25">
      <c r="A110" s="2">
        <f ca="1">IF('PR-tampon'!B76=0,"",IF(A109+1&gt;'MODULE DE RECHERCHE'!$F$36,"",A109+1))</f>
        <v>68</v>
      </c>
      <c r="B110" s="7">
        <f ca="1">IF('PR-tampon'!E76="","",IF('PR-tampon'!E76=0,"",INDIRECT(NOM_FR_FACADE&amp;ADDRESS('PR-tampon'!$E76,COLUMN(REFERENCEMENT_FACADE[[#Headers],[DATE REFERENCEMENT]])))))</f>
        <v>45881</v>
      </c>
      <c r="C110" s="2" t="str">
        <f ca="1">IF('PR-tampon'!B76="","",IF('PR-tampon'!B76=0,"",INDIRECT(NOM_FR_FACADE&amp;ADDRESS('PR-tampon'!$E76,COLUMN(REFERENCEMENT_FACADE[[#Headers],[ASPECT]])))))</f>
        <v>Enduit</v>
      </c>
      <c r="D110" s="2" t="str">
        <f ca="1">IF('PR-tampon'!B76="","",IF('PR-tampon'!B76=0,"",INDIRECT(NOM_FR_FACADE&amp;ADDRESS('PR-tampon'!$E76,COLUMN(REFERENCEMENT_FACADE[[#Headers],[TYPE DE PROCEDE]])))))</f>
        <v>ETICS sur laine de roche</v>
      </c>
      <c r="E110" s="2" t="str">
        <f ca="1">IF('PR-tampon'!B76="","",IF('PR-tampon'!B76=0,"",INDIRECT(NOM_FR_FACADE&amp;ADDRESS('PR-tampon'!$E76,COLUMN(REFERENCEMENT_FACADE[[#Headers],[NOM COMMERCIAL DU PROCEDE]])))))</f>
        <v>Pariso MOB LR - M</v>
      </c>
      <c r="F110" s="2" t="str">
        <f ca="1">IF('PR-tampon'!B76="","",IF('PR-tampon'!B76=0,"",INDIRECT(NOM_FR_FACADE&amp;ADDRESS('PR-tampon'!$E76,COLUMN(REFERENCEMENT_FACADE[[#Headers],[FABRICANT / TITULAIRE]])))))</f>
        <v>SIKA France</v>
      </c>
      <c r="G110" s="2" t="str">
        <f ca="1">IF('PR-tampon'!B76="","",IF('PR-tampon'!B76=0,"",INDIRECT(NOM_FR_FACADE&amp;ADDRESS('PR-tampon'!$E76,COLUMN(REFERENCEMENT_FACADE[[#Headers],[TYPE DE DOCUMENT DE REFERENCE]])))))</f>
        <v>Avis Technique</v>
      </c>
      <c r="H110" s="2" t="str">
        <f ca="1">IF('PR-tampon'!B76="","",IF('PR-tampon'!B76=0,"",INDIRECT(NOM_FR_FACADE&amp;ADDRESS('PR-tampon'!$E76,COLUMN(REFERENCEMENT_FACADE[[#Headers],[REF]])))))</f>
        <v>7/18-1745_V2</v>
      </c>
      <c r="I110" s="7">
        <f ca="1">IF('PR-tampon'!B76="","",IF('PR-tampon'!B76=0,"",INDIRECT(NOM_FR_FACADE&amp;ADDRESS('PR-tampon'!$E76,COLUMN(REFERENCEMENT_FACADE[[#Headers],[AVIS LIMITE AU / VALIDITE]])))))</f>
        <v>48244</v>
      </c>
      <c r="J110" s="7" t="str">
        <f ca="1">IF('PR-tampon'!B76="","",IF('PR-tampon'!B76=0,"",INDIRECT(NOM_FR_FACADE&amp;ADDRESS('PR-tampon'!$E76,COLUMN(REFERENCEMENT_FACADE[[#Headers],[TC/TNC
dans le domaine d''emploi visé]])))))</f>
        <v>TC</v>
      </c>
      <c r="K110" s="2" t="str">
        <f ca="1">IF('PR-tampon'!B76="","",IF('PR-tampon'!B76=0,"",INDIRECT(NOM_FR_FACADE&amp;ADDRESS('PR-tampon'!$E76,COLUMN(REFERENCEMENT_FACADE[[#Headers],[Synthèse support visés]])))))</f>
        <v>COB (NF DTU 31.2) / CLT (Sous AT/DTA)</v>
      </c>
      <c r="L110" s="2" t="str">
        <f ca="1">IF('PR-tampon'!B76="","",IF('PR-tampon'!B76=0,"",INDIRECT(NOM_FR_FACADE&amp;ADDRESS('PR-tampon'!$E76,COLUMN(REFERENCEMENT_FACADE[[#Headers],[LIMITATION DE HAUTEUR DE FACADE3]])))))</f>
        <v>(Situation a à c) h≤ 9 m
(Situation d) h≤ 6 m</v>
      </c>
      <c r="M110" s="74">
        <f ca="1">IF('PR-tampon'!B76="","",IF('PR-tampon'!B76=0,"",INDIRECT(NOM_FR_FACADE&amp;ADDRESS('PR-tampon'!$E76,COLUMN(REFERENCEMENT_FACADE[[#Headers],[LIMITATION DE HAUTEUR DE FACADE]])))))</f>
        <v>9</v>
      </c>
      <c r="N110" s="59" t="str">
        <f ca="1">IF('PR-tampon'!B76="","",IF('PR-tampon'!B76=0,"",IF(INDIRECT(NOM_FR_FACADE&amp;ADDRESS('PR-tampon'!$E76,COLUMN(REFERENCEMENT_FACADE[Observation domaine d''emploi Hauteur])))=0,"-",INDIRECT(NOM_FR_FACADE&amp;ADDRESS('PR-tampon'!$E76,COLUMN(REFERENCEMENT_FACADE[Observation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0" s="2" t="str">
        <f ca="1">IF('PR-tampon'!B76="","",IF('PR-tampon'!B76=0,"",INDIRECT(NOM_FR_FACADE&amp;ADDRESS('PR-tampon'!$E76,COLUMN(REFERENCEMENT_FACADE[[#Headers],[Colonne catégorie visée]])))))</f>
        <v>I
II
III
IV</v>
      </c>
      <c r="P110" s="2" t="str">
        <f ca="1">IF('PR-tampon'!B76="","",IF('PR-tampon'!B76=0,"",INDIRECT(NOM_FR_FACADE&amp;ADDRESS('PR-tampon'!$E76,COLUMN(REFERENCEMENT_FACADE[[#Headers],[Colonne zone visée]])))))</f>
        <v>4
2
1
1</v>
      </c>
      <c r="Q110" s="59" t="str">
        <f ca="1">IF(OR(RECH_CATEGORIE=FALSE,MID(Tableau5[[#This Row],[ZONE DE SISMICITE MAXIMALE POUR LA CATEGORIE DE BATIMENT VISEE]],2,2)="**"),IF('PR-tampon'!B76="","",IF('PR-tampon'!B76=0,"",IF(INDIRECT(NOM_FR_FACADE&amp;ADDRESS('PR-tampon'!$E76,COLUMN(REFERENCEMENT_FACADE[OBSERVATIONS SUR DOMAINE D''EMPLOI Sismique])))="","-",(INDIRECT(NOM_FR_FACADE&amp;ADDRESS('PR-tampon'!$E76,COLUMN(REFERENCEMENT_FACADE[OBSERVATIONS SUR DOMAINE D''EMPLOI Sismique]))))))),"")</f>
        <v>-</v>
      </c>
      <c r="R110" s="2" t="str">
        <f ca="1">IF('PR-tampon'!B76="","",IF('PR-tampon'!B76=0,"",IF(INDIRECT(NOM_FR_FACADE&amp;ADDRESS('PR-tampon'!$E76,COLUMN(REFERENCEMENT_FACADE[REF ApL])))=0,"",INDIRECT(NOM_FR_FACADE&amp;ADDRESS('PR-tampon'!$E76,COLUMN(REFERENCEMENT_FACADE[REF ApL]))))))</f>
        <v/>
      </c>
    </row>
    <row r="111" spans="1:18" ht="170.1" customHeight="1" x14ac:dyDescent="0.25">
      <c r="A111" s="2">
        <f ca="1">IF('PR-tampon'!B77=0,"",IF(A110+1&gt;'MODULE DE RECHERCHE'!$F$36,"",A110+1))</f>
        <v>69</v>
      </c>
      <c r="B111" s="7">
        <f ca="1">IF('PR-tampon'!E77="","",IF('PR-tampon'!E77=0,"",INDIRECT(NOM_FR_FACADE&amp;ADDRESS('PR-tampon'!$E77,COLUMN(REFERENCEMENT_FACADE[[#Headers],[DATE REFERENCEMENT]])))))</f>
        <v>45700</v>
      </c>
      <c r="C111" s="2" t="str">
        <f ca="1">IF('PR-tampon'!B77="","",IF('PR-tampon'!B77=0,"",INDIRECT(NOM_FR_FACADE&amp;ADDRESS('PR-tampon'!$E77,COLUMN(REFERENCEMENT_FACADE[[#Headers],[ASPECT]])))))</f>
        <v>Enduit</v>
      </c>
      <c r="D111" s="2" t="str">
        <f ca="1">IF('PR-tampon'!B77="","",IF('PR-tampon'!B77=0,"",INDIRECT(NOM_FR_FACADE&amp;ADDRESS('PR-tampon'!$E77,COLUMN(REFERENCEMENT_FACADE[[#Headers],[TYPE DE PROCEDE]])))))</f>
        <v>ETICS sur laine de roche</v>
      </c>
      <c r="E111" s="2" t="str">
        <f ca="1">IF('PR-tampon'!B77="","",IF('PR-tampon'!B77=0,"",INDIRECT(NOM_FR_FACADE&amp;ADDRESS('PR-tampon'!$E77,COLUMN(REFERENCEMENT_FACADE[[#Headers],[NOM COMMERCIAL DU PROCEDE]])))))</f>
        <v>K-Therm XT LM COB</v>
      </c>
      <c r="F111" s="2" t="str">
        <f ca="1">IF('PR-tampon'!B77="","",IF('PR-tampon'!B77=0,"",INDIRECT(NOM_FR_FACADE&amp;ADDRESS('PR-tampon'!$E77,COLUMN(REFERENCEMENT_FACADE[[#Headers],[FABRICANT / TITULAIRE]])))))</f>
        <v>S.C.S.O. UNIKALO</v>
      </c>
      <c r="G111" s="2" t="str">
        <f ca="1">IF('PR-tampon'!B77="","",IF('PR-tampon'!B77=0,"",INDIRECT(NOM_FR_FACADE&amp;ADDRESS('PR-tampon'!$E77,COLUMN(REFERENCEMENT_FACADE[[#Headers],[TYPE DE DOCUMENT DE REFERENCE]])))))</f>
        <v>Document Technique d'Application (DTA)</v>
      </c>
      <c r="H111" s="2" t="str">
        <f ca="1">IF('PR-tampon'!B77="","",IF('PR-tampon'!B77=0,"",INDIRECT(NOM_FR_FACADE&amp;ADDRESS('PR-tampon'!$E77,COLUMN(REFERENCEMENT_FACADE[[#Headers],[REF]])))))</f>
        <v>7/24-1811_V1</v>
      </c>
      <c r="I111" s="7">
        <f ca="1">IF('PR-tampon'!B77="","",IF('PR-tampon'!B77=0,"",INDIRECT(NOM_FR_FACADE&amp;ADDRESS('PR-tampon'!$E77,COLUMN(REFERENCEMENT_FACADE[[#Headers],[AVIS LIMITE AU / VALIDITE]])))))</f>
        <v>47968</v>
      </c>
      <c r="J111" s="7" t="str">
        <f ca="1">IF('PR-tampon'!B77="","",IF('PR-tampon'!B77=0,"",INDIRECT(NOM_FR_FACADE&amp;ADDRESS('PR-tampon'!$E77,COLUMN(REFERENCEMENT_FACADE[[#Headers],[TC/TNC
dans le domaine d''emploi visé]])))))</f>
        <v>TC</v>
      </c>
      <c r="K111" s="2" t="str">
        <f ca="1">IF('PR-tampon'!B77="","",IF('PR-tampon'!B77=0,"",INDIRECT(NOM_FR_FACADE&amp;ADDRESS('PR-tampon'!$E77,COLUMN(REFERENCEMENT_FACADE[[#Headers],[Synthèse support visés]])))))</f>
        <v>COB (NF DTU 31.2) / CLT (Sous AT/DTA)</v>
      </c>
      <c r="L111" s="2" t="str">
        <f ca="1">IF('PR-tampon'!B77="","",IF('PR-tampon'!B77=0,"",INDIRECT(NOM_FR_FACADE&amp;ADDRESS('PR-tampon'!$E77,COLUMN(REFERENCEMENT_FACADE[[#Headers],[LIMITATION DE HAUTEUR DE FACADE3]])))))</f>
        <v>(Situation a à c) h≤ 9 m
(Situation d) h≤ 6 m</v>
      </c>
      <c r="M111" s="74">
        <f ca="1">IF('PR-tampon'!B77="","",IF('PR-tampon'!B77=0,"",INDIRECT(NOM_FR_FACADE&amp;ADDRESS('PR-tampon'!$E77,COLUMN(REFERENCEMENT_FACADE[[#Headers],[LIMITATION DE HAUTEUR DE FACADE]])))))</f>
        <v>9</v>
      </c>
      <c r="N111" s="59" t="str">
        <f ca="1">IF('PR-tampon'!B77="","",IF('PR-tampon'!B77=0,"",IF(INDIRECT(NOM_FR_FACADE&amp;ADDRESS('PR-tampon'!$E77,COLUMN(REFERENCEMENT_FACADE[Observation domaine d''emploi Hauteur])))=0,"-",INDIRECT(NOM_FR_FACADE&amp;ADDRESS('PR-tampon'!$E77,COLUMN(REFERENCEMENT_FACADE[Observation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1" s="2" t="str">
        <f ca="1">IF('PR-tampon'!B77="","",IF('PR-tampon'!B77=0,"",INDIRECT(NOM_FR_FACADE&amp;ADDRESS('PR-tampon'!$E77,COLUMN(REFERENCEMENT_FACADE[[#Headers],[Colonne catégorie visée]])))))</f>
        <v>I
II
III
IV</v>
      </c>
      <c r="P111" s="2" t="str">
        <f ca="1">IF('PR-tampon'!B77="","",IF('PR-tampon'!B77=0,"",INDIRECT(NOM_FR_FACADE&amp;ADDRESS('PR-tampon'!$E77,COLUMN(REFERENCEMENT_FACADE[[#Headers],[Colonne zone visée]])))))</f>
        <v>4
4**
4**
4**</v>
      </c>
      <c r="Q111" s="59" t="str">
        <f ca="1">IF(OR(RECH_CATEGORIE=FALSE,MID(Tableau5[[#This Row],[ZONE DE SISMICITE MAXIMALE POUR LA CATEGORIE DE BATIMENT VISEE]],2,2)="**"),IF('PR-tampon'!B77="","",IF('PR-tampon'!B77=0,"",IF(INDIRECT(NOM_FR_FACADE&amp;ADDRESS('PR-tampon'!$E77,COLUMN(REFERENCEMENT_FACADE[OBSERVATIONS SUR DOMAINE D''EMPLOI Sismique])))="","-",(INDIRECT(NOM_FR_FACADE&amp;ADDRESS('PR-tampon'!$E77,COLUMN(REFERENCEMENT_FACADE[OBSERVATIONS SUR DOMAINE D''EMPLOI Sismique]))))))),"")</f>
        <v>** Domaine d'emploi sismique :
Hors configurations avec un système de masse surfacique supérieure ou égale à 20 kg/m².</v>
      </c>
      <c r="R111" s="2" t="str">
        <f ca="1">IF('PR-tampon'!B77="","",IF('PR-tampon'!B77=0,"",IF(INDIRECT(NOM_FR_FACADE&amp;ADDRESS('PR-tampon'!$E77,COLUMN(REFERENCEMENT_FACADE[REF ApL])))=0,"",INDIRECT(NOM_FR_FACADE&amp;ADDRESS('PR-tampon'!$E77,COLUMN(REFERENCEMENT_FACADE[REF ApL]))))))</f>
        <v>EFR-24-001033</v>
      </c>
    </row>
    <row r="112" spans="1:18" ht="170.1" customHeight="1" x14ac:dyDescent="0.25">
      <c r="A112" s="2">
        <f ca="1">IF('PR-tampon'!B78=0,"",IF(A111+1&gt;'MODULE DE RECHERCHE'!$F$36,"",A111+1))</f>
        <v>70</v>
      </c>
      <c r="B112" s="7">
        <f ca="1">IF('PR-tampon'!E78="","",IF('PR-tampon'!E78=0,"",INDIRECT(NOM_FR_FACADE&amp;ADDRESS('PR-tampon'!$E78,COLUMN(REFERENCEMENT_FACADE[[#Headers],[DATE REFERENCEMENT]])))))</f>
        <v>44910</v>
      </c>
      <c r="C112" s="2" t="str">
        <f ca="1">IF('PR-tampon'!B78="","",IF('PR-tampon'!B78=0,"",INDIRECT(NOM_FR_FACADE&amp;ADDRESS('PR-tampon'!$E78,COLUMN(REFERENCEMENT_FACADE[[#Headers],[ASPECT]])))))</f>
        <v>Enduit</v>
      </c>
      <c r="D112" s="2" t="str">
        <f ca="1">IF('PR-tampon'!B78="","",IF('PR-tampon'!B78=0,"",INDIRECT(NOM_FR_FACADE&amp;ADDRESS('PR-tampon'!$E78,COLUMN(REFERENCEMENT_FACADE[[#Headers],[TYPE DE PROCEDE]])))))</f>
        <v>ETICS sur laine de roche</v>
      </c>
      <c r="E112" s="2" t="str">
        <f ca="1">IF('PR-tampon'!B78="","",IF('PR-tampon'!B78=0,"",INDIRECT(NOM_FR_FACADE&amp;ADDRESS('PR-tampon'!$E78,COLUMN(REFERENCEMENT_FACADE[[#Headers],[NOM COMMERCIAL DU PROCEDE]])))))</f>
        <v>StoTherm Minéral COB</v>
      </c>
      <c r="F112" s="2" t="str">
        <f ca="1">IF('PR-tampon'!B78="","",IF('PR-tampon'!B78=0,"",INDIRECT(NOM_FR_FACADE&amp;ADDRESS('PR-tampon'!$E78,COLUMN(REFERENCEMENT_FACADE[[#Headers],[FABRICANT / TITULAIRE]])))))</f>
        <v>Sto S.A.S</v>
      </c>
      <c r="G112" s="2" t="str">
        <f ca="1">IF('PR-tampon'!B78="","",IF('PR-tampon'!B78=0,"",INDIRECT(NOM_FR_FACADE&amp;ADDRESS('PR-tampon'!$E78,COLUMN(REFERENCEMENT_FACADE[[#Headers],[TYPE DE DOCUMENT DE REFERENCE]])))))</f>
        <v>Avis Technique</v>
      </c>
      <c r="H112" s="2" t="str">
        <f ca="1">IF('PR-tampon'!B78="","",IF('PR-tampon'!B78=0,"",INDIRECT(NOM_FR_FACADE&amp;ADDRESS('PR-tampon'!$E78,COLUMN(REFERENCEMENT_FACADE[[#Headers],[REF]])))))</f>
        <v>7/18-1747_V2</v>
      </c>
      <c r="I112" s="7">
        <f ca="1">IF('PR-tampon'!B78="","",IF('PR-tampon'!B78=0,"",INDIRECT(NOM_FR_FACADE&amp;ADDRESS('PR-tampon'!$E78,COLUMN(REFERENCEMENT_FACADE[[#Headers],[AVIS LIMITE AU / VALIDITE]])))))</f>
        <v>47514</v>
      </c>
      <c r="J112" s="7" t="str">
        <f ca="1">IF('PR-tampon'!B78="","",IF('PR-tampon'!B78=0,"",INDIRECT(NOM_FR_FACADE&amp;ADDRESS('PR-tampon'!$E78,COLUMN(REFERENCEMENT_FACADE[[#Headers],[TC/TNC
dans le domaine d''emploi visé]])))))</f>
        <v>TC</v>
      </c>
      <c r="K112" s="2" t="str">
        <f ca="1">IF('PR-tampon'!B78="","",IF('PR-tampon'!B78=0,"",INDIRECT(NOM_FR_FACADE&amp;ADDRESS('PR-tampon'!$E78,COLUMN(REFERENCEMENT_FACADE[[#Headers],[Synthèse support visés]])))))</f>
        <v>COB (NF DTU 31.2) / CLT (Sous AT/DTA)</v>
      </c>
      <c r="L112" s="2" t="str">
        <f ca="1">IF('PR-tampon'!B78="","",IF('PR-tampon'!B78=0,"",INDIRECT(NOM_FR_FACADE&amp;ADDRESS('PR-tampon'!$E78,COLUMN(REFERENCEMENT_FACADE[[#Headers],[LIMITATION DE HAUTEUR DE FACADE3]])))))</f>
        <v>(Situation a à c) h≤ 9 m
(Situation d) h≤ 6 m</v>
      </c>
      <c r="M112" s="74">
        <f ca="1">IF('PR-tampon'!B78="","",IF('PR-tampon'!B78=0,"",INDIRECT(NOM_FR_FACADE&amp;ADDRESS('PR-tampon'!$E78,COLUMN(REFERENCEMENT_FACADE[[#Headers],[LIMITATION DE HAUTEUR DE FACADE]])))))</f>
        <v>9</v>
      </c>
      <c r="N112" s="59" t="str">
        <f ca="1">IF('PR-tampon'!B78="","",IF('PR-tampon'!B78=0,"",IF(INDIRECT(NOM_FR_FACADE&amp;ADDRESS('PR-tampon'!$E78,COLUMN(REFERENCEMENT_FACADE[Observation domaine d''emploi Hauteur])))=0,"-",INDIRECT(NOM_FR_FACADE&amp;ADDRESS('PR-tampon'!$E78,COLUMN(REFERENCEMENT_FACADE[Observation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2" s="2" t="str">
        <f ca="1">IF('PR-tampon'!B78="","",IF('PR-tampon'!B78=0,"",INDIRECT(NOM_FR_FACADE&amp;ADDRESS('PR-tampon'!$E78,COLUMN(REFERENCEMENT_FACADE[[#Headers],[Colonne catégorie visée]])))))</f>
        <v>I
II
III
IV</v>
      </c>
      <c r="P112" s="2" t="str">
        <f ca="1">IF('PR-tampon'!B78="","",IF('PR-tampon'!B78=0,"",INDIRECT(NOM_FR_FACADE&amp;ADDRESS('PR-tampon'!$E78,COLUMN(REFERENCEMENT_FACADE[[#Headers],[Colonne zone visée]])))))</f>
        <v>4
4**
4**
4**</v>
      </c>
      <c r="Q112" s="59" t="str">
        <f ca="1">IF(OR(RECH_CATEGORIE=FALSE,MID(Tableau5[[#This Row],[ZONE DE SISMICITE MAXIMALE POUR LA CATEGORIE DE BATIMENT VISEE]],2,2)="**"),IF('PR-tampon'!B78="","",IF('PR-tampon'!B78=0,"",IF(INDIRECT(NOM_FR_FACADE&amp;ADDRESS('PR-tampon'!$E78,COLUMN(REFERENCEMENT_FACADE[OBSERVATIONS SUR DOMAINE D''EMPLOI Sismique])))="","-",(INDIRECT(NOM_FR_FACADE&amp;ADDRESS('PR-tampon'!$E78,COLUMN(REFERENCEMENT_FACADE[OBSERVATIONS SUR DOMAINE D''EMPLOI Sismique]))))))),"")</f>
        <v>** Domaine d'emploi sismique :
Hors configurations avec un système de masse surfacique supérieure ou égale à 20 kg/m².</v>
      </c>
      <c r="R112" s="2" t="str">
        <f ca="1">IF('PR-tampon'!B78="","",IF('PR-tampon'!B78=0,"",IF(INDIRECT(NOM_FR_FACADE&amp;ADDRESS('PR-tampon'!$E78,COLUMN(REFERENCEMENT_FACADE[REF ApL])))=0,"",INDIRECT(NOM_FR_FACADE&amp;ADDRESS('PR-tampon'!$E78,COLUMN(REFERENCEMENT_FACADE[REF ApL]))))))</f>
        <v>AL16-186_v3</v>
      </c>
    </row>
    <row r="113" spans="1:18" ht="170.1" customHeight="1" x14ac:dyDescent="0.25">
      <c r="A113" s="2">
        <f ca="1">IF('PR-tampon'!B79=0,"",IF(A112+1&gt;'MODULE DE RECHERCHE'!$F$36,"",A112+1))</f>
        <v>71</v>
      </c>
      <c r="B113" s="7">
        <f ca="1">IF('PR-tampon'!E79="","",IF('PR-tampon'!E79=0,"",INDIRECT(NOM_FR_FACADE&amp;ADDRESS('PR-tampon'!$E79,COLUMN(REFERENCEMENT_FACADE[[#Headers],[DATE REFERENCEMENT]])))))</f>
        <v>45469</v>
      </c>
      <c r="C113" s="2" t="str">
        <f ca="1">IF('PR-tampon'!B79="","",IF('PR-tampon'!B79=0,"",INDIRECT(NOM_FR_FACADE&amp;ADDRESS('PR-tampon'!$E79,COLUMN(REFERENCEMENT_FACADE[[#Headers],[ASPECT]])))))</f>
        <v>Enduit</v>
      </c>
      <c r="D113" s="2" t="str">
        <f ca="1">IF('PR-tampon'!B79="","",IF('PR-tampon'!B79=0,"",INDIRECT(NOM_FR_FACADE&amp;ADDRESS('PR-tampon'!$E79,COLUMN(REFERENCEMENT_FACADE[[#Headers],[TYPE DE PROCEDE]])))))</f>
        <v>ETICS sur laine de roche</v>
      </c>
      <c r="E113" s="2" t="str">
        <f ca="1">IF('PR-tampon'!B79="","",IF('PR-tampon'!B79=0,"",INDIRECT(NOM_FR_FACADE&amp;ADDRESS('PR-tampon'!$E79,COLUMN(REFERENCEMENT_FACADE[[#Headers],[NOM COMMERCIAL DU PROCEDE]])))))</f>
        <v>webertherm XM roche COB</v>
      </c>
      <c r="F113" s="2" t="str">
        <f ca="1">IF('PR-tampon'!B79="","",IF('PR-tampon'!B79=0,"",INDIRECT(NOM_FR_FACADE&amp;ADDRESS('PR-tampon'!$E79,COLUMN(REFERENCEMENT_FACADE[[#Headers],[FABRICANT / TITULAIRE]])))))</f>
        <v>Saint Gobain Weber France S.A.S. 
(FR)</v>
      </c>
      <c r="G113" s="2" t="str">
        <f ca="1">IF('PR-tampon'!B79="","",IF('PR-tampon'!B79=0,"",INDIRECT(NOM_FR_FACADE&amp;ADDRESS('PR-tampon'!$E79,COLUMN(REFERENCEMENT_FACADE[[#Headers],[TYPE DE DOCUMENT DE REFERENCE]])))))</f>
        <v>Avis Technique</v>
      </c>
      <c r="H113" s="2" t="str">
        <f ca="1">IF('PR-tampon'!B79="","",IF('PR-tampon'!B79=0,"",INDIRECT(NOM_FR_FACADE&amp;ADDRESS('PR-tampon'!$E79,COLUMN(REFERENCEMENT_FACADE[[#Headers],[REF]])))))</f>
        <v>7/18-1742_V2</v>
      </c>
      <c r="I113" s="7">
        <f ca="1">IF('PR-tampon'!B79="","",IF('PR-tampon'!B79=0,"",INDIRECT(NOM_FR_FACADE&amp;ADDRESS('PR-tampon'!$E79,COLUMN(REFERENCEMENT_FACADE[[#Headers],[AVIS LIMITE AU / VALIDITE]])))))</f>
        <v>47968</v>
      </c>
      <c r="J113" s="7" t="str">
        <f ca="1">IF('PR-tampon'!B79="","",IF('PR-tampon'!B79=0,"",INDIRECT(NOM_FR_FACADE&amp;ADDRESS('PR-tampon'!$E79,COLUMN(REFERENCEMENT_FACADE[[#Headers],[TC/TNC
dans le domaine d''emploi visé]])))))</f>
        <v>TC</v>
      </c>
      <c r="K113" s="2" t="str">
        <f ca="1">IF('PR-tampon'!B79="","",IF('PR-tampon'!B79=0,"",INDIRECT(NOM_FR_FACADE&amp;ADDRESS('PR-tampon'!$E79,COLUMN(REFERENCEMENT_FACADE[[#Headers],[Synthèse support visés]])))))</f>
        <v>COB (NF DTU 31.2) / CLT (Sous AT/DTA)</v>
      </c>
      <c r="L113" s="2" t="str">
        <f ca="1">IF('PR-tampon'!B79="","",IF('PR-tampon'!B79=0,"",INDIRECT(NOM_FR_FACADE&amp;ADDRESS('PR-tampon'!$E79,COLUMN(REFERENCEMENT_FACADE[[#Headers],[LIMITATION DE HAUTEUR DE FACADE3]])))))</f>
        <v>(Situation a à c) h≤ 9 m
(Situation d) h≤ 6 m</v>
      </c>
      <c r="M113" s="74">
        <f ca="1">IF('PR-tampon'!B79="","",IF('PR-tampon'!B79=0,"",INDIRECT(NOM_FR_FACADE&amp;ADDRESS('PR-tampon'!$E79,COLUMN(REFERENCEMENT_FACADE[[#Headers],[LIMITATION DE HAUTEUR DE FACADE]])))))</f>
        <v>9</v>
      </c>
      <c r="N113" s="59" t="str">
        <f ca="1">IF('PR-tampon'!B79="","",IF('PR-tampon'!B79=0,"",IF(INDIRECT(NOM_FR_FACADE&amp;ADDRESS('PR-tampon'!$E79,COLUMN(REFERENCEMENT_FACADE[Observation domaine d''emploi Hauteur])))=0,"-",INDIRECT(NOM_FR_FACADE&amp;ADDRESS('PR-tampon'!$E79,COLUMN(REFERENCEMENT_FACADE[Observation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3" s="2" t="str">
        <f ca="1">IF('PR-tampon'!B79="","",IF('PR-tampon'!B79=0,"",INDIRECT(NOM_FR_FACADE&amp;ADDRESS('PR-tampon'!$E79,COLUMN(REFERENCEMENT_FACADE[[#Headers],[Colonne catégorie visée]])))))</f>
        <v>I
II
III
IV</v>
      </c>
      <c r="P113" s="2" t="str">
        <f ca="1">IF('PR-tampon'!B79="","",IF('PR-tampon'!B79=0,"",INDIRECT(NOM_FR_FACADE&amp;ADDRESS('PR-tampon'!$E79,COLUMN(REFERENCEMENT_FACADE[[#Headers],[Colonne zone visée]])))))</f>
        <v>4
4**
4**
4**</v>
      </c>
      <c r="Q113" s="59" t="str">
        <f ca="1">IF(OR(RECH_CATEGORIE=FALSE,MID(Tableau5[[#This Row],[ZONE DE SISMICITE MAXIMALE POUR LA CATEGORIE DE BATIMENT VISEE]],2,2)="**"),IF('PR-tampon'!B79="","",IF('PR-tampon'!B79=0,"",IF(INDIRECT(NOM_FR_FACADE&amp;ADDRESS('PR-tampon'!$E79,COLUMN(REFERENCEMENT_FACADE[OBSERVATIONS SUR DOMAINE D''EMPLOI Sismique])))="","-",(INDIRECT(NOM_FR_FACADE&amp;ADDRESS('PR-tampon'!$E79,COLUMN(REFERENCEMENT_FACADE[OBSERVATIONS SUR DOMAINE D''EMPLOI Sismique]))))))),"")</f>
        <v>** Domaine d'emploi sismique :
Hors configurations avec un système de masse surfacique supérieure ou égale à 20 kg/m².</v>
      </c>
      <c r="R113" s="2" t="str">
        <f ca="1">IF('PR-tampon'!B79="","",IF('PR-tampon'!B79=0,"",IF(INDIRECT(NOM_FR_FACADE&amp;ADDRESS('PR-tampon'!$E79,COLUMN(REFERENCEMENT_FACADE[REF ApL])))=0,"",INDIRECT(NOM_FR_FACADE&amp;ADDRESS('PR-tampon'!$E79,COLUMN(REFERENCEMENT_FACADE[REF ApL]))))))</f>
        <v/>
      </c>
    </row>
    <row r="114" spans="1:18" ht="170.1" customHeight="1" x14ac:dyDescent="0.25">
      <c r="A114" s="2">
        <f ca="1">IF('PR-tampon'!B80=0,"",IF(A113+1&gt;'MODULE DE RECHERCHE'!$F$36,"",A113+1))</f>
        <v>72</v>
      </c>
      <c r="B114" s="7">
        <f ca="1">IF('PR-tampon'!E80="","",IF('PR-tampon'!E80=0,"",INDIRECT(NOM_FR_FACADE&amp;ADDRESS('PR-tampon'!$E80,COLUMN(REFERENCEMENT_FACADE[[#Headers],[DATE REFERENCEMENT]])))))</f>
        <v>45085</v>
      </c>
      <c r="C114" s="2" t="str">
        <f ca="1">IF('PR-tampon'!B80="","",IF('PR-tampon'!B80=0,"",INDIRECT(NOM_FR_FACADE&amp;ADDRESS('PR-tampon'!$E80,COLUMN(REFERENCEMENT_FACADE[[#Headers],[ASPECT]])))))</f>
        <v>Enduit</v>
      </c>
      <c r="D114" s="2" t="str">
        <f ca="1">IF('PR-tampon'!B80="","",IF('PR-tampon'!B80=0,"",INDIRECT(NOM_FR_FACADE&amp;ADDRESS('PR-tampon'!$E80,COLUMN(REFERENCEMENT_FACADE[[#Headers],[TYPE DE PROCEDE]])))))</f>
        <v>ETICS sur laine de roche</v>
      </c>
      <c r="E114" s="2" t="str">
        <f ca="1">IF('PR-tampon'!B80="","",IF('PR-tampon'!B80=0,"",INDIRECT(NOM_FR_FACADE&amp;ADDRESS('PR-tampon'!$E80,COLUMN(REFERENCEMENT_FACADE[[#Headers],[NOM COMMERCIAL DU PROCEDE]])))))</f>
        <v>Procédé ETICS StoTherm Mineral COB sur parois FOB</v>
      </c>
      <c r="F114" s="2" t="str">
        <f ca="1">IF('PR-tampon'!B80="","",IF('PR-tampon'!B80=0,"",INDIRECT(NOM_FR_FACADE&amp;ADDRESS('PR-tampon'!$E80,COLUMN(REFERENCEMENT_FACADE[[#Headers],[FABRICANT / TITULAIRE]])))))</f>
        <v>ICADE Promotion 
et 
Sto S.A.S.</v>
      </c>
      <c r="G114" s="2" t="str">
        <f ca="1">IF('PR-tampon'!B80="","",IF('PR-tampon'!B80=0,"",INDIRECT(NOM_FR_FACADE&amp;ADDRESS('PR-tampon'!$E80,COLUMN(REFERENCEMENT_FACADE[[#Headers],[TYPE DE DOCUMENT DE REFERENCE]])))))</f>
        <v>Appréciation Technique d'Expérimentation (ATEx cas a)</v>
      </c>
      <c r="H114" s="2" t="str">
        <f ca="1">IF('PR-tampon'!B80="","",IF('PR-tampon'!B80=0,"",INDIRECT(NOM_FR_FACADE&amp;ADDRESS('PR-tampon'!$E80,COLUMN(REFERENCEMENT_FACADE[[#Headers],[REF]])))))</f>
        <v>3022_v2</v>
      </c>
      <c r="I114" s="7">
        <f ca="1">IF('PR-tampon'!B80="","",IF('PR-tampon'!B80=0,"",INDIRECT(NOM_FR_FACADE&amp;ADDRESS('PR-tampon'!$E80,COLUMN(REFERENCEMENT_FACADE[[#Headers],[AVIS LIMITE AU / VALIDITE]])))))</f>
        <v>46067</v>
      </c>
      <c r="J114" s="7" t="str">
        <f ca="1">IF('PR-tampon'!B80="","",IF('PR-tampon'!B80=0,"",INDIRECT(NOM_FR_FACADE&amp;ADDRESS('PR-tampon'!$E80,COLUMN(REFERENCEMENT_FACADE[[#Headers],[TC/TNC
dans le domaine d''emploi visé]])))))</f>
        <v>TC</v>
      </c>
      <c r="K114" s="2" t="str">
        <f ca="1">IF('PR-tampon'!B80="","",IF('PR-tampon'!B80=0,"",INDIRECT(NOM_FR_FACADE&amp;ADDRESS('PR-tampon'!$E80,COLUMN(REFERENCEMENT_FACADE[[#Headers],[Synthèse support visés]])))))</f>
        <v>FOB (NF DTU 31.4)</v>
      </c>
      <c r="L114" s="2" t="str">
        <f ca="1">IF('PR-tampon'!B80="","",IF('PR-tampon'!B80=0,"",INDIRECT(NOM_FR_FACADE&amp;ADDRESS('PR-tampon'!$E80,COLUMN(REFERENCEMENT_FACADE[[#Headers],[LIMITATION DE HAUTEUR DE FACADE3]])))))</f>
        <v>(Situation a à c) h≤ 40 m
(Situation d) h≤ 40 m</v>
      </c>
      <c r="M114" s="74">
        <f ca="1">IF('PR-tampon'!B80="","",IF('PR-tampon'!B80=0,"",INDIRECT(NOM_FR_FACADE&amp;ADDRESS('PR-tampon'!$E80,COLUMN(REFERENCEMENT_FACADE[[#Headers],[LIMITATION DE HAUTEUR DE FACADE]])))))</f>
        <v>40</v>
      </c>
      <c r="N114" s="59" t="str">
        <f ca="1">IF('PR-tampon'!B80="","",IF('PR-tampon'!B80=0,"",IF(INDIRECT(NOM_FR_FACADE&amp;ADDRESS('PR-tampon'!$E80,COLUMN(REFERENCEMENT_FACADE[Observation domaine d''emploi Hauteur])))=0,"-",INDIRECT(NOM_FR_FACADE&amp;ADDRESS('PR-tampon'!$E80,COLUMN(REFERENCEMENT_FACADE[Observation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4" s="2" t="str">
        <f ca="1">IF('PR-tampon'!B80="","",IF('PR-tampon'!B80=0,"",INDIRECT(NOM_FR_FACADE&amp;ADDRESS('PR-tampon'!$E80,COLUMN(REFERENCEMENT_FACADE[[#Headers],[Colonne catégorie visée]])))))</f>
        <v>I
II
III
IV</v>
      </c>
      <c r="P114" s="2" t="str">
        <f ca="1">IF('PR-tampon'!B80="","",IF('PR-tampon'!B80=0,"",INDIRECT(NOM_FR_FACADE&amp;ADDRESS('PR-tampon'!$E80,COLUMN(REFERENCEMENT_FACADE[[#Headers],[Colonne zone visée]])))))</f>
        <v>4
4**
4**
4**</v>
      </c>
      <c r="Q114" s="59" t="str">
        <f ca="1">IF(OR(RECH_CATEGORIE=FALSE,MID(Tableau5[[#This Row],[ZONE DE SISMICITE MAXIMALE POUR LA CATEGORIE DE BATIMENT VISEE]],2,2)="**"),IF('PR-tampon'!B80="","",IF('PR-tampon'!B80=0,"",IF(INDIRECT(NOM_FR_FACADE&amp;ADDRESS('PR-tampon'!$E80,COLUMN(REFERENCEMENT_FACADE[OBSERVATIONS SUR DOMAINE D''EMPLOI Sismique])))="","-",(INDIRECT(NOM_FR_FACADE&amp;ADDRESS('PR-tampon'!$E80,COLUMN(REFERENCEMENT_FACADE[OBSERVATIONS SUR DOMAINE D''EMPLOI Sismique]))))))),"")</f>
        <v>** Domaine d'emploi sismique :
Hors configurations avec un système de masse surfacique supérieure ou égale à 20 kg/m².</v>
      </c>
      <c r="R114" s="2" t="str">
        <f ca="1">IF('PR-tampon'!B80="","",IF('PR-tampon'!B80=0,"",IF(INDIRECT(NOM_FR_FACADE&amp;ADDRESS('PR-tampon'!$E80,COLUMN(REFERENCEMENT_FACADE[REF ApL])))=0,"",INDIRECT(NOM_FR_FACADE&amp;ADDRESS('PR-tampon'!$E80,COLUMN(REFERENCEMENT_FACADE[REF ApL]))))))</f>
        <v>AL16-186_V2</v>
      </c>
    </row>
    <row r="115" spans="1:18" ht="170.1" customHeight="1" x14ac:dyDescent="0.25">
      <c r="A115" s="2">
        <f ca="1">IF('PR-tampon'!B81=0,"",IF(A114+1&gt;'MODULE DE RECHERCHE'!$F$36,"",A114+1))</f>
        <v>73</v>
      </c>
      <c r="B115" s="7">
        <f ca="1">IF('PR-tampon'!E81="","",IF('PR-tampon'!E81=0,"",INDIRECT(NOM_FR_FACADE&amp;ADDRESS('PR-tampon'!$E81,COLUMN(REFERENCEMENT_FACADE[[#Headers],[DATE REFERENCEMENT]])))))</f>
        <v>45700</v>
      </c>
      <c r="C115" s="2" t="str">
        <f ca="1">IF('PR-tampon'!B81="","",IF('PR-tampon'!B81=0,"",INDIRECT(NOM_FR_FACADE&amp;ADDRESS('PR-tampon'!$E81,COLUMN(REFERENCEMENT_FACADE[[#Headers],[ASPECT]])))))</f>
        <v>Enduit</v>
      </c>
      <c r="D115" s="2" t="str">
        <f ca="1">IF('PR-tampon'!B81="","",IF('PR-tampon'!B81=0,"",INDIRECT(NOM_FR_FACADE&amp;ADDRESS('PR-tampon'!$E81,COLUMN(REFERENCEMENT_FACADE[[#Headers],[TYPE DE PROCEDE]])))))</f>
        <v>ETICS sur laine de roche</v>
      </c>
      <c r="E115" s="2" t="str">
        <f ca="1">IF('PR-tampon'!B81="","",IF('PR-tampon'!B81=0,"",INDIRECT(NOM_FR_FACADE&amp;ADDRESS('PR-tampon'!$E81,COLUMN(REFERENCEMENT_FACADE[[#Headers],[NOM COMMERCIAL DU PROCEDE]])))))</f>
        <v>StoTherm Mineral COB sur support COB / CLT</v>
      </c>
      <c r="F115" s="2" t="str">
        <f ca="1">IF('PR-tampon'!B81="","",IF('PR-tampon'!B81=0,"",INDIRECT(NOM_FR_FACADE&amp;ADDRESS('PR-tampon'!$E81,COLUMN(REFERENCEMENT_FACADE[[#Headers],[FABRICANT / TITULAIRE]])))))</f>
        <v>ICADE Promotion 
et 
Sto S.A.S.</v>
      </c>
      <c r="G115" s="2" t="str">
        <f ca="1">IF('PR-tampon'!B81="","",IF('PR-tampon'!B81=0,"",INDIRECT(NOM_FR_FACADE&amp;ADDRESS('PR-tampon'!$E81,COLUMN(REFERENCEMENT_FACADE[[#Headers],[TYPE DE DOCUMENT DE REFERENCE]])))))</f>
        <v>Appréciation Technique d'Expérimentation (ATEx cas a)</v>
      </c>
      <c r="H115" s="2" t="str">
        <f ca="1">IF('PR-tampon'!B81="","",IF('PR-tampon'!B81=0,"",INDIRECT(NOM_FR_FACADE&amp;ADDRESS('PR-tampon'!$E81,COLUMN(REFERENCEMENT_FACADE[[#Headers],[REF]])))))</f>
        <v>2948_v2</v>
      </c>
      <c r="I115" s="7">
        <f ca="1">IF('PR-tampon'!B81="","",IF('PR-tampon'!B81=0,"",INDIRECT(NOM_FR_FACADE&amp;ADDRESS('PR-tampon'!$E81,COLUMN(REFERENCEMENT_FACADE[[#Headers],[AVIS LIMITE AU / VALIDITE]])))))</f>
        <v>46637</v>
      </c>
      <c r="J115" s="7" t="str">
        <f ca="1">IF('PR-tampon'!B81="","",IF('PR-tampon'!B81=0,"",INDIRECT(NOM_FR_FACADE&amp;ADDRESS('PR-tampon'!$E81,COLUMN(REFERENCEMENT_FACADE[[#Headers],[TC/TNC
dans le domaine d''emploi visé]])))))</f>
        <v>TC</v>
      </c>
      <c r="K115" s="2" t="str">
        <f ca="1">IF('PR-tampon'!B81="","",IF('PR-tampon'!B81=0,"",INDIRECT(NOM_FR_FACADE&amp;ADDRESS('PR-tampon'!$E81,COLUMN(REFERENCEMENT_FACADE[[#Headers],[Synthèse support visés]])))))</f>
        <v>COB (NF DTU 31.2) / CLT (Sous AT/DTA)</v>
      </c>
      <c r="L115" s="2" t="str">
        <f ca="1">IF('PR-tampon'!B81="","",IF('PR-tampon'!B81=0,"",INDIRECT(NOM_FR_FACADE&amp;ADDRESS('PR-tampon'!$E81,COLUMN(REFERENCEMENT_FACADE[[#Headers],[LIMITATION DE HAUTEUR DE FACADE3]])))))</f>
        <v>(Situation a à c) h≤ 40 m
(Situation d) h≤ 28 m</v>
      </c>
      <c r="M115" s="74">
        <f ca="1">IF('PR-tampon'!B81="","",IF('PR-tampon'!B81=0,"",INDIRECT(NOM_FR_FACADE&amp;ADDRESS('PR-tampon'!$E81,COLUMN(REFERENCEMENT_FACADE[[#Headers],[LIMITATION DE HAUTEUR DE FACADE]])))))</f>
        <v>40</v>
      </c>
      <c r="N115" s="59" t="str">
        <f ca="1">IF('PR-tampon'!B81="","",IF('PR-tampon'!B81=0,"",IF(INDIRECT(NOM_FR_FACADE&amp;ADDRESS('PR-tampon'!$E81,COLUMN(REFERENCEMENT_FACADE[Observation domaine d''emploi Hauteur])))=0,"-",INDIRECT(NOM_FR_FACADE&amp;ADDRESS('PR-tampon'!$E81,COLUMN(REFERENCEMENT_FACADE[Observation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5" s="2" t="str">
        <f ca="1">IF('PR-tampon'!B81="","",IF('PR-tampon'!B81=0,"",INDIRECT(NOM_FR_FACADE&amp;ADDRESS('PR-tampon'!$E81,COLUMN(REFERENCEMENT_FACADE[[#Headers],[Colonne catégorie visée]])))))</f>
        <v>I
II
III
IV</v>
      </c>
      <c r="P115" s="2" t="str">
        <f ca="1">IF('PR-tampon'!B81="","",IF('PR-tampon'!B81=0,"",INDIRECT(NOM_FR_FACADE&amp;ADDRESS('PR-tampon'!$E81,COLUMN(REFERENCEMENT_FACADE[[#Headers],[Colonne zone visée]])))))</f>
        <v>4
4**
4**
4**</v>
      </c>
      <c r="Q115" s="59" t="str">
        <f ca="1">IF(OR(RECH_CATEGORIE=FALSE,MID(Tableau5[[#This Row],[ZONE DE SISMICITE MAXIMALE POUR LA CATEGORIE DE BATIMENT VISEE]],2,2)="**"),IF('PR-tampon'!B81="","",IF('PR-tampon'!B81=0,"",IF(INDIRECT(NOM_FR_FACADE&amp;ADDRESS('PR-tampon'!$E81,COLUMN(REFERENCEMENT_FACADE[OBSERVATIONS SUR DOMAINE D''EMPLOI Sismique])))="","-",(INDIRECT(NOM_FR_FACADE&amp;ADDRESS('PR-tampon'!$E81,COLUMN(REFERENCEMENT_FACADE[OBSERVATIONS SUR DOMAINE D''EMPLOI Sismique]))))))),"")</f>
        <v>** Domaine d'emploi sismique :
Hors configurations avec un système de masse surfacique supérieure ou égale à 20 kg/m².</v>
      </c>
      <c r="R115" s="2" t="str">
        <f ca="1">IF('PR-tampon'!B81="","",IF('PR-tampon'!B81=0,"",IF(INDIRECT(NOM_FR_FACADE&amp;ADDRESS('PR-tampon'!$E81,COLUMN(REFERENCEMENT_FACADE[REF ApL])))=0,"",INDIRECT(NOM_FR_FACADE&amp;ADDRESS('PR-tampon'!$E81,COLUMN(REFERENCEMENT_FACADE[REF ApL]))))))</f>
        <v>AL16-186_v2</v>
      </c>
    </row>
    <row r="116" spans="1:18" ht="170.1" customHeight="1" x14ac:dyDescent="0.25">
      <c r="A116" s="2">
        <f ca="1">IF('PR-tampon'!B82=0,"",IF(A115+1&gt;'MODULE DE RECHERCHE'!$F$36,"",A115+1))</f>
        <v>74</v>
      </c>
      <c r="B116" s="7">
        <f ca="1">IF('PR-tampon'!E82="","",IF('PR-tampon'!E82=0,"",INDIRECT(NOM_FR_FACADE&amp;ADDRESS('PR-tampon'!$E82,COLUMN(REFERENCEMENT_FACADE[[#Headers],[DATE REFERENCEMENT]])))))</f>
        <v>45700</v>
      </c>
      <c r="C116" s="2" t="str">
        <f ca="1">IF('PR-tampon'!B82="","",IF('PR-tampon'!B82=0,"",INDIRECT(NOM_FR_FACADE&amp;ADDRESS('PR-tampon'!$E82,COLUMN(REFERENCEMENT_FACADE[[#Headers],[ASPECT]])))))</f>
        <v>Enduit</v>
      </c>
      <c r="D116" s="2" t="str">
        <f ca="1">IF('PR-tampon'!B82="","",IF('PR-tampon'!B82=0,"",INDIRECT(NOM_FR_FACADE&amp;ADDRESS('PR-tampon'!$E82,COLUMN(REFERENCEMENT_FACADE[[#Headers],[TYPE DE PROCEDE]])))))</f>
        <v>ETICS sur FOB (Propriétaire)</v>
      </c>
      <c r="E116" s="2" t="str">
        <f ca="1">IF('PR-tampon'!B82="","",IF('PR-tampon'!B82=0,"",INDIRECT(NOM_FR_FACADE&amp;ADDRESS('PR-tampon'!$E82,COLUMN(REFERENCEMENT_FACADE[[#Headers],[NOM COMMERCIAL DU PROCEDE]])))))</f>
        <v>Façade PANOBLOC</v>
      </c>
      <c r="F116" s="2" t="str">
        <f ca="1">IF('PR-tampon'!B82="","",IF('PR-tampon'!B82=0,"",INDIRECT(NOM_FR_FACADE&amp;ADDRESS('PR-tampon'!$E82,COLUMN(REFERENCEMENT_FACADE[[#Headers],[FABRICANT / TITULAIRE]])))))</f>
        <v>Techniwood S.A.S.</v>
      </c>
      <c r="G116" s="2" t="str">
        <f ca="1">IF('PR-tampon'!B82="","",IF('PR-tampon'!B82=0,"",INDIRECT(NOM_FR_FACADE&amp;ADDRESS('PR-tampon'!$E82,COLUMN(REFERENCEMENT_FACADE[[#Headers],[TYPE DE DOCUMENT DE REFERENCE]])))))</f>
        <v>Avis Technique</v>
      </c>
      <c r="H116" s="2" t="str">
        <f ca="1">IF('PR-tampon'!B82="","",IF('PR-tampon'!B82=0,"",INDIRECT(NOM_FR_FACADE&amp;ADDRESS('PR-tampon'!$E82,COLUMN(REFERENCEMENT_FACADE[[#Headers],[REF]])))))</f>
        <v>2.1/14-1636_V3</v>
      </c>
      <c r="I116" s="7">
        <f ca="1">IF('PR-tampon'!B82="","",IF('PR-tampon'!B82=0,"",INDIRECT(NOM_FR_FACADE&amp;ADDRESS('PR-tampon'!$E82,COLUMN(REFERENCEMENT_FACADE[[#Headers],[AVIS LIMITE AU / VALIDITE]])))))</f>
        <v>46752</v>
      </c>
      <c r="J116" s="7" t="str">
        <f ca="1">IF('PR-tampon'!B82="","",IF('PR-tampon'!B82=0,"",INDIRECT(NOM_FR_FACADE&amp;ADDRESS('PR-tampon'!$E82,COLUMN(REFERENCEMENT_FACADE[[#Headers],[TC/TNC
dans le domaine d''emploi visé]])))))</f>
        <v>TNC
(Non sur liste verte de la C2p à date de référencement / EVALUATION RECENTE)</v>
      </c>
      <c r="K116" s="2" t="str">
        <f ca="1">IF('PR-tampon'!B82="","",IF('PR-tampon'!B82=0,"",INDIRECT(NOM_FR_FACADE&amp;ADDRESS('PR-tampon'!$E82,COLUMN(REFERENCEMENT_FACADE[[#Headers],[Synthèse support visés]])))))</f>
        <v>FOB (Sous AT/DTA/ATEx)</v>
      </c>
      <c r="L116" s="2" t="str">
        <f ca="1">IF('PR-tampon'!B82="","",IF('PR-tampon'!B82=0,"",INDIRECT(NOM_FR_FACADE&amp;ADDRESS('PR-tampon'!$E82,COLUMN(REFERENCEMENT_FACADE[[#Headers],[LIMITATION DE HAUTEUR DE FACADE3]])))))</f>
        <v>(Situation a à c) h≤ 15 m
(Situation d) h≤ 10 m</v>
      </c>
      <c r="M116" s="74">
        <f ca="1">IF('PR-tampon'!B82="","",IF('PR-tampon'!B82=0,"",INDIRECT(NOM_FR_FACADE&amp;ADDRESS('PR-tampon'!$E82,COLUMN(REFERENCEMENT_FACADE[[#Headers],[LIMITATION DE HAUTEUR DE FACADE]])))))</f>
        <v>15</v>
      </c>
      <c r="N116" s="59" t="str">
        <f ca="1">IF('PR-tampon'!B82="","",IF('PR-tampon'!B82=0,"",IF(INDIRECT(NOM_FR_FACADE&amp;ADDRESS('PR-tampon'!$E82,COLUMN(REFERENCEMENT_FACADE[Observation domaine d''emploi Hauteur])))=0,"-",INDIRECT(NOM_FR_FACADE&amp;ADDRESS('PR-tampon'!$E82,COLUMN(REFERENCEMENT_FACADE[Observation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6" s="2" t="str">
        <f ca="1">IF('PR-tampon'!B82="","",IF('PR-tampon'!B82=0,"",INDIRECT(NOM_FR_FACADE&amp;ADDRESS('PR-tampon'!$E82,COLUMN(REFERENCEMENT_FACADE[[#Headers],[Colonne catégorie visée]])))))</f>
        <v>I
II
III
IV</v>
      </c>
      <c r="P116" s="2" t="str">
        <f ca="1">IF('PR-tampon'!B82="","",IF('PR-tampon'!B82=0,"",INDIRECT(NOM_FR_FACADE&amp;ADDRESS('PR-tampon'!$E82,COLUMN(REFERENCEMENT_FACADE[[#Headers],[Colonne zone visée]])))))</f>
        <v>4
4**
4**
4**</v>
      </c>
      <c r="Q116" s="59" t="str">
        <f ca="1">IF(OR(RECH_CATEGORIE=FALSE,MID(Tableau5[[#This Row],[ZONE DE SISMICITE MAXIMALE POUR LA CATEGORIE DE BATIMENT VISEE]],2,2)="**"),IF('PR-tampon'!B82="","",IF('PR-tampon'!B82=0,"",IF(INDIRECT(NOM_FR_FACADE&amp;ADDRESS('PR-tampon'!$E82,COLUMN(REFERENCEMENT_FACADE[OBSERVATIONS SUR DOMAINE D''EMPLOI Sismique])))="","-",(INDIRECT(NOM_FR_FACADE&amp;ADDRESS('PR-tampon'!$E82,COLUMN(REFERENCEMENT_FACADE[OBSERVATIONS SUR DOMAINE D''EMPLOI Sismique]))))))),"")</f>
        <v>** Domaine d'emploi sismique :
Toutefois le procédé de bardage extérieur pourra limiter les zones de sismicité des bâtiments visés.</v>
      </c>
      <c r="R116" s="2" t="str">
        <f ca="1">IF('PR-tampon'!B82="","",IF('PR-tampon'!B82=0,"",IF(INDIRECT(NOM_FR_FACADE&amp;ADDRESS('PR-tampon'!$E82,COLUMN(REFERENCEMENT_FACADE[REF ApL])))=0,"",INDIRECT(NOM_FR_FACADE&amp;ADDRESS('PR-tampon'!$E82,COLUMN(REFERENCEMENT_FACADE[REF ApL]))))))</f>
        <v>AL14-146 Version 3</v>
      </c>
    </row>
    <row r="117" spans="1:18" ht="170.1" customHeight="1" x14ac:dyDescent="0.25">
      <c r="A117" s="2">
        <f ca="1">IF('PR-tampon'!B83=0,"",IF(A116+1&gt;'MODULE DE RECHERCHE'!$F$36,"",A116+1))</f>
        <v>75</v>
      </c>
      <c r="B117" s="7">
        <f ca="1">IF('PR-tampon'!E83="","",IF('PR-tampon'!E83=0,"",INDIRECT(NOM_FR_FACADE&amp;ADDRESS('PR-tampon'!$E83,COLUMN(REFERENCEMENT_FACADE[[#Headers],[DATE REFERENCEMENT]])))))</f>
        <v>45303</v>
      </c>
      <c r="C117" s="2" t="str">
        <f ca="1">IF('PR-tampon'!B83="","",IF('PR-tampon'!B83=0,"",INDIRECT(NOM_FR_FACADE&amp;ADDRESS('PR-tampon'!$E83,COLUMN(REFERENCEMENT_FACADE[[#Headers],[ASPECT]])))))</f>
        <v>Enduit</v>
      </c>
      <c r="D117" s="2" t="str">
        <f ca="1">IF('PR-tampon'!B83="","",IF('PR-tampon'!B83=0,"",INDIRECT(NOM_FR_FACADE&amp;ADDRESS('PR-tampon'!$E83,COLUMN(REFERENCEMENT_FACADE[[#Headers],[TYPE DE PROCEDE]])))))</f>
        <v>ETICS sur FOB (Propriétaire)</v>
      </c>
      <c r="E117" s="2" t="str">
        <f ca="1">IF('PR-tampon'!B83="","",IF('PR-tampon'!B83=0,"",INDIRECT(NOM_FR_FACADE&amp;ADDRESS('PR-tampon'!$E83,COLUMN(REFERENCEMENT_FACADE[[#Headers],[NOM COMMERCIAL DU PROCEDE]])))))</f>
        <v>LOGISKIN</v>
      </c>
      <c r="F117" s="2" t="str">
        <f ca="1">IF('PR-tampon'!B83="","",IF('PR-tampon'!B83=0,"",INDIRECT(NOM_FR_FACADE&amp;ADDRESS('PR-tampon'!$E83,COLUMN(REFERENCEMENT_FACADE[[#Headers],[FABRICANT / TITULAIRE]])))))</f>
        <v>LOGELIS SAS
(FR)</v>
      </c>
      <c r="G117" s="2" t="str">
        <f ca="1">IF('PR-tampon'!B83="","",IF('PR-tampon'!B83=0,"",INDIRECT(NOM_FR_FACADE&amp;ADDRESS('PR-tampon'!$E83,COLUMN(REFERENCEMENT_FACADE[[#Headers],[TYPE DE DOCUMENT DE REFERENCE]])))))</f>
        <v>Avis Technique</v>
      </c>
      <c r="H117" s="2" t="str">
        <f ca="1">IF('PR-tampon'!B83="","",IF('PR-tampon'!B83=0,"",INDIRECT(NOM_FR_FACADE&amp;ADDRESS('PR-tampon'!$E83,COLUMN(REFERENCEMENT_FACADE[[#Headers],[REF]])))))</f>
        <v>2.1/23-1836_V1</v>
      </c>
      <c r="I117" s="7">
        <f ca="1">IF('PR-tampon'!B83="","",IF('PR-tampon'!B83=0,"",INDIRECT(NOM_FR_FACADE&amp;ADDRESS('PR-tampon'!$E83,COLUMN(REFERENCEMENT_FACADE[[#Headers],[AVIS LIMITE AU / VALIDITE]])))))</f>
        <v>46295</v>
      </c>
      <c r="J117" s="7" t="str">
        <f ca="1">IF('PR-tampon'!B83="","",IF('PR-tampon'!B83=0,"",INDIRECT(NOM_FR_FACADE&amp;ADDRESS('PR-tampon'!$E83,COLUMN(REFERENCEMENT_FACADE[[#Headers],[TC/TNC
dans le domaine d''emploi visé]])))))</f>
        <v>TNC
(N'est pas sur liste verte de la C2p à date du référencement)</v>
      </c>
      <c r="K117" s="2" t="str">
        <f ca="1">IF('PR-tampon'!B83="","",IF('PR-tampon'!B83=0,"",INDIRECT(NOM_FR_FACADE&amp;ADDRESS('PR-tampon'!$E83,COLUMN(REFERENCEMENT_FACADE[[#Headers],[Synthèse support visés]])))))</f>
        <v>FOB (Sous AT/DTA/ATEx)</v>
      </c>
      <c r="L117" s="2" t="str">
        <f ca="1">IF('PR-tampon'!B83="","",IF('PR-tampon'!B83=0,"",INDIRECT(NOM_FR_FACADE&amp;ADDRESS('PR-tampon'!$E83,COLUMN(REFERENCEMENT_FACADE[[#Headers],[LIMITATION DE HAUTEUR DE FACADE3]])))))</f>
        <v>(Situation a à c) h≤ 40 m
(Situation d) h≤ 40 m</v>
      </c>
      <c r="M117" s="74">
        <f ca="1">IF('PR-tampon'!B83="","",IF('PR-tampon'!B83=0,"",INDIRECT(NOM_FR_FACADE&amp;ADDRESS('PR-tampon'!$E83,COLUMN(REFERENCEMENT_FACADE[[#Headers],[LIMITATION DE HAUTEUR DE FACADE]])))))</f>
        <v>40</v>
      </c>
      <c r="N117" s="59" t="str">
        <f ca="1">IF('PR-tampon'!B83="","",IF('PR-tampon'!B83=0,"",IF(INDIRECT(NOM_FR_FACADE&amp;ADDRESS('PR-tampon'!$E83,COLUMN(REFERENCEMENT_FACADE[Observation domaine d''emploi Hauteur])))=0,"-",INDIRECT(NOM_FR_FACADE&amp;ADDRESS('PR-tampon'!$E83,COLUMN(REFERENCEMENT_FACADE[Observation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7" s="2" t="str">
        <f ca="1">IF('PR-tampon'!B83="","",IF('PR-tampon'!B83=0,"",INDIRECT(NOM_FR_FACADE&amp;ADDRESS('PR-tampon'!$E83,COLUMN(REFERENCEMENT_FACADE[[#Headers],[Colonne catégorie visée]])))))</f>
        <v>I
II
III
IV</v>
      </c>
      <c r="P117" s="2" t="str">
        <f ca="1">IF('PR-tampon'!B83="","",IF('PR-tampon'!B83=0,"",INDIRECT(NOM_FR_FACADE&amp;ADDRESS('PR-tampon'!$E83,COLUMN(REFERENCEMENT_FACADE[[#Headers],[Colonne zone visée]])))))</f>
        <v>4
4**
4**
4**</v>
      </c>
      <c r="Q117" s="59" t="str">
        <f ca="1">IF(OR(RECH_CATEGORIE=FALSE,MID(Tableau5[[#This Row],[ZONE DE SISMICITE MAXIMALE POUR LA CATEGORIE DE BATIMENT VISEE]],2,2)="**"),IF('PR-tampon'!B83="","",IF('PR-tampon'!B83=0,"",IF(INDIRECT(NOM_FR_FACADE&amp;ADDRESS('PR-tampon'!$E83,COLUMN(REFERENCEMENT_FACADE[OBSERVATIONS SUR DOMAINE D''EMPLOI Sismique])))="","-",(INDIRECT(NOM_FR_FACADE&amp;ADDRESS('PR-tampon'!$E83,COLUMN(REFERENCEMENT_FACADE[OBSERVATIONS SUR DOMAINE D''EMPLOI Sismique]))))))),"")</f>
        <v>** Domaine d'emploi sismique :
Toutefois le procédé de bardage extérieur pourra limiter les zones de sismicité des bâtiments visés.</v>
      </c>
      <c r="R117" s="2" t="str">
        <f ca="1">IF('PR-tampon'!B83="","",IF('PR-tampon'!B83=0,"",IF(INDIRECT(NOM_FR_FACADE&amp;ADDRESS('PR-tampon'!$E83,COLUMN(REFERENCEMENT_FACADE[REF ApL])))=0,"",INDIRECT(NOM_FR_FACADE&amp;ADDRESS('PR-tampon'!$E83,COLUMN(REFERENCEMENT_FACADE[REF ApL]))))))</f>
        <v>EFR-18-001637
EFR-18-003109-Révision 1</v>
      </c>
    </row>
    <row r="118" spans="1:18" ht="170.1" customHeight="1" x14ac:dyDescent="0.25">
      <c r="A118" s="2">
        <f ca="1">IF('PR-tampon'!B84=0,"",IF(A117+1&gt;'MODULE DE RECHERCHE'!$F$36,"",A117+1))</f>
        <v>76</v>
      </c>
      <c r="B118" s="7">
        <f ca="1">IF('PR-tampon'!E84="","",IF('PR-tampon'!E84=0,"",INDIRECT(NOM_FR_FACADE&amp;ADDRESS('PR-tampon'!$E84,COLUMN(REFERENCEMENT_FACADE[[#Headers],[DATE REFERENCEMENT]])))))</f>
        <v>45700</v>
      </c>
      <c r="C118" s="2" t="str">
        <f ca="1">IF('PR-tampon'!B84="","",IF('PR-tampon'!B84=0,"",INDIRECT(NOM_FR_FACADE&amp;ADDRESS('PR-tampon'!$E84,COLUMN(REFERENCEMENT_FACADE[[#Headers],[ASPECT]])))))</f>
        <v>Enduit</v>
      </c>
      <c r="D118" s="2" t="str">
        <f ca="1">IF('PR-tampon'!B84="","",IF('PR-tampon'!B84=0,"",INDIRECT(NOM_FR_FACADE&amp;ADDRESS('PR-tampon'!$E84,COLUMN(REFERENCEMENT_FACADE[[#Headers],[TYPE DE PROCEDE]])))))</f>
        <v>ETICS sur fibre de bois</v>
      </c>
      <c r="E118" s="2" t="str">
        <f ca="1">IF('PR-tampon'!B84="","",IF('PR-tampon'!B84=0,"",INDIRECT(NOM_FR_FACADE&amp;ADDRESS('PR-tampon'!$E84,COLUMN(REFERENCEMENT_FACADE[[#Headers],[NOM COMMERCIAL DU PROCEDE]])))))</f>
        <v>StoTherm Wood 1</v>
      </c>
      <c r="F118" s="2" t="str">
        <f ca="1">IF('PR-tampon'!B84="","",IF('PR-tampon'!B84=0,"",INDIRECT(NOM_FR_FACADE&amp;ADDRESS('PR-tampon'!$E84,COLUMN(REFERENCEMENT_FACADE[[#Headers],[FABRICANT / TITULAIRE]])))))</f>
        <v>Sto S.A.S</v>
      </c>
      <c r="G118" s="2" t="str">
        <f ca="1">IF('PR-tampon'!B84="","",IF('PR-tampon'!B84=0,"",INDIRECT(NOM_FR_FACADE&amp;ADDRESS('PR-tampon'!$E84,COLUMN(REFERENCEMENT_FACADE[[#Headers],[TYPE DE DOCUMENT DE REFERENCE]])))))</f>
        <v>Appréciation Technique d'Expérimentation (ATEx cas a)</v>
      </c>
      <c r="H118" s="2" t="str">
        <f ca="1">IF('PR-tampon'!B84="","",IF('PR-tampon'!B84=0,"",INDIRECT(NOM_FR_FACADE&amp;ADDRESS('PR-tampon'!$E84,COLUMN(REFERENCEMENT_FACADE[[#Headers],[REF]])))))</f>
        <v>3323_V1</v>
      </c>
      <c r="I118" s="7">
        <f ca="1">IF('PR-tampon'!B84="","",IF('PR-tampon'!B84=0,"",INDIRECT(NOM_FR_FACADE&amp;ADDRESS('PR-tampon'!$E84,COLUMN(REFERENCEMENT_FACADE[[#Headers],[AVIS LIMITE AU / VALIDITE]])))))</f>
        <v>46584</v>
      </c>
      <c r="J118" s="7" t="str">
        <f ca="1">IF('PR-tampon'!B84="","",IF('PR-tampon'!B84=0,"",INDIRECT(NOM_FR_FACADE&amp;ADDRESS('PR-tampon'!$E84,COLUMN(REFERENCEMENT_FACADE[[#Headers],[TC/TNC
dans le domaine d''emploi visé]])))))</f>
        <v>TC</v>
      </c>
      <c r="K118" s="2" t="str">
        <f ca="1">IF('PR-tampon'!B84="","",IF('PR-tampon'!B84=0,"",INDIRECT(NOM_FR_FACADE&amp;ADDRESS('PR-tampon'!$E84,COLUMN(REFERENCEMENT_FACADE[[#Headers],[Synthèse support visés]])))))</f>
        <v>COB (NF DTU 31.2) / CLT (Sous AT/DTA)</v>
      </c>
      <c r="L118" s="2" t="str">
        <f ca="1">IF('PR-tampon'!B84="","",IF('PR-tampon'!B84=0,"",INDIRECT(NOM_FR_FACADE&amp;ADDRESS('PR-tampon'!$E84,COLUMN(REFERENCEMENT_FACADE[[#Headers],[LIMITATION DE HAUTEUR DE FACADE3]])))))</f>
        <v xml:space="preserve">(Situation a à c) h≤ 9 m
</v>
      </c>
      <c r="M118" s="74">
        <f ca="1">IF('PR-tampon'!B84="","",IF('PR-tampon'!B84=0,"",INDIRECT(NOM_FR_FACADE&amp;ADDRESS('PR-tampon'!$E84,COLUMN(REFERENCEMENT_FACADE[[#Headers],[LIMITATION DE HAUTEUR DE FACADE]])))))</f>
        <v>9</v>
      </c>
      <c r="N118" s="59" t="str">
        <f ca="1">IF('PR-tampon'!B84="","",IF('PR-tampon'!B84=0,"",IF(INDIRECT(NOM_FR_FACADE&amp;ADDRESS('PR-tampon'!$E84,COLUMN(REFERENCEMENT_FACADE[Observation domaine d''emploi Hauteur])))=0,"-",INDIRECT(NOM_FR_FACADE&amp;ADDRESS('PR-tampon'!$E84,COLUMN(REFERENCEMENT_FACADE[Observation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8" s="2" t="str">
        <f ca="1">IF('PR-tampon'!B84="","",IF('PR-tampon'!B84=0,"",INDIRECT(NOM_FR_FACADE&amp;ADDRESS('PR-tampon'!$E84,COLUMN(REFERENCEMENT_FACADE[[#Headers],[Colonne catégorie visée]])))))</f>
        <v>I
II
III
IV</v>
      </c>
      <c r="P118" s="2" t="str">
        <f ca="1">IF('PR-tampon'!B84="","",IF('PR-tampon'!B84=0,"",INDIRECT(NOM_FR_FACADE&amp;ADDRESS('PR-tampon'!$E84,COLUMN(REFERENCEMENT_FACADE[[#Headers],[Colonne zone visée]])))))</f>
        <v>4
2
1
1</v>
      </c>
      <c r="Q118" s="59" t="str">
        <f ca="1">IF(OR(RECH_CATEGORIE=FALSE,MID(Tableau5[[#This Row],[ZONE DE SISMICITE MAXIMALE POUR LA CATEGORIE DE BATIMENT VISEE]],2,2)="**"),IF('PR-tampon'!B84="","",IF('PR-tampon'!B84=0,"",IF(INDIRECT(NOM_FR_FACADE&amp;ADDRESS('PR-tampon'!$E84,COLUMN(REFERENCEMENT_FACADE[OBSERVATIONS SUR DOMAINE D''EMPLOI Sismique])))="","-",(INDIRECT(NOM_FR_FACADE&amp;ADDRESS('PR-tampon'!$E84,COLUMN(REFERENCEMENT_FACADE[OBSERVATIONS SUR DOMAINE D''EMPLOI Sismique]))))))),"")</f>
        <v>-</v>
      </c>
      <c r="R118" s="2" t="str">
        <f ca="1">IF('PR-tampon'!B84="","",IF('PR-tampon'!B84=0,"",IF(INDIRECT(NOM_FR_FACADE&amp;ADDRESS('PR-tampon'!$E84,COLUMN(REFERENCEMENT_FACADE[REF ApL])))=0,"",INDIRECT(NOM_FR_FACADE&amp;ADDRESS('PR-tampon'!$E84,COLUMN(REFERENCEMENT_FACADE[REF ApL]))))))</f>
        <v>EFR-19-004278</v>
      </c>
    </row>
    <row r="119" spans="1:18" ht="170.1" customHeight="1" x14ac:dyDescent="0.25">
      <c r="A119" s="2">
        <f ca="1">IF('PR-tampon'!B85=0,"",IF(A118+1&gt;'MODULE DE RECHERCHE'!$F$36,"",A118+1))</f>
        <v>77</v>
      </c>
      <c r="B119" s="7">
        <f ca="1">IF('PR-tampon'!E85="","",IF('PR-tampon'!E85=0,"",INDIRECT(NOM_FR_FACADE&amp;ADDRESS('PR-tampon'!$E85,COLUMN(REFERENCEMENT_FACADE[[#Headers],[DATE REFERENCEMENT]])))))</f>
        <v>45881</v>
      </c>
      <c r="C119" s="2" t="str">
        <f ca="1">IF('PR-tampon'!B85="","",IF('PR-tampon'!B85=0,"",INDIRECT(NOM_FR_FACADE&amp;ADDRESS('PR-tampon'!$E85,COLUMN(REFERENCEMENT_FACADE[[#Headers],[ASPECT]])))))</f>
        <v>Enduit</v>
      </c>
      <c r="D119" s="2" t="str">
        <f ca="1">IF('PR-tampon'!B85="","",IF('PR-tampon'!B85=0,"",INDIRECT(NOM_FR_FACADE&amp;ADDRESS('PR-tampon'!$E85,COLUMN(REFERENCEMENT_FACADE[[#Headers],[TYPE DE PROCEDE]])))))</f>
        <v>ETICS sur fibre de bois</v>
      </c>
      <c r="E119" s="2" t="str">
        <f ca="1">IF('PR-tampon'!B85="","",IF('PR-tampon'!B85=0,"",INDIRECT(NOM_FR_FACADE&amp;ADDRESS('PR-tampon'!$E85,COLUMN(REFERENCEMENT_FACADE[[#Headers],[NOM COMMERCIAL DU PROCEDE]])))))</f>
        <v xml:space="preserve">Pariso MOB FB - M </v>
      </c>
      <c r="F119" s="2" t="str">
        <f ca="1">IF('PR-tampon'!B85="","",IF('PR-tampon'!B85=0,"",INDIRECT(NOM_FR_FACADE&amp;ADDRESS('PR-tampon'!$E85,COLUMN(REFERENCEMENT_FACADE[[#Headers],[FABRICANT / TITULAIRE]])))))</f>
        <v>ParexGroup S.A 
(FR)</v>
      </c>
      <c r="G119" s="2" t="str">
        <f ca="1">IF('PR-tampon'!B85="","",IF('PR-tampon'!B85=0,"",INDIRECT(NOM_FR_FACADE&amp;ADDRESS('PR-tampon'!$E85,COLUMN(REFERENCEMENT_FACADE[[#Headers],[TYPE DE DOCUMENT DE REFERENCE]])))))</f>
        <v>Avis Technique</v>
      </c>
      <c r="H119" s="2" t="str">
        <f ca="1">IF('PR-tampon'!B85="","",IF('PR-tampon'!B85=0,"",INDIRECT(NOM_FR_FACADE&amp;ADDRESS('PR-tampon'!$E85,COLUMN(REFERENCEMENT_FACADE[[#Headers],[REF]])))))</f>
        <v>7/17-1694_V3</v>
      </c>
      <c r="I119" s="7">
        <f ca="1">IF('PR-tampon'!B85="","",IF('PR-tampon'!B85=0,"",INDIRECT(NOM_FR_FACADE&amp;ADDRESS('PR-tampon'!$E85,COLUMN(REFERENCEMENT_FACADE[[#Headers],[AVIS LIMITE AU / VALIDITE]])))))</f>
        <v>46477</v>
      </c>
      <c r="J119" s="7" t="str">
        <f ca="1">IF('PR-tampon'!B85="","",IF('PR-tampon'!B85=0,"",INDIRECT(NOM_FR_FACADE&amp;ADDRESS('PR-tampon'!$E85,COLUMN(REFERENCEMENT_FACADE[[#Headers],[TC/TNC
dans le domaine d''emploi visé]])))))</f>
        <v>TNC
(Non sur liste verte de la C2p à date de référencement / EVALUATION RECENTE)</v>
      </c>
      <c r="K119" s="2" t="str">
        <f ca="1">IF('PR-tampon'!B85="","",IF('PR-tampon'!B85=0,"",INDIRECT(NOM_FR_FACADE&amp;ADDRESS('PR-tampon'!$E85,COLUMN(REFERENCEMENT_FACADE[[#Headers],[Synthèse support visés]])))))</f>
        <v>COB (NF DTU 31.2) / CLT (Sous AT/DTA)</v>
      </c>
      <c r="L119" s="2" t="str">
        <f ca="1">IF('PR-tampon'!B85="","",IF('PR-tampon'!B85=0,"",INDIRECT(NOM_FR_FACADE&amp;ADDRESS('PR-tampon'!$E85,COLUMN(REFERENCEMENT_FACADE[[#Headers],[LIMITATION DE HAUTEUR DE FACADE3]])))))</f>
        <v>(Situation a à c) h≤ 9 m
(Situation d) h≤ 6 m</v>
      </c>
      <c r="M119" s="74">
        <f ca="1">IF('PR-tampon'!B85="","",IF('PR-tampon'!B85=0,"",INDIRECT(NOM_FR_FACADE&amp;ADDRESS('PR-tampon'!$E85,COLUMN(REFERENCEMENT_FACADE[[#Headers],[LIMITATION DE HAUTEUR DE FACADE]])))))</f>
        <v>9</v>
      </c>
      <c r="N119" s="59" t="str">
        <f ca="1">IF('PR-tampon'!B85="","",IF('PR-tampon'!B85=0,"",IF(INDIRECT(NOM_FR_FACADE&amp;ADDRESS('PR-tampon'!$E85,COLUMN(REFERENCEMENT_FACADE[Observation domaine d''emploi Hauteur])))=0,"-",INDIRECT(NOM_FR_FACADE&amp;ADDRESS('PR-tampon'!$E85,COLUMN(REFERENCEMENT_FACADE[Observation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9" s="2" t="str">
        <f ca="1">IF('PR-tampon'!B85="","",IF('PR-tampon'!B85=0,"",INDIRECT(NOM_FR_FACADE&amp;ADDRESS('PR-tampon'!$E85,COLUMN(REFERENCEMENT_FACADE[[#Headers],[Colonne catégorie visée]])))))</f>
        <v>I
II
III
IV</v>
      </c>
      <c r="P119" s="2" t="str">
        <f ca="1">IF('PR-tampon'!B85="","",IF('PR-tampon'!B85=0,"",INDIRECT(NOM_FR_FACADE&amp;ADDRESS('PR-tampon'!$E85,COLUMN(REFERENCEMENT_FACADE[[#Headers],[Colonne zone visée]])))))</f>
        <v>4
4**
4**
4**</v>
      </c>
      <c r="Q119" s="59" t="str">
        <f ca="1">IF(OR(RECH_CATEGORIE=FALSE,MID(Tableau5[[#This Row],[ZONE DE SISMICITE MAXIMALE POUR LA CATEGORIE DE BATIMENT VISEE]],2,2)="**"),IF('PR-tampon'!B85="","",IF('PR-tampon'!B85=0,"",IF(INDIRECT(NOM_FR_FACADE&amp;ADDRESS('PR-tampon'!$E85,COLUMN(REFERENCEMENT_FACADE[OBSERVATIONS SUR DOMAINE D''EMPLOI Sismique])))="","-",(INDIRECT(NOM_FR_FACADE&amp;ADDRESS('PR-tampon'!$E85,COLUMN(REFERENCEMENT_FACADE[OBSERVATIONS SUR DOMAINE D''EMPLOI Sismique]))))))),"")</f>
        <v>** Domaine d'emploi sismique :
Hors configurations avec un système de masse surfacique supérieure ou égale à 20 kg/m².</v>
      </c>
      <c r="R119" s="2" t="str">
        <f ca="1">IF('PR-tampon'!B85="","",IF('PR-tampon'!B85=0,"",IF(INDIRECT(NOM_FR_FACADE&amp;ADDRESS('PR-tampon'!$E85,COLUMN(REFERENCEMENT_FACADE[REF ApL])))=0,"",INDIRECT(NOM_FR_FACADE&amp;ADDRESS('PR-tampon'!$E85,COLUMN(REFERENCEMENT_FACADE[REF ApL]))))))</f>
        <v>AL16-188 version 3.d</v>
      </c>
    </row>
    <row r="120" spans="1:18" ht="170.1" customHeight="1" x14ac:dyDescent="0.25">
      <c r="A120" s="2">
        <f ca="1">IF('PR-tampon'!B86=0,"",IF(A119+1&gt;'MODULE DE RECHERCHE'!$F$36,"",A119+1))</f>
        <v>78</v>
      </c>
      <c r="B120" s="7">
        <f ca="1">IF('PR-tampon'!E86="","",IF('PR-tampon'!E86=0,"",INDIRECT(NOM_FR_FACADE&amp;ADDRESS('PR-tampon'!$E86,COLUMN(REFERENCEMENT_FACADE[[#Headers],[DATE REFERENCEMENT]])))))</f>
        <v>45881</v>
      </c>
      <c r="C120" s="2" t="str">
        <f ca="1">IF('PR-tampon'!B86="","",IF('PR-tampon'!B86=0,"",INDIRECT(NOM_FR_FACADE&amp;ADDRESS('PR-tampon'!$E86,COLUMN(REFERENCEMENT_FACADE[[#Headers],[ASPECT]])))))</f>
        <v>Enduit</v>
      </c>
      <c r="D120" s="2" t="str">
        <f ca="1">IF('PR-tampon'!B86="","",IF('PR-tampon'!B86=0,"",INDIRECT(NOM_FR_FACADE&amp;ADDRESS('PR-tampon'!$E86,COLUMN(REFERENCEMENT_FACADE[[#Headers],[TYPE DE PROCEDE]])))))</f>
        <v>ETICS sur fibre de bois</v>
      </c>
      <c r="E120" s="2" t="str">
        <f ca="1">IF('PR-tampon'!B86="","",IF('PR-tampon'!B86=0,"",INDIRECT(NOM_FR_FACADE&amp;ADDRESS('PR-tampon'!$E86,COLUMN(REFERENCEMENT_FACADE[[#Headers],[NOM COMMERCIAL DU PROCEDE]])))))</f>
        <v>K-Therm XT FB COB</v>
      </c>
      <c r="F120" s="2" t="str">
        <f ca="1">IF('PR-tampon'!B86="","",IF('PR-tampon'!B86=0,"",INDIRECT(NOM_FR_FACADE&amp;ADDRESS('PR-tampon'!$E86,COLUMN(REFERENCEMENT_FACADE[[#Headers],[FABRICANT / TITULAIRE]])))))</f>
        <v>S.C.S.O. UNIKALO</v>
      </c>
      <c r="G120" s="2" t="str">
        <f ca="1">IF('PR-tampon'!B86="","",IF('PR-tampon'!B86=0,"",INDIRECT(NOM_FR_FACADE&amp;ADDRESS('PR-tampon'!$E86,COLUMN(REFERENCEMENT_FACADE[[#Headers],[TYPE DE DOCUMENT DE REFERENCE]])))))</f>
        <v>Document Technique d'Application (DTA)</v>
      </c>
      <c r="H120" s="2" t="str">
        <f ca="1">IF('PR-tampon'!B86="","",IF('PR-tampon'!B86=0,"",INDIRECT(NOM_FR_FACADE&amp;ADDRESS('PR-tampon'!$E86,COLUMN(REFERENCEMENT_FACADE[[#Headers],[REF]])))))</f>
        <v>7/25-1818_V1</v>
      </c>
      <c r="I120" s="7">
        <f ca="1">IF('PR-tampon'!B86="","",IF('PR-tampon'!B86=0,"",INDIRECT(NOM_FR_FACADE&amp;ADDRESS('PR-tampon'!$E86,COLUMN(REFERENCEMENT_FACADE[[#Headers],[AVIS LIMITE AU / VALIDITE]])))))</f>
        <v>47664</v>
      </c>
      <c r="J120" s="7" t="str">
        <f ca="1">IF('PR-tampon'!B86="","",IF('PR-tampon'!B86=0,"",INDIRECT(NOM_FR_FACADE&amp;ADDRESS('PR-tampon'!$E86,COLUMN(REFERENCEMENT_FACADE[[#Headers],[TC/TNC
dans le domaine d''emploi visé]])))))</f>
        <v>TC</v>
      </c>
      <c r="K120" s="2" t="str">
        <f ca="1">IF('PR-tampon'!B86="","",IF('PR-tampon'!B86=0,"",INDIRECT(NOM_FR_FACADE&amp;ADDRESS('PR-tampon'!$E86,COLUMN(REFERENCEMENT_FACADE[[#Headers],[Synthèse support visés]])))))</f>
        <v>COB (NF DTU 31.2) / CLT (Sous AT/DTA)</v>
      </c>
      <c r="L120" s="2" t="str">
        <f ca="1">IF('PR-tampon'!B86="","",IF('PR-tampon'!B86=0,"",INDIRECT(NOM_FR_FACADE&amp;ADDRESS('PR-tampon'!$E86,COLUMN(REFERENCEMENT_FACADE[[#Headers],[LIMITATION DE HAUTEUR DE FACADE3]])))))</f>
        <v>(Situation a à c) h≤ 9 m
(Situation d) h≤ 6 m</v>
      </c>
      <c r="M120" s="74">
        <f ca="1">IF('PR-tampon'!B86="","",IF('PR-tampon'!B86=0,"",INDIRECT(NOM_FR_FACADE&amp;ADDRESS('PR-tampon'!$E86,COLUMN(REFERENCEMENT_FACADE[[#Headers],[LIMITATION DE HAUTEUR DE FACADE]])))))</f>
        <v>9</v>
      </c>
      <c r="N120" s="59" t="str">
        <f ca="1">IF('PR-tampon'!B86="","",IF('PR-tampon'!B86=0,"",IF(INDIRECT(NOM_FR_FACADE&amp;ADDRESS('PR-tampon'!$E86,COLUMN(REFERENCEMENT_FACADE[Observation domaine d''emploi Hauteur])))=0,"-",INDIRECT(NOM_FR_FACADE&amp;ADDRESS('PR-tampon'!$E86,COLUMN(REFERENCEMENT_FACADE[Observation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0" s="2" t="str">
        <f ca="1">IF('PR-tampon'!B86="","",IF('PR-tampon'!B86=0,"",INDIRECT(NOM_FR_FACADE&amp;ADDRESS('PR-tampon'!$E86,COLUMN(REFERENCEMENT_FACADE[[#Headers],[Colonne catégorie visée]])))))</f>
        <v>I
II
III
IV</v>
      </c>
      <c r="P120" s="2" t="str">
        <f ca="1">IF('PR-tampon'!B86="","",IF('PR-tampon'!B86=0,"",INDIRECT(NOM_FR_FACADE&amp;ADDRESS('PR-tampon'!$E86,COLUMN(REFERENCEMENT_FACADE[[#Headers],[Colonne zone visée]])))))</f>
        <v>4
2
1
1</v>
      </c>
      <c r="Q120" s="59" t="str">
        <f ca="1">IF(OR(RECH_CATEGORIE=FALSE,MID(Tableau5[[#This Row],[ZONE DE SISMICITE MAXIMALE POUR LA CATEGORIE DE BATIMENT VISEE]],2,2)="**"),IF('PR-tampon'!B86="","",IF('PR-tampon'!B86=0,"",IF(INDIRECT(NOM_FR_FACADE&amp;ADDRESS('PR-tampon'!$E86,COLUMN(REFERENCEMENT_FACADE[OBSERVATIONS SUR DOMAINE D''EMPLOI Sismique])))="","-",(INDIRECT(NOM_FR_FACADE&amp;ADDRESS('PR-tampon'!$E86,COLUMN(REFERENCEMENT_FACADE[OBSERVATIONS SUR DOMAINE D''EMPLOI Sismique]))))))),"")</f>
        <v>-</v>
      </c>
      <c r="R120" s="2" t="str">
        <f ca="1">IF('PR-tampon'!B86="","",IF('PR-tampon'!B86=0,"",IF(INDIRECT(NOM_FR_FACADE&amp;ADDRESS('PR-tampon'!$E86,COLUMN(REFERENCEMENT_FACADE[REF ApL])))=0,"",INDIRECT(NOM_FR_FACADE&amp;ADDRESS('PR-tampon'!$E86,COLUMN(REFERENCEMENT_FACADE[REF ApL]))))))</f>
        <v/>
      </c>
    </row>
    <row r="121" spans="1:18" ht="170.1" customHeight="1" x14ac:dyDescent="0.25">
      <c r="A121" s="2">
        <f ca="1">IF('PR-tampon'!B87=0,"",IF(A120+1&gt;'MODULE DE RECHERCHE'!$F$36,"",A120+1))</f>
        <v>79</v>
      </c>
      <c r="B121" s="7">
        <f ca="1">IF('PR-tampon'!E87="","",IF('PR-tampon'!E87=0,"",INDIRECT(NOM_FR_FACADE&amp;ADDRESS('PR-tampon'!$E87,COLUMN(REFERENCEMENT_FACADE[[#Headers],[DATE REFERENCEMENT]])))))</f>
        <v>45881</v>
      </c>
      <c r="C121" s="2" t="str">
        <f ca="1">IF('PR-tampon'!B87="","",IF('PR-tampon'!B87=0,"",INDIRECT(NOM_FR_FACADE&amp;ADDRESS('PR-tampon'!$E87,COLUMN(REFERENCEMENT_FACADE[[#Headers],[ASPECT]])))))</f>
        <v>Enduit</v>
      </c>
      <c r="D121" s="2" t="str">
        <f ca="1">IF('PR-tampon'!B87="","",IF('PR-tampon'!B87=0,"",INDIRECT(NOM_FR_FACADE&amp;ADDRESS('PR-tampon'!$E87,COLUMN(REFERENCEMENT_FACADE[[#Headers],[TYPE DE PROCEDE]])))))</f>
        <v>ETICS sur fibre de bois</v>
      </c>
      <c r="E121" s="2" t="str">
        <f ca="1">IF('PR-tampon'!B87="","",IF('PR-tampon'!B87=0,"",INDIRECT(NOM_FR_FACADE&amp;ADDRESS('PR-tampon'!$E87,COLUMN(REFERENCEMENT_FACADE[[#Headers],[NOM COMMERCIAL DU PROCEDE]])))))</f>
        <v>PRB Thermobois COB</v>
      </c>
      <c r="F121" s="2" t="str">
        <f ca="1">IF('PR-tampon'!B87="","",IF('PR-tampon'!B87=0,"",INDIRECT(NOM_FR_FACADE&amp;ADDRESS('PR-tampon'!$E87,COLUMN(REFERENCEMENT_FACADE[[#Headers],[FABRICANT / TITULAIRE]])))))</f>
        <v>PRB S.A.S 
(FR)</v>
      </c>
      <c r="G121" s="2" t="str">
        <f ca="1">IF('PR-tampon'!B87="","",IF('PR-tampon'!B87=0,"",INDIRECT(NOM_FR_FACADE&amp;ADDRESS('PR-tampon'!$E87,COLUMN(REFERENCEMENT_FACADE[[#Headers],[TYPE DE DOCUMENT DE REFERENCE]])))))</f>
        <v>Document Technique d'Application (DTA)</v>
      </c>
      <c r="H121" s="2" t="str">
        <f ca="1">IF('PR-tampon'!B87="","",IF('PR-tampon'!B87=0,"",INDIRECT(NOM_FR_FACADE&amp;ADDRESS('PR-tampon'!$E87,COLUMN(REFERENCEMENT_FACADE[[#Headers],[REF]])))))</f>
        <v>7/25-1820_V1</v>
      </c>
      <c r="I121" s="7">
        <f ca="1">IF('PR-tampon'!B87="","",IF('PR-tampon'!B87=0,"",INDIRECT(NOM_FR_FACADE&amp;ADDRESS('PR-tampon'!$E87,COLUMN(REFERENCEMENT_FACADE[[#Headers],[AVIS LIMITE AU / VALIDITE]])))))</f>
        <v>46873</v>
      </c>
      <c r="J121" s="7" t="str">
        <f ca="1">IF('PR-tampon'!B87="","",IF('PR-tampon'!B87=0,"",INDIRECT(NOM_FR_FACADE&amp;ADDRESS('PR-tampon'!$E87,COLUMN(REFERENCEMENT_FACADE[[#Headers],[TC/TNC
dans le domaine d''emploi visé]])))))</f>
        <v>TC</v>
      </c>
      <c r="K121" s="2" t="str">
        <f ca="1">IF('PR-tampon'!B87="","",IF('PR-tampon'!B87=0,"",INDIRECT(NOM_FR_FACADE&amp;ADDRESS('PR-tampon'!$E87,COLUMN(REFERENCEMENT_FACADE[[#Headers],[Synthèse support visés]])))))</f>
        <v>COB (NF DTU 31.2) / CLT (Sous AT/DTA)</v>
      </c>
      <c r="L121" s="2" t="str">
        <f ca="1">IF('PR-tampon'!B87="","",IF('PR-tampon'!B87=0,"",INDIRECT(NOM_FR_FACADE&amp;ADDRESS('PR-tampon'!$E87,COLUMN(REFERENCEMENT_FACADE[[#Headers],[LIMITATION DE HAUTEUR DE FACADE3]])))))</f>
        <v>(Situation a à c) h≤ 9 m
(Situation d) h≤ 6 m</v>
      </c>
      <c r="M121" s="74">
        <f ca="1">IF('PR-tampon'!B87="","",IF('PR-tampon'!B87=0,"",INDIRECT(NOM_FR_FACADE&amp;ADDRESS('PR-tampon'!$E87,COLUMN(REFERENCEMENT_FACADE[[#Headers],[LIMITATION DE HAUTEUR DE FACADE]])))))</f>
        <v>9</v>
      </c>
      <c r="N121" s="59" t="str">
        <f ca="1">IF('PR-tampon'!B87="","",IF('PR-tampon'!B87=0,"",IF(INDIRECT(NOM_FR_FACADE&amp;ADDRESS('PR-tampon'!$E87,COLUMN(REFERENCEMENT_FACADE[Observation domaine d''emploi Hauteur])))=0,"-",INDIRECT(NOM_FR_FACADE&amp;ADDRESS('PR-tampon'!$E87,COLUMN(REFERENCEMENT_FACADE[Observation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1" s="2" t="str">
        <f ca="1">IF('PR-tampon'!B87="","",IF('PR-tampon'!B87=0,"",INDIRECT(NOM_FR_FACADE&amp;ADDRESS('PR-tampon'!$E87,COLUMN(REFERENCEMENT_FACADE[[#Headers],[Colonne catégorie visée]])))))</f>
        <v>I
II
III
IV</v>
      </c>
      <c r="P121" s="2" t="str">
        <f ca="1">IF('PR-tampon'!B87="","",IF('PR-tampon'!B87=0,"",INDIRECT(NOM_FR_FACADE&amp;ADDRESS('PR-tampon'!$E87,COLUMN(REFERENCEMENT_FACADE[[#Headers],[Colonne zone visée]])))))</f>
        <v>4
2
1
1</v>
      </c>
      <c r="Q121" s="59" t="str">
        <f ca="1">IF(OR(RECH_CATEGORIE=FALSE,MID(Tableau5[[#This Row],[ZONE DE SISMICITE MAXIMALE POUR LA CATEGORIE DE BATIMENT VISEE]],2,2)="**"),IF('PR-tampon'!B87="","",IF('PR-tampon'!B87=0,"",IF(INDIRECT(NOM_FR_FACADE&amp;ADDRESS('PR-tampon'!$E87,COLUMN(REFERENCEMENT_FACADE[OBSERVATIONS SUR DOMAINE D''EMPLOI Sismique])))="","-",(INDIRECT(NOM_FR_FACADE&amp;ADDRESS('PR-tampon'!$E87,COLUMN(REFERENCEMENT_FACADE[OBSERVATIONS SUR DOMAINE D''EMPLOI Sismique]))))))),"")</f>
        <v>-</v>
      </c>
      <c r="R121" s="2" t="str">
        <f ca="1">IF('PR-tampon'!B87="","",IF('PR-tampon'!B87=0,"",IF(INDIRECT(NOM_FR_FACADE&amp;ADDRESS('PR-tampon'!$E87,COLUMN(REFERENCEMENT_FACADE[REF ApL])))=0,"",INDIRECT(NOM_FR_FACADE&amp;ADDRESS('PR-tampon'!$E87,COLUMN(REFERENCEMENT_FACADE[REF ApL]))))))</f>
        <v/>
      </c>
    </row>
    <row r="122" spans="1:18" ht="170.1" customHeight="1" x14ac:dyDescent="0.25">
      <c r="A122" s="2">
        <f ca="1">IF('PR-tampon'!B88=0,"",IF(A121+1&gt;'MODULE DE RECHERCHE'!$F$36,"",A121+1))</f>
        <v>80</v>
      </c>
      <c r="B122" s="7">
        <f ca="1">IF('PR-tampon'!E88="","",IF('PR-tampon'!E88=0,"",INDIRECT(NOM_FR_FACADE&amp;ADDRESS('PR-tampon'!$E88,COLUMN(REFERENCEMENT_FACADE[[#Headers],[DATE REFERENCEMENT]])))))</f>
        <v>44652</v>
      </c>
      <c r="C122" s="2" t="str">
        <f ca="1">IF('PR-tampon'!B88="","",IF('PR-tampon'!B88=0,"",INDIRECT(NOM_FR_FACADE&amp;ADDRESS('PR-tampon'!$E88,COLUMN(REFERENCEMENT_FACADE[[#Headers],[ASPECT]])))))</f>
        <v>Enduit</v>
      </c>
      <c r="D122" s="2" t="str">
        <f ca="1">IF('PR-tampon'!B88="","",IF('PR-tampon'!B88=0,"",INDIRECT(NOM_FR_FACADE&amp;ADDRESS('PR-tampon'!$E88,COLUMN(REFERENCEMENT_FACADE[[#Headers],[TYPE DE PROCEDE]])))))</f>
        <v>ETICS sur fibre de bois</v>
      </c>
      <c r="E122" s="2" t="str">
        <f ca="1">IF('PR-tampon'!B88="","",IF('PR-tampon'!B88=0,"",INDIRECT(NOM_FR_FACADE&amp;ADDRESS('PR-tampon'!$E88,COLUMN(REFERENCEMENT_FACADE[[#Headers],[NOM COMMERCIAL DU PROCEDE]])))))</f>
        <v>webertherm XM FdB COB</v>
      </c>
      <c r="F122" s="2" t="str">
        <f ca="1">IF('PR-tampon'!B88="","",IF('PR-tampon'!B88=0,"",INDIRECT(NOM_FR_FACADE&amp;ADDRESS('PR-tampon'!$E88,COLUMN(REFERENCEMENT_FACADE[[#Headers],[FABRICANT / TITULAIRE]])))))</f>
        <v>Saint Gobain Weber France S.A.S. 
(FR)</v>
      </c>
      <c r="G122" s="2" t="str">
        <f ca="1">IF('PR-tampon'!B88="","",IF('PR-tampon'!B88=0,"",INDIRECT(NOM_FR_FACADE&amp;ADDRESS('PR-tampon'!$E88,COLUMN(REFERENCEMENT_FACADE[[#Headers],[TYPE DE DOCUMENT DE REFERENCE]])))))</f>
        <v>Document Technique d'Application (DTA)</v>
      </c>
      <c r="H122" s="2" t="str">
        <f ca="1">IF('PR-tampon'!B88="","",IF('PR-tampon'!B88=0,"",INDIRECT(NOM_FR_FACADE&amp;ADDRESS('PR-tampon'!$E88,COLUMN(REFERENCEMENT_FACADE[[#Headers],[REF]])))))</f>
        <v>7/21-1786_V1</v>
      </c>
      <c r="I122" s="7">
        <f ca="1">IF('PR-tampon'!B88="","",IF('PR-tampon'!B88=0,"",INDIRECT(NOM_FR_FACADE&amp;ADDRESS('PR-tampon'!$E88,COLUMN(REFERENCEMENT_FACADE[[#Headers],[AVIS LIMITE AU / VALIDITE]])))))</f>
        <v>46418</v>
      </c>
      <c r="J122" s="7" t="str">
        <f ca="1">IF('PR-tampon'!B88="","",IF('PR-tampon'!B88=0,"",INDIRECT(NOM_FR_FACADE&amp;ADDRESS('PR-tampon'!$E88,COLUMN(REFERENCEMENT_FACADE[[#Headers],[TC/TNC
dans le domaine d''emploi visé]])))))</f>
        <v>TC</v>
      </c>
      <c r="K122" s="2" t="str">
        <f ca="1">IF('PR-tampon'!B88="","",IF('PR-tampon'!B88=0,"",INDIRECT(NOM_FR_FACADE&amp;ADDRESS('PR-tampon'!$E88,COLUMN(REFERENCEMENT_FACADE[[#Headers],[Synthèse support visés]])))))</f>
        <v>COB (NF DTU 31.2) / CLT (Sous AT/DTA)</v>
      </c>
      <c r="L122" s="2" t="str">
        <f ca="1">IF('PR-tampon'!B88="","",IF('PR-tampon'!B88=0,"",INDIRECT(NOM_FR_FACADE&amp;ADDRESS('PR-tampon'!$E88,COLUMN(REFERENCEMENT_FACADE[[#Headers],[LIMITATION DE HAUTEUR DE FACADE3]])))))</f>
        <v>(Situation a à c) h≤ 9 m
(Situation d) h≤ 6 m</v>
      </c>
      <c r="M122" s="74">
        <f ca="1">IF('PR-tampon'!B88="","",IF('PR-tampon'!B88=0,"",INDIRECT(NOM_FR_FACADE&amp;ADDRESS('PR-tampon'!$E88,COLUMN(REFERENCEMENT_FACADE[[#Headers],[LIMITATION DE HAUTEUR DE FACADE]])))))</f>
        <v>9</v>
      </c>
      <c r="N122" s="59" t="str">
        <f ca="1">IF('PR-tampon'!B88="","",IF('PR-tampon'!B88=0,"",IF(INDIRECT(NOM_FR_FACADE&amp;ADDRESS('PR-tampon'!$E88,COLUMN(REFERENCEMENT_FACADE[Observation domaine d''emploi Hauteur])))=0,"-",INDIRECT(NOM_FR_FACADE&amp;ADDRESS('PR-tampon'!$E88,COLUMN(REFERENCEMENT_FACADE[Observation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2" s="2" t="str">
        <f ca="1">IF('PR-tampon'!B88="","",IF('PR-tampon'!B88=0,"",INDIRECT(NOM_FR_FACADE&amp;ADDRESS('PR-tampon'!$E88,COLUMN(REFERENCEMENT_FACADE[[#Headers],[Colonne catégorie visée]])))))</f>
        <v>I
II
III
IV</v>
      </c>
      <c r="P122" s="2" t="str">
        <f ca="1">IF('PR-tampon'!B88="","",IF('PR-tampon'!B88=0,"",INDIRECT(NOM_FR_FACADE&amp;ADDRESS('PR-tampon'!$E88,COLUMN(REFERENCEMENT_FACADE[[#Headers],[Colonne zone visée]])))))</f>
        <v>4
2
1
1</v>
      </c>
      <c r="Q122" s="59" t="str">
        <f ca="1">IF(OR(RECH_CATEGORIE=FALSE,MID(Tableau5[[#This Row],[ZONE DE SISMICITE MAXIMALE POUR LA CATEGORIE DE BATIMENT VISEE]],2,2)="**"),IF('PR-tampon'!B88="","",IF('PR-tampon'!B88=0,"",IF(INDIRECT(NOM_FR_FACADE&amp;ADDRESS('PR-tampon'!$E88,COLUMN(REFERENCEMENT_FACADE[OBSERVATIONS SUR DOMAINE D''EMPLOI Sismique])))="","-",(INDIRECT(NOM_FR_FACADE&amp;ADDRESS('PR-tampon'!$E88,COLUMN(REFERENCEMENT_FACADE[OBSERVATIONS SUR DOMAINE D''EMPLOI Sismique]))))))),"")</f>
        <v>-</v>
      </c>
      <c r="R122" s="2" t="str">
        <f ca="1">IF('PR-tampon'!B88="","",IF('PR-tampon'!B88=0,"",IF(INDIRECT(NOM_FR_FACADE&amp;ADDRESS('PR-tampon'!$E88,COLUMN(REFERENCEMENT_FACADE[REF ApL])))=0,"",INDIRECT(NOM_FR_FACADE&amp;ADDRESS('PR-tampon'!$E88,COLUMN(REFERENCEMENT_FACADE[REF ApL]))))))</f>
        <v>EFR-19-002695-Révision 1</v>
      </c>
    </row>
    <row r="123" spans="1:18" ht="170.1" customHeight="1" x14ac:dyDescent="0.25">
      <c r="A123" s="2">
        <f ca="1">IF('PR-tampon'!B89=0,"",IF(A122+1&gt;'MODULE DE RECHERCHE'!$F$36,"",A122+1))</f>
        <v>81</v>
      </c>
      <c r="B123" s="7">
        <f ca="1">IF('PR-tampon'!E89="","",IF('PR-tampon'!E89=0,"",INDIRECT(NOM_FR_FACADE&amp;ADDRESS('PR-tampon'!$E89,COLUMN(REFERENCEMENT_FACADE[[#Headers],[DATE REFERENCEMENT]])))))</f>
        <v>45700</v>
      </c>
      <c r="C123" s="2" t="str">
        <f ca="1">IF('PR-tampon'!B89="","",IF('PR-tampon'!B89=0,"",INDIRECT(NOM_FR_FACADE&amp;ADDRESS('PR-tampon'!$E89,COLUMN(REFERENCEMENT_FACADE[[#Headers],[ASPECT]])))))</f>
        <v>Enduit</v>
      </c>
      <c r="D123" s="2" t="str">
        <f ca="1">IF('PR-tampon'!B89="","",IF('PR-tampon'!B89=0,"",INDIRECT(NOM_FR_FACADE&amp;ADDRESS('PR-tampon'!$E89,COLUMN(REFERENCEMENT_FACADE[[#Headers],[TYPE DE PROCEDE]])))))</f>
        <v>ETICS sur fibre de bois</v>
      </c>
      <c r="E123" s="2" t="str">
        <f ca="1">IF('PR-tampon'!B89="","",IF('PR-tampon'!B89=0,"",INDIRECT(NOM_FR_FACADE&amp;ADDRESS('PR-tampon'!$E89,COLUMN(REFERENCEMENT_FACADE[[#Headers],[NOM COMMERCIAL DU PROCEDE]])))))</f>
        <v xml:space="preserve">Armaterm Bois Poudre WF </v>
      </c>
      <c r="F123" s="2" t="str">
        <f ca="1">IF('PR-tampon'!B89="","",IF('PR-tampon'!B89=0,"",INDIRECT(NOM_FR_FACADE&amp;ADDRESS('PR-tampon'!$E89,COLUMN(REFERENCEMENT_FACADE[[#Headers],[FABRICANT / TITULAIRE]])))))</f>
        <v>Zolpan S.A.S. 
(FR)</v>
      </c>
      <c r="G123" s="2" t="str">
        <f ca="1">IF('PR-tampon'!B89="","",IF('PR-tampon'!B89=0,"",INDIRECT(NOM_FR_FACADE&amp;ADDRESS('PR-tampon'!$E89,COLUMN(REFERENCEMENT_FACADE[[#Headers],[TYPE DE DOCUMENT DE REFERENCE]])))))</f>
        <v>Avis Technique</v>
      </c>
      <c r="H123" s="2" t="str">
        <f ca="1">IF('PR-tampon'!B89="","",IF('PR-tampon'!B89=0,"",INDIRECT(NOM_FR_FACADE&amp;ADDRESS('PR-tampon'!$E89,COLUMN(REFERENCEMENT_FACADE[[#Headers],[REF]])))))</f>
        <v>7/17-1687_V3</v>
      </c>
      <c r="I123" s="7">
        <f ca="1">IF('PR-tampon'!B89="","",IF('PR-tampon'!B89=0,"",INDIRECT(NOM_FR_FACADE&amp;ADDRESS('PR-tampon'!$E89,COLUMN(REFERENCEMENT_FACADE[[#Headers],[AVIS LIMITE AU / VALIDITE]])))))</f>
        <v>47756</v>
      </c>
      <c r="J123" s="7" t="str">
        <f ca="1">IF('PR-tampon'!B89="","",IF('PR-tampon'!B89=0,"",INDIRECT(NOM_FR_FACADE&amp;ADDRESS('PR-tampon'!$E89,COLUMN(REFERENCEMENT_FACADE[[#Headers],[TC/TNC
dans le domaine d''emploi visé]])))))</f>
        <v>TC</v>
      </c>
      <c r="K123" s="2" t="str">
        <f ca="1">IF('PR-tampon'!B89="","",IF('PR-tampon'!B89=0,"",INDIRECT(NOM_FR_FACADE&amp;ADDRESS('PR-tampon'!$E89,COLUMN(REFERENCEMENT_FACADE[[#Headers],[Synthèse support visés]])))))</f>
        <v>COB (NF DTU 31.2) / CLT (Sous AT/DTA)</v>
      </c>
      <c r="L123" s="2" t="str">
        <f ca="1">IF('PR-tampon'!B89="","",IF('PR-tampon'!B89=0,"",INDIRECT(NOM_FR_FACADE&amp;ADDRESS('PR-tampon'!$E89,COLUMN(REFERENCEMENT_FACADE[[#Headers],[LIMITATION DE HAUTEUR DE FACADE3]])))))</f>
        <v>(Situation a à c) h≤ 15 m
(Situation d) h≤ 15 m</v>
      </c>
      <c r="M123" s="74">
        <f ca="1">IF('PR-tampon'!B89="","",IF('PR-tampon'!B89=0,"",INDIRECT(NOM_FR_FACADE&amp;ADDRESS('PR-tampon'!$E89,COLUMN(REFERENCEMENT_FACADE[[#Headers],[LIMITATION DE HAUTEUR DE FACADE]])))))</f>
        <v>15</v>
      </c>
      <c r="N123" s="59" t="str">
        <f ca="1">IF('PR-tampon'!B89="","",IF('PR-tampon'!B89=0,"",IF(INDIRECT(NOM_FR_FACADE&amp;ADDRESS('PR-tampon'!$E89,COLUMN(REFERENCEMENT_FACADE[Observation domaine d''emploi Hauteur])))=0,"-",INDIRECT(NOM_FR_FACADE&amp;ADDRESS('PR-tampon'!$E89,COLUMN(REFERENCEMENT_FACADE[Observation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3" s="2" t="str">
        <f ca="1">IF('PR-tampon'!B89="","",IF('PR-tampon'!B89=0,"",INDIRECT(NOM_FR_FACADE&amp;ADDRESS('PR-tampon'!$E89,COLUMN(REFERENCEMENT_FACADE[[#Headers],[Colonne catégorie visée]])))))</f>
        <v>I
II
III
IV</v>
      </c>
      <c r="P123" s="2" t="str">
        <f ca="1">IF('PR-tampon'!B89="","",IF('PR-tampon'!B89=0,"",INDIRECT(NOM_FR_FACADE&amp;ADDRESS('PR-tampon'!$E89,COLUMN(REFERENCEMENT_FACADE[[#Headers],[Colonne zone visée]])))))</f>
        <v>4
4**
4**
4**</v>
      </c>
      <c r="Q123" s="59" t="str">
        <f ca="1">IF(OR(RECH_CATEGORIE=FALSE,MID(Tableau5[[#This Row],[ZONE DE SISMICITE MAXIMALE POUR LA CATEGORIE DE BATIMENT VISEE]],2,2)="**"),IF('PR-tampon'!B89="","",IF('PR-tampon'!B89=0,"",IF(INDIRECT(NOM_FR_FACADE&amp;ADDRESS('PR-tampon'!$E89,COLUMN(REFERENCEMENT_FACADE[OBSERVATIONS SUR DOMAINE D''EMPLOI Sismique])))="","-",(INDIRECT(NOM_FR_FACADE&amp;ADDRESS('PR-tampon'!$E89,COLUMN(REFERENCEMENT_FACADE[OBSERVATIONS SUR DOMAINE D''EMPLOI Sismique]))))))),"")</f>
        <v>** Domaine d'emploi sismique :
Hors configurations du système avec finition EHI GM ou EHI G et hors configurations avec un système de masse surfacique supérieure ou égale à 20 kg/m².</v>
      </c>
      <c r="R123" s="2" t="str">
        <f ca="1">IF('PR-tampon'!B89="","",IF('PR-tampon'!B89=0,"",IF(INDIRECT(NOM_FR_FACADE&amp;ADDRESS('PR-tampon'!$E89,COLUMN(REFERENCEMENT_FACADE[REF ApL])))=0,"",INDIRECT(NOM_FR_FACADE&amp;ADDRESS('PR-tampon'!$E89,COLUMN(REFERENCEMENT_FACADE[REF ApL]))))))</f>
        <v>AL16-188 version 3.a</v>
      </c>
    </row>
    <row r="124" spans="1:18" ht="170.1" customHeight="1" x14ac:dyDescent="0.25">
      <c r="A124" s="2">
        <f ca="1">IF('PR-tampon'!B90=0,"",IF(A123+1&gt;'MODULE DE RECHERCHE'!$F$36,"",A123+1))</f>
        <v>82</v>
      </c>
      <c r="B124" s="7">
        <f ca="1">IF('PR-tampon'!E90="","",IF('PR-tampon'!E90=0,"",INDIRECT(NOM_FR_FACADE&amp;ADDRESS('PR-tampon'!$E90,COLUMN(REFERENCEMENT_FACADE[[#Headers],[DATE REFERENCEMENT]])))))</f>
        <v>45700</v>
      </c>
      <c r="C124" s="2" t="str">
        <f ca="1">IF('PR-tampon'!B90="","",IF('PR-tampon'!B90=0,"",INDIRECT(NOM_FR_FACADE&amp;ADDRESS('PR-tampon'!$E90,COLUMN(REFERENCEMENT_FACADE[[#Headers],[ASPECT]])))))</f>
        <v>Enduit</v>
      </c>
      <c r="D124" s="2" t="str">
        <f ca="1">IF('PR-tampon'!B90="","",IF('PR-tampon'!B90=0,"",INDIRECT(NOM_FR_FACADE&amp;ADDRESS('PR-tampon'!$E90,COLUMN(REFERENCEMENT_FACADE[[#Headers],[TYPE DE PROCEDE]])))))</f>
        <v>ETICS sur fibre de bois</v>
      </c>
      <c r="E124" s="2" t="str">
        <f ca="1">IF('PR-tampon'!B90="","",IF('PR-tampon'!B90=0,"",INDIRECT(NOM_FR_FACADE&amp;ADDRESS('PR-tampon'!$E90,COLUMN(REFERENCEMENT_FACADE[[#Headers],[NOM COMMERCIAL DU PROCEDE]])))))</f>
        <v xml:space="preserve">PARA-THERM MOB Wood Tradi </v>
      </c>
      <c r="F124" s="2" t="str">
        <f ca="1">IF('PR-tampon'!B90="","",IF('PR-tampon'!B90=0,"",INDIRECT(NOM_FR_FACADE&amp;ADDRESS('PR-tampon'!$E90,COLUMN(REFERENCEMENT_FACADE[[#Headers],[FABRICANT / TITULAIRE]])))))</f>
        <v>Cromology Services (Marque PLASDOX) (FR)
et
Soprema S.A.S. (FR)</v>
      </c>
      <c r="G124" s="2" t="str">
        <f ca="1">IF('PR-tampon'!B90="","",IF('PR-tampon'!B90=0,"",INDIRECT(NOM_FR_FACADE&amp;ADDRESS('PR-tampon'!$E90,COLUMN(REFERENCEMENT_FACADE[[#Headers],[TYPE DE DOCUMENT DE REFERENCE]])))))</f>
        <v>Avis Technique</v>
      </c>
      <c r="H124" s="2" t="str">
        <f ca="1">IF('PR-tampon'!B90="","",IF('PR-tampon'!B90=0,"",INDIRECT(NOM_FR_FACADE&amp;ADDRESS('PR-tampon'!$E90,COLUMN(REFERENCEMENT_FACADE[[#Headers],[REF]])))))</f>
        <v>7/19-1759_V2</v>
      </c>
      <c r="I124" s="7">
        <f ca="1">IF('PR-tampon'!B90="","",IF('PR-tampon'!B90=0,"",INDIRECT(NOM_FR_FACADE&amp;ADDRESS('PR-tampon'!$E90,COLUMN(REFERENCEMENT_FACADE[[#Headers],[AVIS LIMITE AU / VALIDITE]])))))</f>
        <v>46053</v>
      </c>
      <c r="J124" s="7" t="str">
        <f ca="1">IF('PR-tampon'!B90="","",IF('PR-tampon'!B90=0,"",INDIRECT(NOM_FR_FACADE&amp;ADDRESS('PR-tampon'!$E90,COLUMN(REFERENCEMENT_FACADE[[#Headers],[TC/TNC
dans le domaine d''emploi visé]])))))</f>
        <v>TC</v>
      </c>
      <c r="K124" s="2" t="str">
        <f ca="1">IF('PR-tampon'!B90="","",IF('PR-tampon'!B90=0,"",INDIRECT(NOM_FR_FACADE&amp;ADDRESS('PR-tampon'!$E90,COLUMN(REFERENCEMENT_FACADE[[#Headers],[Synthèse support visés]])))))</f>
        <v>COB (NF DTU 31.2) / CLT (Sous AT/DTA)</v>
      </c>
      <c r="L124" s="2" t="str">
        <f ca="1">IF('PR-tampon'!B90="","",IF('PR-tampon'!B90=0,"",INDIRECT(NOM_FR_FACADE&amp;ADDRESS('PR-tampon'!$E90,COLUMN(REFERENCEMENT_FACADE[[#Headers],[LIMITATION DE HAUTEUR DE FACADE3]])))))</f>
        <v>(Situation a à c) h≤ 15 m
(Situation d) h≤ 15 m</v>
      </c>
      <c r="M124" s="74">
        <f ca="1">IF('PR-tampon'!B90="","",IF('PR-tampon'!B90=0,"",INDIRECT(NOM_FR_FACADE&amp;ADDRESS('PR-tampon'!$E90,COLUMN(REFERENCEMENT_FACADE[[#Headers],[LIMITATION DE HAUTEUR DE FACADE]])))))</f>
        <v>15</v>
      </c>
      <c r="N124" s="59" t="str">
        <f ca="1">IF('PR-tampon'!B90="","",IF('PR-tampon'!B90=0,"",IF(INDIRECT(NOM_FR_FACADE&amp;ADDRESS('PR-tampon'!$E90,COLUMN(REFERENCEMENT_FACADE[Observation domaine d''emploi Hauteur])))=0,"-",INDIRECT(NOM_FR_FACADE&amp;ADDRESS('PR-tampon'!$E90,COLUMN(REFERENCEMENT_FACADE[Observation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4" s="2" t="str">
        <f ca="1">IF('PR-tampon'!B90="","",IF('PR-tampon'!B90=0,"",INDIRECT(NOM_FR_FACADE&amp;ADDRESS('PR-tampon'!$E90,COLUMN(REFERENCEMENT_FACADE[[#Headers],[Colonne catégorie visée]])))))</f>
        <v>I
II
III
IV</v>
      </c>
      <c r="P124" s="2" t="str">
        <f ca="1">IF('PR-tampon'!B90="","",IF('PR-tampon'!B90=0,"",INDIRECT(NOM_FR_FACADE&amp;ADDRESS('PR-tampon'!$E90,COLUMN(REFERENCEMENT_FACADE[[#Headers],[Colonne zone visée]])))))</f>
        <v>4
4**
4**
4**</v>
      </c>
      <c r="Q124" s="59" t="str">
        <f ca="1">IF(OR(RECH_CATEGORIE=FALSE,MID(Tableau5[[#This Row],[ZONE DE SISMICITE MAXIMALE POUR LA CATEGORIE DE BATIMENT VISEE]],2,2)="**"),IF('PR-tampon'!B90="","",IF('PR-tampon'!B90=0,"",IF(INDIRECT(NOM_FR_FACADE&amp;ADDRESS('PR-tampon'!$E90,COLUMN(REFERENCEMENT_FACADE[OBSERVATIONS SUR DOMAINE D''EMPLOI Sismique])))="","-",(INDIRECT(NOM_FR_FACADE&amp;ADDRESS('PR-tampon'!$E90,COLUMN(REFERENCEMENT_FACADE[OBSERVATIONS SUR DOMAINE D''EMPLOI Sismique]))))))),"")</f>
        <v>** Domaine d'emploi sismique :
Hors configurations du système avec finition EHI GM ou EHI G et hors configurations avec un système de masse surfacique supérieure ou égale à 20 kg/m².</v>
      </c>
      <c r="R124" s="2" t="str">
        <f ca="1">IF('PR-tampon'!B90="","",IF('PR-tampon'!B90=0,"",IF(INDIRECT(NOM_FR_FACADE&amp;ADDRESS('PR-tampon'!$E90,COLUMN(REFERENCEMENT_FACADE[REF ApL])))=0,"",INDIRECT(NOM_FR_FACADE&amp;ADDRESS('PR-tampon'!$E90,COLUMN(REFERENCEMENT_FACADE[REF ApL]))))))</f>
        <v>AL16-188 version 3.b</v>
      </c>
    </row>
    <row r="125" spans="1:18" ht="170.1" customHeight="1" x14ac:dyDescent="0.25">
      <c r="A125" s="2">
        <f ca="1">IF('PR-tampon'!B91=0,"",IF(A124+1&gt;'MODULE DE RECHERCHE'!$F$36,"",A124+1))</f>
        <v>83</v>
      </c>
      <c r="B125" s="7">
        <f ca="1">IF('PR-tampon'!E91="","",IF('PR-tampon'!E91=0,"",INDIRECT(NOM_FR_FACADE&amp;ADDRESS('PR-tampon'!$E91,COLUMN(REFERENCEMENT_FACADE[[#Headers],[DATE REFERENCEMENT]])))))</f>
        <v>44383</v>
      </c>
      <c r="C125" s="2" t="str">
        <f ca="1">IF('PR-tampon'!B91="","",IF('PR-tampon'!B91=0,"",INDIRECT(NOM_FR_FACADE&amp;ADDRESS('PR-tampon'!$E91,COLUMN(REFERENCEMENT_FACADE[[#Headers],[ASPECT]])))))</f>
        <v>Enduit</v>
      </c>
      <c r="D125" s="2" t="str">
        <f ca="1">IF('PR-tampon'!B91="","",IF('PR-tampon'!B91=0,"",INDIRECT(NOM_FR_FACADE&amp;ADDRESS('PR-tampon'!$E91,COLUMN(REFERENCEMENT_FACADE[[#Headers],[TYPE DE PROCEDE]])))))</f>
        <v>ETICS sur fibre de bois</v>
      </c>
      <c r="E125" s="2" t="str">
        <f ca="1">IF('PR-tampon'!B91="","",IF('PR-tampon'!B91=0,"",INDIRECT(NOM_FR_FACADE&amp;ADDRESS('PR-tampon'!$E91,COLUMN(REFERENCEMENT_FACADE[[#Headers],[NOM COMMERCIAL DU PROCEDE]])))))</f>
        <v>TOLL-O-THERM MOB WP</v>
      </c>
      <c r="F125" s="2" t="str">
        <f ca="1">IF('PR-tampon'!B91="","",IF('PR-tampon'!B91=0,"",INDIRECT(NOM_FR_FACADE&amp;ADDRESS('PR-tampon'!$E91,COLUMN(REFERENCEMENT_FACADE[[#Headers],[FABRICANT / TITULAIRE]])))))</f>
        <v>Cromology Services (Marque TOLLENS) (FR)
et
Soprema S.A.S. (FR)</v>
      </c>
      <c r="G125" s="2" t="str">
        <f ca="1">IF('PR-tampon'!B91="","",IF('PR-tampon'!B91=0,"",INDIRECT(NOM_FR_FACADE&amp;ADDRESS('PR-tampon'!$E91,COLUMN(REFERENCEMENT_FACADE[[#Headers],[TYPE DE DOCUMENT DE REFERENCE]])))))</f>
        <v>Avis Technique</v>
      </c>
      <c r="H125" s="2" t="str">
        <f ca="1">IF('PR-tampon'!B91="","",IF('PR-tampon'!B91=0,"",INDIRECT(NOM_FR_FACADE&amp;ADDRESS('PR-tampon'!$E91,COLUMN(REFERENCEMENT_FACADE[[#Headers],[REF]])))))</f>
        <v>7/19-1758_V2</v>
      </c>
      <c r="I125" s="7">
        <f ca="1">IF('PR-tampon'!B91="","",IF('PR-tampon'!B91=0,"",INDIRECT(NOM_FR_FACADE&amp;ADDRESS('PR-tampon'!$E91,COLUMN(REFERENCEMENT_FACADE[[#Headers],[AVIS LIMITE AU / VALIDITE]])))))</f>
        <v>46053</v>
      </c>
      <c r="J125" s="7" t="str">
        <f ca="1">IF('PR-tampon'!B91="","",IF('PR-tampon'!B91=0,"",INDIRECT(NOM_FR_FACADE&amp;ADDRESS('PR-tampon'!$E91,COLUMN(REFERENCEMENT_FACADE[[#Headers],[TC/TNC
dans le domaine d''emploi visé]])))))</f>
        <v>TC</v>
      </c>
      <c r="K125" s="2" t="str">
        <f ca="1">IF('PR-tampon'!B91="","",IF('PR-tampon'!B91=0,"",INDIRECT(NOM_FR_FACADE&amp;ADDRESS('PR-tampon'!$E91,COLUMN(REFERENCEMENT_FACADE[[#Headers],[Synthèse support visés]])))))</f>
        <v>COB (NF DTU 31.2) / CLT (Sous AT/DTA)</v>
      </c>
      <c r="L125" s="2" t="str">
        <f ca="1">IF('PR-tampon'!B91="","",IF('PR-tampon'!B91=0,"",INDIRECT(NOM_FR_FACADE&amp;ADDRESS('PR-tampon'!$E91,COLUMN(REFERENCEMENT_FACADE[[#Headers],[LIMITATION DE HAUTEUR DE FACADE3]])))))</f>
        <v>(Situation a à c) h≤ 15 m
(Situation d) h≤ 15 m</v>
      </c>
      <c r="M125" s="74">
        <f ca="1">IF('PR-tampon'!B91="","",IF('PR-tampon'!B91=0,"",INDIRECT(NOM_FR_FACADE&amp;ADDRESS('PR-tampon'!$E91,COLUMN(REFERENCEMENT_FACADE[[#Headers],[LIMITATION DE HAUTEUR DE FACADE]])))))</f>
        <v>15</v>
      </c>
      <c r="N125" s="59" t="str">
        <f ca="1">IF('PR-tampon'!B91="","",IF('PR-tampon'!B91=0,"",IF(INDIRECT(NOM_FR_FACADE&amp;ADDRESS('PR-tampon'!$E91,COLUMN(REFERENCEMENT_FACADE[Observation domaine d''emploi Hauteur])))=0,"-",INDIRECT(NOM_FR_FACADE&amp;ADDRESS('PR-tampon'!$E91,COLUMN(REFERENCEMENT_FACADE[Observation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5" s="2" t="str">
        <f ca="1">IF('PR-tampon'!B91="","",IF('PR-tampon'!B91=0,"",INDIRECT(NOM_FR_FACADE&amp;ADDRESS('PR-tampon'!$E91,COLUMN(REFERENCEMENT_FACADE[[#Headers],[Colonne catégorie visée]])))))</f>
        <v>I
II
III
IV</v>
      </c>
      <c r="P125" s="2" t="str">
        <f ca="1">IF('PR-tampon'!B91="","",IF('PR-tampon'!B91=0,"",INDIRECT(NOM_FR_FACADE&amp;ADDRESS('PR-tampon'!$E91,COLUMN(REFERENCEMENT_FACADE[[#Headers],[Colonne zone visée]])))))</f>
        <v>4
4**
4**
4**</v>
      </c>
      <c r="Q125" s="59" t="str">
        <f ca="1">IF(OR(RECH_CATEGORIE=FALSE,MID(Tableau5[[#This Row],[ZONE DE SISMICITE MAXIMALE POUR LA CATEGORIE DE BATIMENT VISEE]],2,2)="**"),IF('PR-tampon'!B91="","",IF('PR-tampon'!B91=0,"",IF(INDIRECT(NOM_FR_FACADE&amp;ADDRESS('PR-tampon'!$E91,COLUMN(REFERENCEMENT_FACADE[OBSERVATIONS SUR DOMAINE D''EMPLOI Sismique])))="","-",(INDIRECT(NOM_FR_FACADE&amp;ADDRESS('PR-tampon'!$E91,COLUMN(REFERENCEMENT_FACADE[OBSERVATIONS SUR DOMAINE D''EMPLOI Sismique]))))))),"")</f>
        <v>** Domaine d'emploi sismique :
Hors configurations du système avec finition EHI GM ou EHI G et hors configurations avec un système de masse surfacique supérieure ou égale à 20 kg/m².</v>
      </c>
      <c r="R125" s="2" t="str">
        <f ca="1">IF('PR-tampon'!B91="","",IF('PR-tampon'!B91=0,"",IF(INDIRECT(NOM_FR_FACADE&amp;ADDRESS('PR-tampon'!$E91,COLUMN(REFERENCEMENT_FACADE[REF ApL])))=0,"",INDIRECT(NOM_FR_FACADE&amp;ADDRESS('PR-tampon'!$E91,COLUMN(REFERENCEMENT_FACADE[REF ApL]))))))</f>
        <v>AL16-188 version 3.b</v>
      </c>
    </row>
    <row r="126" spans="1:18" ht="170.1" customHeight="1" x14ac:dyDescent="0.25">
      <c r="A126" s="2">
        <f ca="1">IF('PR-tampon'!B92=0,"",IF(A125+1&gt;'MODULE DE RECHERCHE'!$F$36,"",A125+1))</f>
        <v>84</v>
      </c>
      <c r="B126" s="7">
        <f ca="1">IF('PR-tampon'!E92="","",IF('PR-tampon'!E92=0,"",INDIRECT(NOM_FR_FACADE&amp;ADDRESS('PR-tampon'!$E92,COLUMN(REFERENCEMENT_FACADE[[#Headers],[DATE REFERENCEMENT]])))))</f>
        <v>45700</v>
      </c>
      <c r="C126" s="2" t="str">
        <f ca="1">IF('PR-tampon'!B92="","",IF('PR-tampon'!B92=0,"",INDIRECT(NOM_FR_FACADE&amp;ADDRESS('PR-tampon'!$E92,COLUMN(REFERENCEMENT_FACADE[[#Headers],[ASPECT]])))))</f>
        <v>Enduit</v>
      </c>
      <c r="D126" s="2" t="str">
        <f ca="1">IF('PR-tampon'!B92="","",IF('PR-tampon'!B92=0,"",INDIRECT(NOM_FR_FACADE&amp;ADDRESS('PR-tampon'!$E92,COLUMN(REFERENCEMENT_FACADE[[#Headers],[TYPE DE PROCEDE]])))))</f>
        <v>Enduit sur béton de chanvre</v>
      </c>
      <c r="E126" s="2" t="str">
        <f ca="1">IF('PR-tampon'!B92="","",IF('PR-tampon'!B92=0,"",INDIRECT(NOM_FR_FACADE&amp;ADDRESS('PR-tampon'!$E92,COLUMN(REFERENCEMENT_FACADE[[#Headers],[NOM COMMERCIAL DU PROCEDE]])))))</f>
        <v>Application d'un enduit sur l'isolation en béton de chanvre</v>
      </c>
      <c r="F126" s="2" t="str">
        <f ca="1">IF('PR-tampon'!B92="","",IF('PR-tampon'!B92=0,"",INDIRECT(NOM_FR_FACADE&amp;ADDRESS('PR-tampon'!$E92,COLUMN(REFERENCEMENT_FACADE[[#Headers],[FABRICANT / TITULAIRE]])))))</f>
        <v>-</v>
      </c>
      <c r="G126" s="2" t="str">
        <f ca="1">IF('PR-tampon'!B92="","",IF('PR-tampon'!B92=0,"",INDIRECT(NOM_FR_FACADE&amp;ADDRESS('PR-tampon'!$E92,COLUMN(REFERENCEMENT_FACADE[[#Headers],[TYPE DE DOCUMENT DE REFERENCE]])))))</f>
        <v>Règles professionnelles</v>
      </c>
      <c r="H126" s="2" t="str">
        <f ca="1">IF('PR-tampon'!B92="","",IF('PR-tampon'!B92=0,"",INDIRECT(NOM_FR_FACADE&amp;ADDRESS('PR-tampon'!$E92,COLUMN(REFERENCEMENT_FACADE[[#Headers],[REF]])))))</f>
        <v>(ardoises naturelles / ardoises fibres-ciment)</v>
      </c>
      <c r="I126" s="7" t="str">
        <f ca="1">IF('PR-tampon'!B92="","",IF('PR-tampon'!B92=0,"",INDIRECT(NOM_FR_FACADE&amp;ADDRESS('PR-tampon'!$E92,COLUMN(REFERENCEMENT_FACADE[[#Headers],[AVIS LIMITE AU / VALIDITE]])))))</f>
        <v>/</v>
      </c>
      <c r="J126" s="7" t="str">
        <f ca="1">IF('PR-tampon'!B92="","",IF('PR-tampon'!B92=0,"",INDIRECT(NOM_FR_FACADE&amp;ADDRESS('PR-tampon'!$E92,COLUMN(REFERENCEMENT_FACADE[[#Headers],[TC/TNC
dans le domaine d''emploi visé]])))))</f>
        <v>TC AVEC UN SUIVI DU RETOUR D'EXPERIENCE</v>
      </c>
      <c r="K126" s="2" t="str">
        <f ca="1">IF('PR-tampon'!B92="","",IF('PR-tampon'!B92=0,"",INDIRECT(NOM_FR_FACADE&amp;ADDRESS('PR-tampon'!$E92,COLUMN(REFERENCEMENT_FACADE[[#Headers],[Synthèse support visés]])))))</f>
        <v>Charpente bois (NF DTU 31.1)</v>
      </c>
      <c r="L126" s="2" t="str">
        <f ca="1">IF('PR-tampon'!B92="","",IF('PR-tampon'!B92=0,"",INDIRECT(NOM_FR_FACADE&amp;ADDRESS('PR-tampon'!$E92,COLUMN(REFERENCEMENT_FACADE[[#Headers],[LIMITATION DE HAUTEUR DE FACADE3]])))))</f>
        <v>(Situation a à c) h≤ 10 m
(Situation d) h≤ 10 m</v>
      </c>
      <c r="M126" s="74">
        <f ca="1">IF('PR-tampon'!B92="","",IF('PR-tampon'!B92=0,"",INDIRECT(NOM_FR_FACADE&amp;ADDRESS('PR-tampon'!$E92,COLUMN(REFERENCEMENT_FACADE[[#Headers],[LIMITATION DE HAUTEUR DE FACADE]])))))</f>
        <v>10</v>
      </c>
      <c r="N126" s="59" t="str">
        <f ca="1">IF('PR-tampon'!B92="","",IF('PR-tampon'!B92=0,"",IF(INDIRECT(NOM_FR_FACADE&amp;ADDRESS('PR-tampon'!$E92,COLUMN(REFERENCEMENT_FACADE[Observation domaine d''emploi Hauteur])))=0,"-",INDIRECT(NOM_FR_FACADE&amp;ADDRESS('PR-tampon'!$E92,COLUMN(REFERENCEMENT_FACADE[Observation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6" s="2" t="str">
        <f ca="1">IF('PR-tampon'!B92="","",IF('PR-tampon'!B92=0,"",INDIRECT(NOM_FR_FACADE&amp;ADDRESS('PR-tampon'!$E92,COLUMN(REFERENCEMENT_FACADE[[#Headers],[Colonne catégorie visée]])))))</f>
        <v>I
II
III
IV</v>
      </c>
      <c r="P126" s="2" t="str">
        <f ca="1">IF('PR-tampon'!B92="","",IF('PR-tampon'!B92=0,"",INDIRECT(NOM_FR_FACADE&amp;ADDRESS('PR-tampon'!$E92,COLUMN(REFERENCEMENT_FACADE[[#Headers],[Colonne zone visée]])))))</f>
        <v>4
2
1
1</v>
      </c>
      <c r="Q126" s="59" t="str">
        <f ca="1">IF(OR(RECH_CATEGORIE=FALSE,MID(Tableau5[[#This Row],[ZONE DE SISMICITE MAXIMALE POUR LA CATEGORIE DE BATIMENT VISEE]],2,2)="**"),IF('PR-tampon'!B92="","",IF('PR-tampon'!B92=0,"",IF(INDIRECT(NOM_FR_FACADE&amp;ADDRESS('PR-tampon'!$E92,COLUMN(REFERENCEMENT_FACADE[OBSERVATIONS SUR DOMAINE D''EMPLOI Sismique])))="","-",(INDIRECT(NOM_FR_FACADE&amp;ADDRESS('PR-tampon'!$E92,COLUMN(REFERENCEMENT_FACADE[OBSERVATIONS SUR DOMAINE D''EMPLOI Sismique]))))))),"")</f>
        <v>-</v>
      </c>
      <c r="R126" s="2" t="str">
        <f ca="1">IF('PR-tampon'!B92="","",IF('PR-tampon'!B92=0,"",IF(INDIRECT(NOM_FR_FACADE&amp;ADDRESS('PR-tampon'!$E92,COLUMN(REFERENCEMENT_FACADE[REF ApL])))=0,"",INDIRECT(NOM_FR_FACADE&amp;ADDRESS('PR-tampon'!$E92,COLUMN(REFERENCEMENT_FACADE[REF ApL]))))))</f>
        <v/>
      </c>
    </row>
    <row r="127" spans="1:18" ht="170.1" customHeight="1" x14ac:dyDescent="0.25">
      <c r="A127" s="2">
        <f ca="1">IF('PR-tampon'!B93=0,"",IF(A126+1&gt;'MODULE DE RECHERCHE'!$F$36,"",A126+1))</f>
        <v>85</v>
      </c>
      <c r="B127" s="7">
        <f ca="1">IF('PR-tampon'!E93="","",IF('PR-tampon'!E93=0,"",INDIRECT(NOM_FR_FACADE&amp;ADDRESS('PR-tampon'!$E93,COLUMN(REFERENCEMENT_FACADE[[#Headers],[DATE REFERENCEMENT]])))))</f>
        <v>45700</v>
      </c>
      <c r="C127" s="2" t="str">
        <f ca="1">IF('PR-tampon'!B93="","",IF('PR-tampon'!B93=0,"",INDIRECT(NOM_FR_FACADE&amp;ADDRESS('PR-tampon'!$E93,COLUMN(REFERENCEMENT_FACADE[[#Headers],[ASPECT]])))))</f>
        <v>Enduit</v>
      </c>
      <c r="D127" s="2" t="str">
        <f ca="1">IF('PR-tampon'!B93="","",IF('PR-tampon'!B93=0,"",INDIRECT(NOM_FR_FACADE&amp;ADDRESS('PR-tampon'!$E93,COLUMN(REFERENCEMENT_FACADE[[#Headers],[TYPE DE PROCEDE]])))))</f>
        <v>Enduit sur béton de chanvre</v>
      </c>
      <c r="E127" s="2" t="str">
        <f ca="1">IF('PR-tampon'!B93="","",IF('PR-tampon'!B93=0,"",INDIRECT(NOM_FR_FACADE&amp;ADDRESS('PR-tampon'!$E93,COLUMN(REFERENCEMENT_FACADE[[#Headers],[NOM COMMERCIAL DU PROCEDE]])))))</f>
        <v>Application d'un enduit sur l'isolation en béton de chanvre</v>
      </c>
      <c r="F127" s="2" t="str">
        <f ca="1">IF('PR-tampon'!B93="","",IF('PR-tampon'!B93=0,"",INDIRECT(NOM_FR_FACADE&amp;ADDRESS('PR-tampon'!$E93,COLUMN(REFERENCEMENT_FACADE[[#Headers],[FABRICANT / TITULAIRE]])))))</f>
        <v>-</v>
      </c>
      <c r="G127" s="2" t="str">
        <f ca="1">IF('PR-tampon'!B93="","",IF('PR-tampon'!B93=0,"",INDIRECT(NOM_FR_FACADE&amp;ADDRESS('PR-tampon'!$E93,COLUMN(REFERENCEMENT_FACADE[[#Headers],[TYPE DE DOCUMENT DE REFERENCE]])))))</f>
        <v>Règles professionnelles</v>
      </c>
      <c r="H127" s="2" t="str">
        <f ca="1">IF('PR-tampon'!B93="","",IF('PR-tampon'!B93=0,"",INDIRECT(NOM_FR_FACADE&amp;ADDRESS('PR-tampon'!$E93,COLUMN(REFERENCEMENT_FACADE[[#Headers],[REF]])))))</f>
        <v>Exécution de parois verticales (murs, cloisons et doublages) en bétons de chanvre.</v>
      </c>
      <c r="I127" s="7" t="str">
        <f ca="1">IF('PR-tampon'!B93="","",IF('PR-tampon'!B93=0,"",INDIRECT(NOM_FR_FACADE&amp;ADDRESS('PR-tampon'!$E93,COLUMN(REFERENCEMENT_FACADE[[#Headers],[AVIS LIMITE AU / VALIDITE]])))))</f>
        <v>/</v>
      </c>
      <c r="J127" s="7" t="str">
        <f ca="1">IF('PR-tampon'!B93="","",IF('PR-tampon'!B93=0,"",INDIRECT(NOM_FR_FACADE&amp;ADDRESS('PR-tampon'!$E93,COLUMN(REFERENCEMENT_FACADE[[#Headers],[TC/TNC
dans le domaine d''emploi visé]])))))</f>
        <v>TC AVEC UN SUIVI DU RETOUR D'EXPERIENCE</v>
      </c>
      <c r="K127" s="2" t="str">
        <f ca="1">IF('PR-tampon'!B93="","",IF('PR-tampon'!B93=0,"",INDIRECT(NOM_FR_FACADE&amp;ADDRESS('PR-tampon'!$E93,COLUMN(REFERENCEMENT_FACADE[[#Headers],[Synthèse support visés]])))))</f>
        <v>COB (NF DTU 31.2)</v>
      </c>
      <c r="L127" s="2" t="str">
        <f ca="1">IF('PR-tampon'!B93="","",IF('PR-tampon'!B93=0,"",INDIRECT(NOM_FR_FACADE&amp;ADDRESS('PR-tampon'!$E93,COLUMN(REFERENCEMENT_FACADE[[#Headers],[LIMITATION DE HAUTEUR DE FACADE3]])))))</f>
        <v>(Situation a à c) h≤ 6 m
(Situation d) h≤ 6 m</v>
      </c>
      <c r="M127" s="74">
        <f ca="1">IF('PR-tampon'!B93="","",IF('PR-tampon'!B93=0,"",INDIRECT(NOM_FR_FACADE&amp;ADDRESS('PR-tampon'!$E93,COLUMN(REFERENCEMENT_FACADE[[#Headers],[LIMITATION DE HAUTEUR DE FACADE]])))))</f>
        <v>6</v>
      </c>
      <c r="N127" s="59" t="str">
        <f ca="1">IF('PR-tampon'!B93="","",IF('PR-tampon'!B93=0,"",IF(INDIRECT(NOM_FR_FACADE&amp;ADDRESS('PR-tampon'!$E93,COLUMN(REFERENCEMENT_FACADE[Observation domaine d''emploi Hauteur])))=0,"-",INDIRECT(NOM_FR_FACADE&amp;ADDRESS('PR-tampon'!$E93,COLUMN(REFERENCEMENT_FACADE[Observation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7" s="2" t="str">
        <f ca="1">IF('PR-tampon'!B93="","",IF('PR-tampon'!B93=0,"",INDIRECT(NOM_FR_FACADE&amp;ADDRESS('PR-tampon'!$E93,COLUMN(REFERENCEMENT_FACADE[[#Headers],[Colonne catégorie visée]])))))</f>
        <v>I
II
III
IV</v>
      </c>
      <c r="P127" s="2" t="str">
        <f ca="1">IF('PR-tampon'!B93="","",IF('PR-tampon'!B93=0,"",INDIRECT(NOM_FR_FACADE&amp;ADDRESS('PR-tampon'!$E93,COLUMN(REFERENCEMENT_FACADE[[#Headers],[Colonne zone visée]])))))</f>
        <v>4
2
1
1</v>
      </c>
      <c r="Q127" s="59" t="str">
        <f ca="1">IF(OR(RECH_CATEGORIE=FALSE,MID(Tableau5[[#This Row],[ZONE DE SISMICITE MAXIMALE POUR LA CATEGORIE DE BATIMENT VISEE]],2,2)="**"),IF('PR-tampon'!B93="","",IF('PR-tampon'!B93=0,"",IF(INDIRECT(NOM_FR_FACADE&amp;ADDRESS('PR-tampon'!$E93,COLUMN(REFERENCEMENT_FACADE[OBSERVATIONS SUR DOMAINE D''EMPLOI Sismique])))="","-",(INDIRECT(NOM_FR_FACADE&amp;ADDRESS('PR-tampon'!$E93,COLUMN(REFERENCEMENT_FACADE[OBSERVATIONS SUR DOMAINE D''EMPLOI Sismique]))))))),"")</f>
        <v>-</v>
      </c>
      <c r="R127" s="2" t="str">
        <f ca="1">IF('PR-tampon'!B93="","",IF('PR-tampon'!B93=0,"",IF(INDIRECT(NOM_FR_FACADE&amp;ADDRESS('PR-tampon'!$E93,COLUMN(REFERENCEMENT_FACADE[REF ApL])))=0,"",INDIRECT(NOM_FR_FACADE&amp;ADDRESS('PR-tampon'!$E93,COLUMN(REFERENCEMENT_FACADE[REF ApL]))))))</f>
        <v/>
      </c>
    </row>
    <row r="128" spans="1:18" ht="170.1" customHeight="1" x14ac:dyDescent="0.25">
      <c r="A128" s="2">
        <f ca="1">IF('PR-tampon'!B94=0,"",IF(A127+1&gt;'MODULE DE RECHERCHE'!$F$36,"",A127+1))</f>
        <v>86</v>
      </c>
      <c r="B128" s="7">
        <f ca="1">IF('PR-tampon'!E94="","",IF('PR-tampon'!E94=0,"",INDIRECT(NOM_FR_FACADE&amp;ADDRESS('PR-tampon'!$E94,COLUMN(REFERENCEMENT_FACADE[[#Headers],[DATE REFERENCEMENT]])))))</f>
        <v>45700</v>
      </c>
      <c r="C128" s="2" t="str">
        <f ca="1">IF('PR-tampon'!B94="","",IF('PR-tampon'!B94=0,"",INDIRECT(NOM_FR_FACADE&amp;ADDRESS('PR-tampon'!$E94,COLUMN(REFERENCEMENT_FACADE[[#Headers],[ASPECT]])))))</f>
        <v>Enduit</v>
      </c>
      <c r="D128" s="2" t="str">
        <f ca="1">IF('PR-tampon'!B94="","",IF('PR-tampon'!B94=0,"",INDIRECT(NOM_FR_FACADE&amp;ADDRESS('PR-tampon'!$E94,COLUMN(REFERENCEMENT_FACADE[[#Headers],[TYPE DE PROCEDE]])))))</f>
        <v>Enduit sur béton de chanvre</v>
      </c>
      <c r="E128" s="2" t="str">
        <f ca="1">IF('PR-tampon'!B94="","",IF('PR-tampon'!B94=0,"",INDIRECT(NOM_FR_FACADE&amp;ADDRESS('PR-tampon'!$E94,COLUMN(REFERENCEMENT_FACADE[[#Headers],[NOM COMMERCIAL DU PROCEDE]])))))</f>
        <v>Application d'un enduit sur l'isolation en béton de chanvre</v>
      </c>
      <c r="F128" s="2" t="str">
        <f ca="1">IF('PR-tampon'!B94="","",IF('PR-tampon'!B94=0,"",INDIRECT(NOM_FR_FACADE&amp;ADDRESS('PR-tampon'!$E94,COLUMN(REFERENCEMENT_FACADE[[#Headers],[FABRICANT / TITULAIRE]])))))</f>
        <v>-</v>
      </c>
      <c r="G128" s="2" t="str">
        <f ca="1">IF('PR-tampon'!B94="","",IF('PR-tampon'!B94=0,"",INDIRECT(NOM_FR_FACADE&amp;ADDRESS('PR-tampon'!$E94,COLUMN(REFERENCEMENT_FACADE[[#Headers],[TYPE DE DOCUMENT DE REFERENCE]])))))</f>
        <v>Règles professionnelles</v>
      </c>
      <c r="H128" s="2" t="str">
        <f ca="1">IF('PR-tampon'!B94="","",IF('PR-tampon'!B94=0,"",INDIRECT(NOM_FR_FACADE&amp;ADDRESS('PR-tampon'!$E94,COLUMN(REFERENCEMENT_FACADE[[#Headers],[REF]])))))</f>
        <v>Exécution de parois verticales (murs, cloisons et doublages) en bétons de chanvre.</v>
      </c>
      <c r="I128" s="7" t="str">
        <f ca="1">IF('PR-tampon'!B94="","",IF('PR-tampon'!B94=0,"",INDIRECT(NOM_FR_FACADE&amp;ADDRESS('PR-tampon'!$E94,COLUMN(REFERENCEMENT_FACADE[[#Headers],[AVIS LIMITE AU / VALIDITE]])))))</f>
        <v>/</v>
      </c>
      <c r="J128" s="7" t="str">
        <f ca="1">IF('PR-tampon'!B94="","",IF('PR-tampon'!B94=0,"",INDIRECT(NOM_FR_FACADE&amp;ADDRESS('PR-tampon'!$E94,COLUMN(REFERENCEMENT_FACADE[[#Headers],[TC/TNC
dans le domaine d''emploi visé]])))))</f>
        <v>TC AVEC UN SUIVI DU RETOUR D'EXPERIENCE</v>
      </c>
      <c r="K128" s="2" t="str">
        <f ca="1">IF('PR-tampon'!B94="","",IF('PR-tampon'!B94=0,"",INDIRECT(NOM_FR_FACADE&amp;ADDRESS('PR-tampon'!$E94,COLUMN(REFERENCEMENT_FACADE[[#Headers],[Synthèse support visés]])))))</f>
        <v>FOB (NF DTU 31.4)</v>
      </c>
      <c r="L128" s="2" t="str">
        <f ca="1">IF('PR-tampon'!B94="","",IF('PR-tampon'!B94=0,"",INDIRECT(NOM_FR_FACADE&amp;ADDRESS('PR-tampon'!$E94,COLUMN(REFERENCEMENT_FACADE[[#Headers],[LIMITATION DE HAUTEUR DE FACADE3]])))))</f>
        <v>(Situation a à c) h≤ 33 m
(Situation d) h≤ 33 m</v>
      </c>
      <c r="M128" s="74">
        <f ca="1">IF('PR-tampon'!B94="","",IF('PR-tampon'!B94=0,"",INDIRECT(NOM_FR_FACADE&amp;ADDRESS('PR-tampon'!$E94,COLUMN(REFERENCEMENT_FACADE[[#Headers],[LIMITATION DE HAUTEUR DE FACADE]])))))</f>
        <v>33</v>
      </c>
      <c r="N128" s="59" t="str">
        <f ca="1">IF('PR-tampon'!B94="","",IF('PR-tampon'!B94=0,"",IF(INDIRECT(NOM_FR_FACADE&amp;ADDRESS('PR-tampon'!$E94,COLUMN(REFERENCEMENT_FACADE[Observation domaine d''emploi Hauteur])))=0,"-",INDIRECT(NOM_FR_FACADE&amp;ADDRESS('PR-tampon'!$E94,COLUMN(REFERENCEMENT_FACADE[Observation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8" s="2" t="str">
        <f ca="1">IF('PR-tampon'!B94="","",IF('PR-tampon'!B94=0,"",INDIRECT(NOM_FR_FACADE&amp;ADDRESS('PR-tampon'!$E94,COLUMN(REFERENCEMENT_FACADE[[#Headers],[Colonne catégorie visée]])))))</f>
        <v>I
II
III
IV</v>
      </c>
      <c r="P128" s="2" t="str">
        <f ca="1">IF('PR-tampon'!B94="","",IF('PR-tampon'!B94=0,"",INDIRECT(NOM_FR_FACADE&amp;ADDRESS('PR-tampon'!$E94,COLUMN(REFERENCEMENT_FACADE[[#Headers],[Colonne zone visée]])))))</f>
        <v>4
2
1
1</v>
      </c>
      <c r="Q128" s="59" t="str">
        <f ca="1">IF(OR(RECH_CATEGORIE=FALSE,MID(Tableau5[[#This Row],[ZONE DE SISMICITE MAXIMALE POUR LA CATEGORIE DE BATIMENT VISEE]],2,2)="**"),IF('PR-tampon'!B94="","",IF('PR-tampon'!B94=0,"",IF(INDIRECT(NOM_FR_FACADE&amp;ADDRESS('PR-tampon'!$E94,COLUMN(REFERENCEMENT_FACADE[OBSERVATIONS SUR DOMAINE D''EMPLOI Sismique])))="","-",(INDIRECT(NOM_FR_FACADE&amp;ADDRESS('PR-tampon'!$E94,COLUMN(REFERENCEMENT_FACADE[OBSERVATIONS SUR DOMAINE D''EMPLOI Sismique]))))))),"")</f>
        <v>-</v>
      </c>
      <c r="R128" s="2" t="str">
        <f ca="1">IF('PR-tampon'!B94="","",IF('PR-tampon'!B94=0,"",IF(INDIRECT(NOM_FR_FACADE&amp;ADDRESS('PR-tampon'!$E94,COLUMN(REFERENCEMENT_FACADE[REF ApL])))=0,"",INDIRECT(NOM_FR_FACADE&amp;ADDRESS('PR-tampon'!$E94,COLUMN(REFERENCEMENT_FACADE[REF ApL]))))))</f>
        <v/>
      </c>
    </row>
    <row r="129" spans="1:18" ht="170.1" customHeight="1" x14ac:dyDescent="0.25">
      <c r="A129" s="2">
        <f ca="1">IF('PR-tampon'!B95=0,"",IF(A128+1&gt;'MODULE DE RECHERCHE'!$F$36,"",A128+1))</f>
        <v>87</v>
      </c>
      <c r="B129" s="7">
        <f ca="1">IF('PR-tampon'!E95="","",IF('PR-tampon'!E95=0,"",INDIRECT(NOM_FR_FACADE&amp;ADDRESS('PR-tampon'!$E95,COLUMN(REFERENCEMENT_FACADE[[#Headers],[DATE REFERENCEMENT]])))))</f>
        <v>45085</v>
      </c>
      <c r="C129" s="2" t="str">
        <f ca="1">IF('PR-tampon'!B95="","",IF('PR-tampon'!B95=0,"",INDIRECT(NOM_FR_FACADE&amp;ADDRESS('PR-tampon'!$E95,COLUMN(REFERENCEMENT_FACADE[[#Headers],[ASPECT]])))))</f>
        <v>Enduit</v>
      </c>
      <c r="D129" s="2" t="str">
        <f ca="1">IF('PR-tampon'!B95="","",IF('PR-tampon'!B95=0,"",INDIRECT(NOM_FR_FACADE&amp;ADDRESS('PR-tampon'!$E95,COLUMN(REFERENCEMENT_FACADE[[#Headers],[TYPE DE PROCEDE]])))))</f>
        <v>Enduit du botte de paille</v>
      </c>
      <c r="E129" s="2" t="str">
        <f ca="1">IF('PR-tampon'!B95="","",IF('PR-tampon'!B95=0,"",INDIRECT(NOM_FR_FACADE&amp;ADDRESS('PR-tampon'!$E95,COLUMN(REFERENCEMENT_FACADE[[#Headers],[NOM COMMERCIAL DU PROCEDE]])))))</f>
        <v>Application d'un enduit sur l'isolation en bottes de paille</v>
      </c>
      <c r="F129" s="2" t="str">
        <f ca="1">IF('PR-tampon'!B95="","",IF('PR-tampon'!B95=0,"",INDIRECT(NOM_FR_FACADE&amp;ADDRESS('PR-tampon'!$E95,COLUMN(REFERENCEMENT_FACADE[[#Headers],[FABRICANT / TITULAIRE]])))))</f>
        <v>-</v>
      </c>
      <c r="G129" s="2" t="str">
        <f ca="1">IF('PR-tampon'!B95="","",IF('PR-tampon'!B95=0,"",INDIRECT(NOM_FR_FACADE&amp;ADDRESS('PR-tampon'!$E95,COLUMN(REFERENCEMENT_FACADE[[#Headers],[TYPE DE DOCUMENT DE REFERENCE]])))))</f>
        <v>Règles professionnelles</v>
      </c>
      <c r="H129" s="2" t="str">
        <f ca="1">IF('PR-tampon'!B95="","",IF('PR-tampon'!B95=0,"",INDIRECT(NOM_FR_FACADE&amp;ADDRESS('PR-tampon'!$E95,COLUMN(REFERENCEMENT_FACADE[[#Headers],[REF]])))))</f>
        <v>Construction en paille, remplissage isolant et support d'enduit</v>
      </c>
      <c r="I129" s="7" t="str">
        <f ca="1">IF('PR-tampon'!B95="","",IF('PR-tampon'!B95=0,"",INDIRECT(NOM_FR_FACADE&amp;ADDRESS('PR-tampon'!$E95,COLUMN(REFERENCEMENT_FACADE[[#Headers],[AVIS LIMITE AU / VALIDITE]])))))</f>
        <v>/</v>
      </c>
      <c r="J129" s="7" t="str">
        <f ca="1">IF('PR-tampon'!B95="","",IF('PR-tampon'!B95=0,"",INDIRECT(NOM_FR_FACADE&amp;ADDRESS('PR-tampon'!$E95,COLUMN(REFERENCEMENT_FACADE[[#Headers],[TC/TNC
dans le domaine d''emploi visé]])))))</f>
        <v>TC</v>
      </c>
      <c r="K129" s="2" t="str">
        <f ca="1">IF('PR-tampon'!B95="","",IF('PR-tampon'!B95=0,"",INDIRECT(NOM_FR_FACADE&amp;ADDRESS('PR-tampon'!$E95,COLUMN(REFERENCEMENT_FACADE[[#Headers],[Synthèse support visés]])))))</f>
        <v>Charpente bois (NF DTU 31.1) / COB (NF DTU 31.2)</v>
      </c>
      <c r="L129" s="2" t="str">
        <f ca="1">IF('PR-tampon'!B95="","",IF('PR-tampon'!B95=0,"",INDIRECT(NOM_FR_FACADE&amp;ADDRESS('PR-tampon'!$E95,COLUMN(REFERENCEMENT_FACADE[[#Headers],[LIMITATION DE HAUTEUR DE FACADE3]])))))</f>
        <v>(Situation a à c) h≤ 10 m
(Situation d) h≤ 10 m</v>
      </c>
      <c r="M129" s="74">
        <f ca="1">IF('PR-tampon'!B95="","",IF('PR-tampon'!B95=0,"",INDIRECT(NOM_FR_FACADE&amp;ADDRESS('PR-tampon'!$E95,COLUMN(REFERENCEMENT_FACADE[[#Headers],[LIMITATION DE HAUTEUR DE FACADE]])))))</f>
        <v>10</v>
      </c>
      <c r="N129" s="59" t="str">
        <f ca="1">IF('PR-tampon'!B95="","",IF('PR-tampon'!B95=0,"",IF(INDIRECT(NOM_FR_FACADE&amp;ADDRESS('PR-tampon'!$E95,COLUMN(REFERENCEMENT_FACADE[Observation domaine d''emploi Hauteur])))=0,"-",INDIRECT(NOM_FR_FACADE&amp;ADDRESS('PR-tampon'!$E95,COLUMN(REFERENCEMENT_FACADE[Observation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9" s="2" t="str">
        <f ca="1">IF('PR-tampon'!B95="","",IF('PR-tampon'!B95=0,"",INDIRECT(NOM_FR_FACADE&amp;ADDRESS('PR-tampon'!$E95,COLUMN(REFERENCEMENT_FACADE[[#Headers],[Colonne catégorie visée]])))))</f>
        <v>I
II
III
IV</v>
      </c>
      <c r="P129" s="2" t="str">
        <f ca="1">IF('PR-tampon'!B95="","",IF('PR-tampon'!B95=0,"",INDIRECT(NOM_FR_FACADE&amp;ADDRESS('PR-tampon'!$E95,COLUMN(REFERENCEMENT_FACADE[[#Headers],[Colonne zone visée]])))))</f>
        <v>4
2
1
1</v>
      </c>
      <c r="Q129" s="59" t="str">
        <f ca="1">IF(OR(RECH_CATEGORIE=FALSE,MID(Tableau5[[#This Row],[ZONE DE SISMICITE MAXIMALE POUR LA CATEGORIE DE BATIMENT VISEE]],2,2)="**"),IF('PR-tampon'!B95="","",IF('PR-tampon'!B95=0,"",IF(INDIRECT(NOM_FR_FACADE&amp;ADDRESS('PR-tampon'!$E95,COLUMN(REFERENCEMENT_FACADE[OBSERVATIONS SUR DOMAINE D''EMPLOI Sismique])))="","-",(INDIRECT(NOM_FR_FACADE&amp;ADDRESS('PR-tampon'!$E95,COLUMN(REFERENCEMENT_FACADE[OBSERVATIONS SUR DOMAINE D''EMPLOI Sismique]))))))),"")</f>
        <v>-</v>
      </c>
      <c r="R129" s="2" t="str">
        <f ca="1">IF('PR-tampon'!B95="","",IF('PR-tampon'!B95=0,"",IF(INDIRECT(NOM_FR_FACADE&amp;ADDRESS('PR-tampon'!$E95,COLUMN(REFERENCEMENT_FACADE[REF ApL])))=0,"",INDIRECT(NOM_FR_FACADE&amp;ADDRESS('PR-tampon'!$E95,COLUMN(REFERENCEMENT_FACADE[REF ApL]))))))</f>
        <v/>
      </c>
    </row>
    <row r="130" spans="1:18" ht="170.1" customHeight="1" x14ac:dyDescent="0.25">
      <c r="A130" s="2">
        <f ca="1">IF('PR-tampon'!B96=0,"",IF(A129+1&gt;'MODULE DE RECHERCHE'!$F$36,"",A129+1))</f>
        <v>88</v>
      </c>
      <c r="B130" s="7">
        <f ca="1">IF('PR-tampon'!E96="","",IF('PR-tampon'!E96=0,"",INDIRECT(NOM_FR_FACADE&amp;ADDRESS('PR-tampon'!$E96,COLUMN(REFERENCEMENT_FACADE[[#Headers],[DATE REFERENCEMENT]])))))</f>
        <v>43784</v>
      </c>
      <c r="C130" s="2" t="str">
        <f ca="1">IF('PR-tampon'!B96="","",IF('PR-tampon'!B96=0,"",INDIRECT(NOM_FR_FACADE&amp;ADDRESS('PR-tampon'!$E96,COLUMN(REFERENCEMENT_FACADE[[#Headers],[ASPECT]])))))</f>
        <v>Verre</v>
      </c>
      <c r="D130" s="2" t="str">
        <f ca="1">IF('PR-tampon'!B96="","",IF('PR-tampon'!B96=0,"",INDIRECT(NOM_FR_FACADE&amp;ADDRESS('PR-tampon'!$E96,COLUMN(REFERENCEMENT_FACADE[[#Headers],[TYPE DE PROCEDE]])))))</f>
        <v xml:space="preserve">Bardage verrier </v>
      </c>
      <c r="E130" s="2" t="str">
        <f ca="1">IF('PR-tampon'!B96="","",IF('PR-tampon'!B96=0,"",INDIRECT(NOM_FR_FACADE&amp;ADDRESS('PR-tampon'!$E96,COLUMN(REFERENCEMENT_FACADE[[#Headers],[NOM COMMERCIAL DU PROCEDE]])))))</f>
        <v xml:space="preserve">LITE POINT </v>
      </c>
      <c r="F130" s="2" t="str">
        <f ca="1">IF('PR-tampon'!B96="","",IF('PR-tampon'!B96=0,"",INDIRECT(NOM_FR_FACADE&amp;ADDRESS('PR-tampon'!$E96,COLUMN(REFERENCEMENT_FACADE[[#Headers],[FABRICANT / TITULAIRE]])))))</f>
        <v xml:space="preserve">Saint Gobain Glass </v>
      </c>
      <c r="G130" s="2" t="str">
        <f ca="1">IF('PR-tampon'!B96="","",IF('PR-tampon'!B96=0,"",INDIRECT(NOM_FR_FACADE&amp;ADDRESS('PR-tampon'!$E96,COLUMN(REFERENCEMENT_FACADE[[#Headers],[TYPE DE DOCUMENT DE REFERENCE]])))))</f>
        <v>Avis technique</v>
      </c>
      <c r="H130" s="2" t="str">
        <f ca="1">IF('PR-tampon'!B96="","",IF('PR-tampon'!B96=0,"",INDIRECT(NOM_FR_FACADE&amp;ADDRESS('PR-tampon'!$E96,COLUMN(REFERENCEMENT_FACADE[[#Headers],[REF]])))))</f>
        <v>2.1/15-1667_V3</v>
      </c>
      <c r="I130" s="7">
        <f ca="1">IF('PR-tampon'!B96="","",IF('PR-tampon'!B96=0,"",INDIRECT(NOM_FR_FACADE&amp;ADDRESS('PR-tampon'!$E96,COLUMN(REFERENCEMENT_FACADE[[#Headers],[AVIS LIMITE AU / VALIDITE]])))))</f>
        <v>46203</v>
      </c>
      <c r="J130" s="7" t="str">
        <f ca="1">IF('PR-tampon'!B96="","",IF('PR-tampon'!B96=0,"",INDIRECT(NOM_FR_FACADE&amp;ADDRESS('PR-tampon'!$E96,COLUMN(REFERENCEMENT_FACADE[[#Headers],[TC/TNC
dans le domaine d''emploi visé]])))))</f>
        <v>TC</v>
      </c>
      <c r="K130" s="2" t="str">
        <f ca="1">IF('PR-tampon'!B96="","",IF('PR-tampon'!B96=0,"",INDIRECT(NOM_FR_FACADE&amp;ADDRESS('PR-tampon'!$E96,COLUMN(REFERENCEMENT_FACADE[[#Headers],[Synthèse support visés]])))))</f>
        <v>COB (NF DTU 31.2) / CLT (Sous AT/DTA)</v>
      </c>
      <c r="L130" s="2" t="str">
        <f ca="1">IF('PR-tampon'!B96="","",IF('PR-tampon'!B96=0,"",INDIRECT(NOM_FR_FACADE&amp;ADDRESS('PR-tampon'!$E96,COLUMN(REFERENCEMENT_FACADE[[#Headers],[LIMITATION DE HAUTEUR DE FACADE3]])))))</f>
        <v>(Situation a à c) h≤ 10 m
(Situation d) h≤ 6 m</v>
      </c>
      <c r="M130" s="74">
        <f ca="1">IF('PR-tampon'!B96="","",IF('PR-tampon'!B96=0,"",INDIRECT(NOM_FR_FACADE&amp;ADDRESS('PR-tampon'!$E96,COLUMN(REFERENCEMENT_FACADE[[#Headers],[LIMITATION DE HAUTEUR DE FACADE]])))))</f>
        <v>10</v>
      </c>
      <c r="N130" s="59" t="str">
        <f ca="1">IF('PR-tampon'!B96="","",IF('PR-tampon'!B96=0,"",IF(INDIRECT(NOM_FR_FACADE&amp;ADDRESS('PR-tampon'!$E96,COLUMN(REFERENCEMENT_FACADE[Observation domaine d''emploi Hauteur])))=0,"-",INDIRECT(NOM_FR_FACADE&amp;ADDRESS('PR-tampon'!$E96,COLUMN(REFERENCEMENT_FACADE[Observation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0" s="2" t="str">
        <f ca="1">IF('PR-tampon'!B96="","",IF('PR-tampon'!B96=0,"",INDIRECT(NOM_FR_FACADE&amp;ADDRESS('PR-tampon'!$E96,COLUMN(REFERENCEMENT_FACADE[[#Headers],[Colonne catégorie visée]])))))</f>
        <v>I
II
III
IV</v>
      </c>
      <c r="P130" s="2" t="str">
        <f ca="1">IF('PR-tampon'!B96="","",IF('PR-tampon'!B96=0,"",INDIRECT(NOM_FR_FACADE&amp;ADDRESS('PR-tampon'!$E96,COLUMN(REFERENCEMENT_FACADE[[#Headers],[Colonne zone visée]])))))</f>
        <v>4
2
1
1</v>
      </c>
      <c r="Q130" s="59" t="str">
        <f ca="1">IF(OR(RECH_CATEGORIE=FALSE,MID(Tableau5[[#This Row],[ZONE DE SISMICITE MAXIMALE POUR LA CATEGORIE DE BATIMENT VISEE]],2,2)="**"),IF('PR-tampon'!B96="","",IF('PR-tampon'!B96=0,"",IF(INDIRECT(NOM_FR_FACADE&amp;ADDRESS('PR-tampon'!$E96,COLUMN(REFERENCEMENT_FACADE[OBSERVATIONS SUR DOMAINE D''EMPLOI Sismique])))="","-",(INDIRECT(NOM_FR_FACADE&amp;ADDRESS('PR-tampon'!$E96,COLUMN(REFERENCEMENT_FACADE[OBSERVATIONS SUR DOMAINE D''EMPLOI Sismique]))))))),"")</f>
        <v>-</v>
      </c>
      <c r="R130" s="2" t="str">
        <f ca="1">IF('PR-tampon'!B96="","",IF('PR-tampon'!B96=0,"",IF(INDIRECT(NOM_FR_FACADE&amp;ADDRESS('PR-tampon'!$E96,COLUMN(REFERENCEMENT_FACADE[REF ApL])))=0,"",INDIRECT(NOM_FR_FACADE&amp;ADDRESS('PR-tampon'!$E96,COLUMN(REFERENCEMENT_FACADE[REF ApL]))))))</f>
        <v/>
      </c>
    </row>
    <row r="131" spans="1:18" ht="170.1" customHeight="1" x14ac:dyDescent="0.25">
      <c r="A131" s="2">
        <f ca="1">IF('PR-tampon'!B97=0,"",IF(A130+1&gt;'MODULE DE RECHERCHE'!$F$36,"",A130+1))</f>
        <v>89</v>
      </c>
      <c r="B131" s="7">
        <f ca="1">IF('PR-tampon'!E97="","",IF('PR-tampon'!E97=0,"",INDIRECT(NOM_FR_FACADE&amp;ADDRESS('PR-tampon'!$E97,COLUMN(REFERENCEMENT_FACADE[[#Headers],[DATE REFERENCEMENT]])))))</f>
        <v>45062</v>
      </c>
      <c r="C131" s="2" t="str">
        <f ca="1">IF('PR-tampon'!B97="","",IF('PR-tampon'!B97=0,"",INDIRECT(NOM_FR_FACADE&amp;ADDRESS('PR-tampon'!$E97,COLUMN(REFERENCEMENT_FACADE[[#Headers],[ASPECT]])))))</f>
        <v>Métallique</v>
      </c>
      <c r="D131" s="2" t="str">
        <f ca="1">IF('PR-tampon'!B97="","",IF('PR-tampon'!B97=0,"",INDIRECT(NOM_FR_FACADE&amp;ADDRESS('PR-tampon'!$E97,COLUMN(REFERENCEMENT_FACADE[[#Headers],[TYPE DE PROCEDE]])))))</f>
        <v>Bardage simple ou double peau (acier protégé ou acier inoxydable)</v>
      </c>
      <c r="E131" s="2" t="str">
        <f ca="1">IF('PR-tampon'!B97="","",IF('PR-tampon'!B97=0,"",INDIRECT(NOM_FR_FACADE&amp;ADDRESS('PR-tampon'!$E97,COLUMN(REFERENCEMENT_FACADE[[#Headers],[NOM COMMERCIAL DU PROCEDE]])))))</f>
        <v>-</v>
      </c>
      <c r="F131" s="2" t="str">
        <f ca="1">IF('PR-tampon'!B97="","",IF('PR-tampon'!B97=0,"",INDIRECT(NOM_FR_FACADE&amp;ADDRESS('PR-tampon'!$E97,COLUMN(REFERENCEMENT_FACADE[[#Headers],[FABRICANT / TITULAIRE]])))))</f>
        <v>-</v>
      </c>
      <c r="G131" s="2" t="str">
        <f ca="1">IF('PR-tampon'!B97="","",IF('PR-tampon'!B97=0,"",INDIRECT(NOM_FR_FACADE&amp;ADDRESS('PR-tampon'!$E97,COLUMN(REFERENCEMENT_FACADE[[#Headers],[TYPE DE DOCUMENT DE REFERENCE]])))))</f>
        <v>Recommandations professionnelles RAGE/PACTE/PROFEEL</v>
      </c>
      <c r="H131" s="2" t="str">
        <f ca="1">IF('PR-tampon'!B97="","",IF('PR-tampon'!B97=0,"",INDIRECT(NOM_FR_FACADE&amp;ADDRESS('PR-tampon'!$E97,COLUMN(REFERENCEMENT_FACADE[[#Headers],[REF]])))))</f>
        <v>BARDAGES EN ACIER PROTÉGÉ ET EN ACIER INOXYDABLE - NEUF ET RÉNOVATION</v>
      </c>
      <c r="I131" s="7" t="str">
        <f ca="1">IF('PR-tampon'!B97="","",IF('PR-tampon'!B97=0,"",INDIRECT(NOM_FR_FACADE&amp;ADDRESS('PR-tampon'!$E97,COLUMN(REFERENCEMENT_FACADE[[#Headers],[AVIS LIMITE AU / VALIDITE]])))))</f>
        <v>/</v>
      </c>
      <c r="J131" s="7" t="str">
        <f ca="1">IF('PR-tampon'!B97="","",IF('PR-tampon'!B97=0,"",INDIRECT(NOM_FR_FACADE&amp;ADDRESS('PR-tampon'!$E97,COLUMN(REFERENCEMENT_FACADE[[#Headers],[TC/TNC
dans le domaine d''emploi visé]])))))</f>
        <v>TC</v>
      </c>
      <c r="K131" s="2" t="str">
        <f ca="1">IF('PR-tampon'!B97="","",IF('PR-tampon'!B97=0,"",INDIRECT(NOM_FR_FACADE&amp;ADDRESS('PR-tampon'!$E97,COLUMN(REFERENCEMENT_FACADE[[#Headers],[Synthèse support visés]])))))</f>
        <v>Charpente bois (NF DTU 31.1)</v>
      </c>
      <c r="L131" s="2" t="str">
        <f ca="1">IF('PR-tampon'!B97="","",IF('PR-tampon'!B97=0,"",INDIRECT(NOM_FR_FACADE&amp;ADDRESS('PR-tampon'!$E97,COLUMN(REFERENCEMENT_FACADE[[#Headers],[LIMITATION DE HAUTEUR DE FACADE3]])))))</f>
        <v>(Situation a à c) h≤ 18 m
(Situation d) h≤ 18 m</v>
      </c>
      <c r="M131" s="74">
        <f ca="1">IF('PR-tampon'!B97="","",IF('PR-tampon'!B97=0,"",INDIRECT(NOM_FR_FACADE&amp;ADDRESS('PR-tampon'!$E97,COLUMN(REFERENCEMENT_FACADE[[#Headers],[LIMITATION DE HAUTEUR DE FACADE]])))))</f>
        <v>18</v>
      </c>
      <c r="N131" s="59" t="str">
        <f ca="1">IF('PR-tampon'!B97="","",IF('PR-tampon'!B97=0,"",IF(INDIRECT(NOM_FR_FACADE&amp;ADDRESS('PR-tampon'!$E97,COLUMN(REFERENCEMENT_FACADE[Observation domaine d''emploi Hauteur])))=0,"-",INDIRECT(NOM_FR_FACADE&amp;ADDRESS('PR-tampon'!$E97,COLUMN(REFERENCEMENT_FACADE[Observation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1" s="2" t="str">
        <f ca="1">IF('PR-tampon'!B97="","",IF('PR-tampon'!B97=0,"",INDIRECT(NOM_FR_FACADE&amp;ADDRESS('PR-tampon'!$E97,COLUMN(REFERENCEMENT_FACADE[[#Headers],[Colonne catégorie visée]])))))</f>
        <v>I
II
III
IV</v>
      </c>
      <c r="P131" s="2" t="str">
        <f ca="1">IF('PR-tampon'!B97="","",IF('PR-tampon'!B97=0,"",INDIRECT(NOM_FR_FACADE&amp;ADDRESS('PR-tampon'!$E97,COLUMN(REFERENCEMENT_FACADE[[#Headers],[Colonne zone visée]])))))</f>
        <v>4
2
1
1</v>
      </c>
      <c r="Q131" s="59" t="str">
        <f ca="1">IF(OR(RECH_CATEGORIE=FALSE,MID(Tableau5[[#This Row],[ZONE DE SISMICITE MAXIMALE POUR LA CATEGORIE DE BATIMENT VISEE]],2,2)="**"),IF('PR-tampon'!B97="","",IF('PR-tampon'!B97=0,"",IF(INDIRECT(NOM_FR_FACADE&amp;ADDRESS('PR-tampon'!$E97,COLUMN(REFERENCEMENT_FACADE[OBSERVATIONS SUR DOMAINE D''EMPLOI Sismique])))="","-",(INDIRECT(NOM_FR_FACADE&amp;ADDRESS('PR-tampon'!$E97,COLUMN(REFERENCEMENT_FACADE[OBSERVATIONS SUR DOMAINE D''EMPLOI Sismique]))))))),"")</f>
        <v>-</v>
      </c>
      <c r="R131" s="2" t="str">
        <f ca="1">IF('PR-tampon'!B97="","",IF('PR-tampon'!B97=0,"",IF(INDIRECT(NOM_FR_FACADE&amp;ADDRESS('PR-tampon'!$E97,COLUMN(REFERENCEMENT_FACADE[REF ApL])))=0,"",INDIRECT(NOM_FR_FACADE&amp;ADDRESS('PR-tampon'!$E97,COLUMN(REFERENCEMENT_FACADE[REF ApL]))))))</f>
        <v/>
      </c>
    </row>
    <row r="132" spans="1:18" ht="170.1" customHeight="1" x14ac:dyDescent="0.25">
      <c r="A132" s="2">
        <f ca="1">IF('PR-tampon'!B98=0,"",IF(A131+1&gt;'MODULE DE RECHERCHE'!$F$36,"",A131+1))</f>
        <v>90</v>
      </c>
      <c r="B132" s="7">
        <f ca="1">IF('PR-tampon'!E98="","",IF('PR-tampon'!E98=0,"",INDIRECT(NOM_FR_FACADE&amp;ADDRESS('PR-tampon'!$E98,COLUMN(REFERENCEMENT_FACADE[[#Headers],[DATE REFERENCEMENT]])))))</f>
        <v>45881</v>
      </c>
      <c r="C132" s="2" t="str">
        <f ca="1">IF('PR-tampon'!B98="","",IF('PR-tampon'!B98=0,"",INDIRECT(NOM_FR_FACADE&amp;ADDRESS('PR-tampon'!$E98,COLUMN(REFERENCEMENT_FACADE[[#Headers],[ASPECT]])))))</f>
        <v>Métallique</v>
      </c>
      <c r="D132" s="2" t="str">
        <f ca="1">IF('PR-tampon'!B98="","",IF('PR-tampon'!B98=0,"",INDIRECT(NOM_FR_FACADE&amp;ADDRESS('PR-tampon'!$E98,COLUMN(REFERENCEMENT_FACADE[[#Headers],[TYPE DE PROCEDE]])))))</f>
        <v>Bardage rapporté réalisé par plaques nervurées sur FOB (Propriétaire)</v>
      </c>
      <c r="E132" s="2" t="str">
        <f ca="1">IF('PR-tampon'!B98="","",IF('PR-tampon'!B98=0,"",INDIRECT(NOM_FR_FACADE&amp;ADDRESS('PR-tampon'!$E98,COLUMN(REFERENCEMENT_FACADE[[#Headers],[NOM COMMERCIAL DU PROCEDE]])))))</f>
        <v>Façade à ossature bois non porteuse perspirante</v>
      </c>
      <c r="F132" s="2" t="str">
        <f ca="1">IF('PR-tampon'!B98="","",IF('PR-tampon'!B98=0,"",INDIRECT(NOM_FR_FACADE&amp;ADDRESS('PR-tampon'!$E98,COLUMN(REFERENCEMENT_FACADE[[#Headers],[FABRICANT / TITULAIRE]])))))</f>
        <v>SYbois</v>
      </c>
      <c r="G132" s="2" t="str">
        <f ca="1">IF('PR-tampon'!B98="","",IF('PR-tampon'!B98=0,"",INDIRECT(NOM_FR_FACADE&amp;ADDRESS('PR-tampon'!$E98,COLUMN(REFERENCEMENT_FACADE[[#Headers],[TYPE DE DOCUMENT DE REFERENCE]])))))</f>
        <v>Appréciation Technique d'Expérimentation (ATEx cas a)</v>
      </c>
      <c r="H132" s="2" t="str">
        <f ca="1">IF('PR-tampon'!B98="","",IF('PR-tampon'!B98=0,"",INDIRECT(NOM_FR_FACADE&amp;ADDRESS('PR-tampon'!$E98,COLUMN(REFERENCEMENT_FACADE[[#Headers],[REF]])))))</f>
        <v>2944_v2</v>
      </c>
      <c r="I132" s="7">
        <f ca="1">IF('PR-tampon'!B98="","",IF('PR-tampon'!B98=0,"",INDIRECT(NOM_FR_FACADE&amp;ADDRESS('PR-tampon'!$E98,COLUMN(REFERENCEMENT_FACADE[[#Headers],[AVIS LIMITE AU / VALIDITE]])))))</f>
        <v>46022</v>
      </c>
      <c r="J132" s="7" t="str">
        <f ca="1">IF('PR-tampon'!B98="","",IF('PR-tampon'!B98=0,"",INDIRECT(NOM_FR_FACADE&amp;ADDRESS('PR-tampon'!$E98,COLUMN(REFERENCEMENT_FACADE[[#Headers],[TC/TNC
dans le domaine d''emploi visé]])))))</f>
        <v>TC</v>
      </c>
      <c r="K132" s="2" t="str">
        <f ca="1">IF('PR-tampon'!B98="","",IF('PR-tampon'!B98=0,"",INDIRECT(NOM_FR_FACADE&amp;ADDRESS('PR-tampon'!$E98,COLUMN(REFERENCEMENT_FACADE[[#Headers],[Synthèse support visés]])))))</f>
        <v>FOB (Sous AT/DTA/ATEx)</v>
      </c>
      <c r="L132" s="2" t="str">
        <f ca="1">IF('PR-tampon'!B98="","",IF('PR-tampon'!B98=0,"",INDIRECT(NOM_FR_FACADE&amp;ADDRESS('PR-tampon'!$E98,COLUMN(REFERENCEMENT_FACADE[[#Headers],[LIMITATION DE HAUTEUR DE FACADE3]])))))</f>
        <v>(Situation a à c) h≤ 18 m
(Situation d) h≤ 18 m</v>
      </c>
      <c r="M132" s="74">
        <f ca="1">IF('PR-tampon'!B98="","",IF('PR-tampon'!B98=0,"",INDIRECT(NOM_FR_FACADE&amp;ADDRESS('PR-tampon'!$E98,COLUMN(REFERENCEMENT_FACADE[[#Headers],[LIMITATION DE HAUTEUR DE FACADE]])))))</f>
        <v>18</v>
      </c>
      <c r="N132" s="59" t="str">
        <f ca="1">IF('PR-tampon'!B98="","",IF('PR-tampon'!B98=0,"",IF(INDIRECT(NOM_FR_FACADE&amp;ADDRESS('PR-tampon'!$E98,COLUMN(REFERENCEMENT_FACADE[Observation domaine d''emploi Hauteur])))=0,"-",INDIRECT(NOM_FR_FACADE&amp;ADDRESS('PR-tampon'!$E98,COLUMN(REFERENCEMENT_FACADE[Observation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2" s="2" t="str">
        <f ca="1">IF('PR-tampon'!B98="","",IF('PR-tampon'!B98=0,"",INDIRECT(NOM_FR_FACADE&amp;ADDRESS('PR-tampon'!$E98,COLUMN(REFERENCEMENT_FACADE[[#Headers],[Colonne catégorie visée]])))))</f>
        <v>I
II
III
IV</v>
      </c>
      <c r="P132" s="2" t="str">
        <f ca="1">IF('PR-tampon'!B98="","",IF('PR-tampon'!B98=0,"",INDIRECT(NOM_FR_FACADE&amp;ADDRESS('PR-tampon'!$E98,COLUMN(REFERENCEMENT_FACADE[[#Headers],[Colonne zone visée]])))))</f>
        <v>4
4**
4**
4**</v>
      </c>
      <c r="Q132" s="59" t="str">
        <f ca="1">IF(OR(RECH_CATEGORIE=FALSE,MID(Tableau5[[#This Row],[ZONE DE SISMICITE MAXIMALE POUR LA CATEGORIE DE BATIMENT VISEE]],2,2)="**"),IF('PR-tampon'!B98="","",IF('PR-tampon'!B98=0,"",IF(INDIRECT(NOM_FR_FACADE&amp;ADDRESS('PR-tampon'!$E98,COLUMN(REFERENCEMENT_FACADE[OBSERVATIONS SUR DOMAINE D''EMPLOI Sismique])))="","-",(INDIRECT(NOM_FR_FACADE&amp;ADDRESS('PR-tampon'!$E98,COLUMN(REFERENCEMENT_FACADE[OBSERVATIONS SUR DOMAINE D''EMPLOI Sismique]))))))),"")</f>
        <v>** Domaine d'emploi sismique :
Toutefois le procédé de bardage extérieur pourra limiter les zones de sismicité des bâtiments visés.</v>
      </c>
      <c r="R132" s="2" t="str">
        <f ca="1">IF('PR-tampon'!B98="","",IF('PR-tampon'!B98=0,"",IF(INDIRECT(NOM_FR_FACADE&amp;ADDRESS('PR-tampon'!$E98,COLUMN(REFERENCEMENT_FACADE[REF ApL])))=0,"",INDIRECT(NOM_FR_FACADE&amp;ADDRESS('PR-tampon'!$E98,COLUMN(REFERENCEMENT_FACADE[REF ApL]))))))</f>
        <v>EFR 14-001488
EFR 18-004504</v>
      </c>
    </row>
    <row r="133" spans="1:18" ht="170.1" customHeight="1" x14ac:dyDescent="0.25">
      <c r="A133" s="2">
        <f ca="1">IF('PR-tampon'!B99=0,"",IF(A132+1&gt;'MODULE DE RECHERCHE'!$F$36,"",A132+1))</f>
        <v>91</v>
      </c>
      <c r="B133" s="7">
        <f ca="1">IF('PR-tampon'!E99="","",IF('PR-tampon'!E99=0,"",INDIRECT(NOM_FR_FACADE&amp;ADDRESS('PR-tampon'!$E99,COLUMN(REFERENCEMENT_FACADE[[#Headers],[DATE REFERENCEMENT]])))))</f>
        <v>45062</v>
      </c>
      <c r="C133" s="2" t="str">
        <f ca="1">IF('PR-tampon'!B99="","",IF('PR-tampon'!B99=0,"",INDIRECT(NOM_FR_FACADE&amp;ADDRESS('PR-tampon'!$E99,COLUMN(REFERENCEMENT_FACADE[[#Headers],[ASPECT]])))))</f>
        <v>Métallique</v>
      </c>
      <c r="D133" s="2" t="str">
        <f ca="1">IF('PR-tampon'!B99="","",IF('PR-tampon'!B99=0,"",INDIRECT(NOM_FR_FACADE&amp;ADDRESS('PR-tampon'!$E99,COLUMN(REFERENCEMENT_FACADE[[#Headers],[TYPE DE PROCEDE]])))))</f>
        <v>Bardage rapporté réalisé par plaques nervurées ou ondulées (acier protégé ou acier inoxydable) (Hors cassettes, clins, lames)</v>
      </c>
      <c r="E133" s="2" t="str">
        <f ca="1">IF('PR-tampon'!B99="","",IF('PR-tampon'!B99=0,"",INDIRECT(NOM_FR_FACADE&amp;ADDRESS('PR-tampon'!$E99,COLUMN(REFERENCEMENT_FACADE[[#Headers],[NOM COMMERCIAL DU PROCEDE]])))))</f>
        <v>-</v>
      </c>
      <c r="F133" s="2" t="str">
        <f ca="1">IF('PR-tampon'!B99="","",IF('PR-tampon'!B99=0,"",INDIRECT(NOM_FR_FACADE&amp;ADDRESS('PR-tampon'!$E99,COLUMN(REFERENCEMENT_FACADE[[#Headers],[FABRICANT / TITULAIRE]])))))</f>
        <v>-</v>
      </c>
      <c r="G133" s="2" t="str">
        <f ca="1">IF('PR-tampon'!B99="","",IF('PR-tampon'!B99=0,"",INDIRECT(NOM_FR_FACADE&amp;ADDRESS('PR-tampon'!$E99,COLUMN(REFERENCEMENT_FACADE[[#Headers],[TYPE DE DOCUMENT DE REFERENCE]])))))</f>
        <v>Recommandations professionnelles RAGE/PACTE/PROFEEL</v>
      </c>
      <c r="H133" s="2" t="str">
        <f ca="1">IF('PR-tampon'!B99="","",IF('PR-tampon'!B99=0,"",INDIRECT(NOM_FR_FACADE&amp;ADDRESS('PR-tampon'!$E99,COLUMN(REFERENCEMENT_FACADE[[#Headers],[REF]])))))</f>
        <v>BARDAGES EN ACIER PROTÉGÉ ET EN ACIER INOXYDABLE - NEUF ET RÉNOVATION</v>
      </c>
      <c r="I133" s="7" t="str">
        <f ca="1">IF('PR-tampon'!B99="","",IF('PR-tampon'!B99=0,"",INDIRECT(NOM_FR_FACADE&amp;ADDRESS('PR-tampon'!$E99,COLUMN(REFERENCEMENT_FACADE[[#Headers],[AVIS LIMITE AU / VALIDITE]])))))</f>
        <v>/</v>
      </c>
      <c r="J133" s="7" t="str">
        <f ca="1">IF('PR-tampon'!B99="","",IF('PR-tampon'!B99=0,"",INDIRECT(NOM_FR_FACADE&amp;ADDRESS('PR-tampon'!$E99,COLUMN(REFERENCEMENT_FACADE[[#Headers],[TC/TNC
dans le domaine d''emploi visé]])))))</f>
        <v>TC</v>
      </c>
      <c r="K133" s="2" t="str">
        <f ca="1">IF('PR-tampon'!B99="","",IF('PR-tampon'!B99=0,"",INDIRECT(NOM_FR_FACADE&amp;ADDRESS('PR-tampon'!$E99,COLUMN(REFERENCEMENT_FACADE[[#Headers],[Synthèse support visés]])))))</f>
        <v>COB (NF DTU 31.2) / CLT (Sous AT/DTA)</v>
      </c>
      <c r="L133" s="2" t="str">
        <f ca="1">IF('PR-tampon'!B99="","",IF('PR-tampon'!B99=0,"",INDIRECT(NOM_FR_FACADE&amp;ADDRESS('PR-tampon'!$E99,COLUMN(REFERENCEMENT_FACADE[[#Headers],[LIMITATION DE HAUTEUR DE FACADE3]])))))</f>
        <v>(Situation a à c) h≤ 18 m
(Situation d) h≤ 18 m</v>
      </c>
      <c r="M133" s="74">
        <f ca="1">IF('PR-tampon'!B99="","",IF('PR-tampon'!B99=0,"",INDIRECT(NOM_FR_FACADE&amp;ADDRESS('PR-tampon'!$E99,COLUMN(REFERENCEMENT_FACADE[[#Headers],[LIMITATION DE HAUTEUR DE FACADE]])))))</f>
        <v>18</v>
      </c>
      <c r="N133" s="59" t="str">
        <f ca="1">IF('PR-tampon'!B99="","",IF('PR-tampon'!B99=0,"",IF(INDIRECT(NOM_FR_FACADE&amp;ADDRESS('PR-tampon'!$E99,COLUMN(REFERENCEMENT_FACADE[Observation domaine d''emploi Hauteur])))=0,"-",INDIRECT(NOM_FR_FACADE&amp;ADDRESS('PR-tampon'!$E99,COLUMN(REFERENCEMENT_FACADE[Observation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3" s="2" t="str">
        <f ca="1">IF('PR-tampon'!B99="","",IF('PR-tampon'!B99=0,"",INDIRECT(NOM_FR_FACADE&amp;ADDRESS('PR-tampon'!$E99,COLUMN(REFERENCEMENT_FACADE[[#Headers],[Colonne catégorie visée]])))))</f>
        <v>I
II
III
IV</v>
      </c>
      <c r="P133" s="2" t="str">
        <f ca="1">IF('PR-tampon'!B99="","",IF('PR-tampon'!B99=0,"",INDIRECT(NOM_FR_FACADE&amp;ADDRESS('PR-tampon'!$E99,COLUMN(REFERENCEMENT_FACADE[[#Headers],[Colonne zone visée]])))))</f>
        <v>4
2
1
1</v>
      </c>
      <c r="Q133" s="59" t="str">
        <f ca="1">IF(OR(RECH_CATEGORIE=FALSE,MID(Tableau5[[#This Row],[ZONE DE SISMICITE MAXIMALE POUR LA CATEGORIE DE BATIMENT VISEE]],2,2)="**"),IF('PR-tampon'!B99="","",IF('PR-tampon'!B99=0,"",IF(INDIRECT(NOM_FR_FACADE&amp;ADDRESS('PR-tampon'!$E99,COLUMN(REFERENCEMENT_FACADE[OBSERVATIONS SUR DOMAINE D''EMPLOI Sismique])))="","-",(INDIRECT(NOM_FR_FACADE&amp;ADDRESS('PR-tampon'!$E99,COLUMN(REFERENCEMENT_FACADE[OBSERVATIONS SUR DOMAINE D''EMPLOI Sismique]))))))),"")</f>
        <v>-</v>
      </c>
      <c r="R133" s="2" t="str">
        <f ca="1">IF('PR-tampon'!B99="","",IF('PR-tampon'!B99=0,"",IF(INDIRECT(NOM_FR_FACADE&amp;ADDRESS('PR-tampon'!$E99,COLUMN(REFERENCEMENT_FACADE[REF ApL])))=0,"",INDIRECT(NOM_FR_FACADE&amp;ADDRESS('PR-tampon'!$E99,COLUMN(REFERENCEMENT_FACADE[REF ApL]))))))</f>
        <v>AL - Bois construction et propagation du feu par les façades
V4 du 26/07/2023</v>
      </c>
    </row>
    <row r="134" spans="1:18" ht="170.1" customHeight="1" x14ac:dyDescent="0.25">
      <c r="A134" s="2">
        <f ca="1">IF('PR-tampon'!B100=0,"",IF(A133+1&gt;'MODULE DE RECHERCHE'!$F$36,"",A133+1))</f>
        <v>92</v>
      </c>
      <c r="B134" s="7">
        <f ca="1">IF('PR-tampon'!E100="","",IF('PR-tampon'!E100=0,"",INDIRECT(NOM_FR_FACADE&amp;ADDRESS('PR-tampon'!$E100,COLUMN(REFERENCEMENT_FACADE[[#Headers],[DATE REFERENCEMENT]])))))</f>
        <v>45062</v>
      </c>
      <c r="C134" s="2" t="str">
        <f ca="1">IF('PR-tampon'!B100="","",IF('PR-tampon'!B100=0,"",INDIRECT(NOM_FR_FACADE&amp;ADDRESS('PR-tampon'!$E100,COLUMN(REFERENCEMENT_FACADE[[#Headers],[ASPECT]])))))</f>
        <v>Minéral</v>
      </c>
      <c r="D134" s="2" t="str">
        <f ca="1">IF('PR-tampon'!B100="","",IF('PR-tampon'!B100=0,"",INDIRECT(NOM_FR_FACADE&amp;ADDRESS('PR-tampon'!$E100,COLUMN(REFERENCEMENT_FACADE[[#Headers],[TYPE DE PROCEDE]])))))</f>
        <v>Bardage rapporté en tuile de terre cuite</v>
      </c>
      <c r="E134" s="2" t="str">
        <f ca="1">IF('PR-tampon'!B100="","",IF('PR-tampon'!B100=0,"",INDIRECT(NOM_FR_FACADE&amp;ADDRESS('PR-tampon'!$E100,COLUMN(REFERENCEMENT_FACADE[[#Headers],[NOM COMMERCIAL DU PROCEDE]])))))</f>
        <v>-</v>
      </c>
      <c r="F134" s="2" t="str">
        <f ca="1">IF('PR-tampon'!B100="","",IF('PR-tampon'!B100=0,"",INDIRECT(NOM_FR_FACADE&amp;ADDRESS('PR-tampon'!$E100,COLUMN(REFERENCEMENT_FACADE[[#Headers],[FABRICANT / TITULAIRE]])))))</f>
        <v>-</v>
      </c>
      <c r="G134" s="2" t="str">
        <f ca="1">IF('PR-tampon'!B100="","",IF('PR-tampon'!B100=0,"",INDIRECT(NOM_FR_FACADE&amp;ADDRESS('PR-tampon'!$E100,COLUMN(REFERENCEMENT_FACADE[[#Headers],[TYPE DE DOCUMENT DE REFERENCE]])))))</f>
        <v>Règles professionnelles</v>
      </c>
      <c r="H134" s="2" t="str">
        <f ca="1">IF('PR-tampon'!B100="","",IF('PR-tampon'!B100=0,"",INDIRECT(NOM_FR_FACADE&amp;ADDRESS('PR-tampon'!$E100,COLUMN(REFERENCEMENT_FACADE[[#Headers],[REF]])))))</f>
        <v>Bardage rapporté de tuiles terre cuite sur construction à ossature bois et panneaux CLT</v>
      </c>
      <c r="I134" s="7" t="str">
        <f ca="1">IF('PR-tampon'!B100="","",IF('PR-tampon'!B100=0,"",INDIRECT(NOM_FR_FACADE&amp;ADDRESS('PR-tampon'!$E100,COLUMN(REFERENCEMENT_FACADE[[#Headers],[AVIS LIMITE AU / VALIDITE]])))))</f>
        <v>/</v>
      </c>
      <c r="J134" s="7" t="str">
        <f ca="1">IF('PR-tampon'!B100="","",IF('PR-tampon'!B100=0,"",INDIRECT(NOM_FR_FACADE&amp;ADDRESS('PR-tampon'!$E100,COLUMN(REFERENCEMENT_FACADE[[#Headers],[TC/TNC
dans le domaine d''emploi visé]])))))</f>
        <v>TC</v>
      </c>
      <c r="K134" s="2" t="str">
        <f ca="1">IF('PR-tampon'!B100="","",IF('PR-tampon'!B100=0,"",INDIRECT(NOM_FR_FACADE&amp;ADDRESS('PR-tampon'!$E100,COLUMN(REFERENCEMENT_FACADE[[#Headers],[Synthèse support visés]])))))</f>
        <v>COB (NF DTU 31.2) / CLT (Sous AT/DTA)</v>
      </c>
      <c r="L134" s="2" t="str">
        <f ca="1">IF('PR-tampon'!B100="","",IF('PR-tampon'!B100=0,"",INDIRECT(NOM_FR_FACADE&amp;ADDRESS('PR-tampon'!$E100,COLUMN(REFERENCEMENT_FACADE[[#Headers],[LIMITATION DE HAUTEUR DE FACADE3]])))))</f>
        <v xml:space="preserve">(Situation a à c) h≤ 28 m
</v>
      </c>
      <c r="M134" s="74">
        <f ca="1">IF('PR-tampon'!B100="","",IF('PR-tampon'!B100=0,"",INDIRECT(NOM_FR_FACADE&amp;ADDRESS('PR-tampon'!$E100,COLUMN(REFERENCEMENT_FACADE[[#Headers],[LIMITATION DE HAUTEUR DE FACADE]])))))</f>
        <v>28</v>
      </c>
      <c r="N134" s="59" t="str">
        <f ca="1">IF('PR-tampon'!B100="","",IF('PR-tampon'!B100=0,"",IF(INDIRECT(NOM_FR_FACADE&amp;ADDRESS('PR-tampon'!$E100,COLUMN(REFERENCEMENT_FACADE[Observation domaine d''emploi Hauteur])))=0,"-",INDIRECT(NOM_FR_FACADE&amp;ADDRESS('PR-tampon'!$E100,COLUMN(REFERENCEMENT_FACADE[Observation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4" s="2" t="str">
        <f ca="1">IF('PR-tampon'!B100="","",IF('PR-tampon'!B100=0,"",INDIRECT(NOM_FR_FACADE&amp;ADDRESS('PR-tampon'!$E100,COLUMN(REFERENCEMENT_FACADE[[#Headers],[Colonne catégorie visée]])))))</f>
        <v>I
II
III
IV</v>
      </c>
      <c r="P134" s="2" t="str">
        <f ca="1">IF('PR-tampon'!B100="","",IF('PR-tampon'!B100=0,"",INDIRECT(NOM_FR_FACADE&amp;ADDRESS('PR-tampon'!$E100,COLUMN(REFERENCEMENT_FACADE[[#Headers],[Colonne zone visée]])))))</f>
        <v>4
4**
4**
4**</v>
      </c>
      <c r="Q134" s="59" t="str">
        <f ca="1">IF(OR(RECH_CATEGORIE=FALSE,MID(Tableau5[[#This Row],[ZONE DE SISMICITE MAXIMALE POUR LA CATEGORIE DE BATIMENT VISEE]],2,2)="**"),IF('PR-tampon'!B100="","",IF('PR-tampon'!B100=0,"",IF(INDIRECT(NOM_FR_FACADE&amp;ADDRESS('PR-tampon'!$E100,COLUMN(REFERENCEMENT_FACADE[OBSERVATIONS SUR DOMAINE D''EMPLOI Sismique])))="","-",(INDIRECT(NOM_FR_FACADE&amp;ADDRESS('PR-tampon'!$E100,COLUMN(REFERENCEMENT_FACADE[OBSERVATIONS SUR DOMAINE D''EMPLOI Sismique]))))))),"")</f>
        <v>** Domaine d'emploi sismique :
Hors configurations avec un système de masse surfacique supérieure ou égale à 75 kg/m².
Entraxe de fixation de l'ossature = 1000mm
Entraxe de l'ossature 645mm</v>
      </c>
      <c r="R134" s="2" t="str">
        <f ca="1">IF('PR-tampon'!B100="","",IF('PR-tampon'!B100=0,"",IF(INDIRECT(NOM_FR_FACADE&amp;ADDRESS('PR-tampon'!$E100,COLUMN(REFERENCEMENT_FACADE[REF ApL])))=0,"",INDIRECT(NOM_FR_FACADE&amp;ADDRESS('PR-tampon'!$E100,COLUMN(REFERENCEMENT_FACADE[REF ApL]))))))</f>
        <v>AL18-239</v>
      </c>
    </row>
    <row r="135" spans="1:18" ht="170.1" customHeight="1" x14ac:dyDescent="0.25">
      <c r="A135" s="2">
        <f ca="1">IF('PR-tampon'!B101=0,"",IF(A134+1&gt;'MODULE DE RECHERCHE'!$F$36,"",A134+1))</f>
        <v>93</v>
      </c>
      <c r="B135" s="7">
        <f ca="1">IF('PR-tampon'!E101="","",IF('PR-tampon'!E101=0,"",INDIRECT(NOM_FR_FACADE&amp;ADDRESS('PR-tampon'!$E101,COLUMN(REFERENCEMENT_FACADE[[#Headers],[DATE REFERENCEMENT]])))))</f>
        <v>45700</v>
      </c>
      <c r="C135" s="2" t="str">
        <f ca="1">IF('PR-tampon'!B101="","",IF('PR-tampon'!B101=0,"",INDIRECT(NOM_FR_FACADE&amp;ADDRESS('PR-tampon'!$E101,COLUMN(REFERENCEMENT_FACADE[[#Headers],[ASPECT]])))))</f>
        <v>Minéral</v>
      </c>
      <c r="D135" s="2" t="str">
        <f ca="1">IF('PR-tampon'!B101="","",IF('PR-tampon'!B101=0,"",INDIRECT(NOM_FR_FACADE&amp;ADDRESS('PR-tampon'!$E101,COLUMN(REFERENCEMENT_FACADE[[#Headers],[TYPE DE PROCEDE]])))))</f>
        <v>Bardage rapporté en terre cuite</v>
      </c>
      <c r="E135" s="2" t="str">
        <f ca="1">IF('PR-tampon'!B101="","",IF('PR-tampon'!B101=0,"",INDIRECT(NOM_FR_FACADE&amp;ADDRESS('PR-tampon'!$E101,COLUMN(REFERENCEMENT_FACADE[[#Headers],[NOM COMMERCIAL DU PROCEDE]])))))</f>
        <v>VETAbric, VETApier, VETAcime Bardage sur support Bois</v>
      </c>
      <c r="F135" s="2" t="str">
        <f ca="1">IF('PR-tampon'!B101="","",IF('PR-tampon'!B101=0,"",INDIRECT(NOM_FR_FACADE&amp;ADDRESS('PR-tampon'!$E101,COLUMN(REFERENCEMENT_FACADE[[#Headers],[FABRICANT / TITULAIRE]])))))</f>
        <v>Veta France 
(FR)</v>
      </c>
      <c r="G135" s="2" t="str">
        <f ca="1">IF('PR-tampon'!B101="","",IF('PR-tampon'!B101=0,"",INDIRECT(NOM_FR_FACADE&amp;ADDRESS('PR-tampon'!$E101,COLUMN(REFERENCEMENT_FACADE[[#Headers],[TYPE DE DOCUMENT DE REFERENCE]])))))</f>
        <v>Avis Technique</v>
      </c>
      <c r="H135" s="2" t="str">
        <f ca="1">IF('PR-tampon'!B101="","",IF('PR-tampon'!B101=0,"",INDIRECT(NOM_FR_FACADE&amp;ADDRESS('PR-tampon'!$E101,COLUMN(REFERENCEMENT_FACADE[[#Headers],[REF]])))))</f>
        <v>2.2/21-1824_V3</v>
      </c>
      <c r="I135" s="7">
        <f ca="1">IF('PR-tampon'!B101="","",IF('PR-tampon'!B101=0,"",INDIRECT(NOM_FR_FACADE&amp;ADDRESS('PR-tampon'!$E101,COLUMN(REFERENCEMENT_FACADE[[#Headers],[AVIS LIMITE AU / VALIDITE]])))))</f>
        <v>46446</v>
      </c>
      <c r="J135" s="7" t="str">
        <f ca="1">IF('PR-tampon'!B101="","",IF('PR-tampon'!B101=0,"",INDIRECT(NOM_FR_FACADE&amp;ADDRESS('PR-tampon'!$E101,COLUMN(REFERENCEMENT_FACADE[[#Headers],[TC/TNC
dans le domaine d''emploi visé]])))))</f>
        <v>TC</v>
      </c>
      <c r="K135" s="2" t="str">
        <f ca="1">IF('PR-tampon'!B101="","",IF('PR-tampon'!B101=0,"",INDIRECT(NOM_FR_FACADE&amp;ADDRESS('PR-tampon'!$E101,COLUMN(REFERENCEMENT_FACADE[[#Headers],[Synthèse support visés]])))))</f>
        <v>COB (NF DTU 31.2) / CLT (Sous AT/DTA)</v>
      </c>
      <c r="L135" s="2" t="str">
        <f ca="1">IF('PR-tampon'!B101="","",IF('PR-tampon'!B101=0,"",INDIRECT(NOM_FR_FACADE&amp;ADDRESS('PR-tampon'!$E101,COLUMN(REFERENCEMENT_FACADE[[#Headers],[LIMITATION DE HAUTEUR DE FACADE3]])))))</f>
        <v>(Situation a à c) h≤ 28 m
(Situation d) h≤ 18 m</v>
      </c>
      <c r="M135" s="74">
        <f ca="1">IF('PR-tampon'!B101="","",IF('PR-tampon'!B101=0,"",INDIRECT(NOM_FR_FACADE&amp;ADDRESS('PR-tampon'!$E101,COLUMN(REFERENCEMENT_FACADE[[#Headers],[LIMITATION DE HAUTEUR DE FACADE]])))))</f>
        <v>28</v>
      </c>
      <c r="N135" s="59" t="str">
        <f ca="1">IF('PR-tampon'!B101="","",IF('PR-tampon'!B101=0,"",IF(INDIRECT(NOM_FR_FACADE&amp;ADDRESS('PR-tampon'!$E101,COLUMN(REFERENCEMENT_FACADE[Observation domaine d''emploi Hauteur])))=0,"-",INDIRECT(NOM_FR_FACADE&amp;ADDRESS('PR-tampon'!$E101,COLUMN(REFERENCEMENT_FACADE[Observation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5" s="2" t="str">
        <f ca="1">IF('PR-tampon'!B101="","",IF('PR-tampon'!B101=0,"",INDIRECT(NOM_FR_FACADE&amp;ADDRESS('PR-tampon'!$E101,COLUMN(REFERENCEMENT_FACADE[[#Headers],[Colonne catégorie visée]])))))</f>
        <v>I
II
III
IV</v>
      </c>
      <c r="P135" s="2" t="str">
        <f ca="1">IF('PR-tampon'!B101="","",IF('PR-tampon'!B101=0,"",INDIRECT(NOM_FR_FACADE&amp;ADDRESS('PR-tampon'!$E101,COLUMN(REFERENCEMENT_FACADE[[#Headers],[Colonne zone visée]])))))</f>
        <v>4
4**
4**
1</v>
      </c>
      <c r="Q135" s="59" t="str">
        <f ca="1">IF(OR(RECH_CATEGORIE=FALSE,MID(Tableau5[[#This Row],[ZONE DE SISMICITE MAXIMALE POUR LA CATEGORIE DE BATIMENT VISEE]],2,2)="**"),IF('PR-tampon'!B101="","",IF('PR-tampon'!B101=0,"",IF(INDIRECT(NOM_FR_FACADE&amp;ADDRESS('PR-tampon'!$E101,COLUMN(REFERENCEMENT_FACADE[OBSERVATIONS SUR DOMAINE D''EMPLOI Sismique])))="","-",(INDIRECT(NOM_FR_FACADE&amp;ADDRESS('PR-tampon'!$E101,COLUMN(REFERENCEMENT_FACADE[OBSERVATIONS SUR DOMAINE D''EMPLOI Sismique]))))))),"")</f>
        <v>** Domaine d'emploi sismique :
Pose du procédé VETAbric, VETApier et VETAcime bardage sur support bois (COB/CLT) pour une masse surfacique maximale du système de 41 kg/m² avec ossature bois en pose sur contre ossature (45 x 80 mm) avec isolation supportée et en simple résea u sur CLT en zones sismiques</v>
      </c>
      <c r="R135" s="2" t="str">
        <f ca="1">IF('PR-tampon'!B101="","",IF('PR-tampon'!B101=0,"",IF(INDIRECT(NOM_FR_FACADE&amp;ADDRESS('PR-tampon'!$E101,COLUMN(REFERENCEMENT_FACADE[REF ApL])))=0,"",INDIRECT(NOM_FR_FACADE&amp;ADDRESS('PR-tampon'!$E101,COLUMN(REFERENCEMENT_FACADE[REF ApL]))))))</f>
        <v/>
      </c>
    </row>
    <row r="136" spans="1:18" ht="170.1" customHeight="1" x14ac:dyDescent="0.25">
      <c r="A136" s="2">
        <f ca="1">IF('PR-tampon'!B102=0,"",IF(A135+1&gt;'MODULE DE RECHERCHE'!$F$36,"",A135+1))</f>
        <v>94</v>
      </c>
      <c r="B136" s="7">
        <f ca="1">IF('PR-tampon'!E102="","",IF('PR-tampon'!E102=0,"",INDIRECT(NOM_FR_FACADE&amp;ADDRESS('PR-tampon'!$E102,COLUMN(REFERENCEMENT_FACADE[[#Headers],[DATE REFERENCEMENT]])))))</f>
        <v>45384</v>
      </c>
      <c r="C136" s="2" t="str">
        <f ca="1">IF('PR-tampon'!B102="","",IF('PR-tampon'!B102=0,"",INDIRECT(NOM_FR_FACADE&amp;ADDRESS('PR-tampon'!$E102,COLUMN(REFERENCEMENT_FACADE[[#Headers],[ASPECT]])))))</f>
        <v>Minéral</v>
      </c>
      <c r="D136" s="2" t="str">
        <f ca="1">IF('PR-tampon'!B102="","",IF('PR-tampon'!B102=0,"",INDIRECT(NOM_FR_FACADE&amp;ADDRESS('PR-tampon'!$E102,COLUMN(REFERENCEMENT_FACADE[[#Headers],[TYPE DE PROCEDE]])))))</f>
        <v>Bardage rapporté en terre cuite</v>
      </c>
      <c r="E136" s="2" t="str">
        <f ca="1">IF('PR-tampon'!B102="","",IF('PR-tampon'!B102=0,"",INDIRECT(NOM_FR_FACADE&amp;ADDRESS('PR-tampon'!$E102,COLUMN(REFERENCEMENT_FACADE[[#Headers],[NOM COMMERCIAL DU PROCEDE]])))))</f>
        <v>Altivo ® -Altivolite® sur Bois</v>
      </c>
      <c r="F136" s="2" t="str">
        <f ca="1">IF('PR-tampon'!B102="","",IF('PR-tampon'!B102=0,"",INDIRECT(NOM_FR_FACADE&amp;ADDRESS('PR-tampon'!$E102,COLUMN(REFERENCEMENT_FACADE[[#Headers],[FABRICANT / TITULAIRE]])))))</f>
        <v>Wienerberger S.A.S. 
(FR)</v>
      </c>
      <c r="G136" s="2" t="str">
        <f ca="1">IF('PR-tampon'!B102="","",IF('PR-tampon'!B102=0,"",INDIRECT(NOM_FR_FACADE&amp;ADDRESS('PR-tampon'!$E102,COLUMN(REFERENCEMENT_FACADE[[#Headers],[TYPE DE DOCUMENT DE REFERENCE]])))))</f>
        <v>Avis Technique</v>
      </c>
      <c r="H136" s="2" t="str">
        <f ca="1">IF('PR-tampon'!B102="","",IF('PR-tampon'!B102=0,"",INDIRECT(NOM_FR_FACADE&amp;ADDRESS('PR-tampon'!$E102,COLUMN(REFERENCEMENT_FACADE[[#Headers],[REF]])))))</f>
        <v>2.2/22-1843_V1</v>
      </c>
      <c r="I136" s="7">
        <f ca="1">IF('PR-tampon'!B102="","",IF('PR-tampon'!B102=0,"",INDIRECT(NOM_FR_FACADE&amp;ADDRESS('PR-tampon'!$E102,COLUMN(REFERENCEMENT_FACADE[[#Headers],[AVIS LIMITE AU / VALIDITE]])))))</f>
        <v>46022</v>
      </c>
      <c r="J136" s="7" t="str">
        <f ca="1">IF('PR-tampon'!B102="","",IF('PR-tampon'!B102=0,"",INDIRECT(NOM_FR_FACADE&amp;ADDRESS('PR-tampon'!$E102,COLUMN(REFERENCEMENT_FACADE[[#Headers],[TC/TNC
dans le domaine d''emploi visé]])))))</f>
        <v>TC</v>
      </c>
      <c r="K136" s="2" t="str">
        <f ca="1">IF('PR-tampon'!B102="","",IF('PR-tampon'!B102=0,"",INDIRECT(NOM_FR_FACADE&amp;ADDRESS('PR-tampon'!$E102,COLUMN(REFERENCEMENT_FACADE[[#Headers],[Synthèse support visés]])))))</f>
        <v>COB (NF DTU 31.2) / CLT (Sous AT/DTA)</v>
      </c>
      <c r="L136" s="2" t="str">
        <f ca="1">IF('PR-tampon'!B102="","",IF('PR-tampon'!B102=0,"",INDIRECT(NOM_FR_FACADE&amp;ADDRESS('PR-tampon'!$E102,COLUMN(REFERENCEMENT_FACADE[[#Headers],[LIMITATION DE HAUTEUR DE FACADE3]])))))</f>
        <v>(Situation a à c) h≤ 18 m
(Situation d) h≤ 10 m</v>
      </c>
      <c r="M136" s="74">
        <f ca="1">IF('PR-tampon'!B102="","",IF('PR-tampon'!B102=0,"",INDIRECT(NOM_FR_FACADE&amp;ADDRESS('PR-tampon'!$E102,COLUMN(REFERENCEMENT_FACADE[[#Headers],[LIMITATION DE HAUTEUR DE FACADE]])))))</f>
        <v>18</v>
      </c>
      <c r="N136" s="59" t="str">
        <f ca="1">IF('PR-tampon'!B102="","",IF('PR-tampon'!B102=0,"",IF(INDIRECT(NOM_FR_FACADE&amp;ADDRESS('PR-tampon'!$E102,COLUMN(REFERENCEMENT_FACADE[Observation domaine d''emploi Hauteur])))=0,"-",INDIRECT(NOM_FR_FACADE&amp;ADDRESS('PR-tampon'!$E102,COLUMN(REFERENCEMENT_FACADE[Observation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6" s="2" t="str">
        <f ca="1">IF('PR-tampon'!B102="","",IF('PR-tampon'!B102=0,"",INDIRECT(NOM_FR_FACADE&amp;ADDRESS('PR-tampon'!$E102,COLUMN(REFERENCEMENT_FACADE[[#Headers],[Colonne catégorie visée]])))))</f>
        <v>I
II
III
IV</v>
      </c>
      <c r="P136" s="2" t="str">
        <f ca="1">IF('PR-tampon'!B102="","",IF('PR-tampon'!B102=0,"",INDIRECT(NOM_FR_FACADE&amp;ADDRESS('PR-tampon'!$E102,COLUMN(REFERENCEMENT_FACADE[[#Headers],[Colonne zone visée]])))))</f>
        <v>4
4**
3**
1</v>
      </c>
      <c r="Q136" s="59" t="str">
        <f ca="1">IF(OR(RECH_CATEGORIE=FALSE,MID(Tableau5[[#This Row],[ZONE DE SISMICITE MAXIMALE POUR LA CATEGORIE DE BATIMENT VISEE]],2,2)="**"),IF('PR-tampon'!B102="","",IF('PR-tampon'!B102=0,"",IF(INDIRECT(NOM_FR_FACADE&amp;ADDRESS('PR-tampon'!$E102,COLUMN(REFERENCEMENT_FACADE[OBSERVATIONS SUR DOMAINE D''EMPLOI Sismique])))="","-",(INDIRECT(NOM_FR_FACADE&amp;ADDRESS('PR-tampon'!$E102,COLUMN(REFERENCEMENT_FACADE[OBSERVATIONS SUR DOMAINE D''EMPLOI Sismique]))))))),"")</f>
        <v>** Domaine d'emploi sismique :
Pose du procédé en zones sismiques avec ossature aluminium</v>
      </c>
      <c r="R136" s="2" t="str">
        <f ca="1">IF('PR-tampon'!B102="","",IF('PR-tampon'!B102=0,"",IF(INDIRECT(NOM_FR_FACADE&amp;ADDRESS('PR-tampon'!$E102,COLUMN(REFERENCEMENT_FACADE[REF ApL])))=0,"",INDIRECT(NOM_FR_FACADE&amp;ADDRESS('PR-tampon'!$E102,COLUMN(REFERENCEMENT_FACADE[REF ApL]))))))</f>
        <v>EFR-19-004935</v>
      </c>
    </row>
    <row r="137" spans="1:18" ht="170.1" customHeight="1" x14ac:dyDescent="0.25">
      <c r="A137" s="2">
        <f ca="1">IF('PR-tampon'!B103=0,"",IF(A136+1&gt;'MODULE DE RECHERCHE'!$F$36,"",A136+1))</f>
        <v>95</v>
      </c>
      <c r="B137" s="7">
        <f ca="1">IF('PR-tampon'!E103="","",IF('PR-tampon'!E103=0,"",INDIRECT(NOM_FR_FACADE&amp;ADDRESS('PR-tampon'!$E103,COLUMN(REFERENCEMENT_FACADE[[#Headers],[DATE REFERENCEMENT]])))))</f>
        <v>45216</v>
      </c>
      <c r="C137" s="2" t="str">
        <f ca="1">IF('PR-tampon'!B103="","",IF('PR-tampon'!B103=0,"",INDIRECT(NOM_FR_FACADE&amp;ADDRESS('PR-tampon'!$E103,COLUMN(REFERENCEMENT_FACADE[[#Headers],[ASPECT]])))))</f>
        <v>Minéral</v>
      </c>
      <c r="D137" s="2" t="str">
        <f ca="1">IF('PR-tampon'!B103="","",IF('PR-tampon'!B103=0,"",INDIRECT(NOM_FR_FACADE&amp;ADDRESS('PR-tampon'!$E103,COLUMN(REFERENCEMENT_FACADE[[#Headers],[TYPE DE PROCEDE]])))))</f>
        <v>Bardage rapporté en terre cuite</v>
      </c>
      <c r="E137" s="2" t="str">
        <f ca="1">IF('PR-tampon'!B103="","",IF('PR-tampon'!B103=0,"",INDIRECT(NOM_FR_FACADE&amp;ADDRESS('PR-tampon'!$E103,COLUMN(REFERENCEMENT_FACADE[[#Headers],[NOM COMMERCIAL DU PROCEDE]])))))</f>
        <v>Alphaton HF (Pose verticale) sur support bois</v>
      </c>
      <c r="F137" s="2" t="str">
        <f ca="1">IF('PR-tampon'!B103="","",IF('PR-tampon'!B103=0,"",INDIRECT(NOM_FR_FACADE&amp;ADDRESS('PR-tampon'!$E103,COLUMN(REFERENCEMENT_FACADE[[#Headers],[FABRICANT / TITULAIRE]])))))</f>
        <v>Moeding Keramikfassaden GmbH 
(DE)</v>
      </c>
      <c r="G137" s="2" t="str">
        <f ca="1">IF('PR-tampon'!B103="","",IF('PR-tampon'!B103=0,"",INDIRECT(NOM_FR_FACADE&amp;ADDRESS('PR-tampon'!$E103,COLUMN(REFERENCEMENT_FACADE[[#Headers],[TYPE DE DOCUMENT DE REFERENCE]])))))</f>
        <v>Avis Technique</v>
      </c>
      <c r="H137" s="2" t="str">
        <f ca="1">IF('PR-tampon'!B103="","",IF('PR-tampon'!B103=0,"",INDIRECT(NOM_FR_FACADE&amp;ADDRESS('PR-tampon'!$E103,COLUMN(REFERENCEMENT_FACADE[[#Headers],[REF]])))))</f>
        <v>2.2/23-1852_V1</v>
      </c>
      <c r="I137" s="7">
        <f ca="1">IF('PR-tampon'!B103="","",IF('PR-tampon'!B103=0,"",INDIRECT(NOM_FR_FACADE&amp;ADDRESS('PR-tampon'!$E103,COLUMN(REFERENCEMENT_FACADE[[#Headers],[AVIS LIMITE AU / VALIDITE]])))))</f>
        <v>45930</v>
      </c>
      <c r="J137" s="7" t="str">
        <f ca="1">IF('PR-tampon'!B103="","",IF('PR-tampon'!B103=0,"",INDIRECT(NOM_FR_FACADE&amp;ADDRESS('PR-tampon'!$E103,COLUMN(REFERENCEMENT_FACADE[[#Headers],[TC/TNC
dans le domaine d''emploi visé]])))))</f>
        <v>TC</v>
      </c>
      <c r="K137" s="2" t="str">
        <f ca="1">IF('PR-tampon'!B103="","",IF('PR-tampon'!B103=0,"",INDIRECT(NOM_FR_FACADE&amp;ADDRESS('PR-tampon'!$E103,COLUMN(REFERENCEMENT_FACADE[[#Headers],[Synthèse support visés]])))))</f>
        <v>COB (NF DTU 31.2) / CLT (Sous AT/DTA)</v>
      </c>
      <c r="L137" s="2" t="str">
        <f ca="1">IF('PR-tampon'!B103="","",IF('PR-tampon'!B103=0,"",INDIRECT(NOM_FR_FACADE&amp;ADDRESS('PR-tampon'!$E103,COLUMN(REFERENCEMENT_FACADE[[#Headers],[LIMITATION DE HAUTEUR DE FACADE3]])))))</f>
        <v>(Situation a à c) h≤ 18 m
(Situation d) h≤ 10 m</v>
      </c>
      <c r="M137" s="74">
        <f ca="1">IF('PR-tampon'!B103="","",IF('PR-tampon'!B103=0,"",INDIRECT(NOM_FR_FACADE&amp;ADDRESS('PR-tampon'!$E103,COLUMN(REFERENCEMENT_FACADE[[#Headers],[LIMITATION DE HAUTEUR DE FACADE]])))))</f>
        <v>18</v>
      </c>
      <c r="N137" s="59" t="str">
        <f ca="1">IF('PR-tampon'!B103="","",IF('PR-tampon'!B103=0,"",IF(INDIRECT(NOM_FR_FACADE&amp;ADDRESS('PR-tampon'!$E103,COLUMN(REFERENCEMENT_FACADE[Observation domaine d''emploi Hauteur])))=0,"-",INDIRECT(NOM_FR_FACADE&amp;ADDRESS('PR-tampon'!$E103,COLUMN(REFERENCEMENT_FACADE[Observation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7" s="2" t="str">
        <f ca="1">IF('PR-tampon'!B103="","",IF('PR-tampon'!B103=0,"",INDIRECT(NOM_FR_FACADE&amp;ADDRESS('PR-tampon'!$E103,COLUMN(REFERENCEMENT_FACADE[[#Headers],[Colonne catégorie visée]])))))</f>
        <v>I
II
III
IV</v>
      </c>
      <c r="P137" s="2" t="str">
        <f ca="1">IF('PR-tampon'!B103="","",IF('PR-tampon'!B103=0,"",INDIRECT(NOM_FR_FACADE&amp;ADDRESS('PR-tampon'!$E103,COLUMN(REFERENCEMENT_FACADE[[#Headers],[Colonne zone visée]])))))</f>
        <v>4
4**
4**
2**</v>
      </c>
      <c r="Q137" s="59" t="str">
        <f ca="1">IF(OR(RECH_CATEGORIE=FALSE,MID(Tableau5[[#This Row],[ZONE DE SISMICITE MAXIMALE POUR LA CATEGORIE DE BATIMENT VISEE]],2,2)="**"),IF('PR-tampon'!B103="","",IF('PR-tampon'!B103=0,"",IF(INDIRECT(NOM_FR_FACADE&amp;ADDRESS('PR-tampon'!$E103,COLUMN(REFERENCEMENT_FACADE[OBSERVATIONS SUR DOMAINE D''EMPLOI Sismique])))="","-",(INDIRECT(NOM_FR_FACADE&amp;ADDRESS('PR-tampon'!$E103,COLUMN(REFERENCEMENT_FACADE[OBSERVATIONS SUR DOMAINE D''EMPLOI Sismique]))))))),"")</f>
        <v>** Domaine d'emploi sismique :
Le procédé de bardage rapporté ALPHATON® HF, de dimensions maximales 350x1500x30mm peut être mis en œuvre en zones de sismicité et bâtiments</v>
      </c>
      <c r="R137" s="2" t="str">
        <f ca="1">IF('PR-tampon'!B103="","",IF('PR-tampon'!B103=0,"",IF(INDIRECT(NOM_FR_FACADE&amp;ADDRESS('PR-tampon'!$E103,COLUMN(REFERENCEMENT_FACADE[REF ApL])))=0,"",INDIRECT(NOM_FR_FACADE&amp;ADDRESS('PR-tampon'!$E103,COLUMN(REFERENCEMENT_FACADE[REF ApL]))))))</f>
        <v/>
      </c>
    </row>
    <row r="138" spans="1:18" ht="170.1" customHeight="1" x14ac:dyDescent="0.25">
      <c r="A138" s="2">
        <f ca="1">IF('PR-tampon'!B104=0,"",IF(A137+1&gt;'MODULE DE RECHERCHE'!$F$36,"",A137+1))</f>
        <v>96</v>
      </c>
      <c r="B138" s="7">
        <f ca="1">IF('PR-tampon'!E104="","",IF('PR-tampon'!E104=0,"",INDIRECT(NOM_FR_FACADE&amp;ADDRESS('PR-tampon'!$E104,COLUMN(REFERENCEMENT_FACADE[[#Headers],[DATE REFERENCEMENT]])))))</f>
        <v>45216</v>
      </c>
      <c r="C138" s="2" t="str">
        <f ca="1">IF('PR-tampon'!B104="","",IF('PR-tampon'!B104=0,"",INDIRECT(NOM_FR_FACADE&amp;ADDRESS('PR-tampon'!$E104,COLUMN(REFERENCEMENT_FACADE[[#Headers],[ASPECT]])))))</f>
        <v>Minéral</v>
      </c>
      <c r="D138" s="2" t="str">
        <f ca="1">IF('PR-tampon'!B104="","",IF('PR-tampon'!B104=0,"",INDIRECT(NOM_FR_FACADE&amp;ADDRESS('PR-tampon'!$E104,COLUMN(REFERENCEMENT_FACADE[[#Headers],[TYPE DE PROCEDE]])))))</f>
        <v>Bardage rapporté en terre cuite</v>
      </c>
      <c r="E138" s="2" t="str">
        <f ca="1">IF('PR-tampon'!B104="","",IF('PR-tampon'!B104=0,"",INDIRECT(NOM_FR_FACADE&amp;ADDRESS('PR-tampon'!$E104,COLUMN(REFERENCEMENT_FACADE[[#Headers],[NOM COMMERCIAL DU PROCEDE]])))))</f>
        <v>VETAbric+, VETApier+ Bardage</v>
      </c>
      <c r="F138" s="2" t="str">
        <f ca="1">IF('PR-tampon'!B104="","",IF('PR-tampon'!B104=0,"",INDIRECT(NOM_FR_FACADE&amp;ADDRESS('PR-tampon'!$E104,COLUMN(REFERENCEMENT_FACADE[[#Headers],[FABRICANT / TITULAIRE]])))))</f>
        <v>Veta France 
(FR)</v>
      </c>
      <c r="G138" s="2" t="str">
        <f ca="1">IF('PR-tampon'!B104="","",IF('PR-tampon'!B104=0,"",INDIRECT(NOM_FR_FACADE&amp;ADDRESS('PR-tampon'!$E104,COLUMN(REFERENCEMENT_FACADE[[#Headers],[TYPE DE DOCUMENT DE REFERENCE]])))))</f>
        <v>Avis Technique</v>
      </c>
      <c r="H138" s="2" t="str">
        <f ca="1">IF('PR-tampon'!B104="","",IF('PR-tampon'!B104=0,"",INDIRECT(NOM_FR_FACADE&amp;ADDRESS('PR-tampon'!$E104,COLUMN(REFERENCEMENT_FACADE[[#Headers],[REF]])))))</f>
        <v>2.2/17-1787_V3</v>
      </c>
      <c r="I138" s="7">
        <f ca="1">IF('PR-tampon'!B104="","",IF('PR-tampon'!B104=0,"",INDIRECT(NOM_FR_FACADE&amp;ADDRESS('PR-tampon'!$E104,COLUMN(REFERENCEMENT_FACADE[[#Headers],[AVIS LIMITE AU / VALIDITE]])))))</f>
        <v>45900</v>
      </c>
      <c r="J138" s="7" t="str">
        <f ca="1">IF('PR-tampon'!B104="","",IF('PR-tampon'!B104=0,"",INDIRECT(NOM_FR_FACADE&amp;ADDRESS('PR-tampon'!$E104,COLUMN(REFERENCEMENT_FACADE[[#Headers],[TC/TNC
dans le domaine d''emploi visé]])))))</f>
        <v>TC</v>
      </c>
      <c r="K138" s="2" t="str">
        <f ca="1">IF('PR-tampon'!B104="","",IF('PR-tampon'!B104=0,"",INDIRECT(NOM_FR_FACADE&amp;ADDRESS('PR-tampon'!$E104,COLUMN(REFERENCEMENT_FACADE[[#Headers],[Synthèse support visés]])))))</f>
        <v>COB (NF DTU 31.2) / CLT (Sous AT/DTA)</v>
      </c>
      <c r="L138" s="2" t="str">
        <f ca="1">IF('PR-tampon'!B104="","",IF('PR-tampon'!B104=0,"",INDIRECT(NOM_FR_FACADE&amp;ADDRESS('PR-tampon'!$E104,COLUMN(REFERENCEMENT_FACADE[[#Headers],[LIMITATION DE HAUTEUR DE FACADE3]])))))</f>
        <v>(Situation a à c) h≤ 10 m
(Situation d) h≤ 6 m</v>
      </c>
      <c r="M138" s="74">
        <f ca="1">IF('PR-tampon'!B104="","",IF('PR-tampon'!B104=0,"",INDIRECT(NOM_FR_FACADE&amp;ADDRESS('PR-tampon'!$E104,COLUMN(REFERENCEMENT_FACADE[[#Headers],[LIMITATION DE HAUTEUR DE FACADE]])))))</f>
        <v>10</v>
      </c>
      <c r="N138" s="59" t="str">
        <f ca="1">IF('PR-tampon'!B104="","",IF('PR-tampon'!B104=0,"",IF(INDIRECT(NOM_FR_FACADE&amp;ADDRESS('PR-tampon'!$E104,COLUMN(REFERENCEMENT_FACADE[Observation domaine d''emploi Hauteur])))=0,"-",INDIRECT(NOM_FR_FACADE&amp;ADDRESS('PR-tampon'!$E104,COLUMN(REFERENCEMENT_FACADE[Observation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8" s="2" t="str">
        <f ca="1">IF('PR-tampon'!B104="","",IF('PR-tampon'!B104=0,"",INDIRECT(NOM_FR_FACADE&amp;ADDRESS('PR-tampon'!$E104,COLUMN(REFERENCEMENT_FACADE[[#Headers],[Colonne catégorie visée]])))))</f>
        <v>I
II
III
IV</v>
      </c>
      <c r="P138" s="2" t="str">
        <f ca="1">IF('PR-tampon'!B104="","",IF('PR-tampon'!B104=0,"",INDIRECT(NOM_FR_FACADE&amp;ADDRESS('PR-tampon'!$E104,COLUMN(REFERENCEMENT_FACADE[[#Headers],[Colonne zone visée]])))))</f>
        <v>4
4**
4**
4**</v>
      </c>
      <c r="Q138" s="59" t="str">
        <f ca="1">IF(OR(RECH_CATEGORIE=FALSE,MID(Tableau5[[#This Row],[ZONE DE SISMICITE MAXIMALE POUR LA CATEGORIE DE BATIMENT VISEE]],2,2)="**"),IF('PR-tampon'!B104="","",IF('PR-tampon'!B104=0,"",IF(INDIRECT(NOM_FR_FACADE&amp;ADDRESS('PR-tampon'!$E104,COLUMN(REFERENCEMENT_FACADE[OBSERVATIONS SUR DOMAINE D''EMPLOI Sismique])))="","-",(INDIRECT(NOM_FR_FACADE&amp;ADDRESS('PR-tampon'!$E104,COLUMN(REFERENCEMENT_FACADE[OBSERVATIONS SUR DOMAINE D''EMPLOI Sismique]))))))),"")</f>
        <v>** Domaine d'emploi sismique :
Le procédé de bardage rapporté VETAbric+, VETApier+ peut être mis en œuvre, sur ossature bois, en zones de sismicité et bâtiments sur parois support CLT uniquement</v>
      </c>
      <c r="R138" s="2" t="str">
        <f ca="1">IF('PR-tampon'!B104="","",IF('PR-tampon'!B104=0,"",IF(INDIRECT(NOM_FR_FACADE&amp;ADDRESS('PR-tampon'!$E104,COLUMN(REFERENCEMENT_FACADE[REF ApL])))=0,"",INDIRECT(NOM_FR_FACADE&amp;ADDRESS('PR-tampon'!$E104,COLUMN(REFERENCEMENT_FACADE[REF ApL]))))))</f>
        <v/>
      </c>
    </row>
    <row r="139" spans="1:18" ht="170.1" customHeight="1" x14ac:dyDescent="0.25">
      <c r="A139" s="2">
        <f ca="1">IF('PR-tampon'!B105=0,"",IF(A138+1&gt;'MODULE DE RECHERCHE'!$F$36,"",A138+1))</f>
        <v>97</v>
      </c>
      <c r="B139" s="7">
        <f ca="1">IF('PR-tampon'!E105="","",IF('PR-tampon'!E105=0,"",INDIRECT(NOM_FR_FACADE&amp;ADDRESS('PR-tampon'!$E105,COLUMN(REFERENCEMENT_FACADE[[#Headers],[DATE REFERENCEMENT]])))))</f>
        <v>45049</v>
      </c>
      <c r="C139" s="2" t="str">
        <f ca="1">IF('PR-tampon'!B105="","",IF('PR-tampon'!B105=0,"",INDIRECT(NOM_FR_FACADE&amp;ADDRESS('PR-tampon'!$E105,COLUMN(REFERENCEMENT_FACADE[[#Headers],[ASPECT]])))))</f>
        <v>Minéral</v>
      </c>
      <c r="D139" s="2" t="str">
        <f ca="1">IF('PR-tampon'!B105="","",IF('PR-tampon'!B105=0,"",INDIRECT(NOM_FR_FACADE&amp;ADDRESS('PR-tampon'!$E105,COLUMN(REFERENCEMENT_FACADE[[#Headers],[TYPE DE PROCEDE]])))))</f>
        <v>Bardage rapporté en terre cuite</v>
      </c>
      <c r="E139" s="2" t="str">
        <f ca="1">IF('PR-tampon'!B105="","",IF('PR-tampon'!B105=0,"",INDIRECT(NOM_FR_FACADE&amp;ADDRESS('PR-tampon'!$E105,COLUMN(REFERENCEMENT_FACADE[[#Headers],[NOM COMMERCIAL DU PROCEDE]])))))</f>
        <v>Argelite sur support bois</v>
      </c>
      <c r="F139" s="2" t="str">
        <f ca="1">IF('PR-tampon'!B105="","",IF('PR-tampon'!B105=0,"",INDIRECT(NOM_FR_FACADE&amp;ADDRESS('PR-tampon'!$E105,COLUMN(REFERENCEMENT_FACADE[[#Headers],[FABRICANT / TITULAIRE]])))))</f>
        <v>Wienerberger S.A.S. 
(FR)</v>
      </c>
      <c r="G139" s="2" t="str">
        <f ca="1">IF('PR-tampon'!B105="","",IF('PR-tampon'!B105=0,"",INDIRECT(NOM_FR_FACADE&amp;ADDRESS('PR-tampon'!$E105,COLUMN(REFERENCEMENT_FACADE[[#Headers],[TYPE DE DOCUMENT DE REFERENCE]])))))</f>
        <v>Avis Technique</v>
      </c>
      <c r="H139" s="2" t="str">
        <f ca="1">IF('PR-tampon'!B105="","",IF('PR-tampon'!B105=0,"",INDIRECT(NOM_FR_FACADE&amp;ADDRESS('PR-tampon'!$E105,COLUMN(REFERENCEMENT_FACADE[[#Headers],[REF]])))))</f>
        <v>2.2/22-1842_V1</v>
      </c>
      <c r="I139" s="7">
        <f ca="1">IF('PR-tampon'!B105="","",IF('PR-tampon'!B105=0,"",INDIRECT(NOM_FR_FACADE&amp;ADDRESS('PR-tampon'!$E105,COLUMN(REFERENCEMENT_FACADE[[#Headers],[AVIS LIMITE AU / VALIDITE]])))))</f>
        <v>46295</v>
      </c>
      <c r="J139" s="7" t="str">
        <f ca="1">IF('PR-tampon'!B105="","",IF('PR-tampon'!B105=0,"",INDIRECT(NOM_FR_FACADE&amp;ADDRESS('PR-tampon'!$E105,COLUMN(REFERENCEMENT_FACADE[[#Headers],[TC/TNC
dans le domaine d''emploi visé]])))))</f>
        <v>TC</v>
      </c>
      <c r="K139" s="2" t="str">
        <f ca="1">IF('PR-tampon'!B105="","",IF('PR-tampon'!B105=0,"",INDIRECT(NOM_FR_FACADE&amp;ADDRESS('PR-tampon'!$E105,COLUMN(REFERENCEMENT_FACADE[[#Headers],[Synthèse support visés]])))))</f>
        <v>COB (NF DTU 31.2) / CLT (Sous AT/DTA)</v>
      </c>
      <c r="L139" s="2" t="str">
        <f ca="1">IF('PR-tampon'!B105="","",IF('PR-tampon'!B105=0,"",INDIRECT(NOM_FR_FACADE&amp;ADDRESS('PR-tampon'!$E105,COLUMN(REFERENCEMENT_FACADE[[#Headers],[LIMITATION DE HAUTEUR DE FACADE3]])))))</f>
        <v>(Situation a à c) h≤ 18 m
(Situation d) h≤ 10 m</v>
      </c>
      <c r="M139" s="74">
        <f ca="1">IF('PR-tampon'!B105="","",IF('PR-tampon'!B105=0,"",INDIRECT(NOM_FR_FACADE&amp;ADDRESS('PR-tampon'!$E105,COLUMN(REFERENCEMENT_FACADE[[#Headers],[LIMITATION DE HAUTEUR DE FACADE]])))))</f>
        <v>18</v>
      </c>
      <c r="N139" s="59" t="str">
        <f ca="1">IF('PR-tampon'!B105="","",IF('PR-tampon'!B105=0,"",IF(INDIRECT(NOM_FR_FACADE&amp;ADDRESS('PR-tampon'!$E105,COLUMN(REFERENCEMENT_FACADE[Observation domaine d''emploi Hauteur])))=0,"-",INDIRECT(NOM_FR_FACADE&amp;ADDRESS('PR-tampon'!$E105,COLUMN(REFERENCEMENT_FACADE[Observation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9" s="2" t="str">
        <f ca="1">IF('PR-tampon'!B105="","",IF('PR-tampon'!B105=0,"",INDIRECT(NOM_FR_FACADE&amp;ADDRESS('PR-tampon'!$E105,COLUMN(REFERENCEMENT_FACADE[[#Headers],[Colonne catégorie visée]])))))</f>
        <v>I
II
III
IV</v>
      </c>
      <c r="P139" s="2" t="str">
        <f ca="1">IF('PR-tampon'!B105="","",IF('PR-tampon'!B105=0,"",INDIRECT(NOM_FR_FACADE&amp;ADDRESS('PR-tampon'!$E105,COLUMN(REFERENCEMENT_FACADE[[#Headers],[Colonne zone visée]])))))</f>
        <v>4
4**
4**
4**</v>
      </c>
      <c r="Q139" s="59" t="str">
        <f ca="1">IF(OR(RECH_CATEGORIE=FALSE,MID(Tableau5[[#This Row],[ZONE DE SISMICITE MAXIMALE POUR LA CATEGORIE DE BATIMENT VISEE]],2,2)="**"),IF('PR-tampon'!B105="","",IF('PR-tampon'!B105=0,"",IF(INDIRECT(NOM_FR_FACADE&amp;ADDRESS('PR-tampon'!$E105,COLUMN(REFERENCEMENT_FACADE[OBSERVATIONS SUR DOMAINE D''EMPLOI Sismique])))="","-",(INDIRECT(NOM_FR_FACADE&amp;ADDRESS('PR-tampon'!$E105,COLUMN(REFERENCEMENT_FACADE[OBSERVATIONS SUR DOMAINE D''EMPLOI Sismique]))))))),"")</f>
        <v>** Domaine d'emploi sismique :
Pose en zones sismique du bardage rapporté Argelite sur ossature bois pour des longueurs de
bardeau jusqu’à 800 mm</v>
      </c>
      <c r="R139" s="2" t="str">
        <f ca="1">IF('PR-tampon'!B105="","",IF('PR-tampon'!B105=0,"",IF(INDIRECT(NOM_FR_FACADE&amp;ADDRESS('PR-tampon'!$E105,COLUMN(REFERENCEMENT_FACADE[REF ApL])))=0,"",INDIRECT(NOM_FR_FACADE&amp;ADDRESS('PR-tampon'!$E105,COLUMN(REFERENCEMENT_FACADE[REF ApL]))))))</f>
        <v/>
      </c>
    </row>
    <row r="140" spans="1:18" ht="170.1" customHeight="1" x14ac:dyDescent="0.25">
      <c r="A140" s="2">
        <f ca="1">IF('PR-tampon'!B106=0,"",IF(A139+1&gt;'MODULE DE RECHERCHE'!$F$36,"",A139+1))</f>
        <v>98</v>
      </c>
      <c r="B140" s="7">
        <f ca="1">IF('PR-tampon'!E106="","",IF('PR-tampon'!E106=0,"",INDIRECT(NOM_FR_FACADE&amp;ADDRESS('PR-tampon'!$E106,COLUMN(REFERENCEMENT_FACADE[[#Headers],[DATE REFERENCEMENT]])))))</f>
        <v>45049</v>
      </c>
      <c r="C140" s="2" t="str">
        <f ca="1">IF('PR-tampon'!B106="","",IF('PR-tampon'!B106=0,"",INDIRECT(NOM_FR_FACADE&amp;ADDRESS('PR-tampon'!$E106,COLUMN(REFERENCEMENT_FACADE[[#Headers],[ASPECT]])))))</f>
        <v>Minéral</v>
      </c>
      <c r="D140" s="2" t="str">
        <f ca="1">IF('PR-tampon'!B106="","",IF('PR-tampon'!B106=0,"",INDIRECT(NOM_FR_FACADE&amp;ADDRESS('PR-tampon'!$E106,COLUMN(REFERENCEMENT_FACADE[[#Headers],[TYPE DE PROCEDE]])))))</f>
        <v>Bardage rapporté en terre cuite</v>
      </c>
      <c r="E140" s="2" t="str">
        <f ca="1">IF('PR-tampon'!B106="","",IF('PR-tampon'!B106=0,"",INDIRECT(NOM_FR_FACADE&amp;ADDRESS('PR-tampon'!$E106,COLUMN(REFERENCEMENT_FACADE[[#Headers],[NOM COMMERCIAL DU PROCEDE]])))))</f>
        <v>ArGeTon sur support COB/CLT</v>
      </c>
      <c r="F140" s="2" t="str">
        <f ca="1">IF('PR-tampon'!B106="","",IF('PR-tampon'!B106=0,"",INDIRECT(NOM_FR_FACADE&amp;ADDRESS('PR-tampon'!$E106,COLUMN(REFERENCEMENT_FACADE[[#Headers],[FABRICANT / TITULAIRE]])))))</f>
        <v>Wienerberger S.A.S. 
(FR)</v>
      </c>
      <c r="G140" s="2" t="str">
        <f ca="1">IF('PR-tampon'!B106="","",IF('PR-tampon'!B106=0,"",INDIRECT(NOM_FR_FACADE&amp;ADDRESS('PR-tampon'!$E106,COLUMN(REFERENCEMENT_FACADE[[#Headers],[TYPE DE DOCUMENT DE REFERENCE]])))))</f>
        <v>Avis Technique</v>
      </c>
      <c r="H140" s="2" t="str">
        <f ca="1">IF('PR-tampon'!B106="","",IF('PR-tampon'!B106=0,"",INDIRECT(NOM_FR_FACADE&amp;ADDRESS('PR-tampon'!$E106,COLUMN(REFERENCEMENT_FACADE[[#Headers],[REF]])))))</f>
        <v>2.2/22-1841_V1</v>
      </c>
      <c r="I140" s="7">
        <f ca="1">IF('PR-tampon'!B106="","",IF('PR-tampon'!B106=0,"",INDIRECT(NOM_FR_FACADE&amp;ADDRESS('PR-tampon'!$E106,COLUMN(REFERENCEMENT_FACADE[[#Headers],[AVIS LIMITE AU / VALIDITE]])))))</f>
        <v>46112</v>
      </c>
      <c r="J140" s="7" t="str">
        <f ca="1">IF('PR-tampon'!B106="","",IF('PR-tampon'!B106=0,"",INDIRECT(NOM_FR_FACADE&amp;ADDRESS('PR-tampon'!$E106,COLUMN(REFERENCEMENT_FACADE[[#Headers],[TC/TNC
dans le domaine d''emploi visé]])))))</f>
        <v>TC</v>
      </c>
      <c r="K140" s="2" t="str">
        <f ca="1">IF('PR-tampon'!B106="","",IF('PR-tampon'!B106=0,"",INDIRECT(NOM_FR_FACADE&amp;ADDRESS('PR-tampon'!$E106,COLUMN(REFERENCEMENT_FACADE[[#Headers],[Synthèse support visés]])))))</f>
        <v>COB (NF DTU 31.2) / CLT (Sous AT/DTA)</v>
      </c>
      <c r="L140" s="2" t="str">
        <f ca="1">IF('PR-tampon'!B106="","",IF('PR-tampon'!B106=0,"",INDIRECT(NOM_FR_FACADE&amp;ADDRESS('PR-tampon'!$E106,COLUMN(REFERENCEMENT_FACADE[[#Headers],[LIMITATION DE HAUTEUR DE FACADE3]])))))</f>
        <v>(Situation a à c) h≤ 18 m
(Situation d) h≤ 10 m</v>
      </c>
      <c r="M140" s="74">
        <f ca="1">IF('PR-tampon'!B106="","",IF('PR-tampon'!B106=0,"",INDIRECT(NOM_FR_FACADE&amp;ADDRESS('PR-tampon'!$E106,COLUMN(REFERENCEMENT_FACADE[[#Headers],[LIMITATION DE HAUTEUR DE FACADE]])))))</f>
        <v>18</v>
      </c>
      <c r="N140" s="59" t="str">
        <f ca="1">IF('PR-tampon'!B106="","",IF('PR-tampon'!B106=0,"",IF(INDIRECT(NOM_FR_FACADE&amp;ADDRESS('PR-tampon'!$E106,COLUMN(REFERENCEMENT_FACADE[Observation domaine d''emploi Hauteur])))=0,"-",INDIRECT(NOM_FR_FACADE&amp;ADDRESS('PR-tampon'!$E106,COLUMN(REFERENCEMENT_FACADE[Observation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0" s="2" t="str">
        <f ca="1">IF('PR-tampon'!B106="","",IF('PR-tampon'!B106=0,"",INDIRECT(NOM_FR_FACADE&amp;ADDRESS('PR-tampon'!$E106,COLUMN(REFERENCEMENT_FACADE[[#Headers],[Colonne catégorie visée]])))))</f>
        <v>I
II
III
IV</v>
      </c>
      <c r="P140" s="2" t="str">
        <f ca="1">IF('PR-tampon'!B106="","",IF('PR-tampon'!B106=0,"",INDIRECT(NOM_FR_FACADE&amp;ADDRESS('PR-tampon'!$E106,COLUMN(REFERENCEMENT_FACADE[[#Headers],[Colonne zone visée]])))))</f>
        <v>4
4**
3**
3**</v>
      </c>
      <c r="Q140" s="59" t="str">
        <f ca="1">IF(OR(RECH_CATEGORIE=FALSE,MID(Tableau5[[#This Row],[ZONE DE SISMICITE MAXIMALE POUR LA CATEGORIE DE BATIMENT VISEE]],2,2)="**"),IF('PR-tampon'!B106="","",IF('PR-tampon'!B106=0,"",IF(INDIRECT(NOM_FR_FACADE&amp;ADDRESS('PR-tampon'!$E106,COLUMN(REFERENCEMENT_FACADE[OBSERVATIONS SUR DOMAINE D''EMPLOI Sismique])))="","-",(INDIRECT(NOM_FR_FACADE&amp;ADDRESS('PR-tampon'!$E106,COLUMN(REFERENCEMENT_FACADE[OBSERVATIONS SUR DOMAINE D''EMPLOI Sismique]))))))),"")</f>
        <v>** Domaine d'emploi sismique :
Pose du procédé ArGeTon en zones sismiques en bardage rapporté sur ossature bois sur COB/CLT simple réseau</v>
      </c>
      <c r="R140" s="2" t="str">
        <f ca="1">IF('PR-tampon'!B106="","",IF('PR-tampon'!B106=0,"",IF(INDIRECT(NOM_FR_FACADE&amp;ADDRESS('PR-tampon'!$E106,COLUMN(REFERENCEMENT_FACADE[REF ApL])))=0,"",INDIRECT(NOM_FR_FACADE&amp;ADDRESS('PR-tampon'!$E106,COLUMN(REFERENCEMENT_FACADE[REF ApL]))))))</f>
        <v/>
      </c>
    </row>
    <row r="141" spans="1:18" ht="170.1" customHeight="1" x14ac:dyDescent="0.25">
      <c r="A141" s="2">
        <f ca="1">IF('PR-tampon'!B107=0,"",IF(A140+1&gt;'MODULE DE RECHERCHE'!$F$36,"",A140+1))</f>
        <v>99</v>
      </c>
      <c r="B141" s="7">
        <f ca="1">IF('PR-tampon'!E107="","",IF('PR-tampon'!E107=0,"",INDIRECT(NOM_FR_FACADE&amp;ADDRESS('PR-tampon'!$E107,COLUMN(REFERENCEMENT_FACADE[[#Headers],[DATE REFERENCEMENT]])))))</f>
        <v>45049</v>
      </c>
      <c r="C141" s="2" t="str">
        <f ca="1">IF('PR-tampon'!B107="","",IF('PR-tampon'!B107=0,"",INDIRECT(NOM_FR_FACADE&amp;ADDRESS('PR-tampon'!$E107,COLUMN(REFERENCEMENT_FACADE[[#Headers],[ASPECT]])))))</f>
        <v>Minéral</v>
      </c>
      <c r="D141" s="2" t="str">
        <f ca="1">IF('PR-tampon'!B107="","",IF('PR-tampon'!B107=0,"",INDIRECT(NOM_FR_FACADE&amp;ADDRESS('PR-tampon'!$E107,COLUMN(REFERENCEMENT_FACADE[[#Headers],[TYPE DE PROCEDE]])))))</f>
        <v>Bardage rapporté en terre cuite</v>
      </c>
      <c r="E141" s="2" t="str">
        <f ca="1">IF('PR-tampon'!B107="","",IF('PR-tampon'!B107=0,"",INDIRECT(NOM_FR_FACADE&amp;ADDRESS('PR-tampon'!$E107,COLUMN(REFERENCEMENT_FACADE[[#Headers],[NOM COMMERCIAL DU PROCEDE]])))))</f>
        <v>Piterak Slim sur support bois</v>
      </c>
      <c r="F141" s="2" t="str">
        <f ca="1">IF('PR-tampon'!B107="","",IF('PR-tampon'!B107=0,"",INDIRECT(NOM_FR_FACADE&amp;ADDRESS('PR-tampon'!$E107,COLUMN(REFERENCEMENT_FACADE[[#Headers],[FABRICANT / TITULAIRE]])))))</f>
        <v>Terreal
(FR)</v>
      </c>
      <c r="G141" s="2" t="str">
        <f ca="1">IF('PR-tampon'!B107="","",IF('PR-tampon'!B107=0,"",INDIRECT(NOM_FR_FACADE&amp;ADDRESS('PR-tampon'!$E107,COLUMN(REFERENCEMENT_FACADE[[#Headers],[TYPE DE DOCUMENT DE REFERENCE]])))))</f>
        <v>Avis Technique</v>
      </c>
      <c r="H141" s="2" t="str">
        <f ca="1">IF('PR-tampon'!B107="","",IF('PR-tampon'!B107=0,"",INDIRECT(NOM_FR_FACADE&amp;ADDRESS('PR-tampon'!$E107,COLUMN(REFERENCEMENT_FACADE[[#Headers],[REF]])))))</f>
        <v>2.2/21-1825_V2</v>
      </c>
      <c r="I141" s="7">
        <f ca="1">IF('PR-tampon'!B107="","",IF('PR-tampon'!B107=0,"",INDIRECT(NOM_FR_FACADE&amp;ADDRESS('PR-tampon'!$E107,COLUMN(REFERENCEMENT_FACADE[[#Headers],[AVIS LIMITE AU / VALIDITE]])))))</f>
        <v>47118</v>
      </c>
      <c r="J141" s="7" t="str">
        <f ca="1">IF('PR-tampon'!B107="","",IF('PR-tampon'!B107=0,"",INDIRECT(NOM_FR_FACADE&amp;ADDRESS('PR-tampon'!$E107,COLUMN(REFERENCEMENT_FACADE[[#Headers],[TC/TNC
dans le domaine d''emploi visé]])))))</f>
        <v>TC</v>
      </c>
      <c r="K141" s="2" t="str">
        <f ca="1">IF('PR-tampon'!B107="","",IF('PR-tampon'!B107=0,"",INDIRECT(NOM_FR_FACADE&amp;ADDRESS('PR-tampon'!$E107,COLUMN(REFERENCEMENT_FACADE[[#Headers],[Synthèse support visés]])))))</f>
        <v>COB (NF DTU 31.2) / CLT (Sous AT/DTA)</v>
      </c>
      <c r="L141" s="2" t="str">
        <f ca="1">IF('PR-tampon'!B107="","",IF('PR-tampon'!B107=0,"",INDIRECT(NOM_FR_FACADE&amp;ADDRESS('PR-tampon'!$E107,COLUMN(REFERENCEMENT_FACADE[[#Headers],[LIMITATION DE HAUTEUR DE FACADE3]])))))</f>
        <v>(Situation a à c) h≤ 18 m
(Situation d) h≤ 10 m</v>
      </c>
      <c r="M141" s="74">
        <f ca="1">IF('PR-tampon'!B107="","",IF('PR-tampon'!B107=0,"",INDIRECT(NOM_FR_FACADE&amp;ADDRESS('PR-tampon'!$E107,COLUMN(REFERENCEMENT_FACADE[[#Headers],[LIMITATION DE HAUTEUR DE FACADE]])))))</f>
        <v>18</v>
      </c>
      <c r="N141" s="59" t="str">
        <f ca="1">IF('PR-tampon'!B107="","",IF('PR-tampon'!B107=0,"",IF(INDIRECT(NOM_FR_FACADE&amp;ADDRESS('PR-tampon'!$E107,COLUMN(REFERENCEMENT_FACADE[Observation domaine d''emploi Hauteur])))=0,"-",INDIRECT(NOM_FR_FACADE&amp;ADDRESS('PR-tampon'!$E107,COLUMN(REFERENCEMENT_FACADE[Observation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1" s="2" t="str">
        <f ca="1">IF('PR-tampon'!B107="","",IF('PR-tampon'!B107=0,"",INDIRECT(NOM_FR_FACADE&amp;ADDRESS('PR-tampon'!$E107,COLUMN(REFERENCEMENT_FACADE[[#Headers],[Colonne catégorie visée]])))))</f>
        <v>I
II
III
IV</v>
      </c>
      <c r="P141" s="2" t="str">
        <f ca="1">IF('PR-tampon'!B107="","",IF('PR-tampon'!B107=0,"",INDIRECT(NOM_FR_FACADE&amp;ADDRESS('PR-tampon'!$E107,COLUMN(REFERENCEMENT_FACADE[[#Headers],[Colonne zone visée]])))))</f>
        <v>4
4**
4**
4**</v>
      </c>
      <c r="Q141" s="59" t="str">
        <f ca="1">IF(OR(RECH_CATEGORIE=FALSE,MID(Tableau5[[#This Row],[ZONE DE SISMICITE MAXIMALE POUR LA CATEGORIE DE BATIMENT VISEE]],2,2)="**"),IF('PR-tampon'!B107="","",IF('PR-tampon'!B107=0,"",IF(INDIRECT(NOM_FR_FACADE&amp;ADDRESS('PR-tampon'!$E107,COLUMN(REFERENCEMENT_FACADE[OBSERVATIONS SUR DOMAINE D''EMPLOI Sismique])))="","-",(INDIRECT(NOM_FR_FACADE&amp;ADDRESS('PR-tampon'!$E107,COLUMN(REFERENCEMENT_FACADE[OBSERVATIONS SUR DOMAINE D''EMPLOI Sismique]))))))),"")</f>
        <v xml:space="preserve">** Domaine d'emploi sismique :
Le procédé de bardage rapporté PITERAK SLIM, de dimensions maximales (e x h x L) 30 x 600 x 1290 mm sur COB ou 30 x 600 x 1800 mm pour le CLT, peut être mis en œuvre sur ossature aluminium en pose directe </v>
      </c>
      <c r="R141" s="2" t="str">
        <f ca="1">IF('PR-tampon'!B107="","",IF('PR-tampon'!B107=0,"",IF(INDIRECT(NOM_FR_FACADE&amp;ADDRESS('PR-tampon'!$E107,COLUMN(REFERENCEMENT_FACADE[REF ApL])))=0,"",INDIRECT(NOM_FR_FACADE&amp;ADDRESS('PR-tampon'!$E107,COLUMN(REFERENCEMENT_FACADE[REF ApL]))))))</f>
        <v/>
      </c>
    </row>
    <row r="142" spans="1:18" ht="170.1" customHeight="1" x14ac:dyDescent="0.25">
      <c r="A142" s="2">
        <f ca="1">IF('PR-tampon'!B108=0,"",IF(A141+1&gt;'MODULE DE RECHERCHE'!$F$36,"",A141+1))</f>
        <v>100</v>
      </c>
      <c r="B142" s="7">
        <f ca="1">IF('PR-tampon'!E108="","",IF('PR-tampon'!E108=0,"",INDIRECT(NOM_FR_FACADE&amp;ADDRESS('PR-tampon'!$E108,COLUMN(REFERENCEMENT_FACADE[[#Headers],[DATE REFERENCEMENT]])))))</f>
        <v>45049</v>
      </c>
      <c r="C142" s="2" t="str">
        <f ca="1">IF('PR-tampon'!B108="","",IF('PR-tampon'!B108=0,"",INDIRECT(NOM_FR_FACADE&amp;ADDRESS('PR-tampon'!$E108,COLUMN(REFERENCEMENT_FACADE[[#Headers],[ASPECT]])))))</f>
        <v>Minéral</v>
      </c>
      <c r="D142" s="2" t="str">
        <f ca="1">IF('PR-tampon'!B108="","",IF('PR-tampon'!B108=0,"",INDIRECT(NOM_FR_FACADE&amp;ADDRESS('PR-tampon'!$E108,COLUMN(REFERENCEMENT_FACADE[[#Headers],[TYPE DE PROCEDE]])))))</f>
        <v>Bardage rapporté en terre cuite</v>
      </c>
      <c r="E142" s="2" t="str">
        <f ca="1">IF('PR-tampon'!B108="","",IF('PR-tampon'!B108=0,"",INDIRECT(NOM_FR_FACADE&amp;ADDRESS('PR-tampon'!$E108,COLUMN(REFERENCEMENT_FACADE[[#Headers],[NOM COMMERCIAL DU PROCEDE]])))))</f>
        <v>Piterak XS</v>
      </c>
      <c r="F142" s="2" t="str">
        <f ca="1">IF('PR-tampon'!B108="","",IF('PR-tampon'!B108=0,"",INDIRECT(NOM_FR_FACADE&amp;ADDRESS('PR-tampon'!$E108,COLUMN(REFERENCEMENT_FACADE[[#Headers],[FABRICANT / TITULAIRE]])))))</f>
        <v>Terreal
(FR)</v>
      </c>
      <c r="G142" s="2" t="str">
        <f ca="1">IF('PR-tampon'!B108="","",IF('PR-tampon'!B108=0,"",INDIRECT(NOM_FR_FACADE&amp;ADDRESS('PR-tampon'!$E108,COLUMN(REFERENCEMENT_FACADE[[#Headers],[TYPE DE DOCUMENT DE REFERENCE]])))))</f>
        <v>Avis Technique</v>
      </c>
      <c r="H142" s="2" t="str">
        <f ca="1">IF('PR-tampon'!B108="","",IF('PR-tampon'!B108=0,"",INDIRECT(NOM_FR_FACADE&amp;ADDRESS('PR-tampon'!$E108,COLUMN(REFERENCEMENT_FACADE[[#Headers],[REF]])))))</f>
        <v>2.2/18-1793_V2</v>
      </c>
      <c r="I142" s="7">
        <f ca="1">IF('PR-tampon'!B108="","",IF('PR-tampon'!B108=0,"",INDIRECT(NOM_FR_FACADE&amp;ADDRESS('PR-tampon'!$E108,COLUMN(REFERENCEMENT_FACADE[[#Headers],[AVIS LIMITE AU / VALIDITE]])))))</f>
        <v>46843</v>
      </c>
      <c r="J142" s="7" t="str">
        <f ca="1">IF('PR-tampon'!B108="","",IF('PR-tampon'!B108=0,"",INDIRECT(NOM_FR_FACADE&amp;ADDRESS('PR-tampon'!$E108,COLUMN(REFERENCEMENT_FACADE[[#Headers],[TC/TNC
dans le domaine d''emploi visé]])))))</f>
        <v>TC</v>
      </c>
      <c r="K142" s="2" t="str">
        <f ca="1">IF('PR-tampon'!B108="","",IF('PR-tampon'!B108=0,"",INDIRECT(NOM_FR_FACADE&amp;ADDRESS('PR-tampon'!$E108,COLUMN(REFERENCEMENT_FACADE[[#Headers],[Synthèse support visés]])))))</f>
        <v>COB (NF DTU 31.2) / CLT (Sous AT/DTA)</v>
      </c>
      <c r="L142" s="2" t="str">
        <f ca="1">IF('PR-tampon'!B108="","",IF('PR-tampon'!B108=0,"",INDIRECT(NOM_FR_FACADE&amp;ADDRESS('PR-tampon'!$E108,COLUMN(REFERENCEMENT_FACADE[[#Headers],[LIMITATION DE HAUTEUR DE FACADE3]])))))</f>
        <v>(Situation a à c) h≤ 10 m
(Situation d) h≤ 6 m</v>
      </c>
      <c r="M142" s="74">
        <f ca="1">IF('PR-tampon'!B108="","",IF('PR-tampon'!B108=0,"",INDIRECT(NOM_FR_FACADE&amp;ADDRESS('PR-tampon'!$E108,COLUMN(REFERENCEMENT_FACADE[[#Headers],[LIMITATION DE HAUTEUR DE FACADE]])))))</f>
        <v>10</v>
      </c>
      <c r="N142" s="59" t="str">
        <f ca="1">IF('PR-tampon'!B108="","",IF('PR-tampon'!B108=0,"",IF(INDIRECT(NOM_FR_FACADE&amp;ADDRESS('PR-tampon'!$E108,COLUMN(REFERENCEMENT_FACADE[Observation domaine d''emploi Hauteur])))=0,"-",INDIRECT(NOM_FR_FACADE&amp;ADDRESS('PR-tampon'!$E108,COLUMN(REFERENCEMENT_FACADE[Observation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2" s="2" t="str">
        <f ca="1">IF('PR-tampon'!B108="","",IF('PR-tampon'!B108=0,"",INDIRECT(NOM_FR_FACADE&amp;ADDRESS('PR-tampon'!$E108,COLUMN(REFERENCEMENT_FACADE[[#Headers],[Colonne catégorie visée]])))))</f>
        <v>I
II
III
IV</v>
      </c>
      <c r="P142" s="2" t="str">
        <f ca="1">IF('PR-tampon'!B108="","",IF('PR-tampon'!B108=0,"",INDIRECT(NOM_FR_FACADE&amp;ADDRESS('PR-tampon'!$E108,COLUMN(REFERENCEMENT_FACADE[[#Headers],[Colonne zone visée]])))))</f>
        <v>4
4**
3*
1</v>
      </c>
      <c r="Q142" s="59" t="str">
        <f ca="1">IF(OR(RECH_CATEGORIE=FALSE,MID(Tableau5[[#This Row],[ZONE DE SISMICITE MAXIMALE POUR LA CATEGORIE DE BATIMENT VISEE]],2,2)="**"),IF('PR-tampon'!B108="","",IF('PR-tampon'!B108=0,"",IF(INDIRECT(NOM_FR_FACADE&amp;ADDRESS('PR-tampon'!$E108,COLUMN(REFERENCEMENT_FACADE[OBSERVATIONS SUR DOMAINE D''EMPLOI Sismique])))="","-",(INDIRECT(NOM_FR_FACADE&amp;ADDRESS('PR-tampon'!$E108,COLUMN(REFERENCEMENT_FACADE[OBSERVATIONS SUR DOMAINE D''EMPLOI Sismique]))))))),"")</f>
        <v>** Domaine d'emploi sismique :
Pose par oméga espacés tous les 1m</v>
      </c>
      <c r="R142" s="2" t="str">
        <f ca="1">IF('PR-tampon'!B108="","",IF('PR-tampon'!B108=0,"",IF(INDIRECT(NOM_FR_FACADE&amp;ADDRESS('PR-tampon'!$E108,COLUMN(REFERENCEMENT_FACADE[REF ApL])))=0,"",INDIRECT(NOM_FR_FACADE&amp;ADDRESS('PR-tampon'!$E108,COLUMN(REFERENCEMENT_FACADE[REF ApL]))))))</f>
        <v/>
      </c>
    </row>
    <row r="143" spans="1:18" ht="170.1" customHeight="1" x14ac:dyDescent="0.25">
      <c r="A143" s="2">
        <f ca="1">IF('PR-tampon'!B109=0,"",IF(A142+1&gt;'MODULE DE RECHERCHE'!$F$36,"",A142+1))</f>
        <v>101</v>
      </c>
      <c r="B143" s="7">
        <f ca="1">IF('PR-tampon'!E109="","",IF('PR-tampon'!E109=0,"",INDIRECT(NOM_FR_FACADE&amp;ADDRESS('PR-tampon'!$E109,COLUMN(REFERENCEMENT_FACADE[[#Headers],[DATE REFERENCEMENT]])))))</f>
        <v>44893</v>
      </c>
      <c r="C143" s="2" t="str">
        <f ca="1">IF('PR-tampon'!B109="","",IF('PR-tampon'!B109=0,"",INDIRECT(NOM_FR_FACADE&amp;ADDRESS('PR-tampon'!$E109,COLUMN(REFERENCEMENT_FACADE[[#Headers],[ASPECT]])))))</f>
        <v>Minéral</v>
      </c>
      <c r="D143" s="2" t="str">
        <f ca="1">IF('PR-tampon'!B109="","",IF('PR-tampon'!B109=0,"",INDIRECT(NOM_FR_FACADE&amp;ADDRESS('PR-tampon'!$E109,COLUMN(REFERENCEMENT_FACADE[[#Headers],[TYPE DE PROCEDE]])))))</f>
        <v>Bardage rapporté en terre cuite</v>
      </c>
      <c r="E143" s="2" t="str">
        <f ca="1">IF('PR-tampon'!B109="","",IF('PR-tampon'!B109=0,"",INDIRECT(NOM_FR_FACADE&amp;ADDRESS('PR-tampon'!$E109,COLUMN(REFERENCEMENT_FACADE[[#Headers],[NOM COMMERCIAL DU PROCEDE]])))))</f>
        <v>Alphaton QF  sur support COB/CLT</v>
      </c>
      <c r="F143" s="2" t="str">
        <f ca="1">IF('PR-tampon'!B109="","",IF('PR-tampon'!B109=0,"",INDIRECT(NOM_FR_FACADE&amp;ADDRESS('PR-tampon'!$E109,COLUMN(REFERENCEMENT_FACADE[[#Headers],[FABRICANT / TITULAIRE]])))))</f>
        <v>Moeding Keramikfassaden GmbH 
(DE)</v>
      </c>
      <c r="G143" s="2" t="str">
        <f ca="1">IF('PR-tampon'!B109="","",IF('PR-tampon'!B109=0,"",INDIRECT(NOM_FR_FACADE&amp;ADDRESS('PR-tampon'!$E109,COLUMN(REFERENCEMENT_FACADE[[#Headers],[TYPE DE DOCUMENT DE REFERENCE]])))))</f>
        <v>Avis Technique</v>
      </c>
      <c r="H143" s="2" t="str">
        <f ca="1">IF('PR-tampon'!B109="","",IF('PR-tampon'!B109=0,"",INDIRECT(NOM_FR_FACADE&amp;ADDRESS('PR-tampon'!$E109,COLUMN(REFERENCEMENT_FACADE[[#Headers],[REF]])))))</f>
        <v>2.2/21-1811_V2</v>
      </c>
      <c r="I143" s="7">
        <f ca="1">IF('PR-tampon'!B109="","",IF('PR-tampon'!B109=0,"",INDIRECT(NOM_FR_FACADE&amp;ADDRESS('PR-tampon'!$E109,COLUMN(REFERENCEMENT_FACADE[[#Headers],[AVIS LIMITE AU / VALIDITE]])))))</f>
        <v>46752</v>
      </c>
      <c r="J143" s="7" t="str">
        <f ca="1">IF('PR-tampon'!B109="","",IF('PR-tampon'!B109=0,"",INDIRECT(NOM_FR_FACADE&amp;ADDRESS('PR-tampon'!$E109,COLUMN(REFERENCEMENT_FACADE[[#Headers],[TC/TNC
dans le domaine d''emploi visé]])))))</f>
        <v>TC</v>
      </c>
      <c r="K143" s="2" t="str">
        <f ca="1">IF('PR-tampon'!B109="","",IF('PR-tampon'!B109=0,"",INDIRECT(NOM_FR_FACADE&amp;ADDRESS('PR-tampon'!$E109,COLUMN(REFERENCEMENT_FACADE[[#Headers],[Synthèse support visés]])))))</f>
        <v>COB (NF DTU 31.2) / CLT (Sous AT/DTA)</v>
      </c>
      <c r="L143" s="2" t="str">
        <f ca="1">IF('PR-tampon'!B109="","",IF('PR-tampon'!B109=0,"",INDIRECT(NOM_FR_FACADE&amp;ADDRESS('PR-tampon'!$E109,COLUMN(REFERENCEMENT_FACADE[[#Headers],[LIMITATION DE HAUTEUR DE FACADE3]])))))</f>
        <v>(Situation a à c) h≤ 18 m
(Situation d) h≤ 10 m</v>
      </c>
      <c r="M143" s="74">
        <f ca="1">IF('PR-tampon'!B109="","",IF('PR-tampon'!B109=0,"",INDIRECT(NOM_FR_FACADE&amp;ADDRESS('PR-tampon'!$E109,COLUMN(REFERENCEMENT_FACADE[[#Headers],[LIMITATION DE HAUTEUR DE FACADE]])))))</f>
        <v>18</v>
      </c>
      <c r="N143" s="59" t="str">
        <f ca="1">IF('PR-tampon'!B109="","",IF('PR-tampon'!B109=0,"",IF(INDIRECT(NOM_FR_FACADE&amp;ADDRESS('PR-tampon'!$E109,COLUMN(REFERENCEMENT_FACADE[Observation domaine d''emploi Hauteur])))=0,"-",INDIRECT(NOM_FR_FACADE&amp;ADDRESS('PR-tampon'!$E109,COLUMN(REFERENCEMENT_FACADE[Observation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3" s="2" t="str">
        <f ca="1">IF('PR-tampon'!B109="","",IF('PR-tampon'!B109=0,"",INDIRECT(NOM_FR_FACADE&amp;ADDRESS('PR-tampon'!$E109,COLUMN(REFERENCEMENT_FACADE[[#Headers],[Colonne catégorie visée]])))))</f>
        <v>I
II
III
IV</v>
      </c>
      <c r="P143" s="2" t="str">
        <f ca="1">IF('PR-tampon'!B109="","",IF('PR-tampon'!B109=0,"",INDIRECT(NOM_FR_FACADE&amp;ADDRESS('PR-tampon'!$E109,COLUMN(REFERENCEMENT_FACADE[[#Headers],[Colonne zone visée]])))))</f>
        <v>4
4**
4**
4**</v>
      </c>
      <c r="Q143" s="59" t="str">
        <f ca="1">IF(OR(RECH_CATEGORIE=FALSE,MID(Tableau5[[#This Row],[ZONE DE SISMICITE MAXIMALE POUR LA CATEGORIE DE BATIMENT VISEE]],2,2)="**"),IF('PR-tampon'!B109="","",IF('PR-tampon'!B109=0,"",IF(INDIRECT(NOM_FR_FACADE&amp;ADDRESS('PR-tampon'!$E109,COLUMN(REFERENCEMENT_FACADE[OBSERVATIONS SUR DOMAINE D''EMPLOI Sismique])))="","-",(INDIRECT(NOM_FR_FACADE&amp;ADDRESS('PR-tampon'!$E109,COLUMN(REFERENCEMENT_FACADE[OBSERVATIONS SUR DOMAINE D''EMPLOI Sismique]))))))),"")</f>
        <v>** Domaine d'emploi sismique :
Pose du procédé ALPHATON QF en zones sismiques en bardage rapporté de dimension maximale
400 x 1500 mm (H x L) avec rails horizontaux 06’75 sur ossature bois sur COB/CLT en double réseau</v>
      </c>
      <c r="R143" s="2" t="str">
        <f ca="1">IF('PR-tampon'!B109="","",IF('PR-tampon'!B109=0,"",IF(INDIRECT(NOM_FR_FACADE&amp;ADDRESS('PR-tampon'!$E109,COLUMN(REFERENCEMENT_FACADE[REF ApL])))=0,"",INDIRECT(NOM_FR_FACADE&amp;ADDRESS('PR-tampon'!$E109,COLUMN(REFERENCEMENT_FACADE[REF ApL]))))))</f>
        <v/>
      </c>
    </row>
    <row r="144" spans="1:18" ht="170.1" customHeight="1" x14ac:dyDescent="0.25">
      <c r="A144" s="2">
        <f ca="1">IF('PR-tampon'!B110=0,"",IF(A143+1&gt;'MODULE DE RECHERCHE'!$F$36,"",A143+1))</f>
        <v>102</v>
      </c>
      <c r="B144" s="7">
        <f ca="1">IF('PR-tampon'!E110="","",IF('PR-tampon'!E110=0,"",INDIRECT(NOM_FR_FACADE&amp;ADDRESS('PR-tampon'!$E110,COLUMN(REFERENCEMENT_FACADE[[#Headers],[DATE REFERENCEMENT]])))))</f>
        <v>44634</v>
      </c>
      <c r="C144" s="2" t="str">
        <f ca="1">IF('PR-tampon'!B110="","",IF('PR-tampon'!B110=0,"",INDIRECT(NOM_FR_FACADE&amp;ADDRESS('PR-tampon'!$E110,COLUMN(REFERENCEMENT_FACADE[[#Headers],[ASPECT]])))))</f>
        <v>Panneaux</v>
      </c>
      <c r="D144" s="2" t="str">
        <f ca="1">IF('PR-tampon'!B110="","",IF('PR-tampon'!B110=0,"",INDIRECT(NOM_FR_FACADE&amp;ADDRESS('PR-tampon'!$E110,COLUMN(REFERENCEMENT_FACADE[[#Headers],[TYPE DE PROCEDE]])))))</f>
        <v>Bardage rapporté en stratifié de résine</v>
      </c>
      <c r="E144" s="2" t="str">
        <f ca="1">IF('PR-tampon'!B110="","",IF('PR-tampon'!B110=0,"",INDIRECT(NOM_FR_FACADE&amp;ADDRESS('PR-tampon'!$E110,COLUMN(REFERENCEMENT_FACADE[[#Headers],[NOM COMMERCIAL DU PROCEDE]])))))</f>
        <v>STENI NATURE, STENI COLOUR et STENI VISION Ossature Bois</v>
      </c>
      <c r="F144" s="2" t="str">
        <f ca="1">IF('PR-tampon'!B110="","",IF('PR-tampon'!B110=0,"",INDIRECT(NOM_FR_FACADE&amp;ADDRESS('PR-tampon'!$E110,COLUMN(REFERENCEMENT_FACADE[[#Headers],[FABRICANT / TITULAIRE]])))))</f>
        <v>Steni a.s.</v>
      </c>
      <c r="G144" s="2" t="str">
        <f ca="1">IF('PR-tampon'!B110="","",IF('PR-tampon'!B110=0,"",INDIRECT(NOM_FR_FACADE&amp;ADDRESS('PR-tampon'!$E110,COLUMN(REFERENCEMENT_FACADE[[#Headers],[TYPE DE DOCUMENT DE REFERENCE]])))))</f>
        <v>Avis Technique</v>
      </c>
      <c r="H144" s="2" t="str">
        <f ca="1">IF('PR-tampon'!B110="","",IF('PR-tampon'!B110=0,"",INDIRECT(NOM_FR_FACADE&amp;ADDRESS('PR-tampon'!$E110,COLUMN(REFERENCEMENT_FACADE[[#Headers],[REF]])))))</f>
        <v>2.2/14-1611_V1</v>
      </c>
      <c r="I144" s="7">
        <f ca="1">IF('PR-tampon'!B110="","",IF('PR-tampon'!B110=0,"",INDIRECT(NOM_FR_FACADE&amp;ADDRESS('PR-tampon'!$E110,COLUMN(REFERENCEMENT_FACADE[[#Headers],[AVIS LIMITE AU / VALIDITE]])))))</f>
        <v>46752</v>
      </c>
      <c r="J144" s="7" t="str">
        <f ca="1">IF('PR-tampon'!B110="","",IF('PR-tampon'!B110=0,"",INDIRECT(NOM_FR_FACADE&amp;ADDRESS('PR-tampon'!$E110,COLUMN(REFERENCEMENT_FACADE[[#Headers],[TC/TNC
dans le domaine d''emploi visé]])))))</f>
        <v>TC</v>
      </c>
      <c r="K144" s="2" t="str">
        <f ca="1">IF('PR-tampon'!B110="","",IF('PR-tampon'!B110=0,"",INDIRECT(NOM_FR_FACADE&amp;ADDRESS('PR-tampon'!$E110,COLUMN(REFERENCEMENT_FACADE[[#Headers],[Synthèse support visés]])))))</f>
        <v>COB (NF DTU 31.2) / CLT (Sous AT/DTA)</v>
      </c>
      <c r="L144" s="2" t="str">
        <f ca="1">IF('PR-tampon'!B110="","",IF('PR-tampon'!B110=0,"",INDIRECT(NOM_FR_FACADE&amp;ADDRESS('PR-tampon'!$E110,COLUMN(REFERENCEMENT_FACADE[[#Headers],[LIMITATION DE HAUTEUR DE FACADE3]])))))</f>
        <v>(Situation a à c) h≤ 10 m
(Situation d) h≤ 6 m</v>
      </c>
      <c r="M144" s="74">
        <f ca="1">IF('PR-tampon'!B110="","",IF('PR-tampon'!B110=0,"",INDIRECT(NOM_FR_FACADE&amp;ADDRESS('PR-tampon'!$E110,COLUMN(REFERENCEMENT_FACADE[[#Headers],[LIMITATION DE HAUTEUR DE FACADE]])))))</f>
        <v>10</v>
      </c>
      <c r="N144" s="59" t="str">
        <f ca="1">IF('PR-tampon'!B110="","",IF('PR-tampon'!B110=0,"",IF(INDIRECT(NOM_FR_FACADE&amp;ADDRESS('PR-tampon'!$E110,COLUMN(REFERENCEMENT_FACADE[Observation domaine d''emploi Hauteur])))=0,"-",INDIRECT(NOM_FR_FACADE&amp;ADDRESS('PR-tampon'!$E110,COLUMN(REFERENCEMENT_FACADE[Observation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4" s="2" t="str">
        <f ca="1">IF('PR-tampon'!B110="","",IF('PR-tampon'!B110=0,"",INDIRECT(NOM_FR_FACADE&amp;ADDRESS('PR-tampon'!$E110,COLUMN(REFERENCEMENT_FACADE[[#Headers],[Colonne catégorie visée]])))))</f>
        <v>I
II
III
IV</v>
      </c>
      <c r="P144" s="2" t="str">
        <f ca="1">IF('PR-tampon'!B110="","",IF('PR-tampon'!B110=0,"",INDIRECT(NOM_FR_FACADE&amp;ADDRESS('PR-tampon'!$E110,COLUMN(REFERENCEMENT_FACADE[[#Headers],[Colonne zone visée]])))))</f>
        <v>4
2
1
1</v>
      </c>
      <c r="Q144" s="59" t="str">
        <f ca="1">IF(OR(RECH_CATEGORIE=FALSE,MID(Tableau5[[#This Row],[ZONE DE SISMICITE MAXIMALE POUR LA CATEGORIE DE BATIMENT VISEE]],2,2)="**"),IF('PR-tampon'!B110="","",IF('PR-tampon'!B110=0,"",IF(INDIRECT(NOM_FR_FACADE&amp;ADDRESS('PR-tampon'!$E110,COLUMN(REFERENCEMENT_FACADE[OBSERVATIONS SUR DOMAINE D''EMPLOI Sismique])))="","-",(INDIRECT(NOM_FR_FACADE&amp;ADDRESS('PR-tampon'!$E110,COLUMN(REFERENCEMENT_FACADE[OBSERVATIONS SUR DOMAINE D''EMPLOI Sismique]))))))),"")</f>
        <v>-</v>
      </c>
      <c r="R144" s="2" t="str">
        <f ca="1">IF('PR-tampon'!B110="","",IF('PR-tampon'!B110=0,"",IF(INDIRECT(NOM_FR_FACADE&amp;ADDRESS('PR-tampon'!$E110,COLUMN(REFERENCEMENT_FACADE[REF ApL])))=0,"",INDIRECT(NOM_FR_FACADE&amp;ADDRESS('PR-tampon'!$E110,COLUMN(REFERENCEMENT_FACADE[REF ApL]))))))</f>
        <v/>
      </c>
    </row>
    <row r="145" spans="1:18" ht="170.1" customHeight="1" x14ac:dyDescent="0.25">
      <c r="A145" s="2">
        <f ca="1">IF('PR-tampon'!B111=0,"",IF(A144+1&gt;'MODULE DE RECHERCHE'!$F$36,"",A144+1))</f>
        <v>103</v>
      </c>
      <c r="B145" s="7">
        <f ca="1">IF('PR-tampon'!E111="","",IF('PR-tampon'!E111=0,"",INDIRECT(NOM_FR_FACADE&amp;ADDRESS('PR-tampon'!$E111,COLUMN(REFERENCEMENT_FACADE[[#Headers],[DATE REFERENCEMENT]])))))</f>
        <v>45881</v>
      </c>
      <c r="C145" s="2" t="str">
        <f ca="1">IF('PR-tampon'!B111="","",IF('PR-tampon'!B111=0,"",INDIRECT(NOM_FR_FACADE&amp;ADDRESS('PR-tampon'!$E111,COLUMN(REFERENCEMENT_FACADE[[#Headers],[ASPECT]])))))</f>
        <v>Minéral - Parements du NF DTU 52.2</v>
      </c>
      <c r="D145" s="2" t="str">
        <f ca="1">IF('PR-tampon'!B111="","",IF('PR-tampon'!B111=0,"",INDIRECT(NOM_FR_FACADE&amp;ADDRESS('PR-tampon'!$E111,COLUMN(REFERENCEMENT_FACADE[[#Headers],[TYPE DE PROCEDE]])))))</f>
        <v>Bardage rapporté en revêtement collé sur plaque sur support bois</v>
      </c>
      <c r="E145" s="2" t="str">
        <f ca="1">IF('PR-tampon'!B111="","",IF('PR-tampon'!B111=0,"",INDIRECT(NOM_FR_FACADE&amp;ADDRESS('PR-tampon'!$E111,COLUMN(REFERENCEMENT_FACADE[[#Headers],[NOM COMMERCIAL DU PROCEDE]])))))</f>
        <v>AQUAPANEL® Outdoor Finition Revêtements Collés Sur Support Bois</v>
      </c>
      <c r="F145" s="2" t="str">
        <f ca="1">IF('PR-tampon'!B111="","",IF('PR-tampon'!B111=0,"",INDIRECT(NOM_FR_FACADE&amp;ADDRESS('PR-tampon'!$E111,COLUMN(REFERENCEMENT_FACADE[[#Headers],[FABRICANT / TITULAIRE]])))))</f>
        <v>Knauf</v>
      </c>
      <c r="G145" s="2" t="str">
        <f ca="1">IF('PR-tampon'!B111="","",IF('PR-tampon'!B111=0,"",INDIRECT(NOM_FR_FACADE&amp;ADDRESS('PR-tampon'!$E111,COLUMN(REFERENCEMENT_FACADE[[#Headers],[TYPE DE DOCUMENT DE REFERENCE]])))))</f>
        <v>Avis Technique</v>
      </c>
      <c r="H145" s="2" t="str">
        <f ca="1">IF('PR-tampon'!B111="","",IF('PR-tampon'!B111=0,"",INDIRECT(NOM_FR_FACADE&amp;ADDRESS('PR-tampon'!$E111,COLUMN(REFERENCEMENT_FACADE[[#Headers],[REF]])))))</f>
        <v>2.2/24-1858_V1</v>
      </c>
      <c r="I145" s="7">
        <f ca="1">IF('PR-tampon'!B111="","",IF('PR-tampon'!B111=0,"",INDIRECT(NOM_FR_FACADE&amp;ADDRESS('PR-tampon'!$E111,COLUMN(REFERENCEMENT_FACADE[[#Headers],[AVIS LIMITE AU / VALIDITE]])))))</f>
        <v>46630</v>
      </c>
      <c r="J145" s="7" t="str">
        <f ca="1">IF('PR-tampon'!B111="","",IF('PR-tampon'!B111=0,"",INDIRECT(NOM_FR_FACADE&amp;ADDRESS('PR-tampon'!$E111,COLUMN(REFERENCEMENT_FACADE[[#Headers],[TC/TNC
dans le domaine d''emploi visé]])))))</f>
        <v>TC</v>
      </c>
      <c r="K145" s="2" t="str">
        <f ca="1">IF('PR-tampon'!B111="","",IF('PR-tampon'!B111=0,"",INDIRECT(NOM_FR_FACADE&amp;ADDRESS('PR-tampon'!$E111,COLUMN(REFERENCEMENT_FACADE[[#Headers],[Synthèse support visés]])))))</f>
        <v>COB (NF DTU 31.2) / CLT (Sous AT/DTA)</v>
      </c>
      <c r="L145" s="2" t="str">
        <f ca="1">IF('PR-tampon'!B111="","",IF('PR-tampon'!B111=0,"",INDIRECT(NOM_FR_FACADE&amp;ADDRESS('PR-tampon'!$E111,COLUMN(REFERENCEMENT_FACADE[[#Headers],[LIMITATION DE HAUTEUR DE FACADE3]])))))</f>
        <v>(Situation a à c) h≤ 28 m
(Situation d) h≤ 18 m</v>
      </c>
      <c r="M145" s="74">
        <f ca="1">IF('PR-tampon'!B111="","",IF('PR-tampon'!B111=0,"",INDIRECT(NOM_FR_FACADE&amp;ADDRESS('PR-tampon'!$E111,COLUMN(REFERENCEMENT_FACADE[[#Headers],[LIMITATION DE HAUTEUR DE FACADE]])))))</f>
        <v>28</v>
      </c>
      <c r="N145" s="59" t="str">
        <f ca="1">IF('PR-tampon'!B111="","",IF('PR-tampon'!B111=0,"",IF(INDIRECT(NOM_FR_FACADE&amp;ADDRESS('PR-tampon'!$E111,COLUMN(REFERENCEMENT_FACADE[Observation domaine d''emploi Hauteur])))=0,"-",INDIRECT(NOM_FR_FACADE&amp;ADDRESS('PR-tampon'!$E111,COLUMN(REFERENCEMENT_FACADE[Observation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5" s="2" t="str">
        <f ca="1">IF('PR-tampon'!B111="","",IF('PR-tampon'!B111=0,"",INDIRECT(NOM_FR_FACADE&amp;ADDRESS('PR-tampon'!$E111,COLUMN(REFERENCEMENT_FACADE[[#Headers],[Colonne catégorie visée]])))))</f>
        <v>I
II
III
IV</v>
      </c>
      <c r="P145" s="2" t="str">
        <f ca="1">IF('PR-tampon'!B111="","",IF('PR-tampon'!B111=0,"",INDIRECT(NOM_FR_FACADE&amp;ADDRESS('PR-tampon'!$E111,COLUMN(REFERENCEMENT_FACADE[[#Headers],[Colonne zone visée]])))))</f>
        <v>4
2
1
1</v>
      </c>
      <c r="Q145" s="59" t="str">
        <f ca="1">IF(OR(RECH_CATEGORIE=FALSE,MID(Tableau5[[#This Row],[ZONE DE SISMICITE MAXIMALE POUR LA CATEGORIE DE BATIMENT VISEE]],2,2)="**"),IF('PR-tampon'!B111="","",IF('PR-tampon'!B111=0,"",IF(INDIRECT(NOM_FR_FACADE&amp;ADDRESS('PR-tampon'!$E111,COLUMN(REFERENCEMENT_FACADE[OBSERVATIONS SUR DOMAINE D''EMPLOI Sismique])))="","-",(INDIRECT(NOM_FR_FACADE&amp;ADDRESS('PR-tampon'!$E111,COLUMN(REFERENCEMENT_FACADE[OBSERVATIONS SUR DOMAINE D''EMPLOI Sismique]))))))),"")</f>
        <v>-</v>
      </c>
      <c r="R145" s="2" t="str">
        <f ca="1">IF('PR-tampon'!B111="","",IF('PR-tampon'!B111=0,"",IF(INDIRECT(NOM_FR_FACADE&amp;ADDRESS('PR-tampon'!$E111,COLUMN(REFERENCEMENT_FACADE[REF ApL])))=0,"",INDIRECT(NOM_FR_FACADE&amp;ADDRESS('PR-tampon'!$E111,COLUMN(REFERENCEMENT_FACADE[REF ApL]))))))</f>
        <v>EFR-14-001516 - Révision 4</v>
      </c>
    </row>
    <row r="146" spans="1:18" ht="170.1" customHeight="1" x14ac:dyDescent="0.25">
      <c r="A146" s="2">
        <f ca="1">IF('PR-tampon'!B112=0,"",IF(A145+1&gt;'MODULE DE RECHERCHE'!$F$36,"",A145+1))</f>
        <v>104</v>
      </c>
      <c r="B146" s="7">
        <f ca="1">IF('PR-tampon'!E112="","",IF('PR-tampon'!E112=0,"",INDIRECT(NOM_FR_FACADE&amp;ADDRESS('PR-tampon'!$E112,COLUMN(REFERENCEMENT_FACADE[[#Headers],[DATE REFERENCEMENT]])))))</f>
        <v>45700</v>
      </c>
      <c r="C146" s="2" t="str">
        <f ca="1">IF('PR-tampon'!B112="","",IF('PR-tampon'!B112=0,"",INDIRECT(NOM_FR_FACADE&amp;ADDRESS('PR-tampon'!$E112,COLUMN(REFERENCEMENT_FACADE[[#Headers],[ASPECT]])))))</f>
        <v>Minéral</v>
      </c>
      <c r="D146" s="2" t="str">
        <f ca="1">IF('PR-tampon'!B112="","",IF('PR-tampon'!B112=0,"",INDIRECT(NOM_FR_FACADE&amp;ADDRESS('PR-tampon'!$E112,COLUMN(REFERENCEMENT_FACADE[[#Headers],[TYPE DE PROCEDE]])))))</f>
        <v xml:space="preserve">Bardage rapporté en revêtement collé sur plaque sur FOB (Propriétaire) </v>
      </c>
      <c r="E146" s="2" t="str">
        <f ca="1">IF('PR-tampon'!B112="","",IF('PR-tampon'!B112=0,"",INDIRECT(NOM_FR_FACADE&amp;ADDRESS('PR-tampon'!$E112,COLUMN(REFERENCEMENT_FACADE[[#Headers],[NOM COMMERCIAL DU PROCEDE]])))))</f>
        <v>Façade PANOBLOC</v>
      </c>
      <c r="F146" s="2" t="str">
        <f ca="1">IF('PR-tampon'!B112="","",IF('PR-tampon'!B112=0,"",INDIRECT(NOM_FR_FACADE&amp;ADDRESS('PR-tampon'!$E112,COLUMN(REFERENCEMENT_FACADE[[#Headers],[FABRICANT / TITULAIRE]])))))</f>
        <v>Techniwood S.A.S.</v>
      </c>
      <c r="G146" s="2" t="str">
        <f ca="1">IF('PR-tampon'!B112="","",IF('PR-tampon'!B112=0,"",INDIRECT(NOM_FR_FACADE&amp;ADDRESS('PR-tampon'!$E112,COLUMN(REFERENCEMENT_FACADE[[#Headers],[TYPE DE DOCUMENT DE REFERENCE]])))))</f>
        <v>Avis Technique</v>
      </c>
      <c r="H146" s="2" t="str">
        <f ca="1">IF('PR-tampon'!B112="","",IF('PR-tampon'!B112=0,"",INDIRECT(NOM_FR_FACADE&amp;ADDRESS('PR-tampon'!$E112,COLUMN(REFERENCEMENT_FACADE[[#Headers],[REF]])))))</f>
        <v>2.1/14-1636_V3</v>
      </c>
      <c r="I146" s="7">
        <f ca="1">IF('PR-tampon'!B112="","",IF('PR-tampon'!B112=0,"",INDIRECT(NOM_FR_FACADE&amp;ADDRESS('PR-tampon'!$E112,COLUMN(REFERENCEMENT_FACADE[[#Headers],[AVIS LIMITE AU / VALIDITE]])))))</f>
        <v>46752</v>
      </c>
      <c r="J146" s="7" t="str">
        <f ca="1">IF('PR-tampon'!B112="","",IF('PR-tampon'!B112=0,"",INDIRECT(NOM_FR_FACADE&amp;ADDRESS('PR-tampon'!$E112,COLUMN(REFERENCEMENT_FACADE[[#Headers],[TC/TNC
dans le domaine d''emploi visé]])))))</f>
        <v>TNC
(Non sur liste verte de la C2p à date de référencement / EVALUATION RECENTE)</v>
      </c>
      <c r="K146" s="2" t="str">
        <f ca="1">IF('PR-tampon'!B112="","",IF('PR-tampon'!B112=0,"",INDIRECT(NOM_FR_FACADE&amp;ADDRESS('PR-tampon'!$E112,COLUMN(REFERENCEMENT_FACADE[[#Headers],[Synthèse support visés]])))))</f>
        <v>FOB (Sous AT/DTA/ATEx)</v>
      </c>
      <c r="L146" s="2" t="str">
        <f ca="1">IF('PR-tampon'!B112="","",IF('PR-tampon'!B112=0,"",INDIRECT(NOM_FR_FACADE&amp;ADDRESS('PR-tampon'!$E112,COLUMN(REFERENCEMENT_FACADE[[#Headers],[LIMITATION DE HAUTEUR DE FACADE3]])))))</f>
        <v>(Situation a à c) h≤ 18 m
(Situation d) h≤ 10 m</v>
      </c>
      <c r="M146" s="74">
        <f ca="1">IF('PR-tampon'!B112="","",IF('PR-tampon'!B112=0,"",INDIRECT(NOM_FR_FACADE&amp;ADDRESS('PR-tampon'!$E112,COLUMN(REFERENCEMENT_FACADE[[#Headers],[LIMITATION DE HAUTEUR DE FACADE]])))))</f>
        <v>18</v>
      </c>
      <c r="N146" s="59" t="str">
        <f ca="1">IF('PR-tampon'!B112="","",IF('PR-tampon'!B112=0,"",IF(INDIRECT(NOM_FR_FACADE&amp;ADDRESS('PR-tampon'!$E112,COLUMN(REFERENCEMENT_FACADE[Observation domaine d''emploi Hauteur])))=0,"-",INDIRECT(NOM_FR_FACADE&amp;ADDRESS('PR-tampon'!$E112,COLUMN(REFERENCEMENT_FACADE[Observation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6" s="2" t="str">
        <f ca="1">IF('PR-tampon'!B112="","",IF('PR-tampon'!B112=0,"",INDIRECT(NOM_FR_FACADE&amp;ADDRESS('PR-tampon'!$E112,COLUMN(REFERENCEMENT_FACADE[[#Headers],[Colonne catégorie visée]])))))</f>
        <v>I
II
III
IV</v>
      </c>
      <c r="P146" s="2" t="str">
        <f ca="1">IF('PR-tampon'!B112="","",IF('PR-tampon'!B112=0,"",INDIRECT(NOM_FR_FACADE&amp;ADDRESS('PR-tampon'!$E112,COLUMN(REFERENCEMENT_FACADE[[#Headers],[Colonne zone visée]])))))</f>
        <v>4
4**
4**
4**</v>
      </c>
      <c r="Q146" s="59" t="str">
        <f ca="1">IF(OR(RECH_CATEGORIE=FALSE,MID(Tableau5[[#This Row],[ZONE DE SISMICITE MAXIMALE POUR LA CATEGORIE DE BATIMENT VISEE]],2,2)="**"),IF('PR-tampon'!B112="","",IF('PR-tampon'!B112=0,"",IF(INDIRECT(NOM_FR_FACADE&amp;ADDRESS('PR-tampon'!$E112,COLUMN(REFERENCEMENT_FACADE[OBSERVATIONS SUR DOMAINE D''EMPLOI Sismique])))="","-",(INDIRECT(NOM_FR_FACADE&amp;ADDRESS('PR-tampon'!$E112,COLUMN(REFERENCEMENT_FACADE[OBSERVATIONS SUR DOMAINE D''EMPLOI Sismique]))))))),"")</f>
        <v>** Domaine d'emploi sismique :
Toutefois le procédé de bardage extérieur pourra limiter les zones de sismicité des bâtiments visés.</v>
      </c>
      <c r="R146" s="2" t="str">
        <f ca="1">IF('PR-tampon'!B112="","",IF('PR-tampon'!B112=0,"",IF(INDIRECT(NOM_FR_FACADE&amp;ADDRESS('PR-tampon'!$E112,COLUMN(REFERENCEMENT_FACADE[REF ApL])))=0,"",INDIRECT(NOM_FR_FACADE&amp;ADDRESS('PR-tampon'!$E112,COLUMN(REFERENCEMENT_FACADE[REF ApL]))))))</f>
        <v>AL14-146 Version 3</v>
      </c>
    </row>
    <row r="147" spans="1:18" ht="170.1" customHeight="1" x14ac:dyDescent="0.25">
      <c r="A147" s="2">
        <f ca="1">IF('PR-tampon'!B113=0,"",IF(A146+1&gt;'MODULE DE RECHERCHE'!$F$36,"",A146+1))</f>
        <v>105</v>
      </c>
      <c r="B147" s="7">
        <f ca="1">IF('PR-tampon'!E113="","",IF('PR-tampon'!E113=0,"",INDIRECT(NOM_FR_FACADE&amp;ADDRESS('PR-tampon'!$E113,COLUMN(REFERENCEMENT_FACADE[[#Headers],[DATE REFERENCEMENT]])))))</f>
        <v>45303</v>
      </c>
      <c r="C147" s="2" t="str">
        <f ca="1">IF('PR-tampon'!B113="","",IF('PR-tampon'!B113=0,"",INDIRECT(NOM_FR_FACADE&amp;ADDRESS('PR-tampon'!$E113,COLUMN(REFERENCEMENT_FACADE[[#Headers],[ASPECT]])))))</f>
        <v>Minéral</v>
      </c>
      <c r="D147" s="2" t="str">
        <f ca="1">IF('PR-tampon'!B113="","",IF('PR-tampon'!B113=0,"",INDIRECT(NOM_FR_FACADE&amp;ADDRESS('PR-tampon'!$E113,COLUMN(REFERENCEMENT_FACADE[[#Headers],[TYPE DE PROCEDE]])))))</f>
        <v xml:space="preserve">Bardage rapporté en revêtement collé sur plaque sur FOB (Propriétaire) </v>
      </c>
      <c r="E147" s="2" t="str">
        <f ca="1">IF('PR-tampon'!B113="","",IF('PR-tampon'!B113=0,"",INDIRECT(NOM_FR_FACADE&amp;ADDRESS('PR-tampon'!$E113,COLUMN(REFERENCEMENT_FACADE[[#Headers],[NOM COMMERCIAL DU PROCEDE]])))))</f>
        <v>LOGISKIN</v>
      </c>
      <c r="F147" s="2" t="str">
        <f ca="1">IF('PR-tampon'!B113="","",IF('PR-tampon'!B113=0,"",INDIRECT(NOM_FR_FACADE&amp;ADDRESS('PR-tampon'!$E113,COLUMN(REFERENCEMENT_FACADE[[#Headers],[FABRICANT / TITULAIRE]])))))</f>
        <v>LOGELIS SAS
(FR)</v>
      </c>
      <c r="G147" s="2" t="str">
        <f ca="1">IF('PR-tampon'!B113="","",IF('PR-tampon'!B113=0,"",INDIRECT(NOM_FR_FACADE&amp;ADDRESS('PR-tampon'!$E113,COLUMN(REFERENCEMENT_FACADE[[#Headers],[TYPE DE DOCUMENT DE REFERENCE]])))))</f>
        <v>Avis Technique</v>
      </c>
      <c r="H147" s="2" t="str">
        <f ca="1">IF('PR-tampon'!B113="","",IF('PR-tampon'!B113=0,"",INDIRECT(NOM_FR_FACADE&amp;ADDRESS('PR-tampon'!$E113,COLUMN(REFERENCEMENT_FACADE[[#Headers],[REF]])))))</f>
        <v>2.1/23-1836_V1</v>
      </c>
      <c r="I147" s="7">
        <f ca="1">IF('PR-tampon'!B113="","",IF('PR-tampon'!B113=0,"",INDIRECT(NOM_FR_FACADE&amp;ADDRESS('PR-tampon'!$E113,COLUMN(REFERENCEMENT_FACADE[[#Headers],[AVIS LIMITE AU / VALIDITE]])))))</f>
        <v>46295</v>
      </c>
      <c r="J147" s="7" t="str">
        <f ca="1">IF('PR-tampon'!B113="","",IF('PR-tampon'!B113=0,"",INDIRECT(NOM_FR_FACADE&amp;ADDRESS('PR-tampon'!$E113,COLUMN(REFERENCEMENT_FACADE[[#Headers],[TC/TNC
dans le domaine d''emploi visé]])))))</f>
        <v>TNC
(N'est pas sur liste verte de la C2p à date du référencement)</v>
      </c>
      <c r="K147" s="2" t="str">
        <f ca="1">IF('PR-tampon'!B113="","",IF('PR-tampon'!B113=0,"",INDIRECT(NOM_FR_FACADE&amp;ADDRESS('PR-tampon'!$E113,COLUMN(REFERENCEMENT_FACADE[[#Headers],[Synthèse support visés]])))))</f>
        <v>FOB (Sous AT/DTA/ATEx)</v>
      </c>
      <c r="L147" s="2" t="str">
        <f ca="1">IF('PR-tampon'!B113="","",IF('PR-tampon'!B113=0,"",INDIRECT(NOM_FR_FACADE&amp;ADDRESS('PR-tampon'!$E113,COLUMN(REFERENCEMENT_FACADE[[#Headers],[LIMITATION DE HAUTEUR DE FACADE3]])))))</f>
        <v>(Situation a à c) h≤ 28 m
(Situation d) h≤ 28 m</v>
      </c>
      <c r="M147" s="74">
        <f ca="1">IF('PR-tampon'!B113="","",IF('PR-tampon'!B113=0,"",INDIRECT(NOM_FR_FACADE&amp;ADDRESS('PR-tampon'!$E113,COLUMN(REFERENCEMENT_FACADE[[#Headers],[LIMITATION DE HAUTEUR DE FACADE]])))))</f>
        <v>28</v>
      </c>
      <c r="N147" s="59" t="str">
        <f ca="1">IF('PR-tampon'!B113="","",IF('PR-tampon'!B113=0,"",IF(INDIRECT(NOM_FR_FACADE&amp;ADDRESS('PR-tampon'!$E113,COLUMN(REFERENCEMENT_FACADE[Observation domaine d''emploi Hauteur])))=0,"-",INDIRECT(NOM_FR_FACADE&amp;ADDRESS('PR-tampon'!$E113,COLUMN(REFERENCEMENT_FACADE[Observation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7" s="2" t="str">
        <f ca="1">IF('PR-tampon'!B113="","",IF('PR-tampon'!B113=0,"",INDIRECT(NOM_FR_FACADE&amp;ADDRESS('PR-tampon'!$E113,COLUMN(REFERENCEMENT_FACADE[[#Headers],[Colonne catégorie visée]])))))</f>
        <v>I
II
III
IV</v>
      </c>
      <c r="P147" s="2" t="str">
        <f ca="1">IF('PR-tampon'!B113="","",IF('PR-tampon'!B113=0,"",INDIRECT(NOM_FR_FACADE&amp;ADDRESS('PR-tampon'!$E113,COLUMN(REFERENCEMENT_FACADE[[#Headers],[Colonne zone visée]])))))</f>
        <v>4
4**
4**
4**</v>
      </c>
      <c r="Q147" s="59" t="str">
        <f ca="1">IF(OR(RECH_CATEGORIE=FALSE,MID(Tableau5[[#This Row],[ZONE DE SISMICITE MAXIMALE POUR LA CATEGORIE DE BATIMENT VISEE]],2,2)="**"),IF('PR-tampon'!B113="","",IF('PR-tampon'!B113=0,"",IF(INDIRECT(NOM_FR_FACADE&amp;ADDRESS('PR-tampon'!$E113,COLUMN(REFERENCEMENT_FACADE[OBSERVATIONS SUR DOMAINE D''EMPLOI Sismique])))="","-",(INDIRECT(NOM_FR_FACADE&amp;ADDRESS('PR-tampon'!$E113,COLUMN(REFERENCEMENT_FACADE[OBSERVATIONS SUR DOMAINE D''EMPLOI Sismique]))))))),"")</f>
        <v>** Domaine d'emploi sismique :
Toutefois le procédé de bardage extérieur pourra limiter les zones de sismicité des bâtiments visés.</v>
      </c>
      <c r="R147" s="2" t="str">
        <f ca="1">IF('PR-tampon'!B113="","",IF('PR-tampon'!B113=0,"",IF(INDIRECT(NOM_FR_FACADE&amp;ADDRESS('PR-tampon'!$E113,COLUMN(REFERENCEMENT_FACADE[REF ApL])))=0,"",INDIRECT(NOM_FR_FACADE&amp;ADDRESS('PR-tampon'!$E113,COLUMN(REFERENCEMENT_FACADE[REF ApL]))))))</f>
        <v>EFR-18-001637
EFR-18-003109-Révision 1</v>
      </c>
    </row>
    <row r="148" spans="1:18" ht="170.1" customHeight="1" x14ac:dyDescent="0.25">
      <c r="A148" s="2">
        <f ca="1">IF('PR-tampon'!B114=0,"",IF(A147+1&gt;'MODULE DE RECHERCHE'!$F$36,"",A147+1))</f>
        <v>106</v>
      </c>
      <c r="B148" s="7">
        <f ca="1">IF('PR-tampon'!E114="","",IF('PR-tampon'!E114=0,"",INDIRECT(NOM_FR_FACADE&amp;ADDRESS('PR-tampon'!$E114,COLUMN(REFERENCEMENT_FACADE[[#Headers],[DATE REFERENCEMENT]])))))</f>
        <v>45085</v>
      </c>
      <c r="C148" s="2" t="str">
        <f ca="1">IF('PR-tampon'!B114="","",IF('PR-tampon'!B114=0,"",INDIRECT(NOM_FR_FACADE&amp;ADDRESS('PR-tampon'!$E114,COLUMN(REFERENCEMENT_FACADE[[#Headers],[ASPECT]])))))</f>
        <v>Métallique</v>
      </c>
      <c r="D148" s="2" t="str">
        <f ca="1">IF('PR-tampon'!B114="","",IF('PR-tampon'!B114=0,"",INDIRECT(NOM_FR_FACADE&amp;ADDRESS('PR-tampon'!$E114,COLUMN(REFERENCEMENT_FACADE[[#Headers],[TYPE DE PROCEDE]])))))</f>
        <v>Bardage rapporté en revêtement collé sur plaque en nid d'abeille</v>
      </c>
      <c r="E148" s="2" t="str">
        <f ca="1">IF('PR-tampon'!B114="","",IF('PR-tampon'!B114=0,"",INDIRECT(NOM_FR_FACADE&amp;ADDRESS('PR-tampon'!$E114,COLUMN(REFERENCEMENT_FACADE[[#Headers],[NOM COMMERCIAL DU PROCEDE]])))))</f>
        <v>larcore® A2 - HideTech® PRO</v>
      </c>
      <c r="F148" s="2" t="str">
        <f ca="1">IF('PR-tampon'!B114="","",IF('PR-tampon'!B114=0,"",INDIRECT(NOM_FR_FACADE&amp;ADDRESS('PR-tampon'!$E114,COLUMN(REFERENCEMENT_FACADE[[#Headers],[FABRICANT / TITULAIRE]])))))</f>
        <v>Alucoil
(SP)</v>
      </c>
      <c r="G148" s="2" t="str">
        <f ca="1">IF('PR-tampon'!B114="","",IF('PR-tampon'!B114=0,"",INDIRECT(NOM_FR_FACADE&amp;ADDRESS('PR-tampon'!$E114,COLUMN(REFERENCEMENT_FACADE[[#Headers],[TYPE DE DOCUMENT DE REFERENCE]])))))</f>
        <v>Appréciation Technique d'Expérimentation (ATEx cas a)</v>
      </c>
      <c r="H148" s="2" t="str">
        <f ca="1">IF('PR-tampon'!B114="","",IF('PR-tampon'!B114=0,"",INDIRECT(NOM_FR_FACADE&amp;ADDRESS('PR-tampon'!$E114,COLUMN(REFERENCEMENT_FACADE[[#Headers],[REF]])))))</f>
        <v>3096_v1</v>
      </c>
      <c r="I148" s="7">
        <f ca="1">IF('PR-tampon'!B114="","",IF('PR-tampon'!B114=0,"",INDIRECT(NOM_FR_FACADE&amp;ADDRESS('PR-tampon'!$E114,COLUMN(REFERENCEMENT_FACADE[[#Headers],[AVIS LIMITE AU / VALIDITE]])))))</f>
        <v>45961</v>
      </c>
      <c r="J148" s="7" t="str">
        <f ca="1">IF('PR-tampon'!B114="","",IF('PR-tampon'!B114=0,"",INDIRECT(NOM_FR_FACADE&amp;ADDRESS('PR-tampon'!$E114,COLUMN(REFERENCEMENT_FACADE[[#Headers],[TC/TNC
dans le domaine d''emploi visé]])))))</f>
        <v>TC</v>
      </c>
      <c r="K148" s="2" t="str">
        <f ca="1">IF('PR-tampon'!B114="","",IF('PR-tampon'!B114=0,"",INDIRECT(NOM_FR_FACADE&amp;ADDRESS('PR-tampon'!$E114,COLUMN(REFERENCEMENT_FACADE[[#Headers],[Synthèse support visés]])))))</f>
        <v>COB (NF DTU 31.2) / CLT (Sous AT/DTA)</v>
      </c>
      <c r="L148" s="2" t="str">
        <f ca="1">IF('PR-tampon'!B114="","",IF('PR-tampon'!B114=0,"",INDIRECT(NOM_FR_FACADE&amp;ADDRESS('PR-tampon'!$E114,COLUMN(REFERENCEMENT_FACADE[[#Headers],[LIMITATION DE HAUTEUR DE FACADE3]])))))</f>
        <v>(Situation a à c) h≤ 18 m
(Situation d) h≤ 10 m</v>
      </c>
      <c r="M148" s="74">
        <f ca="1">IF('PR-tampon'!B114="","",IF('PR-tampon'!B114=0,"",INDIRECT(NOM_FR_FACADE&amp;ADDRESS('PR-tampon'!$E114,COLUMN(REFERENCEMENT_FACADE[[#Headers],[LIMITATION DE HAUTEUR DE FACADE]])))))</f>
        <v>18</v>
      </c>
      <c r="N148" s="59" t="str">
        <f ca="1">IF('PR-tampon'!B114="","",IF('PR-tampon'!B114=0,"",IF(INDIRECT(NOM_FR_FACADE&amp;ADDRESS('PR-tampon'!$E114,COLUMN(REFERENCEMENT_FACADE[Observation domaine d''emploi Hauteur])))=0,"-",INDIRECT(NOM_FR_FACADE&amp;ADDRESS('PR-tampon'!$E114,COLUMN(REFERENCEMENT_FACADE[Observation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8" s="2" t="str">
        <f ca="1">IF('PR-tampon'!B114="","",IF('PR-tampon'!B114=0,"",INDIRECT(NOM_FR_FACADE&amp;ADDRESS('PR-tampon'!$E114,COLUMN(REFERENCEMENT_FACADE[[#Headers],[Colonne catégorie visée]])))))</f>
        <v>I
II
III
IV</v>
      </c>
      <c r="P148" s="2" t="str">
        <f ca="1">IF('PR-tampon'!B114="","",IF('PR-tampon'!B114=0,"",INDIRECT(NOM_FR_FACADE&amp;ADDRESS('PR-tampon'!$E114,COLUMN(REFERENCEMENT_FACADE[[#Headers],[Colonne zone visée]])))))</f>
        <v>4
2
1
1</v>
      </c>
      <c r="Q148" s="59" t="str">
        <f ca="1">IF(OR(RECH_CATEGORIE=FALSE,MID(Tableau5[[#This Row],[ZONE DE SISMICITE MAXIMALE POUR LA CATEGORIE DE BATIMENT VISEE]],2,2)="**"),IF('PR-tampon'!B114="","",IF('PR-tampon'!B114=0,"",IF(INDIRECT(NOM_FR_FACADE&amp;ADDRESS('PR-tampon'!$E114,COLUMN(REFERENCEMENT_FACADE[OBSERVATIONS SUR DOMAINE D''EMPLOI Sismique])))="","-",(INDIRECT(NOM_FR_FACADE&amp;ADDRESS('PR-tampon'!$E114,COLUMN(REFERENCEMENT_FACADE[OBSERVATIONS SUR DOMAINE D''EMPLOI Sismique]))))))),"")</f>
        <v>-</v>
      </c>
      <c r="R148" s="2" t="str">
        <f ca="1">IF('PR-tampon'!B114="","",IF('PR-tampon'!B114=0,"",IF(INDIRECT(NOM_FR_FACADE&amp;ADDRESS('PR-tampon'!$E114,COLUMN(REFERENCEMENT_FACADE[REF ApL])))=0,"",INDIRECT(NOM_FR_FACADE&amp;ADDRESS('PR-tampon'!$E114,COLUMN(REFERENCEMENT_FACADE[REF ApL]))))))</f>
        <v/>
      </c>
    </row>
    <row r="149" spans="1:18" ht="170.1" customHeight="1" x14ac:dyDescent="0.25">
      <c r="A149" s="2">
        <f ca="1">IF('PR-tampon'!B115=0,"",IF(A148+1&gt;'MODULE DE RECHERCHE'!$F$36,"",A148+1))</f>
        <v>107</v>
      </c>
      <c r="B149" s="7">
        <f ca="1">IF('PR-tampon'!E115="","",IF('PR-tampon'!E115=0,"",INDIRECT(NOM_FR_FACADE&amp;ADDRESS('PR-tampon'!$E115,COLUMN(REFERENCEMENT_FACADE[[#Headers],[DATE REFERENCEMENT]])))))</f>
        <v>45049</v>
      </c>
      <c r="C149" s="2" t="str">
        <f ca="1">IF('PR-tampon'!B115="","",IF('PR-tampon'!B115=0,"",INDIRECT(NOM_FR_FACADE&amp;ADDRESS('PR-tampon'!$E115,COLUMN(REFERENCEMENT_FACADE[[#Headers],[ASPECT]])))))</f>
        <v>Minéral</v>
      </c>
      <c r="D149" s="2" t="str">
        <f ca="1">IF('PR-tampon'!B115="","",IF('PR-tampon'!B115=0,"",INDIRECT(NOM_FR_FACADE&amp;ADDRESS('PR-tampon'!$E115,COLUMN(REFERENCEMENT_FACADE[[#Headers],[TYPE DE PROCEDE]])))))</f>
        <v>Bardage rapporté en revêtement collé sur plaque en nid d'abeille</v>
      </c>
      <c r="E149" s="2" t="str">
        <f ca="1">IF('PR-tampon'!B115="","",IF('PR-tampon'!B115=0,"",INDIRECT(NOM_FR_FACADE&amp;ADDRESS('PR-tampon'!$E115,COLUMN(REFERENCEMENT_FACADE[[#Headers],[NOM COMMERCIAL DU PROCEDE]])))))</f>
        <v>Stone Performance Process</v>
      </c>
      <c r="F149" s="2" t="str">
        <f ca="1">IF('PR-tampon'!B115="","",IF('PR-tampon'!B115=0,"",INDIRECT(NOM_FR_FACADE&amp;ADDRESS('PR-tampon'!$E115,COLUMN(REFERENCEMENT_FACADE[[#Headers],[FABRICANT / TITULAIRE]])))))</f>
        <v>Stone Performance Process</v>
      </c>
      <c r="G149" s="2" t="str">
        <f ca="1">IF('PR-tampon'!B115="","",IF('PR-tampon'!B115=0,"",INDIRECT(NOM_FR_FACADE&amp;ADDRESS('PR-tampon'!$E115,COLUMN(REFERENCEMENT_FACADE[[#Headers],[TYPE DE DOCUMENT DE REFERENCE]])))))</f>
        <v>Avis Technique</v>
      </c>
      <c r="H149" s="2" t="str">
        <f ca="1">IF('PR-tampon'!B115="","",IF('PR-tampon'!B115=0,"",INDIRECT(NOM_FR_FACADE&amp;ADDRESS('PR-tampon'!$E115,COLUMN(REFERENCEMENT_FACADE[[#Headers],[REF]])))))</f>
        <v>2.2/13-1567_V5</v>
      </c>
      <c r="I149" s="7">
        <f ca="1">IF('PR-tampon'!B115="","",IF('PR-tampon'!B115=0,"",INDIRECT(NOM_FR_FACADE&amp;ADDRESS('PR-tampon'!$E115,COLUMN(REFERENCEMENT_FACADE[[#Headers],[AVIS LIMITE AU / VALIDITE]])))))</f>
        <v>47208</v>
      </c>
      <c r="J149" s="7" t="str">
        <f ca="1">IF('PR-tampon'!B115="","",IF('PR-tampon'!B115=0,"",INDIRECT(NOM_FR_FACADE&amp;ADDRESS('PR-tampon'!$E115,COLUMN(REFERENCEMENT_FACADE[[#Headers],[TC/TNC
dans le domaine d''emploi visé]])))))</f>
        <v>TC</v>
      </c>
      <c r="K149" s="2" t="str">
        <f ca="1">IF('PR-tampon'!B115="","",IF('PR-tampon'!B115=0,"",INDIRECT(NOM_FR_FACADE&amp;ADDRESS('PR-tampon'!$E115,COLUMN(REFERENCEMENT_FACADE[[#Headers],[Synthèse support visés]])))))</f>
        <v>COB (NF DTU 31.2) / CLT (Sous AT/DTA)</v>
      </c>
      <c r="L149" s="2" t="str">
        <f ca="1">IF('PR-tampon'!B115="","",IF('PR-tampon'!B115=0,"",INDIRECT(NOM_FR_FACADE&amp;ADDRESS('PR-tampon'!$E115,COLUMN(REFERENCEMENT_FACADE[[#Headers],[LIMITATION DE HAUTEUR DE FACADE3]])))))</f>
        <v>(Situation a à c) h≤ 10 m
(Situation d) h≤ 6 m</v>
      </c>
      <c r="M149" s="74">
        <f ca="1">IF('PR-tampon'!B115="","",IF('PR-tampon'!B115=0,"",INDIRECT(NOM_FR_FACADE&amp;ADDRESS('PR-tampon'!$E115,COLUMN(REFERENCEMENT_FACADE[[#Headers],[LIMITATION DE HAUTEUR DE FACADE]])))))</f>
        <v>10</v>
      </c>
      <c r="N149" s="59" t="str">
        <f ca="1">IF('PR-tampon'!B115="","",IF('PR-tampon'!B115=0,"",IF(INDIRECT(NOM_FR_FACADE&amp;ADDRESS('PR-tampon'!$E115,COLUMN(REFERENCEMENT_FACADE[Observation domaine d''emploi Hauteur])))=0,"-",INDIRECT(NOM_FR_FACADE&amp;ADDRESS('PR-tampon'!$E115,COLUMN(REFERENCEMENT_FACADE[Observation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9" s="2" t="str">
        <f ca="1">IF('PR-tampon'!B115="","",IF('PR-tampon'!B115=0,"",INDIRECT(NOM_FR_FACADE&amp;ADDRESS('PR-tampon'!$E115,COLUMN(REFERENCEMENT_FACADE[[#Headers],[Colonne catégorie visée]])))))</f>
        <v>I
II
III
IV</v>
      </c>
      <c r="P149" s="2" t="str">
        <f ca="1">IF('PR-tampon'!B115="","",IF('PR-tampon'!B115=0,"",INDIRECT(NOM_FR_FACADE&amp;ADDRESS('PR-tampon'!$E115,COLUMN(REFERENCEMENT_FACADE[[#Headers],[Colonne zone visée]])))))</f>
        <v>4
2
1
1</v>
      </c>
      <c r="Q149" s="59" t="str">
        <f ca="1">IF(OR(RECH_CATEGORIE=FALSE,MID(Tableau5[[#This Row],[ZONE DE SISMICITE MAXIMALE POUR LA CATEGORIE DE BATIMENT VISEE]],2,2)="**"),IF('PR-tampon'!B115="","",IF('PR-tampon'!B115=0,"",IF(INDIRECT(NOM_FR_FACADE&amp;ADDRESS('PR-tampon'!$E115,COLUMN(REFERENCEMENT_FACADE[OBSERVATIONS SUR DOMAINE D''EMPLOI Sismique])))="","-",(INDIRECT(NOM_FR_FACADE&amp;ADDRESS('PR-tampon'!$E115,COLUMN(REFERENCEMENT_FACADE[OBSERVATIONS SUR DOMAINE D''EMPLOI Sismique]))))))),"")</f>
        <v>-</v>
      </c>
      <c r="R149" s="2" t="str">
        <f ca="1">IF('PR-tampon'!B115="","",IF('PR-tampon'!B115=0,"",IF(INDIRECT(NOM_FR_FACADE&amp;ADDRESS('PR-tampon'!$E115,COLUMN(REFERENCEMENT_FACADE[REF ApL])))=0,"",INDIRECT(NOM_FR_FACADE&amp;ADDRESS('PR-tampon'!$E115,COLUMN(REFERENCEMENT_FACADE[REF ApL]))))))</f>
        <v/>
      </c>
    </row>
    <row r="150" spans="1:18" ht="170.1" customHeight="1" x14ac:dyDescent="0.25">
      <c r="A150" s="2">
        <f ca="1">IF('PR-tampon'!B116=0,"",IF(A149+1&gt;'MODULE DE RECHERCHE'!$F$36,"",A149+1))</f>
        <v>108</v>
      </c>
      <c r="B150" s="7">
        <f ca="1">IF('PR-tampon'!E116="","",IF('PR-tampon'!E116=0,"",INDIRECT(NOM_FR_FACADE&amp;ADDRESS('PR-tampon'!$E116,COLUMN(REFERENCEMENT_FACADE[[#Headers],[DATE REFERENCEMENT]])))))</f>
        <v>45268</v>
      </c>
      <c r="C150" s="2" t="str">
        <f ca="1">IF('PR-tampon'!B116="","",IF('PR-tampon'!B116=0,"",INDIRECT(NOM_FR_FACADE&amp;ADDRESS('PR-tampon'!$E116,COLUMN(REFERENCEMENT_FACADE[[#Headers],[ASPECT]])))))</f>
        <v>Minéral - Brique et parements du NF DTU 52.2</v>
      </c>
      <c r="D150" s="2" t="str">
        <f ca="1">IF('PR-tampon'!B116="","",IF('PR-tampon'!B116=0,"",INDIRECT(NOM_FR_FACADE&amp;ADDRESS('PR-tampon'!$E116,COLUMN(REFERENCEMENT_FACADE[[#Headers],[TYPE DE PROCEDE]])))))</f>
        <v>Bardage rapporté en revêtement collé sur plaque</v>
      </c>
      <c r="E150" s="2" t="str">
        <f ca="1">IF('PR-tampon'!B116="","",IF('PR-tampon'!B116=0,"",INDIRECT(NOM_FR_FACADE&amp;ADDRESS('PR-tampon'!$E116,COLUMN(REFERENCEMENT_FACADE[[#Headers],[NOM COMMERCIAL DU PROCEDE]])))))</f>
        <v>StoVentec S.C.M. revêtements collés sur support FOB</v>
      </c>
      <c r="F150" s="2" t="str">
        <f ca="1">IF('PR-tampon'!B116="","",IF('PR-tampon'!B116=0,"",INDIRECT(NOM_FR_FACADE&amp;ADDRESS('PR-tampon'!$E116,COLUMN(REFERENCEMENT_FACADE[[#Headers],[FABRICANT / TITULAIRE]])))))</f>
        <v>Nexity 
et 
Sto S.A.S</v>
      </c>
      <c r="G150" s="2" t="str">
        <f ca="1">IF('PR-tampon'!B116="","",IF('PR-tampon'!B116=0,"",INDIRECT(NOM_FR_FACADE&amp;ADDRESS('PR-tampon'!$E116,COLUMN(REFERENCEMENT_FACADE[[#Headers],[TYPE DE DOCUMENT DE REFERENCE]])))))</f>
        <v>Appréciation Technique d'Expérimentation (ATEx cas a)</v>
      </c>
      <c r="H150" s="2" t="str">
        <f ca="1">IF('PR-tampon'!B116="","",IF('PR-tampon'!B116=0,"",INDIRECT(NOM_FR_FACADE&amp;ADDRESS('PR-tampon'!$E116,COLUMN(REFERENCEMENT_FACADE[[#Headers],[REF]])))))</f>
        <v>3156_v2</v>
      </c>
      <c r="I150" s="7">
        <f ca="1">IF('PR-tampon'!B116="","",IF('PR-tampon'!B116=0,"",INDIRECT(NOM_FR_FACADE&amp;ADDRESS('PR-tampon'!$E116,COLUMN(REFERENCEMENT_FACADE[[#Headers],[AVIS LIMITE AU / VALIDITE]])))))</f>
        <v>46387</v>
      </c>
      <c r="J150" s="7" t="str">
        <f ca="1">IF('PR-tampon'!B116="","",IF('PR-tampon'!B116=0,"",INDIRECT(NOM_FR_FACADE&amp;ADDRESS('PR-tampon'!$E116,COLUMN(REFERENCEMENT_FACADE[[#Headers],[TC/TNC
dans le domaine d''emploi visé]])))))</f>
        <v>TC</v>
      </c>
      <c r="K150" s="2" t="str">
        <f ca="1">IF('PR-tampon'!B116="","",IF('PR-tampon'!B116=0,"",INDIRECT(NOM_FR_FACADE&amp;ADDRESS('PR-tampon'!$E116,COLUMN(REFERENCEMENT_FACADE[[#Headers],[Synthèse support visés]])))))</f>
        <v>FOB (NF DTU 31.4)</v>
      </c>
      <c r="L150" s="2" t="str">
        <f ca="1">IF('PR-tampon'!B116="","",IF('PR-tampon'!B116=0,"",INDIRECT(NOM_FR_FACADE&amp;ADDRESS('PR-tampon'!$E116,COLUMN(REFERENCEMENT_FACADE[[#Headers],[LIMITATION DE HAUTEUR DE FACADE3]])))))</f>
        <v>(Situation a à c) h≤ 28 m
(Situation d) h≤ 28 m</v>
      </c>
      <c r="M150" s="74">
        <f ca="1">IF('PR-tampon'!B116="","",IF('PR-tampon'!B116=0,"",INDIRECT(NOM_FR_FACADE&amp;ADDRESS('PR-tampon'!$E116,COLUMN(REFERENCEMENT_FACADE[[#Headers],[LIMITATION DE HAUTEUR DE FACADE]])))))</f>
        <v>28</v>
      </c>
      <c r="N150" s="59" t="str">
        <f ca="1">IF('PR-tampon'!B116="","",IF('PR-tampon'!B116=0,"",IF(INDIRECT(NOM_FR_FACADE&amp;ADDRESS('PR-tampon'!$E116,COLUMN(REFERENCEMENT_FACADE[Observation domaine d''emploi Hauteur])))=0,"-",INDIRECT(NOM_FR_FACADE&amp;ADDRESS('PR-tampon'!$E116,COLUMN(REFERENCEMENT_FACADE[Observation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0" s="2" t="str">
        <f ca="1">IF('PR-tampon'!B116="","",IF('PR-tampon'!B116=0,"",INDIRECT(NOM_FR_FACADE&amp;ADDRESS('PR-tampon'!$E116,COLUMN(REFERENCEMENT_FACADE[[#Headers],[Colonne catégorie visée]])))))</f>
        <v>I
II
III
IV</v>
      </c>
      <c r="P150" s="2" t="str">
        <f ca="1">IF('PR-tampon'!B116="","",IF('PR-tampon'!B116=0,"",INDIRECT(NOM_FR_FACADE&amp;ADDRESS('PR-tampon'!$E116,COLUMN(REFERENCEMENT_FACADE[[#Headers],[Colonne zone visée]])))))</f>
        <v>4
4**
4**
4**</v>
      </c>
      <c r="Q150" s="59" t="str">
        <f ca="1">IF(OR(RECH_CATEGORIE=FALSE,MID(Tableau5[[#This Row],[ZONE DE SISMICITE MAXIMALE POUR LA CATEGORIE DE BATIMENT VISEE]],2,2)="**"),IF('PR-tampon'!B116="","",IF('PR-tampon'!B116=0,"",IF(INDIRECT(NOM_FR_FACADE&amp;ADDRESS('PR-tampon'!$E116,COLUMN(REFERENCEMENT_FACADE[OBSERVATIONS SUR DOMAINE D''EMPLOI Sismique])))="","-",(INDIRECT(NOM_FR_FACADE&amp;ADDRESS('PR-tampon'!$E116,COLUMN(REFERENCEMENT_FACADE[OBSERVATIONS SUR DOMAINE D''EMPLOI Sismique]))))))),"")</f>
        <v>"** Domaine d'emploi sismique :
Hors configurations avec un revêtement collé dont la masse surfacique est supérieure à 40 kg/m²."</v>
      </c>
      <c r="R150" s="2" t="str">
        <f ca="1">IF('PR-tampon'!B116="","",IF('PR-tampon'!B116=0,"",IF(INDIRECT(NOM_FR_FACADE&amp;ADDRESS('PR-tampon'!$E116,COLUMN(REFERENCEMENT_FACADE[REF ApL])))=0,"",INDIRECT(NOM_FR_FACADE&amp;ADDRESS('PR-tampon'!$E116,COLUMN(REFERENCEMENT_FACADE[REF ApL]))))))</f>
        <v>EFR-16-001538 B
EFR-16-001538 C</v>
      </c>
    </row>
    <row r="151" spans="1:18" ht="170.1" customHeight="1" x14ac:dyDescent="0.25">
      <c r="A151" s="2">
        <f ca="1">IF('PR-tampon'!B117=0,"",IF(A150+1&gt;'MODULE DE RECHERCHE'!$F$36,"",A150+1))</f>
        <v>109</v>
      </c>
      <c r="B151" s="7">
        <f ca="1">IF('PR-tampon'!E117="","",IF('PR-tampon'!E117=0,"",INDIRECT(NOM_FR_FACADE&amp;ADDRESS('PR-tampon'!$E117,COLUMN(REFERENCEMENT_FACADE[[#Headers],[DATE REFERENCEMENT]])))))</f>
        <v>45254</v>
      </c>
      <c r="C151" s="2" t="str">
        <f ca="1">IF('PR-tampon'!B117="","",IF('PR-tampon'!B117=0,"",INDIRECT(NOM_FR_FACADE&amp;ADDRESS('PR-tampon'!$E117,COLUMN(REFERENCEMENT_FACADE[[#Headers],[ASPECT]])))))</f>
        <v>Minéral - Brique et parements du NF DTU 52.2</v>
      </c>
      <c r="D151" s="2" t="str">
        <f ca="1">IF('PR-tampon'!B117="","",IF('PR-tampon'!B117=0,"",INDIRECT(NOM_FR_FACADE&amp;ADDRESS('PR-tampon'!$E117,COLUMN(REFERENCEMENT_FACADE[[#Headers],[TYPE DE PROCEDE]])))))</f>
        <v>Bardage rapporté en revêtement collé sur plaque</v>
      </c>
      <c r="E151" s="2" t="str">
        <f ca="1">IF('PR-tampon'!B117="","",IF('PR-tampon'!B117=0,"",INDIRECT(NOM_FR_FACADE&amp;ADDRESS('PR-tampon'!$E117,COLUMN(REFERENCEMENT_FACADE[[#Headers],[NOM COMMERCIAL DU PROCEDE]])))))</f>
        <v>StoVentec S.C.M. revêtements collés sur support FOB</v>
      </c>
      <c r="F151" s="2" t="str">
        <f ca="1">IF('PR-tampon'!B117="","",IF('PR-tampon'!B117=0,"",INDIRECT(NOM_FR_FACADE&amp;ADDRESS('PR-tampon'!$E117,COLUMN(REFERENCEMENT_FACADE[[#Headers],[FABRICANT / TITULAIRE]])))))</f>
        <v>Bouygues Immobilier 
et 
Sto S.A.S</v>
      </c>
      <c r="G151" s="2" t="str">
        <f ca="1">IF('PR-tampon'!B117="","",IF('PR-tampon'!B117=0,"",INDIRECT(NOM_FR_FACADE&amp;ADDRESS('PR-tampon'!$E117,COLUMN(REFERENCEMENT_FACADE[[#Headers],[TYPE DE DOCUMENT DE REFERENCE]])))))</f>
        <v>Appréciation Technique d'Expérimentation (ATEx cas a)</v>
      </c>
      <c r="H151" s="2" t="str">
        <f ca="1">IF('PR-tampon'!B117="","",IF('PR-tampon'!B117=0,"",INDIRECT(NOM_FR_FACADE&amp;ADDRESS('PR-tampon'!$E117,COLUMN(REFERENCEMENT_FACADE[[#Headers],[REF]])))))</f>
        <v>3114_v2</v>
      </c>
      <c r="I151" s="7">
        <f ca="1">IF('PR-tampon'!B117="","",IF('PR-tampon'!B117=0,"",INDIRECT(NOM_FR_FACADE&amp;ADDRESS('PR-tampon'!$E117,COLUMN(REFERENCEMENT_FACADE[[#Headers],[AVIS LIMITE AU / VALIDITE]])))))</f>
        <v>46325</v>
      </c>
      <c r="J151" s="7" t="str">
        <f ca="1">IF('PR-tampon'!B117="","",IF('PR-tampon'!B117=0,"",INDIRECT(NOM_FR_FACADE&amp;ADDRESS('PR-tampon'!$E117,COLUMN(REFERENCEMENT_FACADE[[#Headers],[TC/TNC
dans le domaine d''emploi visé]])))))</f>
        <v>TC</v>
      </c>
      <c r="K151" s="2" t="str">
        <f ca="1">IF('PR-tampon'!B117="","",IF('PR-tampon'!B117=0,"",INDIRECT(NOM_FR_FACADE&amp;ADDRESS('PR-tampon'!$E117,COLUMN(REFERENCEMENT_FACADE[[#Headers],[Synthèse support visés]])))))</f>
        <v>FOB (NF DTU 31.4)</v>
      </c>
      <c r="L151" s="2" t="str">
        <f ca="1">IF('PR-tampon'!B117="","",IF('PR-tampon'!B117=0,"",INDIRECT(NOM_FR_FACADE&amp;ADDRESS('PR-tampon'!$E117,COLUMN(REFERENCEMENT_FACADE[[#Headers],[LIMITATION DE HAUTEUR DE FACADE3]])))))</f>
        <v>(Situation a à c) h≤ 28 m
(Situation d) h≤ 28 m</v>
      </c>
      <c r="M151" s="74">
        <f ca="1">IF('PR-tampon'!B117="","",IF('PR-tampon'!B117=0,"",INDIRECT(NOM_FR_FACADE&amp;ADDRESS('PR-tampon'!$E117,COLUMN(REFERENCEMENT_FACADE[[#Headers],[LIMITATION DE HAUTEUR DE FACADE]])))))</f>
        <v>28</v>
      </c>
      <c r="N151" s="59" t="str">
        <f ca="1">IF('PR-tampon'!B117="","",IF('PR-tampon'!B117=0,"",IF(INDIRECT(NOM_FR_FACADE&amp;ADDRESS('PR-tampon'!$E117,COLUMN(REFERENCEMENT_FACADE[Observation domaine d''emploi Hauteur])))=0,"-",INDIRECT(NOM_FR_FACADE&amp;ADDRESS('PR-tampon'!$E117,COLUMN(REFERENCEMENT_FACADE[Observation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1" s="2" t="str">
        <f ca="1">IF('PR-tampon'!B117="","",IF('PR-tampon'!B117=0,"",INDIRECT(NOM_FR_FACADE&amp;ADDRESS('PR-tampon'!$E117,COLUMN(REFERENCEMENT_FACADE[[#Headers],[Colonne catégorie visée]])))))</f>
        <v>I
II
III
IV</v>
      </c>
      <c r="P151" s="2" t="str">
        <f ca="1">IF('PR-tampon'!B117="","",IF('PR-tampon'!B117=0,"",INDIRECT(NOM_FR_FACADE&amp;ADDRESS('PR-tampon'!$E117,COLUMN(REFERENCEMENT_FACADE[[#Headers],[Colonne zone visée]])))))</f>
        <v>4
4**
4**
4**</v>
      </c>
      <c r="Q151" s="59" t="str">
        <f ca="1">IF(OR(RECH_CATEGORIE=FALSE,MID(Tableau5[[#This Row],[ZONE DE SISMICITE MAXIMALE POUR LA CATEGORIE DE BATIMENT VISEE]],2,2)="**"),IF('PR-tampon'!B117="","",IF('PR-tampon'!B117=0,"",IF(INDIRECT(NOM_FR_FACADE&amp;ADDRESS('PR-tampon'!$E117,COLUMN(REFERENCEMENT_FACADE[OBSERVATIONS SUR DOMAINE D''EMPLOI Sismique])))="","-",(INDIRECT(NOM_FR_FACADE&amp;ADDRESS('PR-tampon'!$E117,COLUMN(REFERENCEMENT_FACADE[OBSERVATIONS SUR DOMAINE D''EMPLOI Sismique]))))))),"")</f>
        <v>** Domaine d'emploi sismique :
Hors configurations avec un système de masse surfacique maximale du revêtement enduit + joints ou parements collés/enduits + joint supérieure à 42 kg/m².</v>
      </c>
      <c r="R151" s="2" t="str">
        <f ca="1">IF('PR-tampon'!B117="","",IF('PR-tampon'!B117=0,"",IF(INDIRECT(NOM_FR_FACADE&amp;ADDRESS('PR-tampon'!$E117,COLUMN(REFERENCEMENT_FACADE[REF ApL])))=0,"",INDIRECT(NOM_FR_FACADE&amp;ADDRESS('PR-tampon'!$E117,COLUMN(REFERENCEMENT_FACADE[REF ApL]))))))</f>
        <v>EFR-16-001538 B Révision 3
EFR-16-001538 C Révision 3</v>
      </c>
    </row>
    <row r="152" spans="1:18" ht="170.1" customHeight="1" x14ac:dyDescent="0.25">
      <c r="A152" s="2">
        <f ca="1">IF('PR-tampon'!B118=0,"",IF(A151+1&gt;'MODULE DE RECHERCHE'!$F$36,"",A151+1))</f>
        <v>110</v>
      </c>
      <c r="B152" s="7">
        <f ca="1">IF('PR-tampon'!E118="","",IF('PR-tampon'!E118=0,"",INDIRECT(NOM_FR_FACADE&amp;ADDRESS('PR-tampon'!$E118,COLUMN(REFERENCEMENT_FACADE[[#Headers],[DATE REFERENCEMENT]])))))</f>
        <v>45330</v>
      </c>
      <c r="C152" s="2" t="str">
        <f ca="1">IF('PR-tampon'!B118="","",IF('PR-tampon'!B118=0,"",INDIRECT(NOM_FR_FACADE&amp;ADDRESS('PR-tampon'!$E118,COLUMN(REFERENCEMENT_FACADE[[#Headers],[ASPECT]])))))</f>
        <v>Minéral</v>
      </c>
      <c r="D152" s="2" t="str">
        <f ca="1">IF('PR-tampon'!B118="","",IF('PR-tampon'!B118=0,"",INDIRECT(NOM_FR_FACADE&amp;ADDRESS('PR-tampon'!$E118,COLUMN(REFERENCEMENT_FACADE[[#Headers],[TYPE DE PROCEDE]])))))</f>
        <v>Bardage rapporté en résine acrylique chargé</v>
      </c>
      <c r="E152" s="2" t="str">
        <f ca="1">IF('PR-tampon'!B118="","",IF('PR-tampon'!B118=0,"",INDIRECT(NOM_FR_FACADE&amp;ADDRESS('PR-tampon'!$E118,COLUMN(REFERENCEMENT_FACADE[[#Headers],[NOM COMMERCIAL DU PROCEDE]])))))</f>
        <v>ACRYTHERM D</v>
      </c>
      <c r="F152" s="2" t="str">
        <f ca="1">IF('PR-tampon'!B118="","",IF('PR-tampon'!B118=0,"",INDIRECT(NOM_FR_FACADE&amp;ADDRESS('PR-tampon'!$E118,COLUMN(REFERENCEMENT_FACADE[[#Headers],[FABRICANT / TITULAIRE]])))))</f>
        <v>Rebeton
(FR)</v>
      </c>
      <c r="G152" s="2" t="str">
        <f ca="1">IF('PR-tampon'!B118="","",IF('PR-tampon'!B118=0,"",INDIRECT(NOM_FR_FACADE&amp;ADDRESS('PR-tampon'!$E118,COLUMN(REFERENCEMENT_FACADE[[#Headers],[TYPE DE DOCUMENT DE REFERENCE]])))))</f>
        <v>Avis Technique</v>
      </c>
      <c r="H152" s="2" t="str">
        <f ca="1">IF('PR-tampon'!B118="","",IF('PR-tampon'!B118=0,"",INDIRECT(NOM_FR_FACADE&amp;ADDRESS('PR-tampon'!$E118,COLUMN(REFERENCEMENT_FACADE[[#Headers],[REF]])))))</f>
        <v>2.2/13-1547_V4</v>
      </c>
      <c r="I152" s="7">
        <f ca="1">IF('PR-tampon'!B118="","",IF('PR-tampon'!B118=0,"",INDIRECT(NOM_FR_FACADE&amp;ADDRESS('PR-tampon'!$E118,COLUMN(REFERENCEMENT_FACADE[[#Headers],[AVIS LIMITE AU / VALIDITE]])))))</f>
        <v>47118</v>
      </c>
      <c r="J152" s="7" t="str">
        <f ca="1">IF('PR-tampon'!B118="","",IF('PR-tampon'!B118=0,"",INDIRECT(NOM_FR_FACADE&amp;ADDRESS('PR-tampon'!$E118,COLUMN(REFERENCEMENT_FACADE[[#Headers],[TC/TNC
dans le domaine d''emploi visé]])))))</f>
        <v>TC</v>
      </c>
      <c r="K152" s="2" t="str">
        <f ca="1">IF('PR-tampon'!B118="","",IF('PR-tampon'!B118=0,"",INDIRECT(NOM_FR_FACADE&amp;ADDRESS('PR-tampon'!$E118,COLUMN(REFERENCEMENT_FACADE[[#Headers],[Synthèse support visés]])))))</f>
        <v>COB (NF DTU 31.2) / CLT (Sous AT/DTA)</v>
      </c>
      <c r="L152" s="2" t="str">
        <f ca="1">IF('PR-tampon'!B118="","",IF('PR-tampon'!B118=0,"",INDIRECT(NOM_FR_FACADE&amp;ADDRESS('PR-tampon'!$E118,COLUMN(REFERENCEMENT_FACADE[[#Headers],[LIMITATION DE HAUTEUR DE FACADE3]])))))</f>
        <v>(Situation a à c) h≤ 10 m
(Situation d) h≤ 6 m</v>
      </c>
      <c r="M152" s="74">
        <f ca="1">IF('PR-tampon'!B118="","",IF('PR-tampon'!B118=0,"",INDIRECT(NOM_FR_FACADE&amp;ADDRESS('PR-tampon'!$E118,COLUMN(REFERENCEMENT_FACADE[[#Headers],[LIMITATION DE HAUTEUR DE FACADE]])))))</f>
        <v>10</v>
      </c>
      <c r="N152" s="59" t="str">
        <f ca="1">IF('PR-tampon'!B118="","",IF('PR-tampon'!B118=0,"",IF(INDIRECT(NOM_FR_FACADE&amp;ADDRESS('PR-tampon'!$E118,COLUMN(REFERENCEMENT_FACADE[Observation domaine d''emploi Hauteur])))=0,"-",INDIRECT(NOM_FR_FACADE&amp;ADDRESS('PR-tampon'!$E118,COLUMN(REFERENCEMENT_FACADE[Observation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2" s="2" t="str">
        <f ca="1">IF('PR-tampon'!B118="","",IF('PR-tampon'!B118=0,"",INDIRECT(NOM_FR_FACADE&amp;ADDRESS('PR-tampon'!$E118,COLUMN(REFERENCEMENT_FACADE[[#Headers],[Colonne catégorie visée]])))))</f>
        <v>I
II
III
IV</v>
      </c>
      <c r="P152" s="2" t="str">
        <f ca="1">IF('PR-tampon'!B118="","",IF('PR-tampon'!B118=0,"",INDIRECT(NOM_FR_FACADE&amp;ADDRESS('PR-tampon'!$E118,COLUMN(REFERENCEMENT_FACADE[[#Headers],[Colonne zone visée]])))))</f>
        <v>4
4
4
4</v>
      </c>
      <c r="Q152" s="59" t="str">
        <f ca="1">IF(OR(RECH_CATEGORIE=FALSE,MID(Tableau5[[#This Row],[ZONE DE SISMICITE MAXIMALE POUR LA CATEGORIE DE BATIMENT VISEE]],2,2)="**"),IF('PR-tampon'!B118="","",IF('PR-tampon'!B118=0,"",IF(INDIRECT(NOM_FR_FACADE&amp;ADDRESS('PR-tampon'!$E118,COLUMN(REFERENCEMENT_FACADE[OBSERVATIONS SUR DOMAINE D''EMPLOI Sismique])))="","-",(INDIRECT(NOM_FR_FACADE&amp;ADDRESS('PR-tampon'!$E118,COLUMN(REFERENCEMENT_FACADE[OBSERVATIONS SUR DOMAINE D''EMPLOI Sismique]))))))),"")</f>
        <v>-</v>
      </c>
      <c r="R152" s="2" t="str">
        <f ca="1">IF('PR-tampon'!B118="","",IF('PR-tampon'!B118=0,"",IF(INDIRECT(NOM_FR_FACADE&amp;ADDRESS('PR-tampon'!$E118,COLUMN(REFERENCEMENT_FACADE[REF ApL])))=0,"",INDIRECT(NOM_FR_FACADE&amp;ADDRESS('PR-tampon'!$E118,COLUMN(REFERENCEMENT_FACADE[REF ApL]))))))</f>
        <v/>
      </c>
    </row>
    <row r="153" spans="1:18" ht="170.1" customHeight="1" x14ac:dyDescent="0.25">
      <c r="A153" s="2">
        <f ca="1">IF('PR-tampon'!B119=0,"",IF(A152+1&gt;'MODULE DE RECHERCHE'!$F$36,"",A152+1))</f>
        <v>111</v>
      </c>
      <c r="B153" s="7">
        <f ca="1">IF('PR-tampon'!E119="","",IF('PR-tampon'!E119=0,"",INDIRECT(NOM_FR_FACADE&amp;ADDRESS('PR-tampon'!$E119,COLUMN(REFERENCEMENT_FACADE[[#Headers],[DATE REFERENCEMENT]])))))</f>
        <v>45049</v>
      </c>
      <c r="C153" s="2" t="str">
        <f ca="1">IF('PR-tampon'!B119="","",IF('PR-tampon'!B119=0,"",INDIRECT(NOM_FR_FACADE&amp;ADDRESS('PR-tampon'!$E119,COLUMN(REFERENCEMENT_FACADE[[#Headers],[ASPECT]])))))</f>
        <v>Minéral</v>
      </c>
      <c r="D153" s="2" t="str">
        <f ca="1">IF('PR-tampon'!B119="","",IF('PR-tampon'!B119=0,"",INDIRECT(NOM_FR_FACADE&amp;ADDRESS('PR-tampon'!$E119,COLUMN(REFERENCEMENT_FACADE[[#Headers],[TYPE DE PROCEDE]])))))</f>
        <v>Bardage rapporté en résine acrylique chargé</v>
      </c>
      <c r="E153" s="2" t="str">
        <f ca="1">IF('PR-tampon'!B119="","",IF('PR-tampon'!B119=0,"",INDIRECT(NOM_FR_FACADE&amp;ADDRESS('PR-tampon'!$E119,COLUMN(REFERENCEMENT_FACADE[[#Headers],[NOM COMMERCIAL DU PROCEDE]])))))</f>
        <v>Système PORCELANOSA KRION® LUX Fixation K-FIX®</v>
      </c>
      <c r="F153" s="2" t="str">
        <f ca="1">IF('PR-tampon'!B119="","",IF('PR-tampon'!B119=0,"",INDIRECT(NOM_FR_FACADE&amp;ADDRESS('PR-tampon'!$E119,COLUMN(REFERENCEMENT_FACADE[[#Headers],[FABRICANT / TITULAIRE]])))))</f>
        <v>Butech Building Technology S.A.U. 
(ES)</v>
      </c>
      <c r="G153" s="2" t="str">
        <f ca="1">IF('PR-tampon'!B119="","",IF('PR-tampon'!B119=0,"",INDIRECT(NOM_FR_FACADE&amp;ADDRESS('PR-tampon'!$E119,COLUMN(REFERENCEMENT_FACADE[[#Headers],[TYPE DE DOCUMENT DE REFERENCE]])))))</f>
        <v>Avis Technique</v>
      </c>
      <c r="H153" s="2" t="str">
        <f ca="1">IF('PR-tampon'!B119="","",IF('PR-tampon'!B119=0,"",INDIRECT(NOM_FR_FACADE&amp;ADDRESS('PR-tampon'!$E119,COLUMN(REFERENCEMENT_FACADE[[#Headers],[REF]])))))</f>
        <v>2.2/14-1624_V3</v>
      </c>
      <c r="I153" s="7">
        <f ca="1">IF('PR-tampon'!B119="","",IF('PR-tampon'!B119=0,"",INDIRECT(NOM_FR_FACADE&amp;ADDRESS('PR-tampon'!$E119,COLUMN(REFERENCEMENT_FACADE[[#Headers],[AVIS LIMITE AU / VALIDITE]])))))</f>
        <v>46630</v>
      </c>
      <c r="J153" s="7" t="str">
        <f ca="1">IF('PR-tampon'!B119="","",IF('PR-tampon'!B119=0,"",INDIRECT(NOM_FR_FACADE&amp;ADDRESS('PR-tampon'!$E119,COLUMN(REFERENCEMENT_FACADE[[#Headers],[TC/TNC
dans le domaine d''emploi visé]])))))</f>
        <v>TC</v>
      </c>
      <c r="K153" s="2" t="str">
        <f ca="1">IF('PR-tampon'!B119="","",IF('PR-tampon'!B119=0,"",INDIRECT(NOM_FR_FACADE&amp;ADDRESS('PR-tampon'!$E119,COLUMN(REFERENCEMENT_FACADE[[#Headers],[Synthèse support visés]])))))</f>
        <v>COB (NF DTU 31.2) / CLT (Sous AT/DTA)</v>
      </c>
      <c r="L153" s="2" t="str">
        <f ca="1">IF('PR-tampon'!B119="","",IF('PR-tampon'!B119=0,"",INDIRECT(NOM_FR_FACADE&amp;ADDRESS('PR-tampon'!$E119,COLUMN(REFERENCEMENT_FACADE[[#Headers],[LIMITATION DE HAUTEUR DE FACADE3]])))))</f>
        <v>(Situation a à c) h≤ 10 m
(Situation d) h≤ 6 m</v>
      </c>
      <c r="M153" s="74">
        <f ca="1">IF('PR-tampon'!B119="","",IF('PR-tampon'!B119=0,"",INDIRECT(NOM_FR_FACADE&amp;ADDRESS('PR-tampon'!$E119,COLUMN(REFERENCEMENT_FACADE[[#Headers],[LIMITATION DE HAUTEUR DE FACADE]])))))</f>
        <v>10</v>
      </c>
      <c r="N153" s="59" t="str">
        <f ca="1">IF('PR-tampon'!B119="","",IF('PR-tampon'!B119=0,"",IF(INDIRECT(NOM_FR_FACADE&amp;ADDRESS('PR-tampon'!$E119,COLUMN(REFERENCEMENT_FACADE[Observation domaine d''emploi Hauteur])))=0,"-",INDIRECT(NOM_FR_FACADE&amp;ADDRESS('PR-tampon'!$E119,COLUMN(REFERENCEMENT_FACADE[Observation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3" s="2" t="str">
        <f ca="1">IF('PR-tampon'!B119="","",IF('PR-tampon'!B119=0,"",INDIRECT(NOM_FR_FACADE&amp;ADDRESS('PR-tampon'!$E119,COLUMN(REFERENCEMENT_FACADE[[#Headers],[Colonne catégorie visée]])))))</f>
        <v>I
II
III
IV</v>
      </c>
      <c r="P153" s="2" t="str">
        <f ca="1">IF('PR-tampon'!B119="","",IF('PR-tampon'!B119=0,"",INDIRECT(NOM_FR_FACADE&amp;ADDRESS('PR-tampon'!$E119,COLUMN(REFERENCEMENT_FACADE[[#Headers],[Colonne zone visée]])))))</f>
        <v>4
4**
4**
2**</v>
      </c>
      <c r="Q153" s="59" t="str">
        <f ca="1">IF(OR(RECH_CATEGORIE=FALSE,MID(Tableau5[[#This Row],[ZONE DE SISMICITE MAXIMALE POUR LA CATEGORIE DE BATIMENT VISEE]],2,2)="**"),IF('PR-tampon'!B119="","",IF('PR-tampon'!B119=0,"",IF(INDIRECT(NOM_FR_FACADE&amp;ADDRESS('PR-tampon'!$E119,COLUMN(REFERENCEMENT_FACADE[OBSERVATIONS SUR DOMAINE D''EMPLOI Sismique])))="","-",(INDIRECT(NOM_FR_FACADE&amp;ADDRESS('PR-tampon'!$E119,COLUMN(REFERENCEMENT_FACADE[OBSERVATIONS SUR DOMAINE D''EMPLOI Sismique]))))))),"")</f>
        <v>** Domaine d'emploi sismique :
Pose autorisée pour des formats inférieurs à 1500 mm * 3000mm</v>
      </c>
      <c r="R153" s="2" t="str">
        <f ca="1">IF('PR-tampon'!B119="","",IF('PR-tampon'!B119=0,"",IF(INDIRECT(NOM_FR_FACADE&amp;ADDRESS('PR-tampon'!$E119,COLUMN(REFERENCEMENT_FACADE[REF ApL])))=0,"",INDIRECT(NOM_FR_FACADE&amp;ADDRESS('PR-tampon'!$E119,COLUMN(REFERENCEMENT_FACADE[REF ApL]))))))</f>
        <v/>
      </c>
    </row>
    <row r="154" spans="1:18" ht="170.1" customHeight="1" x14ac:dyDescent="0.25">
      <c r="A154" s="2">
        <f ca="1">IF('PR-tampon'!B120=0,"",IF(A153+1&gt;'MODULE DE RECHERCHE'!$F$36,"",A153+1))</f>
        <v>112</v>
      </c>
      <c r="B154" s="7">
        <f ca="1">IF('PR-tampon'!E120="","",IF('PR-tampon'!E120=0,"",INDIRECT(NOM_FR_FACADE&amp;ADDRESS('PR-tampon'!$E120,COLUMN(REFERENCEMENT_FACADE[[#Headers],[DATE REFERENCEMENT]])))))</f>
        <v>44893</v>
      </c>
      <c r="C154" s="2" t="str">
        <f ca="1">IF('PR-tampon'!B120="","",IF('PR-tampon'!B120=0,"",INDIRECT(NOM_FR_FACADE&amp;ADDRESS('PR-tampon'!$E120,COLUMN(REFERENCEMENT_FACADE[[#Headers],[ASPECT]])))))</f>
        <v>Panneaux</v>
      </c>
      <c r="D154" s="2" t="str">
        <f ca="1">IF('PR-tampon'!B120="","",IF('PR-tampon'!B120=0,"",INDIRECT(NOM_FR_FACADE&amp;ADDRESS('PR-tampon'!$E120,COLUMN(REFERENCEMENT_FACADE[[#Headers],[TYPE DE PROCEDE]])))))</f>
        <v>Bardage rapporté en résine acrylique chargé</v>
      </c>
      <c r="E154" s="2" t="str">
        <f ca="1">IF('PR-tampon'!B120="","",IF('PR-tampon'!B120=0,"",INDIRECT(NOM_FR_FACADE&amp;ADDRESS('PR-tampon'!$E120,COLUMN(REFERENCEMENT_FACADE[[#Headers],[NOM COMMERCIAL DU PROCEDE]])))))</f>
        <v>ACRYTHERM R</v>
      </c>
      <c r="F154" s="2" t="str">
        <f ca="1">IF('PR-tampon'!B120="","",IF('PR-tampon'!B120=0,"",INDIRECT(NOM_FR_FACADE&amp;ADDRESS('PR-tampon'!$E120,COLUMN(REFERENCEMENT_FACADE[[#Headers],[FABRICANT / TITULAIRE]])))))</f>
        <v>Rebeton
(FR)</v>
      </c>
      <c r="G154" s="2" t="str">
        <f ca="1">IF('PR-tampon'!B120="","",IF('PR-tampon'!B120=0,"",INDIRECT(NOM_FR_FACADE&amp;ADDRESS('PR-tampon'!$E120,COLUMN(REFERENCEMENT_FACADE[[#Headers],[TYPE DE DOCUMENT DE REFERENCE]])))))</f>
        <v>Avis Technique</v>
      </c>
      <c r="H154" s="2" t="str">
        <f ca="1">IF('PR-tampon'!B120="","",IF('PR-tampon'!B120=0,"",INDIRECT(NOM_FR_FACADE&amp;ADDRESS('PR-tampon'!$E120,COLUMN(REFERENCEMENT_FACADE[[#Headers],[REF]])))))</f>
        <v>2.2/16-1727_V1</v>
      </c>
      <c r="I154" s="7">
        <f ca="1">IF('PR-tampon'!B120="","",IF('PR-tampon'!B120=0,"",INDIRECT(NOM_FR_FACADE&amp;ADDRESS('PR-tampon'!$E120,COLUMN(REFERENCEMENT_FACADE[[#Headers],[AVIS LIMITE AU / VALIDITE]])))))</f>
        <v>47299</v>
      </c>
      <c r="J154" s="7" t="str">
        <f ca="1">IF('PR-tampon'!B120="","",IF('PR-tampon'!B120=0,"",INDIRECT(NOM_FR_FACADE&amp;ADDRESS('PR-tampon'!$E120,COLUMN(REFERENCEMENT_FACADE[[#Headers],[TC/TNC
dans le domaine d''emploi visé]])))))</f>
        <v>TC</v>
      </c>
      <c r="K154" s="2" t="str">
        <f ca="1">IF('PR-tampon'!B120="","",IF('PR-tampon'!B120=0,"",INDIRECT(NOM_FR_FACADE&amp;ADDRESS('PR-tampon'!$E120,COLUMN(REFERENCEMENT_FACADE[[#Headers],[Synthèse support visés]])))))</f>
        <v>COB (NF DTU 31.2) / CLT (Sous AT/DTA)</v>
      </c>
      <c r="L154" s="2" t="str">
        <f ca="1">IF('PR-tampon'!B120="","",IF('PR-tampon'!B120=0,"",INDIRECT(NOM_FR_FACADE&amp;ADDRESS('PR-tampon'!$E120,COLUMN(REFERENCEMENT_FACADE[[#Headers],[LIMITATION DE HAUTEUR DE FACADE3]])))))</f>
        <v>(Situation a à c) h≤ 10 m
(Situation d) h≤ 6 m</v>
      </c>
      <c r="M154" s="74">
        <f ca="1">IF('PR-tampon'!B120="","",IF('PR-tampon'!B120=0,"",INDIRECT(NOM_FR_FACADE&amp;ADDRESS('PR-tampon'!$E120,COLUMN(REFERENCEMENT_FACADE[[#Headers],[LIMITATION DE HAUTEUR DE FACADE]])))))</f>
        <v>10</v>
      </c>
      <c r="N154" s="59" t="str">
        <f ca="1">IF('PR-tampon'!B120="","",IF('PR-tampon'!B120=0,"",IF(INDIRECT(NOM_FR_FACADE&amp;ADDRESS('PR-tampon'!$E120,COLUMN(REFERENCEMENT_FACADE[Observation domaine d''emploi Hauteur])))=0,"-",INDIRECT(NOM_FR_FACADE&amp;ADDRESS('PR-tampon'!$E120,COLUMN(REFERENCEMENT_FACADE[Observation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4" s="2" t="str">
        <f ca="1">IF('PR-tampon'!B120="","",IF('PR-tampon'!B120=0,"",INDIRECT(NOM_FR_FACADE&amp;ADDRESS('PR-tampon'!$E120,COLUMN(REFERENCEMENT_FACADE[[#Headers],[Colonne catégorie visée]])))))</f>
        <v>I
II
III
IV</v>
      </c>
      <c r="P154" s="2" t="str">
        <f ca="1">IF('PR-tampon'!B120="","",IF('PR-tampon'!B120=0,"",INDIRECT(NOM_FR_FACADE&amp;ADDRESS('PR-tampon'!$E120,COLUMN(REFERENCEMENT_FACADE[[#Headers],[Colonne zone visée]])))))</f>
        <v>4
4
4
4</v>
      </c>
      <c r="Q154" s="59" t="str">
        <f ca="1">IF(OR(RECH_CATEGORIE=FALSE,MID(Tableau5[[#This Row],[ZONE DE SISMICITE MAXIMALE POUR LA CATEGORIE DE BATIMENT VISEE]],2,2)="**"),IF('PR-tampon'!B120="","",IF('PR-tampon'!B120=0,"",IF(INDIRECT(NOM_FR_FACADE&amp;ADDRESS('PR-tampon'!$E120,COLUMN(REFERENCEMENT_FACADE[OBSERVATIONS SUR DOMAINE D''EMPLOI Sismique])))="","-",(INDIRECT(NOM_FR_FACADE&amp;ADDRESS('PR-tampon'!$E120,COLUMN(REFERENCEMENT_FACADE[OBSERVATIONS SUR DOMAINE D''EMPLOI Sismique]))))))),"")</f>
        <v>-</v>
      </c>
      <c r="R154" s="2" t="str">
        <f ca="1">IF('PR-tampon'!B120="","",IF('PR-tampon'!B120=0,"",IF(INDIRECT(NOM_FR_FACADE&amp;ADDRESS('PR-tampon'!$E120,COLUMN(REFERENCEMENT_FACADE[REF ApL])))=0,"",INDIRECT(NOM_FR_FACADE&amp;ADDRESS('PR-tampon'!$E120,COLUMN(REFERENCEMENT_FACADE[REF ApL]))))))</f>
        <v/>
      </c>
    </row>
    <row r="155" spans="1:18" ht="170.1" customHeight="1" x14ac:dyDescent="0.25">
      <c r="A155" s="2">
        <f ca="1">IF('PR-tampon'!B121=0,"",IF(A154+1&gt;'MODULE DE RECHERCHE'!$F$36,"",A154+1))</f>
        <v>113</v>
      </c>
      <c r="B155" s="7">
        <f ca="1">IF('PR-tampon'!E121="","",IF('PR-tampon'!E121=0,"",INDIRECT(NOM_FR_FACADE&amp;ADDRESS('PR-tampon'!$E121,COLUMN(REFERENCEMENT_FACADE[[#Headers],[DATE REFERENCEMENT]])))))</f>
        <v>45881</v>
      </c>
      <c r="C155" s="2" t="str">
        <f ca="1">IF('PR-tampon'!B121="","",IF('PR-tampon'!B121=0,"",INDIRECT(NOM_FR_FACADE&amp;ADDRESS('PR-tampon'!$E121,COLUMN(REFERENCEMENT_FACADE[[#Headers],[ASPECT]])))))</f>
        <v>Minéral</v>
      </c>
      <c r="D155" s="2" t="str">
        <f ca="1">IF('PR-tampon'!B121="","",IF('PR-tampon'!B121=0,"",INDIRECT(NOM_FR_FACADE&amp;ADDRESS('PR-tampon'!$E121,COLUMN(REFERENCEMENT_FACADE[[#Headers],[TYPE DE PROCEDE]])))))</f>
        <v>Bardage rapporté en pierre naturelle</v>
      </c>
      <c r="E155" s="2" t="str">
        <f ca="1">IF('PR-tampon'!B121="","",IF('PR-tampon'!B121=0,"",INDIRECT(NOM_FR_FACADE&amp;ADDRESS('PR-tampon'!$E121,COLUMN(REFERENCEMENT_FACADE[[#Headers],[NOM COMMERCIAL DU PROCEDE]])))))</f>
        <v>ANKROMAXX</v>
      </c>
      <c r="F155" s="2" t="str">
        <f ca="1">IF('PR-tampon'!B121="","",IF('PR-tampon'!B121=0,"",INDIRECT(NOM_FR_FACADE&amp;ADDRESS('PR-tampon'!$E121,COLUMN(REFERENCEMENT_FACADE[[#Headers],[FABRICANT / TITULAIRE]])))))</f>
        <v>INTERNATIONAL FIXING SYSTEMS</v>
      </c>
      <c r="G155" s="2" t="str">
        <f ca="1">IF('PR-tampon'!B121="","",IF('PR-tampon'!B121=0,"",INDIRECT(NOM_FR_FACADE&amp;ADDRESS('PR-tampon'!$E121,COLUMN(REFERENCEMENT_FACADE[[#Headers],[TYPE DE DOCUMENT DE REFERENCE]])))))</f>
        <v>Avis Technique</v>
      </c>
      <c r="H155" s="2" t="str">
        <f ca="1">IF('PR-tampon'!B121="","",IF('PR-tampon'!B121=0,"",INDIRECT(NOM_FR_FACADE&amp;ADDRESS('PR-tampon'!$E121,COLUMN(REFERENCEMENT_FACADE[[#Headers],[REF]])))))</f>
        <v>2.2/21-1821_V2</v>
      </c>
      <c r="I155" s="7">
        <f ca="1">IF('PR-tampon'!B121="","",IF('PR-tampon'!B121=0,"",INDIRECT(NOM_FR_FACADE&amp;ADDRESS('PR-tampon'!$E121,COLUMN(REFERENCEMENT_FACADE[[#Headers],[AVIS LIMITE AU / VALIDITE]])))))</f>
        <v>47208</v>
      </c>
      <c r="J155" s="7" t="str">
        <f ca="1">IF('PR-tampon'!B121="","",IF('PR-tampon'!B121=0,"",INDIRECT(NOM_FR_FACADE&amp;ADDRESS('PR-tampon'!$E121,COLUMN(REFERENCEMENT_FACADE[[#Headers],[TC/TNC
dans le domaine d''emploi visé]])))))</f>
        <v>TC</v>
      </c>
      <c r="K155" s="2" t="str">
        <f ca="1">IF('PR-tampon'!B121="","",IF('PR-tampon'!B121=0,"",INDIRECT(NOM_FR_FACADE&amp;ADDRESS('PR-tampon'!$E121,COLUMN(REFERENCEMENT_FACADE[[#Headers],[Synthèse support visés]])))))</f>
        <v>COB (NF DTU 31.2) / CLT (Sous AT/DTA)</v>
      </c>
      <c r="L155" s="2" t="str">
        <f ca="1">IF('PR-tampon'!B121="","",IF('PR-tampon'!B121=0,"",INDIRECT(NOM_FR_FACADE&amp;ADDRESS('PR-tampon'!$E121,COLUMN(REFERENCEMENT_FACADE[[#Headers],[LIMITATION DE HAUTEUR DE FACADE3]])))))</f>
        <v>(Situation a à c) h≤ 10 m
(Situation d) h≤ 6 m</v>
      </c>
      <c r="M155" s="74">
        <f ca="1">IF('PR-tampon'!B121="","",IF('PR-tampon'!B121=0,"",INDIRECT(NOM_FR_FACADE&amp;ADDRESS('PR-tampon'!$E121,COLUMN(REFERENCEMENT_FACADE[[#Headers],[LIMITATION DE HAUTEUR DE FACADE]])))))</f>
        <v>10</v>
      </c>
      <c r="N155" s="59" t="str">
        <f ca="1">IF('PR-tampon'!B121="","",IF('PR-tampon'!B121=0,"",IF(INDIRECT(NOM_FR_FACADE&amp;ADDRESS('PR-tampon'!$E121,COLUMN(REFERENCEMENT_FACADE[Observation domaine d''emploi Hauteur])))=0,"-",INDIRECT(NOM_FR_FACADE&amp;ADDRESS('PR-tampon'!$E121,COLUMN(REFERENCEMENT_FACADE[Observation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5" s="2" t="str">
        <f ca="1">IF('PR-tampon'!B121="","",IF('PR-tampon'!B121=0,"",INDIRECT(NOM_FR_FACADE&amp;ADDRESS('PR-tampon'!$E121,COLUMN(REFERENCEMENT_FACADE[[#Headers],[Colonne catégorie visée]])))))</f>
        <v>I
II
III
IV</v>
      </c>
      <c r="P155" s="2" t="str">
        <f ca="1">IF('PR-tampon'!B121="","",IF('PR-tampon'!B121=0,"",INDIRECT(NOM_FR_FACADE&amp;ADDRESS('PR-tampon'!$E121,COLUMN(REFERENCEMENT_FACADE[[#Headers],[Colonne zone visée]])))))</f>
        <v>4
4**
3**
3**</v>
      </c>
      <c r="Q155" s="59" t="str">
        <f ca="1">IF(OR(RECH_CATEGORIE=FALSE,MID(Tableau5[[#This Row],[ZONE DE SISMICITE MAXIMALE POUR LA CATEGORIE DE BATIMENT VISEE]],2,2)="**"),IF('PR-tampon'!B121="","",IF('PR-tampon'!B121=0,"",IF(INDIRECT(NOM_FR_FACADE&amp;ADDRESS('PR-tampon'!$E121,COLUMN(REFERENCEMENT_FACADE[OBSERVATIONS SUR DOMAINE D''EMPLOI Sismique])))="","-",(INDIRECT(NOM_FR_FACADE&amp;ADDRESS('PR-tampon'!$E121,COLUMN(REFERENCEMENT_FACADE[OBSERVATIONS SUR DOMAINE D''EMPLOI Sismique]))))))),"")</f>
        <v>**Domaine d'emploi sismique :
Pose autorisée sur parois planes et verticales COB conformes au NF DTU 31.2 de 2019 et sur CLT, selon les dispositions décrites dans l'Annexe A de l'AT.</v>
      </c>
      <c r="R155" s="2" t="str">
        <f ca="1">IF('PR-tampon'!B121="","",IF('PR-tampon'!B121=0,"",IF(INDIRECT(NOM_FR_FACADE&amp;ADDRESS('PR-tampon'!$E121,COLUMN(REFERENCEMENT_FACADE[REF ApL])))=0,"",INDIRECT(NOM_FR_FACADE&amp;ADDRESS('PR-tampon'!$E121,COLUMN(REFERENCEMENT_FACADE[REF ApL]))))))</f>
        <v/>
      </c>
    </row>
    <row r="156" spans="1:18" ht="170.1" customHeight="1" x14ac:dyDescent="0.25">
      <c r="A156" s="2">
        <f ca="1">IF('PR-tampon'!B122=0,"",IF(A155+1&gt;'MODULE DE RECHERCHE'!$F$36,"",A155+1))</f>
        <v>114</v>
      </c>
      <c r="B156" s="7">
        <f ca="1">IF('PR-tampon'!E122="","",IF('PR-tampon'!E122=0,"",INDIRECT(NOM_FR_FACADE&amp;ADDRESS('PR-tampon'!$E122,COLUMN(REFERENCEMENT_FACADE[[#Headers],[DATE REFERENCEMENT]])))))</f>
        <v>45216</v>
      </c>
      <c r="C156" s="2" t="str">
        <f ca="1">IF('PR-tampon'!B122="","",IF('PR-tampon'!B122=0,"",INDIRECT(NOM_FR_FACADE&amp;ADDRESS('PR-tampon'!$E122,COLUMN(REFERENCEMENT_FACADE[[#Headers],[ASPECT]])))))</f>
        <v>Minéral</v>
      </c>
      <c r="D156" s="2" t="str">
        <f ca="1">IF('PR-tampon'!B122="","",IF('PR-tampon'!B122=0,"",INDIRECT(NOM_FR_FACADE&amp;ADDRESS('PR-tampon'!$E122,COLUMN(REFERENCEMENT_FACADE[[#Headers],[TYPE DE PROCEDE]])))))</f>
        <v>Bardage rapporté en pierre naturelle</v>
      </c>
      <c r="E156" s="2" t="str">
        <f ca="1">IF('PR-tampon'!B122="","",IF('PR-tampon'!B122=0,"",INDIRECT(NOM_FR_FACADE&amp;ADDRESS('PR-tampon'!$E122,COLUMN(REFERENCEMENT_FACADE[[#Headers],[NOM COMMERCIAL DU PROCEDE]])))))</f>
        <v>ACT</v>
      </c>
      <c r="F156" s="2" t="str">
        <f ca="1">IF('PR-tampon'!B122="","",IF('PR-tampon'!B122=0,"",INDIRECT(NOM_FR_FACADE&amp;ADDRESS('PR-tampon'!$E122,COLUMN(REFERENCEMENT_FACADE[[#Headers],[FABRICANT / TITULAIRE]])))))</f>
        <v>Fischer SAS</v>
      </c>
      <c r="G156" s="2" t="str">
        <f ca="1">IF('PR-tampon'!B122="","",IF('PR-tampon'!B122=0,"",INDIRECT(NOM_FR_FACADE&amp;ADDRESS('PR-tampon'!$E122,COLUMN(REFERENCEMENT_FACADE[[#Headers],[TYPE DE DOCUMENT DE REFERENCE]])))))</f>
        <v>Avis Technique</v>
      </c>
      <c r="H156" s="2" t="str">
        <f ca="1">IF('PR-tampon'!B122="","",IF('PR-tampon'!B122=0,"",INDIRECT(NOM_FR_FACADE&amp;ADDRESS('PR-tampon'!$E122,COLUMN(REFERENCEMENT_FACADE[[#Headers],[REF]])))))</f>
        <v>2.2/18-1794_V2</v>
      </c>
      <c r="I156" s="7">
        <f ca="1">IF('PR-tampon'!B122="","",IF('PR-tampon'!B122=0,"",INDIRECT(NOM_FR_FACADE&amp;ADDRESS('PR-tampon'!$E122,COLUMN(REFERENCEMENT_FACADE[[#Headers],[AVIS LIMITE AU / VALIDITE]])))))</f>
        <v>46265</v>
      </c>
      <c r="J156" s="7" t="str">
        <f ca="1">IF('PR-tampon'!B122="","",IF('PR-tampon'!B122=0,"",INDIRECT(NOM_FR_FACADE&amp;ADDRESS('PR-tampon'!$E122,COLUMN(REFERENCEMENT_FACADE[[#Headers],[TC/TNC
dans le domaine d''emploi visé]])))))</f>
        <v>TC</v>
      </c>
      <c r="K156" s="2" t="str">
        <f ca="1">IF('PR-tampon'!B122="","",IF('PR-tampon'!B122=0,"",INDIRECT(NOM_FR_FACADE&amp;ADDRESS('PR-tampon'!$E122,COLUMN(REFERENCEMENT_FACADE[[#Headers],[Synthèse support visés]])))))</f>
        <v>COB (NF DTU 31.2)</v>
      </c>
      <c r="L156" s="2" t="str">
        <f ca="1">IF('PR-tampon'!B122="","",IF('PR-tampon'!B122=0,"",INDIRECT(NOM_FR_FACADE&amp;ADDRESS('PR-tampon'!$E122,COLUMN(REFERENCEMENT_FACADE[[#Headers],[LIMITATION DE HAUTEUR DE FACADE3]])))))</f>
        <v>(Situation a à c) h≤ 10 m
(Situation d) h≤ 6 m</v>
      </c>
      <c r="M156" s="74">
        <f ca="1">IF('PR-tampon'!B122="","",IF('PR-tampon'!B122=0,"",INDIRECT(NOM_FR_FACADE&amp;ADDRESS('PR-tampon'!$E122,COLUMN(REFERENCEMENT_FACADE[[#Headers],[LIMITATION DE HAUTEUR DE FACADE]])))))</f>
        <v>10</v>
      </c>
      <c r="N156" s="59" t="str">
        <f ca="1">IF('PR-tampon'!B122="","",IF('PR-tampon'!B122=0,"",IF(INDIRECT(NOM_FR_FACADE&amp;ADDRESS('PR-tampon'!$E122,COLUMN(REFERENCEMENT_FACADE[Observation domaine d''emploi Hauteur])))=0,"-",INDIRECT(NOM_FR_FACADE&amp;ADDRESS('PR-tampon'!$E122,COLUMN(REFERENCEMENT_FACADE[Observation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6" s="2" t="str">
        <f ca="1">IF('PR-tampon'!B122="","",IF('PR-tampon'!B122=0,"",INDIRECT(NOM_FR_FACADE&amp;ADDRESS('PR-tampon'!$E122,COLUMN(REFERENCEMENT_FACADE[[#Headers],[Colonne catégorie visée]])))))</f>
        <v>I
II
III
IV</v>
      </c>
      <c r="P156" s="2" t="str">
        <f ca="1">IF('PR-tampon'!B122="","",IF('PR-tampon'!B122=0,"",INDIRECT(NOM_FR_FACADE&amp;ADDRESS('PR-tampon'!$E122,COLUMN(REFERENCEMENT_FACADE[[#Headers],[Colonne zone visée]])))))</f>
        <v>4
4**
4**
4**</v>
      </c>
      <c r="Q156" s="59" t="str">
        <f ca="1">IF(OR(RECH_CATEGORIE=FALSE,MID(Tableau5[[#This Row],[ZONE DE SISMICITE MAXIMALE POUR LA CATEGORIE DE BATIMENT VISEE]],2,2)="**"),IF('PR-tampon'!B122="","",IF('PR-tampon'!B122=0,"",IF(INDIRECT(NOM_FR_FACADE&amp;ADDRESS('PR-tampon'!$E122,COLUMN(REFERENCEMENT_FACADE[OBSERVATIONS SUR DOMAINE D''EMPLOI Sismique])))="","-",(INDIRECT(NOM_FR_FACADE&amp;ADDRESS('PR-tampon'!$E122,COLUMN(REFERENCEMENT_FACADE[OBSERVATIONS SUR DOMAINE D''EMPLOI Sismique]))))))),"")</f>
        <v>** Domaine d'emploi sismique :
Pose du procédé de bardage rapporté ACT System One avec étrier de longueurs 30 mm en zones
sismiques</v>
      </c>
      <c r="R156" s="2" t="str">
        <f ca="1">IF('PR-tampon'!B122="","",IF('PR-tampon'!B122=0,"",IF(INDIRECT(NOM_FR_FACADE&amp;ADDRESS('PR-tampon'!$E122,COLUMN(REFERENCEMENT_FACADE[REF ApL])))=0,"",INDIRECT(NOM_FR_FACADE&amp;ADDRESS('PR-tampon'!$E122,COLUMN(REFERENCEMENT_FACADE[REF ApL]))))))</f>
        <v/>
      </c>
    </row>
    <row r="157" spans="1:18" ht="170.1" customHeight="1" x14ac:dyDescent="0.25">
      <c r="A157" s="2">
        <f ca="1">IF('PR-tampon'!B123=0,"",IF(A156+1&gt;'MODULE DE RECHERCHE'!$F$36,"",A156+1))</f>
        <v>115</v>
      </c>
      <c r="B157" s="7">
        <f ca="1">IF('PR-tampon'!E123="","",IF('PR-tampon'!E123=0,"",INDIRECT(NOM_FR_FACADE&amp;ADDRESS('PR-tampon'!$E123,COLUMN(REFERENCEMENT_FACADE[[#Headers],[DATE REFERENCEMENT]])))))</f>
        <v>43749</v>
      </c>
      <c r="C157" s="2" t="str">
        <f ca="1">IF('PR-tampon'!B123="","",IF('PR-tampon'!B123=0,"",INDIRECT(NOM_FR_FACADE&amp;ADDRESS('PR-tampon'!$E123,COLUMN(REFERENCEMENT_FACADE[[#Headers],[ASPECT]])))))</f>
        <v>Métallique</v>
      </c>
      <c r="D157" s="2" t="str">
        <f ca="1">IF('PR-tampon'!B123="","",IF('PR-tampon'!B123=0,"",INDIRECT(NOM_FR_FACADE&amp;ADDRESS('PR-tampon'!$E123,COLUMN(REFERENCEMENT_FACADE[[#Headers],[TYPE DE PROCEDE]])))))</f>
        <v>Bardage rapporté en parement métallique sur plateau métallique</v>
      </c>
      <c r="E157" s="2" t="str">
        <f ca="1">IF('PR-tampon'!B123="","",IF('PR-tampon'!B123=0,"",INDIRECT(NOM_FR_FACADE&amp;ADDRESS('PR-tampon'!$E123,COLUMN(REFERENCEMENT_FACADE[[#Headers],[NOM COMMERCIAL DU PROCEDE]])))))</f>
        <v>ROCKBARDAGE</v>
      </c>
      <c r="F157" s="2" t="str">
        <f ca="1">IF('PR-tampon'!B123="","",IF('PR-tampon'!B123=0,"",INDIRECT(NOM_FR_FACADE&amp;ADDRESS('PR-tampon'!$E123,COLUMN(REFERENCEMENT_FACADE[[#Headers],[FABRICANT / TITULAIRE]])))))</f>
        <v>Rockwool</v>
      </c>
      <c r="G157" s="2" t="str">
        <f ca="1">IF('PR-tampon'!B123="","",IF('PR-tampon'!B123=0,"",INDIRECT(NOM_FR_FACADE&amp;ADDRESS('PR-tampon'!$E123,COLUMN(REFERENCEMENT_FACADE[[#Headers],[TYPE DE DOCUMENT DE REFERENCE]])))))</f>
        <v>Avis Technique</v>
      </c>
      <c r="H157" s="2" t="str">
        <f ca="1">IF('PR-tampon'!B123="","",IF('PR-tampon'!B123=0,"",INDIRECT(NOM_FR_FACADE&amp;ADDRESS('PR-tampon'!$E123,COLUMN(REFERENCEMENT_FACADE[[#Headers],[REF]])))))</f>
        <v>2.2/14-1625_V4</v>
      </c>
      <c r="I157" s="7">
        <f ca="1">IF('PR-tampon'!B123="","",IF('PR-tampon'!B123=0,"",INDIRECT(NOM_FR_FACADE&amp;ADDRESS('PR-tampon'!$E123,COLUMN(REFERENCEMENT_FACADE[[#Headers],[AVIS LIMITE AU / VALIDITE]])))))</f>
        <v>47573</v>
      </c>
      <c r="J157" s="7" t="str">
        <f ca="1">IF('PR-tampon'!B123="","",IF('PR-tampon'!B123=0,"",INDIRECT(NOM_FR_FACADE&amp;ADDRESS('PR-tampon'!$E123,COLUMN(REFERENCEMENT_FACADE[[#Headers],[TC/TNC
dans le domaine d''emploi visé]])))))</f>
        <v>TC</v>
      </c>
      <c r="K157" s="2" t="str">
        <f ca="1">IF('PR-tampon'!B123="","",IF('PR-tampon'!B123=0,"",INDIRECT(NOM_FR_FACADE&amp;ADDRESS('PR-tampon'!$E123,COLUMN(REFERENCEMENT_FACADE[[#Headers],[Synthèse support visés]])))))</f>
        <v>Charpente bois (NF DTU 31.1)</v>
      </c>
      <c r="L157" s="2" t="str">
        <f ca="1">IF('PR-tampon'!B123="","",IF('PR-tampon'!B123=0,"",INDIRECT(NOM_FR_FACADE&amp;ADDRESS('PR-tampon'!$E123,COLUMN(REFERENCEMENT_FACADE[[#Headers],[LIMITATION DE HAUTEUR DE FACADE3]])))))</f>
        <v>(Situation a à c) h≤ 10 m
(Situation d) h≤ 10 m</v>
      </c>
      <c r="M157" s="74">
        <f ca="1">IF('PR-tampon'!B123="","",IF('PR-tampon'!B123=0,"",INDIRECT(NOM_FR_FACADE&amp;ADDRESS('PR-tampon'!$E123,COLUMN(REFERENCEMENT_FACADE[[#Headers],[LIMITATION DE HAUTEUR DE FACADE]])))))</f>
        <v>10</v>
      </c>
      <c r="N157" s="59" t="str">
        <f ca="1">IF('PR-tampon'!B123="","",IF('PR-tampon'!B123=0,"",IF(INDIRECT(NOM_FR_FACADE&amp;ADDRESS('PR-tampon'!$E123,COLUMN(REFERENCEMENT_FACADE[Observation domaine d''emploi Hauteur])))=0,"-",INDIRECT(NOM_FR_FACADE&amp;ADDRESS('PR-tampon'!$E123,COLUMN(REFERENCEMENT_FACADE[Observation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7" s="2" t="str">
        <f ca="1">IF('PR-tampon'!B123="","",IF('PR-tampon'!B123=0,"",INDIRECT(NOM_FR_FACADE&amp;ADDRESS('PR-tampon'!$E123,COLUMN(REFERENCEMENT_FACADE[[#Headers],[Colonne catégorie visée]])))))</f>
        <v>I
II
III
IV</v>
      </c>
      <c r="P157" s="2" t="str">
        <f ca="1">IF('PR-tampon'!B123="","",IF('PR-tampon'!B123=0,"",INDIRECT(NOM_FR_FACADE&amp;ADDRESS('PR-tampon'!$E123,COLUMN(REFERENCEMENT_FACADE[[#Headers],[Colonne zone visée]])))))</f>
        <v>4
2
1
1</v>
      </c>
      <c r="Q157" s="59" t="str">
        <f ca="1">IF(OR(RECH_CATEGORIE=FALSE,MID(Tableau5[[#This Row],[ZONE DE SISMICITE MAXIMALE POUR LA CATEGORIE DE BATIMENT VISEE]],2,2)="**"),IF('PR-tampon'!B123="","",IF('PR-tampon'!B123=0,"",IF(INDIRECT(NOM_FR_FACADE&amp;ADDRESS('PR-tampon'!$E123,COLUMN(REFERENCEMENT_FACADE[OBSERVATIONS SUR DOMAINE D''EMPLOI Sismique])))="","-",(INDIRECT(NOM_FR_FACADE&amp;ADDRESS('PR-tampon'!$E123,COLUMN(REFERENCEMENT_FACADE[OBSERVATIONS SUR DOMAINE D''EMPLOI Sismique]))))))),"")</f>
        <v>-</v>
      </c>
      <c r="R157" s="2" t="str">
        <f ca="1">IF('PR-tampon'!B123="","",IF('PR-tampon'!B123=0,"",IF(INDIRECT(NOM_FR_FACADE&amp;ADDRESS('PR-tampon'!$E123,COLUMN(REFERENCEMENT_FACADE[REF ApL])))=0,"",INDIRECT(NOM_FR_FACADE&amp;ADDRESS('PR-tampon'!$E123,COLUMN(REFERENCEMENT_FACADE[REF ApL]))))))</f>
        <v/>
      </c>
    </row>
    <row r="158" spans="1:18" ht="170.1" customHeight="1" x14ac:dyDescent="0.25">
      <c r="A158" s="2">
        <f ca="1">IF('PR-tampon'!B124=0,"",IF(A157+1&gt;'MODULE DE RECHERCHE'!$F$36,"",A157+1))</f>
        <v>116</v>
      </c>
      <c r="B158" s="7">
        <f ca="1">IF('PR-tampon'!E124="","",IF('PR-tampon'!E124=0,"",INDIRECT(NOM_FR_FACADE&amp;ADDRESS('PR-tampon'!$E124,COLUMN(REFERENCEMENT_FACADE[[#Headers],[DATE REFERENCEMENT]])))))</f>
        <v>45881</v>
      </c>
      <c r="C158" s="2" t="str">
        <f ca="1">IF('PR-tampon'!B124="","",IF('PR-tampon'!B124=0,"",INDIRECT(NOM_FR_FACADE&amp;ADDRESS('PR-tampon'!$E124,COLUMN(REFERENCEMENT_FACADE[[#Headers],[ASPECT]])))))</f>
        <v>Panneaux</v>
      </c>
      <c r="D158" s="2" t="str">
        <f ca="1">IF('PR-tampon'!B124="","",IF('PR-tampon'!B124=0,"",INDIRECT(NOM_FR_FACADE&amp;ADDRESS('PR-tampon'!$E124,COLUMN(REFERENCEMENT_FACADE[[#Headers],[TYPE DE PROCEDE]])))))</f>
        <v>Bardage rapporté en panneaux de fibres-ciment sur FOB (Propriétaire)</v>
      </c>
      <c r="E158" s="2" t="str">
        <f ca="1">IF('PR-tampon'!B124="","",IF('PR-tampon'!B124=0,"",INDIRECT(NOM_FR_FACADE&amp;ADDRESS('PR-tampon'!$E124,COLUMN(REFERENCEMENT_FACADE[[#Headers],[NOM COMMERCIAL DU PROCEDE]])))))</f>
        <v>Façade à ossature bois non porteuse perspirante</v>
      </c>
      <c r="F158" s="2" t="str">
        <f ca="1">IF('PR-tampon'!B124="","",IF('PR-tampon'!B124=0,"",INDIRECT(NOM_FR_FACADE&amp;ADDRESS('PR-tampon'!$E124,COLUMN(REFERENCEMENT_FACADE[[#Headers],[FABRICANT / TITULAIRE]])))))</f>
        <v>SYbois</v>
      </c>
      <c r="G158" s="2" t="str">
        <f ca="1">IF('PR-tampon'!B124="","",IF('PR-tampon'!B124=0,"",INDIRECT(NOM_FR_FACADE&amp;ADDRESS('PR-tampon'!$E124,COLUMN(REFERENCEMENT_FACADE[[#Headers],[TYPE DE DOCUMENT DE REFERENCE]])))))</f>
        <v>Appréciation Technique d'Expérimentation (ATEx cas a)</v>
      </c>
      <c r="H158" s="2" t="str">
        <f ca="1">IF('PR-tampon'!B124="","",IF('PR-tampon'!B124=0,"",INDIRECT(NOM_FR_FACADE&amp;ADDRESS('PR-tampon'!$E124,COLUMN(REFERENCEMENT_FACADE[[#Headers],[REF]])))))</f>
        <v>2944_v2</v>
      </c>
      <c r="I158" s="7">
        <f ca="1">IF('PR-tampon'!B124="","",IF('PR-tampon'!B124=0,"",INDIRECT(NOM_FR_FACADE&amp;ADDRESS('PR-tampon'!$E124,COLUMN(REFERENCEMENT_FACADE[[#Headers],[AVIS LIMITE AU / VALIDITE]])))))</f>
        <v>46022</v>
      </c>
      <c r="J158" s="7" t="str">
        <f ca="1">IF('PR-tampon'!B124="","",IF('PR-tampon'!B124=0,"",INDIRECT(NOM_FR_FACADE&amp;ADDRESS('PR-tampon'!$E124,COLUMN(REFERENCEMENT_FACADE[[#Headers],[TC/TNC
dans le domaine d''emploi visé]])))))</f>
        <v>TC</v>
      </c>
      <c r="K158" s="2" t="str">
        <f ca="1">IF('PR-tampon'!B124="","",IF('PR-tampon'!B124=0,"",INDIRECT(NOM_FR_FACADE&amp;ADDRESS('PR-tampon'!$E124,COLUMN(REFERENCEMENT_FACADE[[#Headers],[Synthèse support visés]])))))</f>
        <v>FOB (Sous AT/DTA/ATEx)</v>
      </c>
      <c r="L158" s="2" t="str">
        <f ca="1">IF('PR-tampon'!B124="","",IF('PR-tampon'!B124=0,"",INDIRECT(NOM_FR_FACADE&amp;ADDRESS('PR-tampon'!$E124,COLUMN(REFERENCEMENT_FACADE[[#Headers],[LIMITATION DE HAUTEUR DE FACADE3]])))))</f>
        <v>(Situation a à c) h≤ 18 m
(Situation d) h≤ 10 m</v>
      </c>
      <c r="M158" s="74">
        <f ca="1">IF('PR-tampon'!B124="","",IF('PR-tampon'!B124=0,"",INDIRECT(NOM_FR_FACADE&amp;ADDRESS('PR-tampon'!$E124,COLUMN(REFERENCEMENT_FACADE[[#Headers],[LIMITATION DE HAUTEUR DE FACADE]])))))</f>
        <v>18</v>
      </c>
      <c r="N158" s="59" t="str">
        <f ca="1">IF('PR-tampon'!B124="","",IF('PR-tampon'!B124=0,"",IF(INDIRECT(NOM_FR_FACADE&amp;ADDRESS('PR-tampon'!$E124,COLUMN(REFERENCEMENT_FACADE[Observation domaine d''emploi Hauteur])))=0,"-",INDIRECT(NOM_FR_FACADE&amp;ADDRESS('PR-tampon'!$E124,COLUMN(REFERENCEMENT_FACADE[Observation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8" s="2" t="str">
        <f ca="1">IF('PR-tampon'!B124="","",IF('PR-tampon'!B124=0,"",INDIRECT(NOM_FR_FACADE&amp;ADDRESS('PR-tampon'!$E124,COLUMN(REFERENCEMENT_FACADE[[#Headers],[Colonne catégorie visée]])))))</f>
        <v>I
II
III
IV</v>
      </c>
      <c r="P158" s="2" t="str">
        <f ca="1">IF('PR-tampon'!B124="","",IF('PR-tampon'!B124=0,"",INDIRECT(NOM_FR_FACADE&amp;ADDRESS('PR-tampon'!$E124,COLUMN(REFERENCEMENT_FACADE[[#Headers],[Colonne zone visée]])))))</f>
        <v>4
4**
4**
4**</v>
      </c>
      <c r="Q158" s="59" t="str">
        <f ca="1">IF(OR(RECH_CATEGORIE=FALSE,MID(Tableau5[[#This Row],[ZONE DE SISMICITE MAXIMALE POUR LA CATEGORIE DE BATIMENT VISEE]],2,2)="**"),IF('PR-tampon'!B124="","",IF('PR-tampon'!B124=0,"",IF(INDIRECT(NOM_FR_FACADE&amp;ADDRESS('PR-tampon'!$E124,COLUMN(REFERENCEMENT_FACADE[OBSERVATIONS SUR DOMAINE D''EMPLOI Sismique])))="","-",(INDIRECT(NOM_FR_FACADE&amp;ADDRESS('PR-tampon'!$E124,COLUMN(REFERENCEMENT_FACADE[OBSERVATIONS SUR DOMAINE D''EMPLOI Sismique]))))))),"")</f>
        <v>** Domaine d'emploi sismique :
Toutefois le procédé de bardage extérieur pourra limiter les zones de sismicité des bâtiments visés.</v>
      </c>
      <c r="R158" s="2" t="str">
        <f ca="1">IF('PR-tampon'!B124="","",IF('PR-tampon'!B124=0,"",IF(INDIRECT(NOM_FR_FACADE&amp;ADDRESS('PR-tampon'!$E124,COLUMN(REFERENCEMENT_FACADE[REF ApL])))=0,"",INDIRECT(NOM_FR_FACADE&amp;ADDRESS('PR-tampon'!$E124,COLUMN(REFERENCEMENT_FACADE[REF ApL]))))))</f>
        <v>EFR 14-001488
EFR 18-004504</v>
      </c>
    </row>
    <row r="159" spans="1:18" ht="170.1" customHeight="1" x14ac:dyDescent="0.25">
      <c r="A159" s="2">
        <f ca="1">IF('PR-tampon'!B125=0,"",IF(A158+1&gt;'MODULE DE RECHERCHE'!$F$36,"",A158+1))</f>
        <v>117</v>
      </c>
      <c r="B159" s="7">
        <f ca="1">IF('PR-tampon'!E125="","",IF('PR-tampon'!E125=0,"",INDIRECT(NOM_FR_FACADE&amp;ADDRESS('PR-tampon'!$E125,COLUMN(REFERENCEMENT_FACADE[[#Headers],[DATE REFERENCEMENT]])))))</f>
        <v>45700</v>
      </c>
      <c r="C159" s="2" t="str">
        <f ca="1">IF('PR-tampon'!B125="","",IF('PR-tampon'!B125=0,"",INDIRECT(NOM_FR_FACADE&amp;ADDRESS('PR-tampon'!$E125,COLUMN(REFERENCEMENT_FACADE[[#Headers],[ASPECT]])))))</f>
        <v>Panneaux</v>
      </c>
      <c r="D159" s="2" t="str">
        <f ca="1">IF('PR-tampon'!B125="","",IF('PR-tampon'!B125=0,"",INDIRECT(NOM_FR_FACADE&amp;ADDRESS('PR-tampon'!$E125,COLUMN(REFERENCEMENT_FACADE[[#Headers],[TYPE DE PROCEDE]])))))</f>
        <v>Bardage rapporté en panneaux de fibres-ciment sur FOB (Propriétaire)</v>
      </c>
      <c r="E159" s="2" t="str">
        <f ca="1">IF('PR-tampon'!B125="","",IF('PR-tampon'!B125=0,"",INDIRECT(NOM_FR_FACADE&amp;ADDRESS('PR-tampon'!$E125,COLUMN(REFERENCEMENT_FACADE[[#Headers],[NOM COMMERCIAL DU PROCEDE]])))))</f>
        <v>Façade PANOBLOC</v>
      </c>
      <c r="F159" s="2" t="str">
        <f ca="1">IF('PR-tampon'!B125="","",IF('PR-tampon'!B125=0,"",INDIRECT(NOM_FR_FACADE&amp;ADDRESS('PR-tampon'!$E125,COLUMN(REFERENCEMENT_FACADE[[#Headers],[FABRICANT / TITULAIRE]])))))</f>
        <v>Techniwood S.A.S.</v>
      </c>
      <c r="G159" s="2" t="str">
        <f ca="1">IF('PR-tampon'!B125="","",IF('PR-tampon'!B125=0,"",INDIRECT(NOM_FR_FACADE&amp;ADDRESS('PR-tampon'!$E125,COLUMN(REFERENCEMENT_FACADE[[#Headers],[TYPE DE DOCUMENT DE REFERENCE]])))))</f>
        <v>Avis Technique</v>
      </c>
      <c r="H159" s="2" t="str">
        <f ca="1">IF('PR-tampon'!B125="","",IF('PR-tampon'!B125=0,"",INDIRECT(NOM_FR_FACADE&amp;ADDRESS('PR-tampon'!$E125,COLUMN(REFERENCEMENT_FACADE[[#Headers],[REF]])))))</f>
        <v>2.1/14-1636_V3</v>
      </c>
      <c r="I159" s="7">
        <f ca="1">IF('PR-tampon'!B125="","",IF('PR-tampon'!B125=0,"",INDIRECT(NOM_FR_FACADE&amp;ADDRESS('PR-tampon'!$E125,COLUMN(REFERENCEMENT_FACADE[[#Headers],[AVIS LIMITE AU / VALIDITE]])))))</f>
        <v>46752</v>
      </c>
      <c r="J159" s="7" t="str">
        <f ca="1">IF('PR-tampon'!B125="","",IF('PR-tampon'!B125=0,"",INDIRECT(NOM_FR_FACADE&amp;ADDRESS('PR-tampon'!$E125,COLUMN(REFERENCEMENT_FACADE[[#Headers],[TC/TNC
dans le domaine d''emploi visé]])))))</f>
        <v>TNC
(Non sur liste verte de la C2p à date de référencement / EVALUATION RECENTE)</v>
      </c>
      <c r="K159" s="2" t="str">
        <f ca="1">IF('PR-tampon'!B125="","",IF('PR-tampon'!B125=0,"",INDIRECT(NOM_FR_FACADE&amp;ADDRESS('PR-tampon'!$E125,COLUMN(REFERENCEMENT_FACADE[[#Headers],[Synthèse support visés]])))))</f>
        <v>FOB (Sous AT/DTA/ATEx)</v>
      </c>
      <c r="L159" s="2" t="str">
        <f ca="1">IF('PR-tampon'!B125="","",IF('PR-tampon'!B125=0,"",INDIRECT(NOM_FR_FACADE&amp;ADDRESS('PR-tampon'!$E125,COLUMN(REFERENCEMENT_FACADE[[#Headers],[LIMITATION DE HAUTEUR DE FACADE3]])))))</f>
        <v>(Situation a à c) h≤ 10 m
(Situation d) h≤ 10 m</v>
      </c>
      <c r="M159" s="74">
        <f ca="1">IF('PR-tampon'!B125="","",IF('PR-tampon'!B125=0,"",INDIRECT(NOM_FR_FACADE&amp;ADDRESS('PR-tampon'!$E125,COLUMN(REFERENCEMENT_FACADE[[#Headers],[LIMITATION DE HAUTEUR DE FACADE]])))))</f>
        <v>10</v>
      </c>
      <c r="N159" s="59" t="str">
        <f ca="1">IF('PR-tampon'!B125="","",IF('PR-tampon'!B125=0,"",IF(INDIRECT(NOM_FR_FACADE&amp;ADDRESS('PR-tampon'!$E125,COLUMN(REFERENCEMENT_FACADE[Observation domaine d''emploi Hauteur])))=0,"-",INDIRECT(NOM_FR_FACADE&amp;ADDRESS('PR-tampon'!$E125,COLUMN(REFERENCEMENT_FACADE[Observation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9" s="2" t="str">
        <f ca="1">IF('PR-tampon'!B125="","",IF('PR-tampon'!B125=0,"",INDIRECT(NOM_FR_FACADE&amp;ADDRESS('PR-tampon'!$E125,COLUMN(REFERENCEMENT_FACADE[[#Headers],[Colonne catégorie visée]])))))</f>
        <v>I
II
III
IV</v>
      </c>
      <c r="P159" s="2" t="str">
        <f ca="1">IF('PR-tampon'!B125="","",IF('PR-tampon'!B125=0,"",INDIRECT(NOM_FR_FACADE&amp;ADDRESS('PR-tampon'!$E125,COLUMN(REFERENCEMENT_FACADE[[#Headers],[Colonne zone visée]])))))</f>
        <v>4
4**
4**
4**</v>
      </c>
      <c r="Q159" s="59" t="str">
        <f ca="1">IF(OR(RECH_CATEGORIE=FALSE,MID(Tableau5[[#This Row],[ZONE DE SISMICITE MAXIMALE POUR LA CATEGORIE DE BATIMENT VISEE]],2,2)="**"),IF('PR-tampon'!B125="","",IF('PR-tampon'!B125=0,"",IF(INDIRECT(NOM_FR_FACADE&amp;ADDRESS('PR-tampon'!$E125,COLUMN(REFERENCEMENT_FACADE[OBSERVATIONS SUR DOMAINE D''EMPLOI Sismique])))="","-",(INDIRECT(NOM_FR_FACADE&amp;ADDRESS('PR-tampon'!$E125,COLUMN(REFERENCEMENT_FACADE[OBSERVATIONS SUR DOMAINE D''EMPLOI Sismique]))))))),"")</f>
        <v>** Domaine d'emploi sismique :
Toutefois le procédé de bardage extérieur pourra limiter les zones de sismicité des bâtiments visés.</v>
      </c>
      <c r="R159" s="2" t="str">
        <f ca="1">IF('PR-tampon'!B125="","",IF('PR-tampon'!B125=0,"",IF(INDIRECT(NOM_FR_FACADE&amp;ADDRESS('PR-tampon'!$E125,COLUMN(REFERENCEMENT_FACADE[REF ApL])))=0,"",INDIRECT(NOM_FR_FACADE&amp;ADDRESS('PR-tampon'!$E125,COLUMN(REFERENCEMENT_FACADE[REF ApL]))))))</f>
        <v>AL14-146 Version 3</v>
      </c>
    </row>
    <row r="160" spans="1:18" ht="170.1" customHeight="1" x14ac:dyDescent="0.25">
      <c r="A160" s="2">
        <f ca="1">IF('PR-tampon'!B126=0,"",IF(A159+1&gt;'MODULE DE RECHERCHE'!$F$36,"",A159+1))</f>
        <v>118</v>
      </c>
      <c r="B160" s="7">
        <f ca="1">IF('PR-tampon'!E126="","",IF('PR-tampon'!E126=0,"",INDIRECT(NOM_FR_FACADE&amp;ADDRESS('PR-tampon'!$E126,COLUMN(REFERENCEMENT_FACADE[[#Headers],[DATE REFERENCEMENT]])))))</f>
        <v>45881</v>
      </c>
      <c r="C160" s="2" t="str">
        <f ca="1">IF('PR-tampon'!B126="","",IF('PR-tampon'!B126=0,"",INDIRECT(NOM_FR_FACADE&amp;ADDRESS('PR-tampon'!$E126,COLUMN(REFERENCEMENT_FACADE[[#Headers],[ASPECT]])))))</f>
        <v>Panneaux</v>
      </c>
      <c r="D160" s="2" t="str">
        <f ca="1">IF('PR-tampon'!B126="","",IF('PR-tampon'!B126=0,"",INDIRECT(NOM_FR_FACADE&amp;ADDRESS('PR-tampon'!$E126,COLUMN(REFERENCEMENT_FACADE[[#Headers],[TYPE DE PROCEDE]])))))</f>
        <v>Bardage rapporté en panneaux de fibres-ciment (fixations traversantes)</v>
      </c>
      <c r="E160" s="2" t="str">
        <f ca="1">IF('PR-tampon'!B126="","",IF('PR-tampon'!B126=0,"",INDIRECT(NOM_FR_FACADE&amp;ADDRESS('PR-tampon'!$E126,COLUMN(REFERENCEMENT_FACADE[[#Headers],[NOM COMMERCIAL DU PROCEDE]])))))</f>
        <v>-</v>
      </c>
      <c r="F160" s="2" t="str">
        <f ca="1">IF('PR-tampon'!B126="","",IF('PR-tampon'!B126=0,"",INDIRECT(NOM_FR_FACADE&amp;ADDRESS('PR-tampon'!$E126,COLUMN(REFERENCEMENT_FACADE[[#Headers],[FABRICANT / TITULAIRE]])))))</f>
        <v>-</v>
      </c>
      <c r="G160" s="2" t="str">
        <f ca="1">IF('PR-tampon'!B126="","",IF('PR-tampon'!B126=0,"",INDIRECT(NOM_FR_FACADE&amp;ADDRESS('PR-tampon'!$E126,COLUMN(REFERENCEMENT_FACADE[[#Headers],[TYPE DE DOCUMENT DE REFERENCE]])))))</f>
        <v>Recommandations professionnelles RAGE/PACTE/PROFEEL</v>
      </c>
      <c r="H160" s="2" t="str">
        <f ca="1">IF('PR-tampon'!B126="","",IF('PR-tampon'!B126=0,"",INDIRECT(NOM_FR_FACADE&amp;ADDRESS('PR-tampon'!$E126,COLUMN(REFERENCEMENT_FACADE[[#Headers],[REF]])))))</f>
        <v>Conception et mise en œuvre de systèmes de bardages rapportés sur parois bois (COB et CLT)
(Panneaux HPL à fixations traversantes / Panneaux fibres-ciment à fixations traversantes / Clins pvc à fixations traversantes)</v>
      </c>
      <c r="I160" s="7" t="str">
        <f ca="1">IF('PR-tampon'!B126="","",IF('PR-tampon'!B126=0,"",INDIRECT(NOM_FR_FACADE&amp;ADDRESS('PR-tampon'!$E126,COLUMN(REFERENCEMENT_FACADE[[#Headers],[AVIS LIMITE AU / VALIDITE]])))))</f>
        <v>/</v>
      </c>
      <c r="J160" s="7" t="str">
        <f ca="1">IF('PR-tampon'!B126="","",IF('PR-tampon'!B126=0,"",INDIRECT(NOM_FR_FACADE&amp;ADDRESS('PR-tampon'!$E126,COLUMN(REFERENCEMENT_FACADE[[#Headers],[TC/TNC
dans le domaine d''emploi visé]])))))</f>
        <v>TC</v>
      </c>
      <c r="K160" s="2" t="str">
        <f ca="1">IF('PR-tampon'!B126="","",IF('PR-tampon'!B126=0,"",INDIRECT(NOM_FR_FACADE&amp;ADDRESS('PR-tampon'!$E126,COLUMN(REFERENCEMENT_FACADE[[#Headers],[Synthèse support visés]])))))</f>
        <v>COB (NF DTU 31.2) / CLT (Sous AT/DTA)</v>
      </c>
      <c r="L160" s="2" t="str">
        <f ca="1">IF('PR-tampon'!B126="","",IF('PR-tampon'!B126=0,"",INDIRECT(NOM_FR_FACADE&amp;ADDRESS('PR-tampon'!$E126,COLUMN(REFERENCEMENT_FACADE[[#Headers],[LIMITATION DE HAUTEUR DE FACADE3]])))))</f>
        <v>(Situation a à c) h≤ 18 m
(Situation d) h≤ 10 m</v>
      </c>
      <c r="M160" s="74">
        <f ca="1">IF('PR-tampon'!B126="","",IF('PR-tampon'!B126=0,"",INDIRECT(NOM_FR_FACADE&amp;ADDRESS('PR-tampon'!$E126,COLUMN(REFERENCEMENT_FACADE[[#Headers],[LIMITATION DE HAUTEUR DE FACADE]])))))</f>
        <v>18</v>
      </c>
      <c r="N160" s="59" t="str">
        <f ca="1">IF('PR-tampon'!B126="","",IF('PR-tampon'!B126=0,"",IF(INDIRECT(NOM_FR_FACADE&amp;ADDRESS('PR-tampon'!$E126,COLUMN(REFERENCEMENT_FACADE[Observation domaine d''emploi Hauteur])))=0,"-",INDIRECT(NOM_FR_FACADE&amp;ADDRESS('PR-tampon'!$E126,COLUMN(REFERENCEMENT_FACADE[Observation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0" s="2" t="str">
        <f ca="1">IF('PR-tampon'!B126="","",IF('PR-tampon'!B126=0,"",INDIRECT(NOM_FR_FACADE&amp;ADDRESS('PR-tampon'!$E126,COLUMN(REFERENCEMENT_FACADE[[#Headers],[Colonne catégorie visée]])))))</f>
        <v>I
II
III
IV</v>
      </c>
      <c r="P160" s="2" t="str">
        <f ca="1">IF('PR-tampon'!B126="","",IF('PR-tampon'!B126=0,"",INDIRECT(NOM_FR_FACADE&amp;ADDRESS('PR-tampon'!$E126,COLUMN(REFERENCEMENT_FACADE[[#Headers],[Colonne zone visée]])))))</f>
        <v>4
2
1
1</v>
      </c>
      <c r="Q160" s="59" t="str">
        <f ca="1">IF(OR(RECH_CATEGORIE=FALSE,MID(Tableau5[[#This Row],[ZONE DE SISMICITE MAXIMALE POUR LA CATEGORIE DE BATIMENT VISEE]],2,2)="**"),IF('PR-tampon'!B126="","",IF('PR-tampon'!B126=0,"",IF(INDIRECT(NOM_FR_FACADE&amp;ADDRESS('PR-tampon'!$E126,COLUMN(REFERENCEMENT_FACADE[OBSERVATIONS SUR DOMAINE D''EMPLOI Sismique])))="","-",(INDIRECT(NOM_FR_FACADE&amp;ADDRESS('PR-tampon'!$E126,COLUMN(REFERENCEMENT_FACADE[OBSERVATIONS SUR DOMAINE D''EMPLOI Sismique]))))))),"")</f>
        <v>-</v>
      </c>
      <c r="R160" s="2" t="str">
        <f ca="1">IF('PR-tampon'!B126="","",IF('PR-tampon'!B126=0,"",IF(INDIRECT(NOM_FR_FACADE&amp;ADDRESS('PR-tampon'!$E126,COLUMN(REFERENCEMENT_FACADE[REF ApL])))=0,"",INDIRECT(NOM_FR_FACADE&amp;ADDRESS('PR-tampon'!$E126,COLUMN(REFERENCEMENT_FACADE[REF ApL]))))))</f>
        <v/>
      </c>
    </row>
    <row r="161" spans="1:18" ht="170.1" customHeight="1" x14ac:dyDescent="0.25">
      <c r="A161" s="2">
        <f ca="1">IF('PR-tampon'!B127=0,"",IF(A160+1&gt;'MODULE DE RECHERCHE'!$F$36,"",A160+1))</f>
        <v>119</v>
      </c>
      <c r="B161" s="7">
        <f ca="1">IF('PR-tampon'!E127="","",IF('PR-tampon'!E127=0,"",INDIRECT(NOM_FR_FACADE&amp;ADDRESS('PR-tampon'!$E127,COLUMN(REFERENCEMENT_FACADE[[#Headers],[DATE REFERENCEMENT]])))))</f>
        <v>45700</v>
      </c>
      <c r="C161" s="2" t="str">
        <f ca="1">IF('PR-tampon'!B127="","",IF('PR-tampon'!B127=0,"",INDIRECT(NOM_FR_FACADE&amp;ADDRESS('PR-tampon'!$E127,COLUMN(REFERENCEMENT_FACADE[[#Headers],[ASPECT]])))))</f>
        <v>Panneaux</v>
      </c>
      <c r="D161" s="2" t="str">
        <f ca="1">IF('PR-tampon'!B127="","",IF('PR-tampon'!B127=0,"",INDIRECT(NOM_FR_FACADE&amp;ADDRESS('PR-tampon'!$E127,COLUMN(REFERENCEMENT_FACADE[[#Headers],[TYPE DE PROCEDE]])))))</f>
        <v>Bardage rapporté en panneaux de fibres-ciment (fixations invisibles)</v>
      </c>
      <c r="E161" s="2" t="str">
        <f ca="1">IF('PR-tampon'!B127="","",IF('PR-tampon'!B127=0,"",INDIRECT(NOM_FR_FACADE&amp;ADDRESS('PR-tampon'!$E127,COLUMN(REFERENCEMENT_FACADE[[#Headers],[NOM COMMERCIAL DU PROCEDE]])))))</f>
        <v>Equitone Fixation invisible Tergo Design</v>
      </c>
      <c r="F161" s="2" t="str">
        <f ca="1">IF('PR-tampon'!B127="","",IF('PR-tampon'!B127=0,"",INDIRECT(NOM_FR_FACADE&amp;ADDRESS('PR-tampon'!$E127,COLUMN(REFERENCEMENT_FACADE[[#Headers],[FABRICANT / TITULAIRE]])))))</f>
        <v>Etex France Exteriors (FR) 
et 
SFS Group SAS (FR)</v>
      </c>
      <c r="G161" s="2" t="str">
        <f ca="1">IF('PR-tampon'!B127="","",IF('PR-tampon'!B127=0,"",INDIRECT(NOM_FR_FACADE&amp;ADDRESS('PR-tampon'!$E127,COLUMN(REFERENCEMENT_FACADE[[#Headers],[TYPE DE DOCUMENT DE REFERENCE]])))))</f>
        <v>Avis Technique</v>
      </c>
      <c r="H161" s="2" t="str">
        <f ca="1">IF('PR-tampon'!B127="","",IF('PR-tampon'!B127=0,"",INDIRECT(NOM_FR_FACADE&amp;ADDRESS('PR-tampon'!$E127,COLUMN(REFERENCEMENT_FACADE[[#Headers],[REF]])))))</f>
        <v>2.2/21-1822_V2</v>
      </c>
      <c r="I161" s="7">
        <f ca="1">IF('PR-tampon'!B127="","",IF('PR-tampon'!B127=0,"",INDIRECT(NOM_FR_FACADE&amp;ADDRESS('PR-tampon'!$E127,COLUMN(REFERENCEMENT_FACADE[[#Headers],[AVIS LIMITE AU / VALIDITE]])))))</f>
        <v>47057</v>
      </c>
      <c r="J161" s="7" t="str">
        <f ca="1">IF('PR-tampon'!B127="","",IF('PR-tampon'!B127=0,"",INDIRECT(NOM_FR_FACADE&amp;ADDRESS('PR-tampon'!$E127,COLUMN(REFERENCEMENT_FACADE[[#Headers],[TC/TNC
dans le domaine d''emploi visé]])))))</f>
        <v>TC</v>
      </c>
      <c r="K161" s="2" t="str">
        <f ca="1">IF('PR-tampon'!B127="","",IF('PR-tampon'!B127=0,"",INDIRECT(NOM_FR_FACADE&amp;ADDRESS('PR-tampon'!$E127,COLUMN(REFERENCEMENT_FACADE[[#Headers],[Synthèse support visés]])))))</f>
        <v>COB (NF DTU 31.2) / CLT (Sous AT/DTA)</v>
      </c>
      <c r="L161" s="2" t="str">
        <f ca="1">IF('PR-tampon'!B127="","",IF('PR-tampon'!B127=0,"",INDIRECT(NOM_FR_FACADE&amp;ADDRESS('PR-tampon'!$E127,COLUMN(REFERENCEMENT_FACADE[[#Headers],[LIMITATION DE HAUTEUR DE FACADE3]])))))</f>
        <v>(Situation a à c) h≤ 10 m
(Situation d) h≤ 6 m</v>
      </c>
      <c r="M161" s="74">
        <f ca="1">IF('PR-tampon'!B127="","",IF('PR-tampon'!B127=0,"",INDIRECT(NOM_FR_FACADE&amp;ADDRESS('PR-tampon'!$E127,COLUMN(REFERENCEMENT_FACADE[[#Headers],[LIMITATION DE HAUTEUR DE FACADE]])))))</f>
        <v>10</v>
      </c>
      <c r="N161" s="59" t="str">
        <f ca="1">IF('PR-tampon'!B127="","",IF('PR-tampon'!B127=0,"",IF(INDIRECT(NOM_FR_FACADE&amp;ADDRESS('PR-tampon'!$E127,COLUMN(REFERENCEMENT_FACADE[Observation domaine d''emploi Hauteur])))=0,"-",INDIRECT(NOM_FR_FACADE&amp;ADDRESS('PR-tampon'!$E127,COLUMN(REFERENCEMENT_FACADE[Observation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1" s="2" t="str">
        <f ca="1">IF('PR-tampon'!B127="","",IF('PR-tampon'!B127=0,"",INDIRECT(NOM_FR_FACADE&amp;ADDRESS('PR-tampon'!$E127,COLUMN(REFERENCEMENT_FACADE[[#Headers],[Colonne catégorie visée]])))))</f>
        <v>I
II
III
IV</v>
      </c>
      <c r="P161" s="2" t="str">
        <f ca="1">IF('PR-tampon'!B127="","",IF('PR-tampon'!B127=0,"",INDIRECT(NOM_FR_FACADE&amp;ADDRESS('PR-tampon'!$E127,COLUMN(REFERENCEMENT_FACADE[[#Headers],[Colonne zone visée]])))))</f>
        <v>4
4**
4**
4**</v>
      </c>
      <c r="Q161" s="59" t="str">
        <f ca="1">IF(OR(RECH_CATEGORIE=FALSE,MID(Tableau5[[#This Row],[ZONE DE SISMICITE MAXIMALE POUR LA CATEGORIE DE BATIMENT VISEE]],2,2)="**"),IF('PR-tampon'!B127="","",IF('PR-tampon'!B127=0,"",IF(INDIRECT(NOM_FR_FACADE&amp;ADDRESS('PR-tampon'!$E127,COLUMN(REFERENCEMENT_FACADE[OBSERVATIONS SUR DOMAINE D''EMPLOI Sismique])))="","-",(INDIRECT(NOM_FR_FACADE&amp;ADDRESS('PR-tampon'!$E127,COLUMN(REFERENCEMENT_FACADE[OBSERVATIONS SUR DOMAINE D''EMPLOI Sismique]))))))),"")</f>
        <v>** Domaine d'emploi sismique :
Pose du procédé de bardage rapporté EQUITONE Fixation invisible Tergo Design pour des panneaux de hauteur maximale de 2555mm et une densité de fixation d’au moins 12 inserts par m² mis en œuvre sur COB/CLT selon les dispositions particulières</v>
      </c>
      <c r="R161" s="2" t="str">
        <f ca="1">IF('PR-tampon'!B127="","",IF('PR-tampon'!B127=0,"",IF(INDIRECT(NOM_FR_FACADE&amp;ADDRESS('PR-tampon'!$E127,COLUMN(REFERENCEMENT_FACADE[REF ApL])))=0,"",INDIRECT(NOM_FR_FACADE&amp;ADDRESS('PR-tampon'!$E127,COLUMN(REFERENCEMENT_FACADE[REF ApL]))))))</f>
        <v>EFR-15-002424</v>
      </c>
    </row>
    <row r="162" spans="1:18" ht="170.1" customHeight="1" x14ac:dyDescent="0.25">
      <c r="A162" s="2">
        <f ca="1">IF('PR-tampon'!B128=0,"",IF(A161+1&gt;'MODULE DE RECHERCHE'!$F$36,"",A161+1))</f>
        <v>120</v>
      </c>
      <c r="B162" s="7">
        <f ca="1">IF('PR-tampon'!E128="","",IF('PR-tampon'!E128=0,"",INDIRECT(NOM_FR_FACADE&amp;ADDRESS('PR-tampon'!$E128,COLUMN(REFERENCEMENT_FACADE[[#Headers],[DATE REFERENCEMENT]])))))</f>
        <v>45085</v>
      </c>
      <c r="C162" s="2" t="str">
        <f ca="1">IF('PR-tampon'!B128="","",IF('PR-tampon'!B128=0,"",INDIRECT(NOM_FR_FACADE&amp;ADDRESS('PR-tampon'!$E128,COLUMN(REFERENCEMENT_FACADE[[#Headers],[ASPECT]])))))</f>
        <v>Panneaux</v>
      </c>
      <c r="D162" s="2" t="str">
        <f ca="1">IF('PR-tampon'!B128="","",IF('PR-tampon'!B128=0,"",INDIRECT(NOM_FR_FACADE&amp;ADDRESS('PR-tampon'!$E128,COLUMN(REFERENCEMENT_FACADE[[#Headers],[TYPE DE PROCEDE]])))))</f>
        <v>Bardage rapporté en panneaux de fibres-ciment (fixations invisibles)</v>
      </c>
      <c r="E162" s="2" t="str">
        <f ca="1">IF('PR-tampon'!B128="","",IF('PR-tampon'!B128=0,"",INDIRECT(NOM_FR_FACADE&amp;ADDRESS('PR-tampon'!$E128,COLUMN(REFERENCEMENT_FACADE[[#Headers],[NOM COMMERCIAL DU PROCEDE]])))))</f>
        <v>Procédé de bardage Artésys® Smart-Up</v>
      </c>
      <c r="F162" s="2" t="str">
        <f ca="1">IF('PR-tampon'!B128="","",IF('PR-tampon'!B128=0,"",INDIRECT(NOM_FR_FACADE&amp;ADDRESS('PR-tampon'!$E128,COLUMN(REFERENCEMENT_FACADE[[#Headers],[FABRICANT / TITULAIRE]])))))</f>
        <v>Vicat 
(FR)</v>
      </c>
      <c r="G162" s="2" t="str">
        <f ca="1">IF('PR-tampon'!B128="","",IF('PR-tampon'!B128=0,"",INDIRECT(NOM_FR_FACADE&amp;ADDRESS('PR-tampon'!$E128,COLUMN(REFERENCEMENT_FACADE[[#Headers],[TYPE DE DOCUMENT DE REFERENCE]])))))</f>
        <v>Appréciation Technique d'Expérimentation (ATEx cas a)</v>
      </c>
      <c r="H162" s="2" t="str">
        <f ca="1">IF('PR-tampon'!B128="","",IF('PR-tampon'!B128=0,"",INDIRECT(NOM_FR_FACADE&amp;ADDRESS('PR-tampon'!$E128,COLUMN(REFERENCEMENT_FACADE[[#Headers],[REF]])))))</f>
        <v>3107_v1</v>
      </c>
      <c r="I162" s="7">
        <f ca="1">IF('PR-tampon'!B128="","",IF('PR-tampon'!B128=0,"",INDIRECT(NOM_FR_FACADE&amp;ADDRESS('PR-tampon'!$E128,COLUMN(REFERENCEMENT_FACADE[[#Headers],[AVIS LIMITE AU / VALIDITE]])))))</f>
        <v>45956</v>
      </c>
      <c r="J162" s="7" t="str">
        <f ca="1">IF('PR-tampon'!B128="","",IF('PR-tampon'!B128=0,"",INDIRECT(NOM_FR_FACADE&amp;ADDRESS('PR-tampon'!$E128,COLUMN(REFERENCEMENT_FACADE[[#Headers],[TC/TNC
dans le domaine d''emploi visé]])))))</f>
        <v>TC</v>
      </c>
      <c r="K162" s="2" t="str">
        <f ca="1">IF('PR-tampon'!B128="","",IF('PR-tampon'!B128=0,"",INDIRECT(NOM_FR_FACADE&amp;ADDRESS('PR-tampon'!$E128,COLUMN(REFERENCEMENT_FACADE[[#Headers],[Synthèse support visés]])))))</f>
        <v>COB (NF DTU 31.2)</v>
      </c>
      <c r="L162" s="2" t="str">
        <f ca="1">IF('PR-tampon'!B128="","",IF('PR-tampon'!B128=0,"",INDIRECT(NOM_FR_FACADE&amp;ADDRESS('PR-tampon'!$E128,COLUMN(REFERENCEMENT_FACADE[[#Headers],[LIMITATION DE HAUTEUR DE FACADE3]])))))</f>
        <v>(Situation a à c) h≤ 9 m
(Situation d) h≤ 6 m</v>
      </c>
      <c r="M162" s="74">
        <f ca="1">IF('PR-tampon'!B128="","",IF('PR-tampon'!B128=0,"",INDIRECT(NOM_FR_FACADE&amp;ADDRESS('PR-tampon'!$E128,COLUMN(REFERENCEMENT_FACADE[[#Headers],[LIMITATION DE HAUTEUR DE FACADE]])))))</f>
        <v>9</v>
      </c>
      <c r="N162" s="59" t="str">
        <f ca="1">IF('PR-tampon'!B128="","",IF('PR-tampon'!B128=0,"",IF(INDIRECT(NOM_FR_FACADE&amp;ADDRESS('PR-tampon'!$E128,COLUMN(REFERENCEMENT_FACADE[Observation domaine d''emploi Hauteur])))=0,"-",INDIRECT(NOM_FR_FACADE&amp;ADDRESS('PR-tampon'!$E128,COLUMN(REFERENCEMENT_FACADE[Observation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2" s="2" t="str">
        <f ca="1">IF('PR-tampon'!B128="","",IF('PR-tampon'!B128=0,"",INDIRECT(NOM_FR_FACADE&amp;ADDRESS('PR-tampon'!$E128,COLUMN(REFERENCEMENT_FACADE[[#Headers],[Colonne catégorie visée]])))))</f>
        <v>I
II
III
IV</v>
      </c>
      <c r="P162" s="2" t="str">
        <f ca="1">IF('PR-tampon'!B128="","",IF('PR-tampon'!B128=0,"",INDIRECT(NOM_FR_FACADE&amp;ADDRESS('PR-tampon'!$E128,COLUMN(REFERENCEMENT_FACADE[[#Headers],[Colonne zone visée]])))))</f>
        <v>4
4**
4**
1</v>
      </c>
      <c r="Q162" s="59" t="str">
        <f ca="1">IF(OR(RECH_CATEGORIE=FALSE,MID(Tableau5[[#This Row],[ZONE DE SISMICITE MAXIMALE POUR LA CATEGORIE DE BATIMENT VISEE]],2,2)="**"),IF('PR-tampon'!B128="","",IF('PR-tampon'!B128=0,"",IF(INDIRECT(NOM_FR_FACADE&amp;ADDRESS('PR-tampon'!$E128,COLUMN(REFERENCEMENT_FACADE[OBSERVATIONS SUR DOMAINE D''EMPLOI Sismique])))="","-",(INDIRECT(NOM_FR_FACADE&amp;ADDRESS('PR-tampon'!$E128,COLUMN(REFERENCEMENT_FACADE[OBSERVATIONS SUR DOMAINE D''EMPLOI Sismique]))))))),"")</f>
        <v>** Domaine d'emploi sismique :
Entraxe entre inserts limité à [HxV] : 800 x 725 mm.</v>
      </c>
      <c r="R162" s="2" t="str">
        <f ca="1">IF('PR-tampon'!B128="","",IF('PR-tampon'!B128=0,"",IF(INDIRECT(NOM_FR_FACADE&amp;ADDRESS('PR-tampon'!$E128,COLUMN(REFERENCEMENT_FACADE[REF ApL])))=0,"",INDIRECT(NOM_FR_FACADE&amp;ADDRESS('PR-tampon'!$E128,COLUMN(REFERENCEMENT_FACADE[REF ApL]))))))</f>
        <v/>
      </c>
    </row>
    <row r="163" spans="1:18" ht="170.1" customHeight="1" x14ac:dyDescent="0.25">
      <c r="A163" s="2">
        <f ca="1">IF('PR-tampon'!B129=0,"",IF(A162+1&gt;'MODULE DE RECHERCHE'!$F$36,"",A162+1))</f>
        <v>121</v>
      </c>
      <c r="B163" s="7">
        <f ca="1">IF('PR-tampon'!E129="","",IF('PR-tampon'!E129=0,"",INDIRECT(NOM_FR_FACADE&amp;ADDRESS('PR-tampon'!$E129,COLUMN(REFERENCEMENT_FACADE[[#Headers],[DATE REFERENCEMENT]])))))</f>
        <v>45049</v>
      </c>
      <c r="C163" s="2" t="str">
        <f ca="1">IF('PR-tampon'!B129="","",IF('PR-tampon'!B129=0,"",INDIRECT(NOM_FR_FACADE&amp;ADDRESS('PR-tampon'!$E129,COLUMN(REFERENCEMENT_FACADE[[#Headers],[ASPECT]])))))</f>
        <v>Panneaux</v>
      </c>
      <c r="D163" s="2" t="str">
        <f ca="1">IF('PR-tampon'!B129="","",IF('PR-tampon'!B129=0,"",INDIRECT(NOM_FR_FACADE&amp;ADDRESS('PR-tampon'!$E129,COLUMN(REFERENCEMENT_FACADE[[#Headers],[TYPE DE PROCEDE]])))))</f>
        <v>Bardage rapporté en panneaux de fibres-ciment (fixations invisibles)</v>
      </c>
      <c r="E163" s="2" t="str">
        <f ca="1">IF('PR-tampon'!B129="","",IF('PR-tampon'!B129=0,"",INDIRECT(NOM_FR_FACADE&amp;ADDRESS('PR-tampon'!$E129,COLUMN(REFERENCEMENT_FACADE[[#Headers],[NOM COMMERCIAL DU PROCEDE]])))))</f>
        <v>ELITE bardage TYPE 0 / ELITE COLOR bardage TYPE 0</v>
      </c>
      <c r="F163" s="2" t="str">
        <f ca="1">IF('PR-tampon'!B129="","",IF('PR-tampon'!B129=0,"",INDIRECT(NOM_FR_FACADE&amp;ADDRESS('PR-tampon'!$E129,COLUMN(REFERENCEMENT_FACADE[[#Headers],[FABRICANT / TITULAIRE]])))))</f>
        <v>Vetisol S.A. 
(FR)</v>
      </c>
      <c r="G163" s="2" t="str">
        <f ca="1">IF('PR-tampon'!B129="","",IF('PR-tampon'!B129=0,"",INDIRECT(NOM_FR_FACADE&amp;ADDRESS('PR-tampon'!$E129,COLUMN(REFERENCEMENT_FACADE[[#Headers],[TYPE DE DOCUMENT DE REFERENCE]])))))</f>
        <v>Avis Technique</v>
      </c>
      <c r="H163" s="2" t="str">
        <f ca="1">IF('PR-tampon'!B129="","",IF('PR-tampon'!B129=0,"",INDIRECT(NOM_FR_FACADE&amp;ADDRESS('PR-tampon'!$E129,COLUMN(REFERENCEMENT_FACADE[[#Headers],[REF]])))))</f>
        <v>2.2/22-1839_V1</v>
      </c>
      <c r="I163" s="7">
        <f ca="1">IF('PR-tampon'!B129="","",IF('PR-tampon'!B129=0,"",INDIRECT(NOM_FR_FACADE&amp;ADDRESS('PR-tampon'!$E129,COLUMN(REFERENCEMENT_FACADE[[#Headers],[AVIS LIMITE AU / VALIDITE]])))))</f>
        <v>46081</v>
      </c>
      <c r="J163" s="7" t="str">
        <f ca="1">IF('PR-tampon'!B129="","",IF('PR-tampon'!B129=0,"",INDIRECT(NOM_FR_FACADE&amp;ADDRESS('PR-tampon'!$E129,COLUMN(REFERENCEMENT_FACADE[[#Headers],[TC/TNC
dans le domaine d''emploi visé]])))))</f>
        <v>TNC
(N'est pas sur liste verte de la C2p à date du référencement)</v>
      </c>
      <c r="K163" s="2" t="str">
        <f ca="1">IF('PR-tampon'!B129="","",IF('PR-tampon'!B129=0,"",INDIRECT(NOM_FR_FACADE&amp;ADDRESS('PR-tampon'!$E129,COLUMN(REFERENCEMENT_FACADE[[#Headers],[Synthèse support visés]])))))</f>
        <v>COB (NF DTU 31.2) / CLT (Sous AT/DTA)</v>
      </c>
      <c r="L163" s="2" t="str">
        <f ca="1">IF('PR-tampon'!B129="","",IF('PR-tampon'!B129=0,"",INDIRECT(NOM_FR_FACADE&amp;ADDRESS('PR-tampon'!$E129,COLUMN(REFERENCEMENT_FACADE[[#Headers],[LIMITATION DE HAUTEUR DE FACADE3]])))))</f>
        <v>(Situation a à c) h≤ 10 m
(Situation d) h≤ 6 m</v>
      </c>
      <c r="M163" s="74">
        <f ca="1">IF('PR-tampon'!B129="","",IF('PR-tampon'!B129=0,"",INDIRECT(NOM_FR_FACADE&amp;ADDRESS('PR-tampon'!$E129,COLUMN(REFERENCEMENT_FACADE[[#Headers],[LIMITATION DE HAUTEUR DE FACADE]])))))</f>
        <v>10</v>
      </c>
      <c r="N163" s="59" t="str">
        <f ca="1">IF('PR-tampon'!B129="","",IF('PR-tampon'!B129=0,"",IF(INDIRECT(NOM_FR_FACADE&amp;ADDRESS('PR-tampon'!$E129,COLUMN(REFERENCEMENT_FACADE[Observation domaine d''emploi Hauteur])))=0,"-",INDIRECT(NOM_FR_FACADE&amp;ADDRESS('PR-tampon'!$E129,COLUMN(REFERENCEMENT_FACADE[Observation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3" s="2" t="str">
        <f ca="1">IF('PR-tampon'!B129="","",IF('PR-tampon'!B129=0,"",INDIRECT(NOM_FR_FACADE&amp;ADDRESS('PR-tampon'!$E129,COLUMN(REFERENCEMENT_FACADE[[#Headers],[Colonne catégorie visée]])))))</f>
        <v>I
II
III
IV</v>
      </c>
      <c r="P163" s="2" t="str">
        <f ca="1">IF('PR-tampon'!B129="","",IF('PR-tampon'!B129=0,"",INDIRECT(NOM_FR_FACADE&amp;ADDRESS('PR-tampon'!$E129,COLUMN(REFERENCEMENT_FACADE[[#Headers],[Colonne zone visée]])))))</f>
        <v>4
4**
4**
1</v>
      </c>
      <c r="Q163" s="59" t="str">
        <f ca="1">IF(OR(RECH_CATEGORIE=FALSE,MID(Tableau5[[#This Row],[ZONE DE SISMICITE MAXIMALE POUR LA CATEGORIE DE BATIMENT VISEE]],2,2)="**"),IF('PR-tampon'!B129="","",IF('PR-tampon'!B129=0,"",IF(INDIRECT(NOM_FR_FACADE&amp;ADDRESS('PR-tampon'!$E129,COLUMN(REFERENCEMENT_FACADE[OBSERVATIONS SUR DOMAINE D''EMPLOI Sismique])))="","-",(INDIRECT(NOM_FR_FACADE&amp;ADDRESS('PR-tampon'!$E129,COLUMN(REFERENCEMENT_FACADE[OBSERVATIONS SUR DOMAINE D''EMPLOI Sismique]))))))),"")</f>
        <v>** Domaine d'emploi sismique :
Pose du procédé ELITE bardage TYPE 0 /ELITE COLOR bardage TYPE 0 sur ossature bois, acier ou en sous-face en zones sismiques</v>
      </c>
      <c r="R163" s="2" t="str">
        <f ca="1">IF('PR-tampon'!B129="","",IF('PR-tampon'!B129=0,"",IF(INDIRECT(NOM_FR_FACADE&amp;ADDRESS('PR-tampon'!$E129,COLUMN(REFERENCEMENT_FACADE[REF ApL])))=0,"",INDIRECT(NOM_FR_FACADE&amp;ADDRESS('PR-tampon'!$E129,COLUMN(REFERENCEMENT_FACADE[REF ApL]))))))</f>
        <v/>
      </c>
    </row>
    <row r="164" spans="1:18" ht="170.1" customHeight="1" x14ac:dyDescent="0.25">
      <c r="A164" s="2">
        <f ca="1">IF('PR-tampon'!B130=0,"",IF(A163+1&gt;'MODULE DE RECHERCHE'!$F$36,"",A163+1))</f>
        <v>122</v>
      </c>
      <c r="B164" s="7">
        <f ca="1">IF('PR-tampon'!E130="","",IF('PR-tampon'!E130=0,"",INDIRECT(NOM_FR_FACADE&amp;ADDRESS('PR-tampon'!$E130,COLUMN(REFERENCEMENT_FACADE[[#Headers],[DATE REFERENCEMENT]])))))</f>
        <v>44383</v>
      </c>
      <c r="C164" s="2" t="str">
        <f ca="1">IF('PR-tampon'!B130="","",IF('PR-tampon'!B130=0,"",INDIRECT(NOM_FR_FACADE&amp;ADDRESS('PR-tampon'!$E130,COLUMN(REFERENCEMENT_FACADE[[#Headers],[ASPECT]])))))</f>
        <v>Panneaux</v>
      </c>
      <c r="D164" s="2" t="str">
        <f ca="1">IF('PR-tampon'!B130="","",IF('PR-tampon'!B130=0,"",INDIRECT(NOM_FR_FACADE&amp;ADDRESS('PR-tampon'!$E130,COLUMN(REFERENCEMENT_FACADE[[#Headers],[TYPE DE PROCEDE]])))))</f>
        <v>Bardage rapporté en panneaux de fibres-ciment (fixations invisibles)</v>
      </c>
      <c r="E164" s="2" t="str">
        <f ca="1">IF('PR-tampon'!B130="","",IF('PR-tampon'!B130=0,"",INDIRECT(NOM_FR_FACADE&amp;ADDRESS('PR-tampon'!$E130,COLUMN(REFERENCEMENT_FACADE[[#Headers],[NOM COMMERCIAL DU PROCEDE]])))))</f>
        <v xml:space="preserve">FibreC - concrete skin Fixation non visible </v>
      </c>
      <c r="F164" s="2" t="str">
        <f ca="1">IF('PR-tampon'!B130="","",IF('PR-tampon'!B130=0,"",INDIRECT(NOM_FR_FACADE&amp;ADDRESS('PR-tampon'!$E130,COLUMN(REFERENCEMENT_FACADE[[#Headers],[FABRICANT / TITULAIRE]])))))</f>
        <v>Rieder Faserbeton Elemente GmbH 
(DE)</v>
      </c>
      <c r="G164" s="2" t="str">
        <f ca="1">IF('PR-tampon'!B130="","",IF('PR-tampon'!B130=0,"",INDIRECT(NOM_FR_FACADE&amp;ADDRESS('PR-tampon'!$E130,COLUMN(REFERENCEMENT_FACADE[[#Headers],[TYPE DE DOCUMENT DE REFERENCE]])))))</f>
        <v>Avis Technique</v>
      </c>
      <c r="H164" s="2" t="str">
        <f ca="1">IF('PR-tampon'!B130="","",IF('PR-tampon'!B130=0,"",INDIRECT(NOM_FR_FACADE&amp;ADDRESS('PR-tampon'!$E130,COLUMN(REFERENCEMENT_FACADE[[#Headers],[REF]])))))</f>
        <v>2.2/16-1751_V2</v>
      </c>
      <c r="I164" s="7">
        <f ca="1">IF('PR-tampon'!B130="","",IF('PR-tampon'!B130=0,"",INDIRECT(NOM_FR_FACADE&amp;ADDRESS('PR-tampon'!$E130,COLUMN(REFERENCEMENT_FACADE[[#Headers],[AVIS LIMITE AU / VALIDITE]])))))</f>
        <v>46022</v>
      </c>
      <c r="J164" s="7" t="str">
        <f ca="1">IF('PR-tampon'!B130="","",IF('PR-tampon'!B130=0,"",INDIRECT(NOM_FR_FACADE&amp;ADDRESS('PR-tampon'!$E130,COLUMN(REFERENCEMENT_FACADE[[#Headers],[TC/TNC
dans le domaine d''emploi visé]])))))</f>
        <v>TC</v>
      </c>
      <c r="K164" s="2" t="str">
        <f ca="1">IF('PR-tampon'!B130="","",IF('PR-tampon'!B130=0,"",INDIRECT(NOM_FR_FACADE&amp;ADDRESS('PR-tampon'!$E130,COLUMN(REFERENCEMENT_FACADE[[#Headers],[Synthèse support visés]])))))</f>
        <v>COB (NF DTU 31.2) / CLT (Sous AT/DTA)</v>
      </c>
      <c r="L164" s="2" t="str">
        <f ca="1">IF('PR-tampon'!B130="","",IF('PR-tampon'!B130=0,"",INDIRECT(NOM_FR_FACADE&amp;ADDRESS('PR-tampon'!$E130,COLUMN(REFERENCEMENT_FACADE[[#Headers],[LIMITATION DE HAUTEUR DE FACADE3]])))))</f>
        <v>(Situation a à c) h≤ 10 m
(Situation d) h≤ 6 m</v>
      </c>
      <c r="M164" s="74">
        <f ca="1">IF('PR-tampon'!B130="","",IF('PR-tampon'!B130=0,"",INDIRECT(NOM_FR_FACADE&amp;ADDRESS('PR-tampon'!$E130,COLUMN(REFERENCEMENT_FACADE[[#Headers],[LIMITATION DE HAUTEUR DE FACADE]])))))</f>
        <v>10</v>
      </c>
      <c r="N164" s="59" t="str">
        <f ca="1">IF('PR-tampon'!B130="","",IF('PR-tampon'!B130=0,"",IF(INDIRECT(NOM_FR_FACADE&amp;ADDRESS('PR-tampon'!$E130,COLUMN(REFERENCEMENT_FACADE[Observation domaine d''emploi Hauteur])))=0,"-",INDIRECT(NOM_FR_FACADE&amp;ADDRESS('PR-tampon'!$E130,COLUMN(REFERENCEMENT_FACADE[Observation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4" s="2" t="str">
        <f ca="1">IF('PR-tampon'!B130="","",IF('PR-tampon'!B130=0,"",INDIRECT(NOM_FR_FACADE&amp;ADDRESS('PR-tampon'!$E130,COLUMN(REFERENCEMENT_FACADE[[#Headers],[Colonne catégorie visée]])))))</f>
        <v>I
II
III
IV</v>
      </c>
      <c r="P164" s="2" t="str">
        <f ca="1">IF('PR-tampon'!B130="","",IF('PR-tampon'!B130=0,"",INDIRECT(NOM_FR_FACADE&amp;ADDRESS('PR-tampon'!$E130,COLUMN(REFERENCEMENT_FACADE[[#Headers],[Colonne zone visée]])))))</f>
        <v>4
4**
4**
4**</v>
      </c>
      <c r="Q164" s="59" t="str">
        <f ca="1">IF(OR(RECH_CATEGORIE=FALSE,MID(Tableau5[[#This Row],[ZONE DE SISMICITE MAXIMALE POUR LA CATEGORIE DE BATIMENT VISEE]],2,2)="**"),IF('PR-tampon'!B130="","",IF('PR-tampon'!B130=0,"",IF(INDIRECT(NOM_FR_FACADE&amp;ADDRESS('PR-tampon'!$E130,COLUMN(REFERENCEMENT_FACADE[OBSERVATIONS SUR DOMAINE D''EMPLOI Sismique])))="","-",(INDIRECT(NOM_FR_FACADE&amp;ADDRESS('PR-tampon'!$E130,COLUMN(REFERENCEMENT_FACADE[OBSERVATIONS SUR DOMAINE D''EMPLOI Sismique]))))))),"")</f>
        <v>** Domaine d'emploi sismique :
Pose en zones sismiques du bardage FibreC - concrete skin Fixation non visible, pour des panneaux de format maximum 1200 x 3000 mm en bardage rapporté avec ossature NFT-SL, fixés sur 2 colonnes d’agrafes</v>
      </c>
      <c r="R164" s="2" t="str">
        <f ca="1">IF('PR-tampon'!B130="","",IF('PR-tampon'!B130=0,"",IF(INDIRECT(NOM_FR_FACADE&amp;ADDRESS('PR-tampon'!$E130,COLUMN(REFERENCEMENT_FACADE[REF ApL])))=0,"",INDIRECT(NOM_FR_FACADE&amp;ADDRESS('PR-tampon'!$E130,COLUMN(REFERENCEMENT_FACADE[REF ApL]))))))</f>
        <v/>
      </c>
    </row>
    <row r="165" spans="1:18" ht="170.1" customHeight="1" x14ac:dyDescent="0.25">
      <c r="A165" s="2">
        <f ca="1">IF('PR-tampon'!B131=0,"",IF(A164+1&gt;'MODULE DE RECHERCHE'!$F$36,"",A164+1))</f>
        <v>123</v>
      </c>
      <c r="B165" s="7">
        <f ca="1">IF('PR-tampon'!E131="","",IF('PR-tampon'!E131=0,"",INDIRECT(NOM_FR_FACADE&amp;ADDRESS('PR-tampon'!$E131,COLUMN(REFERENCEMENT_FACADE[[#Headers],[DATE REFERENCEMENT]])))))</f>
        <v>45700</v>
      </c>
      <c r="C165" s="2" t="str">
        <f ca="1">IF('PR-tampon'!B131="","",IF('PR-tampon'!B131=0,"",INDIRECT(NOM_FR_FACADE&amp;ADDRESS('PR-tampon'!$E131,COLUMN(REFERENCEMENT_FACADE[[#Headers],[ASPECT]])))))</f>
        <v>Métallique</v>
      </c>
      <c r="D165" s="2" t="str">
        <f ca="1">IF('PR-tampon'!B131="","",IF('PR-tampon'!B131=0,"",INDIRECT(NOM_FR_FACADE&amp;ADDRESS('PR-tampon'!$E131,COLUMN(REFERENCEMENT_FACADE[[#Headers],[TYPE DE PROCEDE]])))))</f>
        <v>Bardage rapporté en panneaux composites sur FOB (Propriétaire)</v>
      </c>
      <c r="E165" s="2" t="str">
        <f ca="1">IF('PR-tampon'!B131="","",IF('PR-tampon'!B131=0,"",INDIRECT(NOM_FR_FACADE&amp;ADDRESS('PR-tampon'!$E131,COLUMN(REFERENCEMENT_FACADE[[#Headers],[NOM COMMERCIAL DU PROCEDE]])))))</f>
        <v>Façade PANOBLOC</v>
      </c>
      <c r="F165" s="2" t="str">
        <f ca="1">IF('PR-tampon'!B131="","",IF('PR-tampon'!B131=0,"",INDIRECT(NOM_FR_FACADE&amp;ADDRESS('PR-tampon'!$E131,COLUMN(REFERENCEMENT_FACADE[[#Headers],[FABRICANT / TITULAIRE]])))))</f>
        <v>Techniwood S.A.S.</v>
      </c>
      <c r="G165" s="2" t="str">
        <f ca="1">IF('PR-tampon'!B131="","",IF('PR-tampon'!B131=0,"",INDIRECT(NOM_FR_FACADE&amp;ADDRESS('PR-tampon'!$E131,COLUMN(REFERENCEMENT_FACADE[[#Headers],[TYPE DE DOCUMENT DE REFERENCE]])))))</f>
        <v>Avis Technique</v>
      </c>
      <c r="H165" s="2" t="str">
        <f ca="1">IF('PR-tampon'!B131="","",IF('PR-tampon'!B131=0,"",INDIRECT(NOM_FR_FACADE&amp;ADDRESS('PR-tampon'!$E131,COLUMN(REFERENCEMENT_FACADE[[#Headers],[REF]])))))</f>
        <v>2.1/14-1636_V3</v>
      </c>
      <c r="I165" s="7">
        <f ca="1">IF('PR-tampon'!B131="","",IF('PR-tampon'!B131=0,"",INDIRECT(NOM_FR_FACADE&amp;ADDRESS('PR-tampon'!$E131,COLUMN(REFERENCEMENT_FACADE[[#Headers],[AVIS LIMITE AU / VALIDITE]])))))</f>
        <v>46752</v>
      </c>
      <c r="J165" s="7" t="str">
        <f ca="1">IF('PR-tampon'!B131="","",IF('PR-tampon'!B131=0,"",INDIRECT(NOM_FR_FACADE&amp;ADDRESS('PR-tampon'!$E131,COLUMN(REFERENCEMENT_FACADE[[#Headers],[TC/TNC
dans le domaine d''emploi visé]])))))</f>
        <v>TNC
(Non sur liste verte de la C2p à date de référencement / EVALUATION RECENTE)</v>
      </c>
      <c r="K165" s="2" t="str">
        <f ca="1">IF('PR-tampon'!B131="","",IF('PR-tampon'!B131=0,"",INDIRECT(NOM_FR_FACADE&amp;ADDRESS('PR-tampon'!$E131,COLUMN(REFERENCEMENT_FACADE[[#Headers],[Synthèse support visés]])))))</f>
        <v>FOB (Sous AT/DTA/ATEx)</v>
      </c>
      <c r="L165" s="2" t="str">
        <f ca="1">IF('PR-tampon'!B131="","",IF('PR-tampon'!B131=0,"",INDIRECT(NOM_FR_FACADE&amp;ADDRESS('PR-tampon'!$E131,COLUMN(REFERENCEMENT_FACADE[[#Headers],[LIMITATION DE HAUTEUR DE FACADE3]])))))</f>
        <v>(Situation a à c) h≤ 28 m
(Situation d) h≤ 10 m</v>
      </c>
      <c r="M165" s="74">
        <f ca="1">IF('PR-tampon'!B131="","",IF('PR-tampon'!B131=0,"",INDIRECT(NOM_FR_FACADE&amp;ADDRESS('PR-tampon'!$E131,COLUMN(REFERENCEMENT_FACADE[[#Headers],[LIMITATION DE HAUTEUR DE FACADE]])))))</f>
        <v>28</v>
      </c>
      <c r="N165" s="59" t="str">
        <f ca="1">IF('PR-tampon'!B131="","",IF('PR-tampon'!B131=0,"",IF(INDIRECT(NOM_FR_FACADE&amp;ADDRESS('PR-tampon'!$E131,COLUMN(REFERENCEMENT_FACADE[Observation domaine d''emploi Hauteur])))=0,"-",INDIRECT(NOM_FR_FACADE&amp;ADDRESS('PR-tampon'!$E131,COLUMN(REFERENCEMENT_FACADE[Observation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5" s="2" t="str">
        <f ca="1">IF('PR-tampon'!B131="","",IF('PR-tampon'!B131=0,"",INDIRECT(NOM_FR_FACADE&amp;ADDRESS('PR-tampon'!$E131,COLUMN(REFERENCEMENT_FACADE[[#Headers],[Colonne catégorie visée]])))))</f>
        <v>I
II
III
IV</v>
      </c>
      <c r="P165" s="2" t="str">
        <f ca="1">IF('PR-tampon'!B131="","",IF('PR-tampon'!B131=0,"",INDIRECT(NOM_FR_FACADE&amp;ADDRESS('PR-tampon'!$E131,COLUMN(REFERENCEMENT_FACADE[[#Headers],[Colonne zone visée]])))))</f>
        <v>4
4**
4**
4**</v>
      </c>
      <c r="Q165" s="59" t="str">
        <f ca="1">IF(OR(RECH_CATEGORIE=FALSE,MID(Tableau5[[#This Row],[ZONE DE SISMICITE MAXIMALE POUR LA CATEGORIE DE BATIMENT VISEE]],2,2)="**"),IF('PR-tampon'!B131="","",IF('PR-tampon'!B131=0,"",IF(INDIRECT(NOM_FR_FACADE&amp;ADDRESS('PR-tampon'!$E131,COLUMN(REFERENCEMENT_FACADE[OBSERVATIONS SUR DOMAINE D''EMPLOI Sismique])))="","-",(INDIRECT(NOM_FR_FACADE&amp;ADDRESS('PR-tampon'!$E131,COLUMN(REFERENCEMENT_FACADE[OBSERVATIONS SUR DOMAINE D''EMPLOI Sismique]))))))),"")</f>
        <v>** Domaine d'emploi sismique :
Toutefois le procédé de bardage extérieur pourra limiter les zones de sismicité des bâtiments visés.</v>
      </c>
      <c r="R165" s="2" t="str">
        <f ca="1">IF('PR-tampon'!B131="","",IF('PR-tampon'!B131=0,"",IF(INDIRECT(NOM_FR_FACADE&amp;ADDRESS('PR-tampon'!$E131,COLUMN(REFERENCEMENT_FACADE[REF ApL])))=0,"",INDIRECT(NOM_FR_FACADE&amp;ADDRESS('PR-tampon'!$E131,COLUMN(REFERENCEMENT_FACADE[REF ApL]))))))</f>
        <v>AL14-146 Version 3</v>
      </c>
    </row>
    <row r="166" spans="1:18" ht="170.1" customHeight="1" x14ac:dyDescent="0.25">
      <c r="A166" s="2">
        <f ca="1">IF('PR-tampon'!B132=0,"",IF(A165+1&gt;'MODULE DE RECHERCHE'!$F$36,"",A165+1))</f>
        <v>124</v>
      </c>
      <c r="B166" s="7">
        <f ca="1">IF('PR-tampon'!E132="","",IF('PR-tampon'!E132=0,"",INDIRECT(NOM_FR_FACADE&amp;ADDRESS('PR-tampon'!$E132,COLUMN(REFERENCEMENT_FACADE[[#Headers],[DATE REFERENCEMENT]])))))</f>
        <v>45309</v>
      </c>
      <c r="C166" s="2" t="str">
        <f ca="1">IF('PR-tampon'!B132="","",IF('PR-tampon'!B132=0,"",INDIRECT(NOM_FR_FACADE&amp;ADDRESS('PR-tampon'!$E132,COLUMN(REFERENCEMENT_FACADE[[#Headers],[ASPECT]])))))</f>
        <v>Panneaux</v>
      </c>
      <c r="D166" s="2" t="str">
        <f ca="1">IF('PR-tampon'!B132="","",IF('PR-tampon'!B132=0,"",INDIRECT(NOM_FR_FACADE&amp;ADDRESS('PR-tampon'!$E132,COLUMN(REFERENCEMENT_FACADE[[#Headers],[TYPE DE PROCEDE]])))))</f>
        <v>Bardage rapporté en panneaux composites</v>
      </c>
      <c r="E166" s="2" t="str">
        <f ca="1">IF('PR-tampon'!B132="","",IF('PR-tampon'!B132=0,"",INDIRECT(NOM_FR_FACADE&amp;ADDRESS('PR-tampon'!$E132,COLUMN(REFERENCEMENT_FACADE[[#Headers],[NOM COMMERCIAL DU PROCEDE]])))))</f>
        <v>Larson Riveté / Vissé sur bois</v>
      </c>
      <c r="F166" s="2" t="str">
        <f ca="1">IF('PR-tampon'!B132="","",IF('PR-tampon'!B132=0,"",INDIRECT(NOM_FR_FACADE&amp;ADDRESS('PR-tampon'!$E132,COLUMN(REFERENCEMENT_FACADE[[#Headers],[FABRICANT / TITULAIRE]])))))</f>
        <v>Alucoil
(SP)</v>
      </c>
      <c r="G166" s="2" t="str">
        <f ca="1">IF('PR-tampon'!B132="","",IF('PR-tampon'!B132=0,"",INDIRECT(NOM_FR_FACADE&amp;ADDRESS('PR-tampon'!$E132,COLUMN(REFERENCEMENT_FACADE[[#Headers],[TYPE DE DOCUMENT DE REFERENCE]])))))</f>
        <v>Avis Technique</v>
      </c>
      <c r="H166" s="2" t="str">
        <f ca="1">IF('PR-tampon'!B132="","",IF('PR-tampon'!B132=0,"",INDIRECT(NOM_FR_FACADE&amp;ADDRESS('PR-tampon'!$E132,COLUMN(REFERENCEMENT_FACADE[[#Headers],[REF]])))))</f>
        <v>2.2/21-1820_V2</v>
      </c>
      <c r="I166" s="7">
        <f ca="1">IF('PR-tampon'!B132="","",IF('PR-tampon'!B132=0,"",INDIRECT(NOM_FR_FACADE&amp;ADDRESS('PR-tampon'!$E132,COLUMN(REFERENCEMENT_FACADE[[#Headers],[AVIS LIMITE AU / VALIDITE]])))))</f>
        <v>46934</v>
      </c>
      <c r="J166" s="7" t="str">
        <f ca="1">IF('PR-tampon'!B132="","",IF('PR-tampon'!B132=0,"",INDIRECT(NOM_FR_FACADE&amp;ADDRESS('PR-tampon'!$E132,COLUMN(REFERENCEMENT_FACADE[[#Headers],[TC/TNC
dans le domaine d''emploi visé]])))))</f>
        <v>TC</v>
      </c>
      <c r="K166" s="2" t="str">
        <f ca="1">IF('PR-tampon'!B132="","",IF('PR-tampon'!B132=0,"",INDIRECT(NOM_FR_FACADE&amp;ADDRESS('PR-tampon'!$E132,COLUMN(REFERENCEMENT_FACADE[[#Headers],[Synthèse support visés]])))))</f>
        <v>COB (NF DTU 31.2) / CLT (Sous AT/DTA)</v>
      </c>
      <c r="L166" s="2" t="str">
        <f ca="1">IF('PR-tampon'!B132="","",IF('PR-tampon'!B132=0,"",INDIRECT(NOM_FR_FACADE&amp;ADDRESS('PR-tampon'!$E132,COLUMN(REFERENCEMENT_FACADE[[#Headers],[LIMITATION DE HAUTEUR DE FACADE3]])))))</f>
        <v>(Situation a à c) h≤ 28 m
(Situation d) h≤ 10 m</v>
      </c>
      <c r="M166" s="74">
        <f ca="1">IF('PR-tampon'!B132="","",IF('PR-tampon'!B132=0,"",INDIRECT(NOM_FR_FACADE&amp;ADDRESS('PR-tampon'!$E132,COLUMN(REFERENCEMENT_FACADE[[#Headers],[LIMITATION DE HAUTEUR DE FACADE]])))))</f>
        <v>28</v>
      </c>
      <c r="N166" s="59" t="str">
        <f ca="1">IF('PR-tampon'!B132="","",IF('PR-tampon'!B132=0,"",IF(INDIRECT(NOM_FR_FACADE&amp;ADDRESS('PR-tampon'!$E132,COLUMN(REFERENCEMENT_FACADE[Observation domaine d''emploi Hauteur])))=0,"-",INDIRECT(NOM_FR_FACADE&amp;ADDRESS('PR-tampon'!$E132,COLUMN(REFERENCEMENT_FACADE[Observation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6" s="2" t="str">
        <f ca="1">IF('PR-tampon'!B132="","",IF('PR-tampon'!B132=0,"",INDIRECT(NOM_FR_FACADE&amp;ADDRESS('PR-tampon'!$E132,COLUMN(REFERENCEMENT_FACADE[[#Headers],[Colonne catégorie visée]])))))</f>
        <v>I
II
III
IV</v>
      </c>
      <c r="P166" s="2" t="str">
        <f ca="1">IF('PR-tampon'!B132="","",IF('PR-tampon'!B132=0,"",INDIRECT(NOM_FR_FACADE&amp;ADDRESS('PR-tampon'!$E132,COLUMN(REFERENCEMENT_FACADE[[#Headers],[Colonne zone visée]])))))</f>
        <v>4
4
4
4</v>
      </c>
      <c r="Q166" s="59" t="str">
        <f ca="1">IF(OR(RECH_CATEGORIE=FALSE,MID(Tableau5[[#This Row],[ZONE DE SISMICITE MAXIMALE POUR LA CATEGORIE DE BATIMENT VISEE]],2,2)="**"),IF('PR-tampon'!B132="","",IF('PR-tampon'!B132=0,"",IF(INDIRECT(NOM_FR_FACADE&amp;ADDRESS('PR-tampon'!$E132,COLUMN(REFERENCEMENT_FACADE[OBSERVATIONS SUR DOMAINE D''EMPLOI Sismique])))="","-",(INDIRECT(NOM_FR_FACADE&amp;ADDRESS('PR-tampon'!$E132,COLUMN(REFERENCEMENT_FACADE[OBSERVATIONS SUR DOMAINE D''EMPLOI Sismique]))))))),"")</f>
        <v>-</v>
      </c>
      <c r="R166" s="2" t="str">
        <f ca="1">IF('PR-tampon'!B132="","",IF('PR-tampon'!B132=0,"",IF(INDIRECT(NOM_FR_FACADE&amp;ADDRESS('PR-tampon'!$E132,COLUMN(REFERENCEMENT_FACADE[REF ApL])))=0,"",INDIRECT(NOM_FR_FACADE&amp;ADDRESS('PR-tampon'!$E132,COLUMN(REFERENCEMENT_FACADE[REF ApL]))))))</f>
        <v/>
      </c>
    </row>
    <row r="167" spans="1:18" ht="170.1" customHeight="1" x14ac:dyDescent="0.25">
      <c r="A167" s="2">
        <f ca="1">IF('PR-tampon'!B133=0,"",IF(A166+1&gt;'MODULE DE RECHERCHE'!$F$36,"",A166+1))</f>
        <v>125</v>
      </c>
      <c r="B167" s="7">
        <f ca="1">IF('PR-tampon'!E133="","",IF('PR-tampon'!E133=0,"",INDIRECT(NOM_FR_FACADE&amp;ADDRESS('PR-tampon'!$E133,COLUMN(REFERENCEMENT_FACADE[[#Headers],[DATE REFERENCEMENT]])))))</f>
        <v>45216</v>
      </c>
      <c r="C167" s="2" t="str">
        <f ca="1">IF('PR-tampon'!B133="","",IF('PR-tampon'!B133=0,"",INDIRECT(NOM_FR_FACADE&amp;ADDRESS('PR-tampon'!$E133,COLUMN(REFERENCEMENT_FACADE[[#Headers],[ASPECT]])))))</f>
        <v>Métallique</v>
      </c>
      <c r="D167" s="2" t="str">
        <f ca="1">IF('PR-tampon'!B133="","",IF('PR-tampon'!B133=0,"",INDIRECT(NOM_FR_FACADE&amp;ADDRESS('PR-tampon'!$E133,COLUMN(REFERENCEMENT_FACADE[[#Headers],[TYPE DE PROCEDE]])))))</f>
        <v>Bardage rapporté en panneaux composites</v>
      </c>
      <c r="E167" s="2" t="str">
        <f ca="1">IF('PR-tampon'!B133="","",IF('PR-tampon'!B133=0,"",INDIRECT(NOM_FR_FACADE&amp;ADDRESS('PR-tampon'!$E133,COLUMN(REFERENCEMENT_FACADE[[#Headers],[NOM COMMERCIAL DU PROCEDE]])))))</f>
        <v>ALPOLIC - SYSTÈME FIXATION VISIBLE</v>
      </c>
      <c r="F167" s="2" t="str">
        <f ca="1">IF('PR-tampon'!B133="","",IF('PR-tampon'!B133=0,"",INDIRECT(NOM_FR_FACADE&amp;ADDRESS('PR-tampon'!$E133,COLUMN(REFERENCEMENT_FACADE[[#Headers],[FABRICANT / TITULAIRE]])))))</f>
        <v>Mitsubishi Polyester Film GmbH</v>
      </c>
      <c r="G167" s="2" t="str">
        <f ca="1">IF('PR-tampon'!B133="","",IF('PR-tampon'!B133=0,"",INDIRECT(NOM_FR_FACADE&amp;ADDRESS('PR-tampon'!$E133,COLUMN(REFERENCEMENT_FACADE[[#Headers],[TYPE DE DOCUMENT DE REFERENCE]])))))</f>
        <v>Avis Technique</v>
      </c>
      <c r="H167" s="2" t="str">
        <f ca="1">IF('PR-tampon'!B133="","",IF('PR-tampon'!B133=0,"",INDIRECT(NOM_FR_FACADE&amp;ADDRESS('PR-tampon'!$E133,COLUMN(REFERENCEMENT_FACADE[[#Headers],[REF]])))))</f>
        <v>2.2/19-1803_V3</v>
      </c>
      <c r="I167" s="7">
        <f ca="1">IF('PR-tampon'!B133="","",IF('PR-tampon'!B133=0,"",INDIRECT(NOM_FR_FACADE&amp;ADDRESS('PR-tampon'!$E133,COLUMN(REFERENCEMENT_FACADE[[#Headers],[AVIS LIMITE AU / VALIDITE]])))))</f>
        <v>46873</v>
      </c>
      <c r="J167" s="7" t="str">
        <f ca="1">IF('PR-tampon'!B133="","",IF('PR-tampon'!B133=0,"",INDIRECT(NOM_FR_FACADE&amp;ADDRESS('PR-tampon'!$E133,COLUMN(REFERENCEMENT_FACADE[[#Headers],[TC/TNC
dans le domaine d''emploi visé]])))))</f>
        <v>TNC
(N'est pas sur liste verte de la C2p à date du référencement)</v>
      </c>
      <c r="K167" s="2" t="str">
        <f ca="1">IF('PR-tampon'!B133="","",IF('PR-tampon'!B133=0,"",INDIRECT(NOM_FR_FACADE&amp;ADDRESS('PR-tampon'!$E133,COLUMN(REFERENCEMENT_FACADE[[#Headers],[Synthèse support visés]])))))</f>
        <v>COB (NF DTU 31.2) / CLT (Sous AT/DTA)</v>
      </c>
      <c r="L167" s="2" t="str">
        <f ca="1">IF('PR-tampon'!B133="","",IF('PR-tampon'!B133=0,"",INDIRECT(NOM_FR_FACADE&amp;ADDRESS('PR-tampon'!$E133,COLUMN(REFERENCEMENT_FACADE[[#Headers],[LIMITATION DE HAUTEUR DE FACADE3]])))))</f>
        <v>(Situation a à c) h≤ 10 m
(Situation d) h≤ 6 m</v>
      </c>
      <c r="M167" s="74">
        <f ca="1">IF('PR-tampon'!B133="","",IF('PR-tampon'!B133=0,"",INDIRECT(NOM_FR_FACADE&amp;ADDRESS('PR-tampon'!$E133,COLUMN(REFERENCEMENT_FACADE[[#Headers],[LIMITATION DE HAUTEUR DE FACADE]])))))</f>
        <v>10</v>
      </c>
      <c r="N167" s="59" t="str">
        <f ca="1">IF('PR-tampon'!B133="","",IF('PR-tampon'!B133=0,"",IF(INDIRECT(NOM_FR_FACADE&amp;ADDRESS('PR-tampon'!$E133,COLUMN(REFERENCEMENT_FACADE[Observation domaine d''emploi Hauteur])))=0,"-",INDIRECT(NOM_FR_FACADE&amp;ADDRESS('PR-tampon'!$E133,COLUMN(REFERENCEMENT_FACADE[Observation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7" s="2" t="str">
        <f ca="1">IF('PR-tampon'!B133="","",IF('PR-tampon'!B133=0,"",INDIRECT(NOM_FR_FACADE&amp;ADDRESS('PR-tampon'!$E133,COLUMN(REFERENCEMENT_FACADE[[#Headers],[Colonne catégorie visée]])))))</f>
        <v>I
II
III
IV</v>
      </c>
      <c r="P167" s="2" t="str">
        <f ca="1">IF('PR-tampon'!B133="","",IF('PR-tampon'!B133=0,"",INDIRECT(NOM_FR_FACADE&amp;ADDRESS('PR-tampon'!$E133,COLUMN(REFERENCEMENT_FACADE[[#Headers],[Colonne zone visée]])))))</f>
        <v>4
2
1
1</v>
      </c>
      <c r="Q167" s="59" t="str">
        <f ca="1">IF(OR(RECH_CATEGORIE=FALSE,MID(Tableau5[[#This Row],[ZONE DE SISMICITE MAXIMALE POUR LA CATEGORIE DE BATIMENT VISEE]],2,2)="**"),IF('PR-tampon'!B133="","",IF('PR-tampon'!B133=0,"",IF(INDIRECT(NOM_FR_FACADE&amp;ADDRESS('PR-tampon'!$E133,COLUMN(REFERENCEMENT_FACADE[OBSERVATIONS SUR DOMAINE D''EMPLOI Sismique])))="","-",(INDIRECT(NOM_FR_FACADE&amp;ADDRESS('PR-tampon'!$E133,COLUMN(REFERENCEMENT_FACADE[OBSERVATIONS SUR DOMAINE D''EMPLOI Sismique]))))))),"")</f>
        <v>-</v>
      </c>
      <c r="R167" s="2" t="str">
        <f ca="1">IF('PR-tampon'!B133="","",IF('PR-tampon'!B133=0,"",IF(INDIRECT(NOM_FR_FACADE&amp;ADDRESS('PR-tampon'!$E133,COLUMN(REFERENCEMENT_FACADE[REF ApL])))=0,"",INDIRECT(NOM_FR_FACADE&amp;ADDRESS('PR-tampon'!$E133,COLUMN(REFERENCEMENT_FACADE[REF ApL]))))))</f>
        <v/>
      </c>
    </row>
    <row r="168" spans="1:18" ht="170.1" customHeight="1" x14ac:dyDescent="0.25">
      <c r="A168" s="2">
        <f ca="1">IF('PR-tampon'!B134=0,"",IF(A167+1&gt;'MODULE DE RECHERCHE'!$F$36,"",A167+1))</f>
        <v>126</v>
      </c>
      <c r="B168" s="7">
        <f ca="1">IF('PR-tampon'!E134="","",IF('PR-tampon'!E134=0,"",INDIRECT(NOM_FR_FACADE&amp;ADDRESS('PR-tampon'!$E134,COLUMN(REFERENCEMENT_FACADE[[#Headers],[DATE REFERENCEMENT]])))))</f>
        <v>45881</v>
      </c>
      <c r="C168" s="2" t="str">
        <f ca="1">IF('PR-tampon'!B134="","",IF('PR-tampon'!B134=0,"",INDIRECT(NOM_FR_FACADE&amp;ADDRESS('PR-tampon'!$E134,COLUMN(REFERENCEMENT_FACADE[[#Headers],[ASPECT]])))))</f>
        <v>Panneaux</v>
      </c>
      <c r="D168" s="2" t="str">
        <f ca="1">IF('PR-tampon'!B134="","",IF('PR-tampon'!B134=0,"",INDIRECT(NOM_FR_FACADE&amp;ADDRESS('PR-tampon'!$E134,COLUMN(REFERENCEMENT_FACADE[[#Headers],[TYPE DE PROCEDE]])))))</f>
        <v>Bardage rapporté en panneau stratifié HPL sur FOB (Propriétaire)</v>
      </c>
      <c r="E168" s="2" t="str">
        <f ca="1">IF('PR-tampon'!B134="","",IF('PR-tampon'!B134=0,"",INDIRECT(NOM_FR_FACADE&amp;ADDRESS('PR-tampon'!$E134,COLUMN(REFERENCEMENT_FACADE[[#Headers],[NOM COMMERCIAL DU PROCEDE]])))))</f>
        <v>Façade à ossature bois non porteuse perspirante</v>
      </c>
      <c r="F168" s="2" t="str">
        <f ca="1">IF('PR-tampon'!B134="","",IF('PR-tampon'!B134=0,"",INDIRECT(NOM_FR_FACADE&amp;ADDRESS('PR-tampon'!$E134,COLUMN(REFERENCEMENT_FACADE[[#Headers],[FABRICANT / TITULAIRE]])))))</f>
        <v>SYbois</v>
      </c>
      <c r="G168" s="2" t="str">
        <f ca="1">IF('PR-tampon'!B134="","",IF('PR-tampon'!B134=0,"",INDIRECT(NOM_FR_FACADE&amp;ADDRESS('PR-tampon'!$E134,COLUMN(REFERENCEMENT_FACADE[[#Headers],[TYPE DE DOCUMENT DE REFERENCE]])))))</f>
        <v>Appréciation Technique d'Expérimentation (ATEx cas a)</v>
      </c>
      <c r="H168" s="2" t="str">
        <f ca="1">IF('PR-tampon'!B134="","",IF('PR-tampon'!B134=0,"",INDIRECT(NOM_FR_FACADE&amp;ADDRESS('PR-tampon'!$E134,COLUMN(REFERENCEMENT_FACADE[[#Headers],[REF]])))))</f>
        <v>2944_v2</v>
      </c>
      <c r="I168" s="7">
        <f ca="1">IF('PR-tampon'!B134="","",IF('PR-tampon'!B134=0,"",INDIRECT(NOM_FR_FACADE&amp;ADDRESS('PR-tampon'!$E134,COLUMN(REFERENCEMENT_FACADE[[#Headers],[AVIS LIMITE AU / VALIDITE]])))))</f>
        <v>46022</v>
      </c>
      <c r="J168" s="7" t="str">
        <f ca="1">IF('PR-tampon'!B134="","",IF('PR-tampon'!B134=0,"",INDIRECT(NOM_FR_FACADE&amp;ADDRESS('PR-tampon'!$E134,COLUMN(REFERENCEMENT_FACADE[[#Headers],[TC/TNC
dans le domaine d''emploi visé]])))))</f>
        <v>TC</v>
      </c>
      <c r="K168" s="2" t="str">
        <f ca="1">IF('PR-tampon'!B134="","",IF('PR-tampon'!B134=0,"",INDIRECT(NOM_FR_FACADE&amp;ADDRESS('PR-tampon'!$E134,COLUMN(REFERENCEMENT_FACADE[[#Headers],[Synthèse support visés]])))))</f>
        <v>FOB (Sous AT/DTA/ATEx)</v>
      </c>
      <c r="L168" s="2" t="str">
        <f ca="1">IF('PR-tampon'!B134="","",IF('PR-tampon'!B134=0,"",INDIRECT(NOM_FR_FACADE&amp;ADDRESS('PR-tampon'!$E134,COLUMN(REFERENCEMENT_FACADE[[#Headers],[LIMITATION DE HAUTEUR DE FACADE3]])))))</f>
        <v>(Situation a à c) h≤ 18 m
(Situation d) h≤ 10 m</v>
      </c>
      <c r="M168" s="74">
        <f ca="1">IF('PR-tampon'!B134="","",IF('PR-tampon'!B134=0,"",INDIRECT(NOM_FR_FACADE&amp;ADDRESS('PR-tampon'!$E134,COLUMN(REFERENCEMENT_FACADE[[#Headers],[LIMITATION DE HAUTEUR DE FACADE]])))))</f>
        <v>18</v>
      </c>
      <c r="N168" s="59" t="str">
        <f ca="1">IF('PR-tampon'!B134="","",IF('PR-tampon'!B134=0,"",IF(INDIRECT(NOM_FR_FACADE&amp;ADDRESS('PR-tampon'!$E134,COLUMN(REFERENCEMENT_FACADE[Observation domaine d''emploi Hauteur])))=0,"-",INDIRECT(NOM_FR_FACADE&amp;ADDRESS('PR-tampon'!$E134,COLUMN(REFERENCEMENT_FACADE[Observation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8" s="2" t="str">
        <f ca="1">IF('PR-tampon'!B134="","",IF('PR-tampon'!B134=0,"",INDIRECT(NOM_FR_FACADE&amp;ADDRESS('PR-tampon'!$E134,COLUMN(REFERENCEMENT_FACADE[[#Headers],[Colonne catégorie visée]])))))</f>
        <v>I
II
III
IV</v>
      </c>
      <c r="P168" s="2" t="str">
        <f ca="1">IF('PR-tampon'!B134="","",IF('PR-tampon'!B134=0,"",INDIRECT(NOM_FR_FACADE&amp;ADDRESS('PR-tampon'!$E134,COLUMN(REFERENCEMENT_FACADE[[#Headers],[Colonne zone visée]])))))</f>
        <v>4
4**
4**
4**</v>
      </c>
      <c r="Q168" s="59" t="str">
        <f ca="1">IF(OR(RECH_CATEGORIE=FALSE,MID(Tableau5[[#This Row],[ZONE DE SISMICITE MAXIMALE POUR LA CATEGORIE DE BATIMENT VISEE]],2,2)="**"),IF('PR-tampon'!B134="","",IF('PR-tampon'!B134=0,"",IF(INDIRECT(NOM_FR_FACADE&amp;ADDRESS('PR-tampon'!$E134,COLUMN(REFERENCEMENT_FACADE[OBSERVATIONS SUR DOMAINE D''EMPLOI Sismique])))="","-",(INDIRECT(NOM_FR_FACADE&amp;ADDRESS('PR-tampon'!$E134,COLUMN(REFERENCEMENT_FACADE[OBSERVATIONS SUR DOMAINE D''EMPLOI Sismique]))))))),"")</f>
        <v>** Domaine d'emploi sismique :
Toutefois le procédé de bardage extérieur pourra limiter les zones de sismicité des bâtiments visés.</v>
      </c>
      <c r="R168" s="2" t="str">
        <f ca="1">IF('PR-tampon'!B134="","",IF('PR-tampon'!B134=0,"",IF(INDIRECT(NOM_FR_FACADE&amp;ADDRESS('PR-tampon'!$E134,COLUMN(REFERENCEMENT_FACADE[REF ApL])))=0,"",INDIRECT(NOM_FR_FACADE&amp;ADDRESS('PR-tampon'!$E134,COLUMN(REFERENCEMENT_FACADE[REF ApL]))))))</f>
        <v>EFR 14-001488
EFR 18-004504</v>
      </c>
    </row>
    <row r="169" spans="1:18" ht="170.1" customHeight="1" x14ac:dyDescent="0.25">
      <c r="A169" s="2">
        <f ca="1">IF('PR-tampon'!B135=0,"",IF(A168+1&gt;'MODULE DE RECHERCHE'!$F$36,"",A168+1))</f>
        <v>127</v>
      </c>
      <c r="B169" s="7">
        <f ca="1">IF('PR-tampon'!E135="","",IF('PR-tampon'!E135=0,"",INDIRECT(NOM_FR_FACADE&amp;ADDRESS('PR-tampon'!$E135,COLUMN(REFERENCEMENT_FACADE[[#Headers],[DATE REFERENCEMENT]])))))</f>
        <v>45700</v>
      </c>
      <c r="C169" s="2" t="str">
        <f ca="1">IF('PR-tampon'!B135="","",IF('PR-tampon'!B135=0,"",INDIRECT(NOM_FR_FACADE&amp;ADDRESS('PR-tampon'!$E135,COLUMN(REFERENCEMENT_FACADE[[#Headers],[ASPECT]])))))</f>
        <v>Panneaux</v>
      </c>
      <c r="D169" s="2" t="str">
        <f ca="1">IF('PR-tampon'!B135="","",IF('PR-tampon'!B135=0,"",INDIRECT(NOM_FR_FACADE&amp;ADDRESS('PR-tampon'!$E135,COLUMN(REFERENCEMENT_FACADE[[#Headers],[TYPE DE PROCEDE]])))))</f>
        <v>Bardage rapporté en panneau stratifié HPL sur FOB (Propriétaire)</v>
      </c>
      <c r="E169" s="2" t="str">
        <f ca="1">IF('PR-tampon'!B135="","",IF('PR-tampon'!B135=0,"",INDIRECT(NOM_FR_FACADE&amp;ADDRESS('PR-tampon'!$E135,COLUMN(REFERENCEMENT_FACADE[[#Headers],[NOM COMMERCIAL DU PROCEDE]])))))</f>
        <v>Façade PANOBLOC</v>
      </c>
      <c r="F169" s="2" t="str">
        <f ca="1">IF('PR-tampon'!B135="","",IF('PR-tampon'!B135=0,"",INDIRECT(NOM_FR_FACADE&amp;ADDRESS('PR-tampon'!$E135,COLUMN(REFERENCEMENT_FACADE[[#Headers],[FABRICANT / TITULAIRE]])))))</f>
        <v>Techniwood S.A.S.</v>
      </c>
      <c r="G169" s="2" t="str">
        <f ca="1">IF('PR-tampon'!B135="","",IF('PR-tampon'!B135=0,"",INDIRECT(NOM_FR_FACADE&amp;ADDRESS('PR-tampon'!$E135,COLUMN(REFERENCEMENT_FACADE[[#Headers],[TYPE DE DOCUMENT DE REFERENCE]])))))</f>
        <v>Avis Technique</v>
      </c>
      <c r="H169" s="2" t="str">
        <f ca="1">IF('PR-tampon'!B135="","",IF('PR-tampon'!B135=0,"",INDIRECT(NOM_FR_FACADE&amp;ADDRESS('PR-tampon'!$E135,COLUMN(REFERENCEMENT_FACADE[[#Headers],[REF]])))))</f>
        <v>2.1/14-1636_V3</v>
      </c>
      <c r="I169" s="7">
        <f ca="1">IF('PR-tampon'!B135="","",IF('PR-tampon'!B135=0,"",INDIRECT(NOM_FR_FACADE&amp;ADDRESS('PR-tampon'!$E135,COLUMN(REFERENCEMENT_FACADE[[#Headers],[AVIS LIMITE AU / VALIDITE]])))))</f>
        <v>46752</v>
      </c>
      <c r="J169" s="7" t="str">
        <f ca="1">IF('PR-tampon'!B135="","",IF('PR-tampon'!B135=0,"",INDIRECT(NOM_FR_FACADE&amp;ADDRESS('PR-tampon'!$E135,COLUMN(REFERENCEMENT_FACADE[[#Headers],[TC/TNC
dans le domaine d''emploi visé]])))))</f>
        <v>TNC
(Non sur liste verte de la C2p à date de référencement / EVALUATION RECENTE)</v>
      </c>
      <c r="K169" s="2" t="str">
        <f ca="1">IF('PR-tampon'!B135="","",IF('PR-tampon'!B135=0,"",INDIRECT(NOM_FR_FACADE&amp;ADDRESS('PR-tampon'!$E135,COLUMN(REFERENCEMENT_FACADE[[#Headers],[Synthèse support visés]])))))</f>
        <v>FOB (Sous AT/DTA/ATEx)</v>
      </c>
      <c r="L169" s="2" t="str">
        <f ca="1">IF('PR-tampon'!B135="","",IF('PR-tampon'!B135=0,"",INDIRECT(NOM_FR_FACADE&amp;ADDRESS('PR-tampon'!$E135,COLUMN(REFERENCEMENT_FACADE[[#Headers],[LIMITATION DE HAUTEUR DE FACADE3]])))))</f>
        <v>(Situation a à c) h≤ 10 m
(Situation d) h≤ 10 m</v>
      </c>
      <c r="M169" s="74">
        <f ca="1">IF('PR-tampon'!B135="","",IF('PR-tampon'!B135=0,"",INDIRECT(NOM_FR_FACADE&amp;ADDRESS('PR-tampon'!$E135,COLUMN(REFERENCEMENT_FACADE[[#Headers],[LIMITATION DE HAUTEUR DE FACADE]])))))</f>
        <v>10</v>
      </c>
      <c r="N169" s="59" t="str">
        <f ca="1">IF('PR-tampon'!B135="","",IF('PR-tampon'!B135=0,"",IF(INDIRECT(NOM_FR_FACADE&amp;ADDRESS('PR-tampon'!$E135,COLUMN(REFERENCEMENT_FACADE[Observation domaine d''emploi Hauteur])))=0,"-",INDIRECT(NOM_FR_FACADE&amp;ADDRESS('PR-tampon'!$E135,COLUMN(REFERENCEMENT_FACADE[Observation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9" s="2" t="str">
        <f ca="1">IF('PR-tampon'!B135="","",IF('PR-tampon'!B135=0,"",INDIRECT(NOM_FR_FACADE&amp;ADDRESS('PR-tampon'!$E135,COLUMN(REFERENCEMENT_FACADE[[#Headers],[Colonne catégorie visée]])))))</f>
        <v>I
II
III
IV</v>
      </c>
      <c r="P169" s="2" t="str">
        <f ca="1">IF('PR-tampon'!B135="","",IF('PR-tampon'!B135=0,"",INDIRECT(NOM_FR_FACADE&amp;ADDRESS('PR-tampon'!$E135,COLUMN(REFERENCEMENT_FACADE[[#Headers],[Colonne zone visée]])))))</f>
        <v>4
4**
4**
4**</v>
      </c>
      <c r="Q169" s="59" t="str">
        <f ca="1">IF(OR(RECH_CATEGORIE=FALSE,MID(Tableau5[[#This Row],[ZONE DE SISMICITE MAXIMALE POUR LA CATEGORIE DE BATIMENT VISEE]],2,2)="**"),IF('PR-tampon'!B135="","",IF('PR-tampon'!B135=0,"",IF(INDIRECT(NOM_FR_FACADE&amp;ADDRESS('PR-tampon'!$E135,COLUMN(REFERENCEMENT_FACADE[OBSERVATIONS SUR DOMAINE D''EMPLOI Sismique])))="","-",(INDIRECT(NOM_FR_FACADE&amp;ADDRESS('PR-tampon'!$E135,COLUMN(REFERENCEMENT_FACADE[OBSERVATIONS SUR DOMAINE D''EMPLOI Sismique]))))))),"")</f>
        <v>** Domaine d'emploi sismique :
Toutefois le procédé de bardage extérieur pourra limiter les zones de sismicité des bâtiments visés.</v>
      </c>
      <c r="R169" s="2" t="str">
        <f ca="1">IF('PR-tampon'!B135="","",IF('PR-tampon'!B135=0,"",IF(INDIRECT(NOM_FR_FACADE&amp;ADDRESS('PR-tampon'!$E135,COLUMN(REFERENCEMENT_FACADE[REF ApL])))=0,"",INDIRECT(NOM_FR_FACADE&amp;ADDRESS('PR-tampon'!$E135,COLUMN(REFERENCEMENT_FACADE[REF ApL]))))))</f>
        <v>AL14-146 Version 3</v>
      </c>
    </row>
    <row r="170" spans="1:18" ht="170.1" customHeight="1" x14ac:dyDescent="0.25">
      <c r="A170" s="2">
        <f ca="1">IF('PR-tampon'!B136=0,"",IF(A169+1&gt;'MODULE DE RECHERCHE'!$F$36,"",A169+1))</f>
        <v>128</v>
      </c>
      <c r="B170" s="7">
        <f ca="1">IF('PR-tampon'!E136="","",IF('PR-tampon'!E136=0,"",INDIRECT(NOM_FR_FACADE&amp;ADDRESS('PR-tampon'!$E136,COLUMN(REFERENCEMENT_FACADE[[#Headers],[DATE REFERENCEMENT]])))))</f>
        <v>45881</v>
      </c>
      <c r="C170" s="2" t="str">
        <f ca="1">IF('PR-tampon'!B136="","",IF('PR-tampon'!B136=0,"",INDIRECT(NOM_FR_FACADE&amp;ADDRESS('PR-tampon'!$E136,COLUMN(REFERENCEMENT_FACADE[[#Headers],[ASPECT]])))))</f>
        <v>Panneaux</v>
      </c>
      <c r="D170" s="2" t="str">
        <f ca="1">IF('PR-tampon'!B136="","",IF('PR-tampon'!B136=0,"",INDIRECT(NOM_FR_FACADE&amp;ADDRESS('PR-tampon'!$E136,COLUMN(REFERENCEMENT_FACADE[[#Headers],[TYPE DE PROCEDE]])))))</f>
        <v>Bardage rapporté en panneau stratifié HPL (fixations traversantes)</v>
      </c>
      <c r="E170" s="2" t="str">
        <f ca="1">IF('PR-tampon'!B136="","",IF('PR-tampon'!B136=0,"",INDIRECT(NOM_FR_FACADE&amp;ADDRESS('PR-tampon'!$E136,COLUMN(REFERENCEMENT_FACADE[[#Headers],[NOM COMMERCIAL DU PROCEDE]])))))</f>
        <v>-</v>
      </c>
      <c r="F170" s="2" t="str">
        <f ca="1">IF('PR-tampon'!B136="","",IF('PR-tampon'!B136=0,"",INDIRECT(NOM_FR_FACADE&amp;ADDRESS('PR-tampon'!$E136,COLUMN(REFERENCEMENT_FACADE[[#Headers],[FABRICANT / TITULAIRE]])))))</f>
        <v>-</v>
      </c>
      <c r="G170" s="2" t="str">
        <f ca="1">IF('PR-tampon'!B136="","",IF('PR-tampon'!B136=0,"",INDIRECT(NOM_FR_FACADE&amp;ADDRESS('PR-tampon'!$E136,COLUMN(REFERENCEMENT_FACADE[[#Headers],[TYPE DE DOCUMENT DE REFERENCE]])))))</f>
        <v>Recommandations professionnelles RAGE/PACTE/PROFEEL</v>
      </c>
      <c r="H170" s="2" t="str">
        <f ca="1">IF('PR-tampon'!B136="","",IF('PR-tampon'!B136=0,"",INDIRECT(NOM_FR_FACADE&amp;ADDRESS('PR-tampon'!$E136,COLUMN(REFERENCEMENT_FACADE[[#Headers],[REF]])))))</f>
        <v>Conception et mise en œuvre de systèmes de bardages rapportés sur parois bois (COB et CLT)
(Panneaux HPL à fixations traversantes / Panneaux fibres-ciment à fixations traversantes / Clins pvc à fixations traversantes)</v>
      </c>
      <c r="I170" s="7" t="str">
        <f ca="1">IF('PR-tampon'!B136="","",IF('PR-tampon'!B136=0,"",INDIRECT(NOM_FR_FACADE&amp;ADDRESS('PR-tampon'!$E136,COLUMN(REFERENCEMENT_FACADE[[#Headers],[AVIS LIMITE AU / VALIDITE]])))))</f>
        <v>/</v>
      </c>
      <c r="J170" s="7" t="str">
        <f ca="1">IF('PR-tampon'!B136="","",IF('PR-tampon'!B136=0,"",INDIRECT(NOM_FR_FACADE&amp;ADDRESS('PR-tampon'!$E136,COLUMN(REFERENCEMENT_FACADE[[#Headers],[TC/TNC
dans le domaine d''emploi visé]])))))</f>
        <v>TC</v>
      </c>
      <c r="K170" s="2" t="str">
        <f ca="1">IF('PR-tampon'!B136="","",IF('PR-tampon'!B136=0,"",INDIRECT(NOM_FR_FACADE&amp;ADDRESS('PR-tampon'!$E136,COLUMN(REFERENCEMENT_FACADE[[#Headers],[Synthèse support visés]])))))</f>
        <v>COB (NF DTU 31.2) / CLT (Sous AT/DTA)</v>
      </c>
      <c r="L170" s="2" t="str">
        <f ca="1">IF('PR-tampon'!B136="","",IF('PR-tampon'!B136=0,"",INDIRECT(NOM_FR_FACADE&amp;ADDRESS('PR-tampon'!$E136,COLUMN(REFERENCEMENT_FACADE[[#Headers],[LIMITATION DE HAUTEUR DE FACADE3]])))))</f>
        <v>(Situation a à c) h≤ 18 m
(Situation d) h≤ 10 m</v>
      </c>
      <c r="M170" s="74">
        <f ca="1">IF('PR-tampon'!B136="","",IF('PR-tampon'!B136=0,"",INDIRECT(NOM_FR_FACADE&amp;ADDRESS('PR-tampon'!$E136,COLUMN(REFERENCEMENT_FACADE[[#Headers],[LIMITATION DE HAUTEUR DE FACADE]])))))</f>
        <v>18</v>
      </c>
      <c r="N170" s="59" t="str">
        <f ca="1">IF('PR-tampon'!B136="","",IF('PR-tampon'!B136=0,"",IF(INDIRECT(NOM_FR_FACADE&amp;ADDRESS('PR-tampon'!$E136,COLUMN(REFERENCEMENT_FACADE[Observation domaine d''emploi Hauteur])))=0,"-",INDIRECT(NOM_FR_FACADE&amp;ADDRESS('PR-tampon'!$E136,COLUMN(REFERENCEMENT_FACADE[Observation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0" s="2" t="str">
        <f ca="1">IF('PR-tampon'!B136="","",IF('PR-tampon'!B136=0,"",INDIRECT(NOM_FR_FACADE&amp;ADDRESS('PR-tampon'!$E136,COLUMN(REFERENCEMENT_FACADE[[#Headers],[Colonne catégorie visée]])))))</f>
        <v>I
II
III
IV</v>
      </c>
      <c r="P170" s="2" t="str">
        <f ca="1">IF('PR-tampon'!B136="","",IF('PR-tampon'!B136=0,"",INDIRECT(NOM_FR_FACADE&amp;ADDRESS('PR-tampon'!$E136,COLUMN(REFERENCEMENT_FACADE[[#Headers],[Colonne zone visée]])))))</f>
        <v>4
2
1
1</v>
      </c>
      <c r="Q170" s="59" t="str">
        <f ca="1">IF(OR(RECH_CATEGORIE=FALSE,MID(Tableau5[[#This Row],[ZONE DE SISMICITE MAXIMALE POUR LA CATEGORIE DE BATIMENT VISEE]],2,2)="**"),IF('PR-tampon'!B136="","",IF('PR-tampon'!B136=0,"",IF(INDIRECT(NOM_FR_FACADE&amp;ADDRESS('PR-tampon'!$E136,COLUMN(REFERENCEMENT_FACADE[OBSERVATIONS SUR DOMAINE D''EMPLOI Sismique])))="","-",(INDIRECT(NOM_FR_FACADE&amp;ADDRESS('PR-tampon'!$E136,COLUMN(REFERENCEMENT_FACADE[OBSERVATIONS SUR DOMAINE D''EMPLOI Sismique]))))))),"")</f>
        <v>-</v>
      </c>
      <c r="R170" s="2" t="str">
        <f ca="1">IF('PR-tampon'!B136="","",IF('PR-tampon'!B136=0,"",IF(INDIRECT(NOM_FR_FACADE&amp;ADDRESS('PR-tampon'!$E136,COLUMN(REFERENCEMENT_FACADE[REF ApL])))=0,"",INDIRECT(NOM_FR_FACADE&amp;ADDRESS('PR-tampon'!$E136,COLUMN(REFERENCEMENT_FACADE[REF ApL]))))))</f>
        <v/>
      </c>
    </row>
    <row r="171" spans="1:18" ht="170.1" customHeight="1" x14ac:dyDescent="0.25">
      <c r="A171" s="2">
        <f ca="1">IF('PR-tampon'!B137=0,"",IF(A170+1&gt;'MODULE DE RECHERCHE'!$F$36,"",A170+1))</f>
        <v>129</v>
      </c>
      <c r="B171" s="7">
        <f ca="1">IF('PR-tampon'!E137="","",IF('PR-tampon'!E137=0,"",INDIRECT(NOM_FR_FACADE&amp;ADDRESS('PR-tampon'!$E137,COLUMN(REFERENCEMENT_FACADE[[#Headers],[DATE REFERENCEMENT]])))))</f>
        <v>45700</v>
      </c>
      <c r="C171" s="2" t="str">
        <f ca="1">IF('PR-tampon'!B137="","",IF('PR-tampon'!B137=0,"",INDIRECT(NOM_FR_FACADE&amp;ADDRESS('PR-tampon'!$E137,COLUMN(REFERENCEMENT_FACADE[[#Headers],[ASPECT]])))))</f>
        <v>Panneaux</v>
      </c>
      <c r="D171" s="2" t="str">
        <f ca="1">IF('PR-tampon'!B137="","",IF('PR-tampon'!B137=0,"",INDIRECT(NOM_FR_FACADE&amp;ADDRESS('PR-tampon'!$E137,COLUMN(REFERENCEMENT_FACADE[[#Headers],[TYPE DE PROCEDE]])))))</f>
        <v>Bardage rapporté en panneau stratifié HPL</v>
      </c>
      <c r="E171" s="2" t="str">
        <f ca="1">IF('PR-tampon'!B137="","",IF('PR-tampon'!B137=0,"",INDIRECT(NOM_FR_FACADE&amp;ADDRESS('PR-tampon'!$E137,COLUMN(REFERENCEMENT_FACADE[[#Headers],[NOM COMMERCIAL DU PROCEDE]])))))</f>
        <v>Max® Exterior ECLIP'S
Fixations invisibles</v>
      </c>
      <c r="F171" s="2" t="str">
        <f ca="1">IF('PR-tampon'!B137="","",IF('PR-tampon'!B137=0,"",INDIRECT(NOM_FR_FACADE&amp;ADDRESS('PR-tampon'!$E137,COLUMN(REFERENCEMENT_FACADE[[#Headers],[FABRICANT / TITULAIRE]])))))</f>
        <v>FunderMax GmbH (AT) 
et 
Atelier des Façadiers (FR) 
et 
SFS Group SAS (FR)</v>
      </c>
      <c r="G171" s="2" t="str">
        <f ca="1">IF('PR-tampon'!B137="","",IF('PR-tampon'!B137=0,"",INDIRECT(NOM_FR_FACADE&amp;ADDRESS('PR-tampon'!$E137,COLUMN(REFERENCEMENT_FACADE[[#Headers],[TYPE DE DOCUMENT DE REFERENCE]])))))</f>
        <v>Appréciation Technique d'Expérimentation (ATEx cas a)</v>
      </c>
      <c r="H171" s="2" t="str">
        <f ca="1">IF('PR-tampon'!B137="","",IF('PR-tampon'!B137=0,"",INDIRECT(NOM_FR_FACADE&amp;ADDRESS('PR-tampon'!$E137,COLUMN(REFERENCEMENT_FACADE[[#Headers],[REF]])))))</f>
        <v>2952_v2</v>
      </c>
      <c r="I171" s="7">
        <f ca="1">IF('PR-tampon'!B137="","",IF('PR-tampon'!B137=0,"",INDIRECT(NOM_FR_FACADE&amp;ADDRESS('PR-tampon'!$E137,COLUMN(REFERENCEMENT_FACADE[[#Headers],[AVIS LIMITE AU / VALIDITE]])))))</f>
        <v>46660</v>
      </c>
      <c r="J171" s="7" t="str">
        <f ca="1">IF('PR-tampon'!B137="","",IF('PR-tampon'!B137=0,"",INDIRECT(NOM_FR_FACADE&amp;ADDRESS('PR-tampon'!$E137,COLUMN(REFERENCEMENT_FACADE[[#Headers],[TC/TNC
dans le domaine d''emploi visé]])))))</f>
        <v>TC</v>
      </c>
      <c r="K171" s="2" t="str">
        <f ca="1">IF('PR-tampon'!B137="","",IF('PR-tampon'!B137=0,"",INDIRECT(NOM_FR_FACADE&amp;ADDRESS('PR-tampon'!$E137,COLUMN(REFERENCEMENT_FACADE[[#Headers],[Synthèse support visés]])))))</f>
        <v>COB (NF DTU 31.2) / CLT (Sous AT/DTA)</v>
      </c>
      <c r="L171" s="2" t="str">
        <f ca="1">IF('PR-tampon'!B137="","",IF('PR-tampon'!B137=0,"",INDIRECT(NOM_FR_FACADE&amp;ADDRESS('PR-tampon'!$E137,COLUMN(REFERENCEMENT_FACADE[[#Headers],[LIMITATION DE HAUTEUR DE FACADE3]])))))</f>
        <v>(Situation a à c) h≤ 10 m
(Situation d) h≤ 6 m</v>
      </c>
      <c r="M171" s="74">
        <f ca="1">IF('PR-tampon'!B137="","",IF('PR-tampon'!B137=0,"",INDIRECT(NOM_FR_FACADE&amp;ADDRESS('PR-tampon'!$E137,COLUMN(REFERENCEMENT_FACADE[[#Headers],[LIMITATION DE HAUTEUR DE FACADE]])))))</f>
        <v>10</v>
      </c>
      <c r="N171" s="59" t="str">
        <f ca="1">IF('PR-tampon'!B137="","",IF('PR-tampon'!B137=0,"",IF(INDIRECT(NOM_FR_FACADE&amp;ADDRESS('PR-tampon'!$E137,COLUMN(REFERENCEMENT_FACADE[Observation domaine d''emploi Hauteur])))=0,"-",INDIRECT(NOM_FR_FACADE&amp;ADDRESS('PR-tampon'!$E137,COLUMN(REFERENCEMENT_FACADE[Observation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1" s="2" t="str">
        <f ca="1">IF('PR-tampon'!B137="","",IF('PR-tampon'!B137=0,"",INDIRECT(NOM_FR_FACADE&amp;ADDRESS('PR-tampon'!$E137,COLUMN(REFERENCEMENT_FACADE[[#Headers],[Colonne catégorie visée]])))))</f>
        <v>I
II
III
IV</v>
      </c>
      <c r="P171" s="2" t="str">
        <f ca="1">IF('PR-tampon'!B137="","",IF('PR-tampon'!B137=0,"",INDIRECT(NOM_FR_FACADE&amp;ADDRESS('PR-tampon'!$E137,COLUMN(REFERENCEMENT_FACADE[[#Headers],[Colonne zone visée]])))))</f>
        <v>4
4
4
1</v>
      </c>
      <c r="Q171" s="59" t="str">
        <f ca="1">IF(OR(RECH_CATEGORIE=FALSE,MID(Tableau5[[#This Row],[ZONE DE SISMICITE MAXIMALE POUR LA CATEGORIE DE BATIMENT VISEE]],2,2)="**"),IF('PR-tampon'!B137="","",IF('PR-tampon'!B137=0,"",IF(INDIRECT(NOM_FR_FACADE&amp;ADDRESS('PR-tampon'!$E137,COLUMN(REFERENCEMENT_FACADE[OBSERVATIONS SUR DOMAINE D''EMPLOI Sismique])))="","-",(INDIRECT(NOM_FR_FACADE&amp;ADDRESS('PR-tampon'!$E137,COLUMN(REFERENCEMENT_FACADE[OBSERVATIONS SUR DOMAINE D''EMPLOI Sismique]))))))),"")</f>
        <v>** Domaine d'emploi sismique :
pose du procédé Max® Exterior eclip's® en zone sismique, avec pattes-équerres acier Type B-V3 pour des formats de panneau maximum de 3150 x 1795 mm sur ossature bois, et sur ossature bois sur COB et avec pattes-équerres aluminium Kladfix KX-VB-S et Kladfix KX-VB-D pour des formats de panneau maximum de 3150 x 1795 mm sur ossature aluminium.</v>
      </c>
      <c r="R171" s="2" t="str">
        <f ca="1">IF('PR-tampon'!B137="","",IF('PR-tampon'!B137=0,"",IF(INDIRECT(NOM_FR_FACADE&amp;ADDRESS('PR-tampon'!$E137,COLUMN(REFERENCEMENT_FACADE[REF ApL])))=0,"",INDIRECT(NOM_FR_FACADE&amp;ADDRESS('PR-tampon'!$E137,COLUMN(REFERENCEMENT_FACADE[REF ApL]))))))</f>
        <v/>
      </c>
    </row>
    <row r="172" spans="1:18" ht="170.1" customHeight="1" x14ac:dyDescent="0.25">
      <c r="A172" s="2">
        <f ca="1">IF('PR-tampon'!B138=0,"",IF(A171+1&gt;'MODULE DE RECHERCHE'!$F$36,"",A171+1))</f>
        <v>130</v>
      </c>
      <c r="B172" s="7">
        <f ca="1">IF('PR-tampon'!E138="","",IF('PR-tampon'!E138=0,"",INDIRECT(NOM_FR_FACADE&amp;ADDRESS('PR-tampon'!$E138,COLUMN(REFERENCEMENT_FACADE[[#Headers],[DATE REFERENCEMENT]])))))</f>
        <v>43742</v>
      </c>
      <c r="C172" s="2" t="str">
        <f ca="1">IF('PR-tampon'!B138="","",IF('PR-tampon'!B138=0,"",INDIRECT(NOM_FR_FACADE&amp;ADDRESS('PR-tampon'!$E138,COLUMN(REFERENCEMENT_FACADE[[#Headers],[ASPECT]])))))</f>
        <v>Panneaux</v>
      </c>
      <c r="D172" s="2" t="str">
        <f ca="1">IF('PR-tampon'!B138="","",IF('PR-tampon'!B138=0,"",INDIRECT(NOM_FR_FACADE&amp;ADDRESS('PR-tampon'!$E138,COLUMN(REFERENCEMENT_FACADE[[#Headers],[TYPE DE PROCEDE]])))))</f>
        <v>Bardage rapporté en panneau stratifié HPL</v>
      </c>
      <c r="E172" s="2" t="str">
        <f ca="1">IF('PR-tampon'!B138="","",IF('PR-tampon'!B138=0,"",INDIRECT(NOM_FR_FACADE&amp;ADDRESS('PR-tampon'!$E138,COLUMN(REFERENCEMENT_FACADE[[#Headers],[NOM COMMERCIAL DU PROCEDE]])))))</f>
        <v xml:space="preserve">Max® Exterior fixations invisibles ME 01 FR </v>
      </c>
      <c r="F172" s="2" t="str">
        <f ca="1">IF('PR-tampon'!B138="","",IF('PR-tampon'!B138=0,"",INDIRECT(NOM_FR_FACADE&amp;ADDRESS('PR-tampon'!$E138,COLUMN(REFERENCEMENT_FACADE[[#Headers],[FABRICANT / TITULAIRE]])))))</f>
        <v>FunderMax GmbH 
(AT)</v>
      </c>
      <c r="G172" s="2" t="str">
        <f ca="1">IF('PR-tampon'!B138="","",IF('PR-tampon'!B138=0,"",INDIRECT(NOM_FR_FACADE&amp;ADDRESS('PR-tampon'!$E138,COLUMN(REFERENCEMENT_FACADE[[#Headers],[TYPE DE DOCUMENT DE REFERENCE]])))))</f>
        <v>Avis Technique</v>
      </c>
      <c r="H172" s="2" t="str">
        <f ca="1">IF('PR-tampon'!B138="","",IF('PR-tampon'!B138=0,"",INDIRECT(NOM_FR_FACADE&amp;ADDRESS('PR-tampon'!$E138,COLUMN(REFERENCEMENT_FACADE[[#Headers],[REF]])))))</f>
        <v>2.2/16-1749_V1</v>
      </c>
      <c r="I172" s="7">
        <f ca="1">IF('PR-tampon'!B138="","",IF('PR-tampon'!B138=0,"",INDIRECT(NOM_FR_FACADE&amp;ADDRESS('PR-tampon'!$E138,COLUMN(REFERENCEMENT_FACADE[[#Headers],[AVIS LIMITE AU / VALIDITE]])))))</f>
        <v>46752</v>
      </c>
      <c r="J172" s="7" t="str">
        <f ca="1">IF('PR-tampon'!B138="","",IF('PR-tampon'!B138=0,"",INDIRECT(NOM_FR_FACADE&amp;ADDRESS('PR-tampon'!$E138,COLUMN(REFERENCEMENT_FACADE[[#Headers],[TC/TNC
dans le domaine d''emploi visé]])))))</f>
        <v>TC</v>
      </c>
      <c r="K172" s="2" t="str">
        <f ca="1">IF('PR-tampon'!B138="","",IF('PR-tampon'!B138=0,"",INDIRECT(NOM_FR_FACADE&amp;ADDRESS('PR-tampon'!$E138,COLUMN(REFERENCEMENT_FACADE[[#Headers],[Synthèse support visés]])))))</f>
        <v>COB (NF DTU 31.2) / CLT (Sous AT/DTA)</v>
      </c>
      <c r="L172" s="2" t="str">
        <f ca="1">IF('PR-tampon'!B138="","",IF('PR-tampon'!B138=0,"",INDIRECT(NOM_FR_FACADE&amp;ADDRESS('PR-tampon'!$E138,COLUMN(REFERENCEMENT_FACADE[[#Headers],[LIMITATION DE HAUTEUR DE FACADE3]])))))</f>
        <v>(Situation a à c) h≤ 10 m
(Situation d) h≤ 10 m</v>
      </c>
      <c r="M172" s="74">
        <f ca="1">IF('PR-tampon'!B138="","",IF('PR-tampon'!B138=0,"",INDIRECT(NOM_FR_FACADE&amp;ADDRESS('PR-tampon'!$E138,COLUMN(REFERENCEMENT_FACADE[[#Headers],[LIMITATION DE HAUTEUR DE FACADE]])))))</f>
        <v>10</v>
      </c>
      <c r="N172" s="59" t="str">
        <f ca="1">IF('PR-tampon'!B138="","",IF('PR-tampon'!B138=0,"",IF(INDIRECT(NOM_FR_FACADE&amp;ADDRESS('PR-tampon'!$E138,COLUMN(REFERENCEMENT_FACADE[Observation domaine d''emploi Hauteur])))=0,"-",INDIRECT(NOM_FR_FACADE&amp;ADDRESS('PR-tampon'!$E138,COLUMN(REFERENCEMENT_FACADE[Observation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2" s="2" t="str">
        <f ca="1">IF('PR-tampon'!B138="","",IF('PR-tampon'!B138=0,"",INDIRECT(NOM_FR_FACADE&amp;ADDRESS('PR-tampon'!$E138,COLUMN(REFERENCEMENT_FACADE[[#Headers],[Colonne catégorie visée]])))))</f>
        <v>I
II
III
IV</v>
      </c>
      <c r="P172" s="2" t="str">
        <f ca="1">IF('PR-tampon'!B138="","",IF('PR-tampon'!B138=0,"",INDIRECT(NOM_FR_FACADE&amp;ADDRESS('PR-tampon'!$E138,COLUMN(REFERENCEMENT_FACADE[[#Headers],[Colonne zone visée]])))))</f>
        <v>4
4
4
4</v>
      </c>
      <c r="Q172" s="59" t="str">
        <f ca="1">IF(OR(RECH_CATEGORIE=FALSE,MID(Tableau5[[#This Row],[ZONE DE SISMICITE MAXIMALE POUR LA CATEGORIE DE BATIMENT VISEE]],2,2)="**"),IF('PR-tampon'!B138="","",IF('PR-tampon'!B138=0,"",IF(INDIRECT(NOM_FR_FACADE&amp;ADDRESS('PR-tampon'!$E138,COLUMN(REFERENCEMENT_FACADE[OBSERVATIONS SUR DOMAINE D''EMPLOI Sismique])))="","-",(INDIRECT(NOM_FR_FACADE&amp;ADDRESS('PR-tampon'!$E138,COLUMN(REFERENCEMENT_FACADE[OBSERVATIONS SUR DOMAINE D''EMPLOI Sismique]))))))),"")</f>
        <v>** Domaine d'emploi sismique :
Pose du procédé MAX  EXTERIOR ME 01 FR d’épaisseur 10 mm sur ossature bois et aluminium avec pattes-équerres (§ 2.11) ou sur ossature bois fixée directement sur le support béton ou COB (§ 2.12) en zones sismiques</v>
      </c>
      <c r="R172" s="2" t="str">
        <f ca="1">IF('PR-tampon'!B138="","",IF('PR-tampon'!B138=0,"",IF(INDIRECT(NOM_FR_FACADE&amp;ADDRESS('PR-tampon'!$E138,COLUMN(REFERENCEMENT_FACADE[REF ApL])))=0,"",INDIRECT(NOM_FR_FACADE&amp;ADDRESS('PR-tampon'!$E138,COLUMN(REFERENCEMENT_FACADE[REF ApL]))))))</f>
        <v/>
      </c>
    </row>
    <row r="173" spans="1:18" ht="170.1" customHeight="1" x14ac:dyDescent="0.25">
      <c r="A173" s="2">
        <f ca="1">IF('PR-tampon'!B139=0,"",IF(A172+1&gt;'MODULE DE RECHERCHE'!$F$36,"",A172+1))</f>
        <v>131</v>
      </c>
      <c r="B173" s="7">
        <f ca="1">IF('PR-tampon'!E139="","",IF('PR-tampon'!E139=0,"",INDIRECT(NOM_FR_FACADE&amp;ADDRESS('PR-tampon'!$E139,COLUMN(REFERENCEMENT_FACADE[[#Headers],[DATE REFERENCEMENT]])))))</f>
        <v>43742</v>
      </c>
      <c r="C173" s="2" t="str">
        <f ca="1">IF('PR-tampon'!B139="","",IF('PR-tampon'!B139=0,"",INDIRECT(NOM_FR_FACADE&amp;ADDRESS('PR-tampon'!$E139,COLUMN(REFERENCEMENT_FACADE[[#Headers],[ASPECT]])))))</f>
        <v>Panneaux</v>
      </c>
      <c r="D173" s="2" t="str">
        <f ca="1">IF('PR-tampon'!B139="","",IF('PR-tampon'!B139=0,"",INDIRECT(NOM_FR_FACADE&amp;ADDRESS('PR-tampon'!$E139,COLUMN(REFERENCEMENT_FACADE[[#Headers],[TYPE DE PROCEDE]])))))</f>
        <v>Bardage rapporté en panneau stratifié HPL</v>
      </c>
      <c r="E173" s="2" t="str">
        <f ca="1">IF('PR-tampon'!B139="","",IF('PR-tampon'!B139=0,"",INDIRECT(NOM_FR_FACADE&amp;ADDRESS('PR-tampon'!$E139,COLUMN(REFERENCEMENT_FACADE[[#Headers],[NOM COMMERCIAL DU PROCEDE]])))))</f>
        <v xml:space="preserve">Trespa Meteon 
Système Invisible 
TS 200 </v>
      </c>
      <c r="F173" s="2" t="str">
        <f ca="1">IF('PR-tampon'!B139="","",IF('PR-tampon'!B139=0,"",INDIRECT(NOM_FR_FACADE&amp;ADDRESS('PR-tampon'!$E139,COLUMN(REFERENCEMENT_FACADE[[#Headers],[FABRICANT / TITULAIRE]])))))</f>
        <v>Trespa International BV 
(NL)</v>
      </c>
      <c r="G173" s="2" t="str">
        <f ca="1">IF('PR-tampon'!B139="","",IF('PR-tampon'!B139=0,"",INDIRECT(NOM_FR_FACADE&amp;ADDRESS('PR-tampon'!$E139,COLUMN(REFERENCEMENT_FACADE[[#Headers],[TYPE DE DOCUMENT DE REFERENCE]])))))</f>
        <v>Avis Technique</v>
      </c>
      <c r="H173" s="2" t="str">
        <f ca="1">IF('PR-tampon'!B139="","",IF('PR-tampon'!B139=0,"",INDIRECT(NOM_FR_FACADE&amp;ADDRESS('PR-tampon'!$E139,COLUMN(REFERENCEMENT_FACADE[[#Headers],[REF]])))))</f>
        <v>2.2/13-1557_V1</v>
      </c>
      <c r="I173" s="7">
        <f ca="1">IF('PR-tampon'!B139="","",IF('PR-tampon'!B139=0,"",INDIRECT(NOM_FR_FACADE&amp;ADDRESS('PR-tampon'!$E139,COLUMN(REFERENCEMENT_FACADE[[#Headers],[AVIS LIMITE AU / VALIDITE]])))))</f>
        <v>46173</v>
      </c>
      <c r="J173" s="7" t="str">
        <f ca="1">IF('PR-tampon'!B139="","",IF('PR-tampon'!B139=0,"",INDIRECT(NOM_FR_FACADE&amp;ADDRESS('PR-tampon'!$E139,COLUMN(REFERENCEMENT_FACADE[[#Headers],[TC/TNC
dans le domaine d''emploi visé]])))))</f>
        <v>TC</v>
      </c>
      <c r="K173" s="2" t="str">
        <f ca="1">IF('PR-tampon'!B139="","",IF('PR-tampon'!B139=0,"",INDIRECT(NOM_FR_FACADE&amp;ADDRESS('PR-tampon'!$E139,COLUMN(REFERENCEMENT_FACADE[[#Headers],[Synthèse support visés]])))))</f>
        <v>COB (NF DTU 31.2) / CLT (Sous AT/DTA)</v>
      </c>
      <c r="L173" s="2" t="str">
        <f ca="1">IF('PR-tampon'!B139="","",IF('PR-tampon'!B139=0,"",INDIRECT(NOM_FR_FACADE&amp;ADDRESS('PR-tampon'!$E139,COLUMN(REFERENCEMENT_FACADE[[#Headers],[LIMITATION DE HAUTEUR DE FACADE3]])))))</f>
        <v>(Situation a à c) h≤ 10 m
(Situation d) h≤ 6 m</v>
      </c>
      <c r="M173" s="74">
        <f ca="1">IF('PR-tampon'!B139="","",IF('PR-tampon'!B139=0,"",INDIRECT(NOM_FR_FACADE&amp;ADDRESS('PR-tampon'!$E139,COLUMN(REFERENCEMENT_FACADE[[#Headers],[LIMITATION DE HAUTEUR DE FACADE]])))))</f>
        <v>10</v>
      </c>
      <c r="N173" s="59" t="str">
        <f ca="1">IF('PR-tampon'!B139="","",IF('PR-tampon'!B139=0,"",IF(INDIRECT(NOM_FR_FACADE&amp;ADDRESS('PR-tampon'!$E139,COLUMN(REFERENCEMENT_FACADE[Observation domaine d''emploi Hauteur])))=0,"-",INDIRECT(NOM_FR_FACADE&amp;ADDRESS('PR-tampon'!$E139,COLUMN(REFERENCEMENT_FACADE[Observation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3" s="2" t="str">
        <f ca="1">IF('PR-tampon'!B139="","",IF('PR-tampon'!B139=0,"",INDIRECT(NOM_FR_FACADE&amp;ADDRESS('PR-tampon'!$E139,COLUMN(REFERENCEMENT_FACADE[[#Headers],[Colonne catégorie visée]])))))</f>
        <v>I
II
III
IV</v>
      </c>
      <c r="P173" s="2" t="str">
        <f ca="1">IF('PR-tampon'!B139="","",IF('PR-tampon'!B139=0,"",INDIRECT(NOM_FR_FACADE&amp;ADDRESS('PR-tampon'!$E139,COLUMN(REFERENCEMENT_FACADE[[#Headers],[Colonne zone visée]])))))</f>
        <v>4
4
4
4</v>
      </c>
      <c r="Q173" s="59" t="str">
        <f ca="1">IF(OR(RECH_CATEGORIE=FALSE,MID(Tableau5[[#This Row],[ZONE DE SISMICITE MAXIMALE POUR LA CATEGORIE DE BATIMENT VISEE]],2,2)="**"),IF('PR-tampon'!B139="","",IF('PR-tampon'!B139=0,"",IF(INDIRECT(NOM_FR_FACADE&amp;ADDRESS('PR-tampon'!$E139,COLUMN(REFERENCEMENT_FACADE[OBSERVATIONS SUR DOMAINE D''EMPLOI Sismique])))="","-",(INDIRECT(NOM_FR_FACADE&amp;ADDRESS('PR-tampon'!$E139,COLUMN(REFERENCEMENT_FACADE[OBSERVATIONS SUR DOMAINE D''EMPLOI Sismique]))))))),"")</f>
        <v>-</v>
      </c>
      <c r="R173" s="2" t="str">
        <f ca="1">IF('PR-tampon'!B139="","",IF('PR-tampon'!B139=0,"",IF(INDIRECT(NOM_FR_FACADE&amp;ADDRESS('PR-tampon'!$E139,COLUMN(REFERENCEMENT_FACADE[REF ApL])))=0,"",INDIRECT(NOM_FR_FACADE&amp;ADDRESS('PR-tampon'!$E139,COLUMN(REFERENCEMENT_FACADE[REF ApL]))))))</f>
        <v/>
      </c>
    </row>
    <row r="174" spans="1:18" ht="170.1" customHeight="1" x14ac:dyDescent="0.25">
      <c r="A174" s="2">
        <f ca="1">IF('PR-tampon'!B140=0,"",IF(A173+1&gt;'MODULE DE RECHERCHE'!$F$36,"",A173+1))</f>
        <v>132</v>
      </c>
      <c r="B174" s="7">
        <f ca="1">IF('PR-tampon'!E140="","",IF('PR-tampon'!E140=0,"",INDIRECT(NOM_FR_FACADE&amp;ADDRESS('PR-tampon'!$E140,COLUMN(REFERENCEMENT_FACADE[[#Headers],[DATE REFERENCEMENT]])))))</f>
        <v>43742</v>
      </c>
      <c r="C174" s="2" t="str">
        <f ca="1">IF('PR-tampon'!B140="","",IF('PR-tampon'!B140=0,"",INDIRECT(NOM_FR_FACADE&amp;ADDRESS('PR-tampon'!$E140,COLUMN(REFERENCEMENT_FACADE[[#Headers],[ASPECT]])))))</f>
        <v>Panneaux</v>
      </c>
      <c r="D174" s="2" t="str">
        <f ca="1">IF('PR-tampon'!B140="","",IF('PR-tampon'!B140=0,"",INDIRECT(NOM_FR_FACADE&amp;ADDRESS('PR-tampon'!$E140,COLUMN(REFERENCEMENT_FACADE[[#Headers],[TYPE DE PROCEDE]])))))</f>
        <v>Bardage rapporté en panneau stratifié HPL</v>
      </c>
      <c r="E174" s="2" t="str">
        <f ca="1">IF('PR-tampon'!B140="","",IF('PR-tampon'!B140=0,"",INDIRECT(NOM_FR_FACADE&amp;ADDRESS('PR-tampon'!$E140,COLUMN(REFERENCEMENT_FACADE[[#Headers],[NOM COMMERCIAL DU PROCEDE]])))))</f>
        <v>Trespa® Meteon 
Système Modulaire TS 300</v>
      </c>
      <c r="F174" s="2" t="str">
        <f ca="1">IF('PR-tampon'!B140="","",IF('PR-tampon'!B140=0,"",INDIRECT(NOM_FR_FACADE&amp;ADDRESS('PR-tampon'!$E140,COLUMN(REFERENCEMENT_FACADE[[#Headers],[FABRICANT / TITULAIRE]])))))</f>
        <v>Trespa International BV 
(NL)</v>
      </c>
      <c r="G174" s="2" t="str">
        <f ca="1">IF('PR-tampon'!B140="","",IF('PR-tampon'!B140=0,"",INDIRECT(NOM_FR_FACADE&amp;ADDRESS('PR-tampon'!$E140,COLUMN(REFERENCEMENT_FACADE[[#Headers],[TYPE DE DOCUMENT DE REFERENCE]])))))</f>
        <v>Avis Technique</v>
      </c>
      <c r="H174" s="2" t="str">
        <f ca="1">IF('PR-tampon'!B140="","",IF('PR-tampon'!B140=0,"",INDIRECT(NOM_FR_FACADE&amp;ADDRESS('PR-tampon'!$E140,COLUMN(REFERENCEMENT_FACADE[[#Headers],[REF]])))))</f>
        <v>2.2/12-1534_V1</v>
      </c>
      <c r="I174" s="7">
        <f ca="1">IF('PR-tampon'!B140="","",IF('PR-tampon'!B140=0,"",INDIRECT(NOM_FR_FACADE&amp;ADDRESS('PR-tampon'!$E140,COLUMN(REFERENCEMENT_FACADE[[#Headers],[AVIS LIMITE AU / VALIDITE]])))))</f>
        <v>46022</v>
      </c>
      <c r="J174" s="7" t="str">
        <f ca="1">IF('PR-tampon'!B140="","",IF('PR-tampon'!B140=0,"",INDIRECT(NOM_FR_FACADE&amp;ADDRESS('PR-tampon'!$E140,COLUMN(REFERENCEMENT_FACADE[[#Headers],[TC/TNC
dans le domaine d''emploi visé]])))))</f>
        <v>TC</v>
      </c>
      <c r="K174" s="2" t="str">
        <f ca="1">IF('PR-tampon'!B140="","",IF('PR-tampon'!B140=0,"",INDIRECT(NOM_FR_FACADE&amp;ADDRESS('PR-tampon'!$E140,COLUMN(REFERENCEMENT_FACADE[[#Headers],[Synthèse support visés]])))))</f>
        <v>COB (NF DTU 31.2) / CLT (Sous AT/DTA)</v>
      </c>
      <c r="L174" s="2" t="str">
        <f ca="1">IF('PR-tampon'!B140="","",IF('PR-tampon'!B140=0,"",INDIRECT(NOM_FR_FACADE&amp;ADDRESS('PR-tampon'!$E140,COLUMN(REFERENCEMENT_FACADE[[#Headers],[LIMITATION DE HAUTEUR DE FACADE3]])))))</f>
        <v>(Situation a à c) h≤ 10 m
(Situation d) h≤ 6 m</v>
      </c>
      <c r="M174" s="74">
        <f ca="1">IF('PR-tampon'!B140="","",IF('PR-tampon'!B140=0,"",INDIRECT(NOM_FR_FACADE&amp;ADDRESS('PR-tampon'!$E140,COLUMN(REFERENCEMENT_FACADE[[#Headers],[LIMITATION DE HAUTEUR DE FACADE]])))))</f>
        <v>10</v>
      </c>
      <c r="N174" s="59" t="str">
        <f ca="1">IF('PR-tampon'!B140="","",IF('PR-tampon'!B140=0,"",IF(INDIRECT(NOM_FR_FACADE&amp;ADDRESS('PR-tampon'!$E140,COLUMN(REFERENCEMENT_FACADE[Observation domaine d''emploi Hauteur])))=0,"-",INDIRECT(NOM_FR_FACADE&amp;ADDRESS('PR-tampon'!$E140,COLUMN(REFERENCEMENT_FACADE[Observation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4" s="2" t="str">
        <f ca="1">IF('PR-tampon'!B140="","",IF('PR-tampon'!B140=0,"",INDIRECT(NOM_FR_FACADE&amp;ADDRESS('PR-tampon'!$E140,COLUMN(REFERENCEMENT_FACADE[[#Headers],[Colonne catégorie visée]])))))</f>
        <v>I
II
III
IV</v>
      </c>
      <c r="P174" s="2" t="str">
        <f ca="1">IF('PR-tampon'!B140="","",IF('PR-tampon'!B140=0,"",INDIRECT(NOM_FR_FACADE&amp;ADDRESS('PR-tampon'!$E140,COLUMN(REFERENCEMENT_FACADE[[#Headers],[Colonne zone visée]])))))</f>
        <v>4
4
4
4</v>
      </c>
      <c r="Q174" s="59" t="str">
        <f ca="1">IF(OR(RECH_CATEGORIE=FALSE,MID(Tableau5[[#This Row],[ZONE DE SISMICITE MAXIMALE POUR LA CATEGORIE DE BATIMENT VISEE]],2,2)="**"),IF('PR-tampon'!B140="","",IF('PR-tampon'!B140=0,"",IF(INDIRECT(NOM_FR_FACADE&amp;ADDRESS('PR-tampon'!$E140,COLUMN(REFERENCEMENT_FACADE[OBSERVATIONS SUR DOMAINE D''EMPLOI Sismique])))="","-",(INDIRECT(NOM_FR_FACADE&amp;ADDRESS('PR-tampon'!$E140,COLUMN(REFERENCEMENT_FACADE[OBSERVATIONS SUR DOMAINE D''EMPLOI Sismique]))))))),"")</f>
        <v>-</v>
      </c>
      <c r="R174" s="2" t="str">
        <f ca="1">IF('PR-tampon'!B140="","",IF('PR-tampon'!B140=0,"",IF(INDIRECT(NOM_FR_FACADE&amp;ADDRESS('PR-tampon'!$E140,COLUMN(REFERENCEMENT_FACADE[REF ApL])))=0,"",INDIRECT(NOM_FR_FACADE&amp;ADDRESS('PR-tampon'!$E140,COLUMN(REFERENCEMENT_FACADE[REF ApL]))))))</f>
        <v/>
      </c>
    </row>
    <row r="175" spans="1:18" ht="170.1" customHeight="1" x14ac:dyDescent="0.25">
      <c r="A175" s="2">
        <f ca="1">IF('PR-tampon'!B141=0,"",IF(A174+1&gt;'MODULE DE RECHERCHE'!$F$36,"",A174+1))</f>
        <v>133</v>
      </c>
      <c r="B175" s="7">
        <f ca="1">IF('PR-tampon'!E141="","",IF('PR-tampon'!E141=0,"",INDIRECT(NOM_FR_FACADE&amp;ADDRESS('PR-tampon'!$E141,COLUMN(REFERENCEMENT_FACADE[[#Headers],[DATE REFERENCEMENT]])))))</f>
        <v>45330</v>
      </c>
      <c r="C175" s="2" t="str">
        <f ca="1">IF('PR-tampon'!B141="","",IF('PR-tampon'!B141=0,"",INDIRECT(NOM_FR_FACADE&amp;ADDRESS('PR-tampon'!$E141,COLUMN(REFERENCEMENT_FACADE[[#Headers],[ASPECT]])))))</f>
        <v>Panneaux</v>
      </c>
      <c r="D175" s="2" t="str">
        <f ca="1">IF('PR-tampon'!B141="","",IF('PR-tampon'!B141=0,"",INDIRECT(NOM_FR_FACADE&amp;ADDRESS('PR-tampon'!$E141,COLUMN(REFERENCEMENT_FACADE[[#Headers],[TYPE DE PROCEDE]])))))</f>
        <v>Bardage rapporté en mortier de résine polyester</v>
      </c>
      <c r="E175" s="2" t="str">
        <f ca="1">IF('PR-tampon'!B141="","",IF('PR-tampon'!B141=0,"",INDIRECT(NOM_FR_FACADE&amp;ADDRESS('PR-tampon'!$E141,COLUMN(REFERENCEMENT_FACADE[[#Headers],[NOM COMMERCIAL DU PROCEDE]])))))</f>
        <v>CAREA Insert</v>
      </c>
      <c r="F175" s="2" t="str">
        <f ca="1">IF('PR-tampon'!B141="","",IF('PR-tampon'!B141=0,"",INDIRECT(NOM_FR_FACADE&amp;ADDRESS('PR-tampon'!$E141,COLUMN(REFERENCEMENT_FACADE[[#Headers],[FABRICANT / TITULAIRE]])))))</f>
        <v>Carea Façade 
(FR)</v>
      </c>
      <c r="G175" s="2" t="str">
        <f ca="1">IF('PR-tampon'!B141="","",IF('PR-tampon'!B141=0,"",INDIRECT(NOM_FR_FACADE&amp;ADDRESS('PR-tampon'!$E141,COLUMN(REFERENCEMENT_FACADE[[#Headers],[TYPE DE DOCUMENT DE REFERENCE]])))))</f>
        <v>Avis Technique</v>
      </c>
      <c r="H175" s="2" t="str">
        <f ca="1">IF('PR-tampon'!B141="","",IF('PR-tampon'!B141=0,"",INDIRECT(NOM_FR_FACADE&amp;ADDRESS('PR-tampon'!$E141,COLUMN(REFERENCEMENT_FACADE[[#Headers],[REF]])))))</f>
        <v>2.2/15-1679_V2</v>
      </c>
      <c r="I175" s="7">
        <f ca="1">IF('PR-tampon'!B141="","",IF('PR-tampon'!B141=0,"",INDIRECT(NOM_FR_FACADE&amp;ADDRESS('PR-tampon'!$E141,COLUMN(REFERENCEMENT_FACADE[[#Headers],[AVIS LIMITE AU / VALIDITE]])))))</f>
        <v>47786</v>
      </c>
      <c r="J175" s="7" t="str">
        <f ca="1">IF('PR-tampon'!B141="","",IF('PR-tampon'!B141=0,"",INDIRECT(NOM_FR_FACADE&amp;ADDRESS('PR-tampon'!$E141,COLUMN(REFERENCEMENT_FACADE[[#Headers],[TC/TNC
dans le domaine d''emploi visé]])))))</f>
        <v>TC</v>
      </c>
      <c r="K175" s="2" t="str">
        <f ca="1">IF('PR-tampon'!B141="","",IF('PR-tampon'!B141=0,"",INDIRECT(NOM_FR_FACADE&amp;ADDRESS('PR-tampon'!$E141,COLUMN(REFERENCEMENT_FACADE[[#Headers],[Synthèse support visés]])))))</f>
        <v>COB (NF DTU 31.2) / CLT (Sous AT/DTA)</v>
      </c>
      <c r="L175" s="2" t="str">
        <f ca="1">IF('PR-tampon'!B141="","",IF('PR-tampon'!B141=0,"",INDIRECT(NOM_FR_FACADE&amp;ADDRESS('PR-tampon'!$E141,COLUMN(REFERENCEMENT_FACADE[[#Headers],[LIMITATION DE HAUTEUR DE FACADE3]])))))</f>
        <v>(Situation a à c) h≤ 10 m
(Situation d) h≤ 6 m</v>
      </c>
      <c r="M175" s="74">
        <f ca="1">IF('PR-tampon'!B141="","",IF('PR-tampon'!B141=0,"",INDIRECT(NOM_FR_FACADE&amp;ADDRESS('PR-tampon'!$E141,COLUMN(REFERENCEMENT_FACADE[[#Headers],[LIMITATION DE HAUTEUR DE FACADE]])))))</f>
        <v>10</v>
      </c>
      <c r="N175" s="59" t="str">
        <f ca="1">IF('PR-tampon'!B141="","",IF('PR-tampon'!B141=0,"",IF(INDIRECT(NOM_FR_FACADE&amp;ADDRESS('PR-tampon'!$E141,COLUMN(REFERENCEMENT_FACADE[Observation domaine d''emploi Hauteur])))=0,"-",INDIRECT(NOM_FR_FACADE&amp;ADDRESS('PR-tampon'!$E141,COLUMN(REFERENCEMENT_FACADE[Observation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5" s="2" t="str">
        <f ca="1">IF('PR-tampon'!B141="","",IF('PR-tampon'!B141=0,"",INDIRECT(NOM_FR_FACADE&amp;ADDRESS('PR-tampon'!$E141,COLUMN(REFERENCEMENT_FACADE[[#Headers],[Colonne catégorie visée]])))))</f>
        <v>I
II
III
IV</v>
      </c>
      <c r="P175" s="2" t="str">
        <f ca="1">IF('PR-tampon'!B141="","",IF('PR-tampon'!B141=0,"",INDIRECT(NOM_FR_FACADE&amp;ADDRESS('PR-tampon'!$E141,COLUMN(REFERENCEMENT_FACADE[[#Headers],[Colonne zone visée]])))))</f>
        <v>4
4**
4**
4**</v>
      </c>
      <c r="Q175" s="59" t="str">
        <f ca="1">IF(OR(RECH_CATEGORIE=FALSE,MID(Tableau5[[#This Row],[ZONE DE SISMICITE MAXIMALE POUR LA CATEGORIE DE BATIMENT VISEE]],2,2)="**"),IF('PR-tampon'!B141="","",IF('PR-tampon'!B141=0,"",IF(INDIRECT(NOM_FR_FACADE&amp;ADDRESS('PR-tampon'!$E141,COLUMN(REFERENCEMENT_FACADE[OBSERVATIONS SUR DOMAINE D''EMPLOI Sismique])))="","-",(INDIRECT(NOM_FR_FACADE&amp;ADDRESS('PR-tampon'!$E141,COLUMN(REFERENCEMENT_FACADE[OBSERVATIONS SUR DOMAINE D''EMPLOI Sismique]))))))),"")</f>
        <v>** Domaine d'emploi sismique :
Pose pour les panneaux de format maximum 2400 x 1000 mm</v>
      </c>
      <c r="R175" s="2" t="str">
        <f ca="1">IF('PR-tampon'!B141="","",IF('PR-tampon'!B141=0,"",IF(INDIRECT(NOM_FR_FACADE&amp;ADDRESS('PR-tampon'!$E141,COLUMN(REFERENCEMENT_FACADE[REF ApL])))=0,"",INDIRECT(NOM_FR_FACADE&amp;ADDRESS('PR-tampon'!$E141,COLUMN(REFERENCEMENT_FACADE[REF ApL]))))))</f>
        <v/>
      </c>
    </row>
    <row r="176" spans="1:18" ht="170.1" customHeight="1" x14ac:dyDescent="0.25">
      <c r="A176" s="2">
        <f ca="1">IF('PR-tampon'!B142=0,"",IF(A175+1&gt;'MODULE DE RECHERCHE'!$F$36,"",A175+1))</f>
        <v>134</v>
      </c>
      <c r="B176" s="7">
        <f ca="1">IF('PR-tampon'!E142="","",IF('PR-tampon'!E142=0,"",INDIRECT(NOM_FR_FACADE&amp;ADDRESS('PR-tampon'!$E142,COLUMN(REFERENCEMENT_FACADE[[#Headers],[DATE REFERENCEMENT]])))))</f>
        <v>44893</v>
      </c>
      <c r="C176" s="2" t="str">
        <f ca="1">IF('PR-tampon'!B142="","",IF('PR-tampon'!B142=0,"",INDIRECT(NOM_FR_FACADE&amp;ADDRESS('PR-tampon'!$E142,COLUMN(REFERENCEMENT_FACADE[[#Headers],[ASPECT]])))))</f>
        <v>Panneaux</v>
      </c>
      <c r="D176" s="2" t="str">
        <f ca="1">IF('PR-tampon'!B142="","",IF('PR-tampon'!B142=0,"",INDIRECT(NOM_FR_FACADE&amp;ADDRESS('PR-tampon'!$E142,COLUMN(REFERENCEMENT_FACADE[[#Headers],[TYPE DE PROCEDE]])))))</f>
        <v>Bardage rapporté en mortier de résine polyester</v>
      </c>
      <c r="E176" s="2" t="str">
        <f ca="1">IF('PR-tampon'!B142="","",IF('PR-tampon'!B142=0,"",INDIRECT(NOM_FR_FACADE&amp;ADDRESS('PR-tampon'!$E142,COLUMN(REFERENCEMENT_FACADE[[#Headers],[NOM COMMERCIAL DU PROCEDE]])))))</f>
        <v>Carea Rainuré Bardage Vertical sur support COB/CLT</v>
      </c>
      <c r="F176" s="2" t="str">
        <f ca="1">IF('PR-tampon'!B142="","",IF('PR-tampon'!B142=0,"",INDIRECT(NOM_FR_FACADE&amp;ADDRESS('PR-tampon'!$E142,COLUMN(REFERENCEMENT_FACADE[[#Headers],[FABRICANT / TITULAIRE]])))))</f>
        <v>Carea Façade 
(FR)</v>
      </c>
      <c r="G176" s="2" t="str">
        <f ca="1">IF('PR-tampon'!B142="","",IF('PR-tampon'!B142=0,"",INDIRECT(NOM_FR_FACADE&amp;ADDRESS('PR-tampon'!$E142,COLUMN(REFERENCEMENT_FACADE[[#Headers],[TYPE DE DOCUMENT DE REFERENCE]])))))</f>
        <v>Avis Technique</v>
      </c>
      <c r="H176" s="2" t="str">
        <f ca="1">IF('PR-tampon'!B142="","",IF('PR-tampon'!B142=0,"",INDIRECT(NOM_FR_FACADE&amp;ADDRESS('PR-tampon'!$E142,COLUMN(REFERENCEMENT_FACADE[[#Headers],[REF]])))))</f>
        <v>2.2/21-1816_V2</v>
      </c>
      <c r="I176" s="7">
        <f ca="1">IF('PR-tampon'!B142="","",IF('PR-tampon'!B142=0,"",INDIRECT(NOM_FR_FACADE&amp;ADDRESS('PR-tampon'!$E142,COLUMN(REFERENCEMENT_FACADE[[#Headers],[AVIS LIMITE AU / VALIDITE]])))))</f>
        <v>46507</v>
      </c>
      <c r="J176" s="7" t="str">
        <f ca="1">IF('PR-tampon'!B142="","",IF('PR-tampon'!B142=0,"",INDIRECT(NOM_FR_FACADE&amp;ADDRESS('PR-tampon'!$E142,COLUMN(REFERENCEMENT_FACADE[[#Headers],[TC/TNC
dans le domaine d''emploi visé]])))))</f>
        <v>TC</v>
      </c>
      <c r="K176" s="2" t="str">
        <f ca="1">IF('PR-tampon'!B142="","",IF('PR-tampon'!B142=0,"",INDIRECT(NOM_FR_FACADE&amp;ADDRESS('PR-tampon'!$E142,COLUMN(REFERENCEMENT_FACADE[[#Headers],[Synthèse support visés]])))))</f>
        <v>COB (NF DTU 31.2) / CLT (Sous AT/DTA)</v>
      </c>
      <c r="L176" s="2" t="str">
        <f ca="1">IF('PR-tampon'!B142="","",IF('PR-tampon'!B142=0,"",INDIRECT(NOM_FR_FACADE&amp;ADDRESS('PR-tampon'!$E142,COLUMN(REFERENCEMENT_FACADE[[#Headers],[LIMITATION DE HAUTEUR DE FACADE3]])))))</f>
        <v>(Situation a à c) h≤ 18 m
(Situation d) h≤ 10 m</v>
      </c>
      <c r="M176" s="74">
        <f ca="1">IF('PR-tampon'!B142="","",IF('PR-tampon'!B142=0,"",INDIRECT(NOM_FR_FACADE&amp;ADDRESS('PR-tampon'!$E142,COLUMN(REFERENCEMENT_FACADE[[#Headers],[LIMITATION DE HAUTEUR DE FACADE]])))))</f>
        <v>18</v>
      </c>
      <c r="N176" s="59" t="str">
        <f ca="1">IF('PR-tampon'!B142="","",IF('PR-tampon'!B142=0,"",IF(INDIRECT(NOM_FR_FACADE&amp;ADDRESS('PR-tampon'!$E142,COLUMN(REFERENCEMENT_FACADE[Observation domaine d''emploi Hauteur])))=0,"-",INDIRECT(NOM_FR_FACADE&amp;ADDRESS('PR-tampon'!$E142,COLUMN(REFERENCEMENT_FACADE[Observation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6" s="2" t="str">
        <f ca="1">IF('PR-tampon'!B142="","",IF('PR-tampon'!B142=0,"",INDIRECT(NOM_FR_FACADE&amp;ADDRESS('PR-tampon'!$E142,COLUMN(REFERENCEMENT_FACADE[[#Headers],[Colonne catégorie visée]])))))</f>
        <v>I
II
III
IV</v>
      </c>
      <c r="P176" s="2" t="str">
        <f ca="1">IF('PR-tampon'!B142="","",IF('PR-tampon'!B142=0,"",INDIRECT(NOM_FR_FACADE&amp;ADDRESS('PR-tampon'!$E142,COLUMN(REFERENCEMENT_FACADE[[#Headers],[Colonne zone visée]])))))</f>
        <v>4
4
4
1</v>
      </c>
      <c r="Q176" s="59" t="str">
        <f ca="1">IF(OR(RECH_CATEGORIE=FALSE,MID(Tableau5[[#This Row],[ZONE DE SISMICITE MAXIMALE POUR LA CATEGORIE DE BATIMENT VISEE]],2,2)="**"),IF('PR-tampon'!B142="","",IF('PR-tampon'!B142=0,"",IF(INDIRECT(NOM_FR_FACADE&amp;ADDRESS('PR-tampon'!$E142,COLUMN(REFERENCEMENT_FACADE[OBSERVATIONS SUR DOMAINE D''EMPLOI Sismique])))="","-",(INDIRECT(NOM_FR_FACADE&amp;ADDRESS('PR-tampon'!$E142,COLUMN(REFERENCEMENT_FACADE[OBSERVATIONS SUR DOMAINE D''EMPLOI Sismique]))))))),"")</f>
        <v>** Domaine d'emploi sismique :
Pose du procédé ALPHATON QF en zones sismiques en bardage rapporté de dimension maximale
400 x 1500 mm (H x L) avec rails horizontaux 06’75 sur ossature bois sur COB/CLT en double réseau</v>
      </c>
      <c r="R176" s="2" t="str">
        <f ca="1">IF('PR-tampon'!B142="","",IF('PR-tampon'!B142=0,"",IF(INDIRECT(NOM_FR_FACADE&amp;ADDRESS('PR-tampon'!$E142,COLUMN(REFERENCEMENT_FACADE[REF ApL])))=0,"",INDIRECT(NOM_FR_FACADE&amp;ADDRESS('PR-tampon'!$E142,COLUMN(REFERENCEMENT_FACADE[REF ApL]))))))</f>
        <v/>
      </c>
    </row>
    <row r="177" spans="1:18" ht="170.1" customHeight="1" x14ac:dyDescent="0.25">
      <c r="A177" s="2">
        <f ca="1">IF('PR-tampon'!B143=0,"",IF(A176+1&gt;'MODULE DE RECHERCHE'!$F$36,"",A176+1))</f>
        <v>135</v>
      </c>
      <c r="B177" s="7">
        <f ca="1">IF('PR-tampon'!E143="","",IF('PR-tampon'!E143=0,"",INDIRECT(NOM_FR_FACADE&amp;ADDRESS('PR-tampon'!$E143,COLUMN(REFERENCEMENT_FACADE[[#Headers],[DATE REFERENCEMENT]])))))</f>
        <v>43838</v>
      </c>
      <c r="C177" s="2" t="str">
        <f ca="1">IF('PR-tampon'!B143="","",IF('PR-tampon'!B143=0,"",INDIRECT(NOM_FR_FACADE&amp;ADDRESS('PR-tampon'!$E143,COLUMN(REFERENCEMENT_FACADE[[#Headers],[ASPECT]])))))</f>
        <v>Minéral</v>
      </c>
      <c r="D177" s="2" t="str">
        <f ca="1">IF('PR-tampon'!B143="","",IF('PR-tampon'!B143=0,"",INDIRECT(NOM_FR_FACADE&amp;ADDRESS('PR-tampon'!$E143,COLUMN(REFERENCEMENT_FACADE[[#Headers],[TYPE DE PROCEDE]])))))</f>
        <v>Bardage rapporté en mortier de résine polyester</v>
      </c>
      <c r="E177" s="2" t="str">
        <f ca="1">IF('PR-tampon'!B143="","",IF('PR-tampon'!B143=0,"",INDIRECT(NOM_FR_FACADE&amp;ADDRESS('PR-tampon'!$E143,COLUMN(REFERENCEMENT_FACADE[[#Headers],[NOM COMMERCIAL DU PROCEDE]])))))</f>
        <v xml:space="preserve">Carea Emboitement BSO (Type V, Type G) </v>
      </c>
      <c r="F177" s="2" t="str">
        <f ca="1">IF('PR-tampon'!B143="","",IF('PR-tampon'!B143=0,"",INDIRECT(NOM_FR_FACADE&amp;ADDRESS('PR-tampon'!$E143,COLUMN(REFERENCEMENT_FACADE[[#Headers],[FABRICANT / TITULAIRE]])))))</f>
        <v>Carea Façade 
(FR)</v>
      </c>
      <c r="G177" s="2" t="str">
        <f ca="1">IF('PR-tampon'!B143="","",IF('PR-tampon'!B143=0,"",INDIRECT(NOM_FR_FACADE&amp;ADDRESS('PR-tampon'!$E143,COLUMN(REFERENCEMENT_FACADE[[#Headers],[TYPE DE DOCUMENT DE REFERENCE]])))))</f>
        <v>Avis Technique</v>
      </c>
      <c r="H177" s="2" t="str">
        <f ca="1">IF('PR-tampon'!B143="","",IF('PR-tampon'!B143=0,"",INDIRECT(NOM_FR_FACADE&amp;ADDRESS('PR-tampon'!$E143,COLUMN(REFERENCEMENT_FACADE[[#Headers],[REF]])))))</f>
        <v>2.2/11-1484_V2</v>
      </c>
      <c r="I177" s="7">
        <f ca="1">IF('PR-tampon'!B143="","",IF('PR-tampon'!B143=0,"",INDIRECT(NOM_FR_FACADE&amp;ADDRESS('PR-tampon'!$E143,COLUMN(REFERENCEMENT_FACADE[[#Headers],[AVIS LIMITE AU / VALIDITE]])))))</f>
        <v>46295</v>
      </c>
      <c r="J177" s="7" t="str">
        <f ca="1">IF('PR-tampon'!B143="","",IF('PR-tampon'!B143=0,"",INDIRECT(NOM_FR_FACADE&amp;ADDRESS('PR-tampon'!$E143,COLUMN(REFERENCEMENT_FACADE[[#Headers],[TC/TNC
dans le domaine d''emploi visé]])))))</f>
        <v>TC</v>
      </c>
      <c r="K177" s="2" t="str">
        <f ca="1">IF('PR-tampon'!B143="","",IF('PR-tampon'!B143=0,"",INDIRECT(NOM_FR_FACADE&amp;ADDRESS('PR-tampon'!$E143,COLUMN(REFERENCEMENT_FACADE[[#Headers],[Synthèse support visés]])))))</f>
        <v>COB (NF DTU 31.2) / CLT (Sous AT/DTA)</v>
      </c>
      <c r="L177" s="2" t="str">
        <f ca="1">IF('PR-tampon'!B143="","",IF('PR-tampon'!B143=0,"",INDIRECT(NOM_FR_FACADE&amp;ADDRESS('PR-tampon'!$E143,COLUMN(REFERENCEMENT_FACADE[[#Headers],[LIMITATION DE HAUTEUR DE FACADE3]])))))</f>
        <v>(Situation a à c) h≤ 10 m
(Situation d) h≤ 6 m</v>
      </c>
      <c r="M177" s="74">
        <f ca="1">IF('PR-tampon'!B143="","",IF('PR-tampon'!B143=0,"",INDIRECT(NOM_FR_FACADE&amp;ADDRESS('PR-tampon'!$E143,COLUMN(REFERENCEMENT_FACADE[[#Headers],[LIMITATION DE HAUTEUR DE FACADE]])))))</f>
        <v>10</v>
      </c>
      <c r="N177" s="59" t="str">
        <f ca="1">IF('PR-tampon'!B143="","",IF('PR-tampon'!B143=0,"",IF(INDIRECT(NOM_FR_FACADE&amp;ADDRESS('PR-tampon'!$E143,COLUMN(REFERENCEMENT_FACADE[Observation domaine d''emploi Hauteur])))=0,"-",INDIRECT(NOM_FR_FACADE&amp;ADDRESS('PR-tampon'!$E143,COLUMN(REFERENCEMENT_FACADE[Observation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7" s="2" t="str">
        <f ca="1">IF('PR-tampon'!B143="","",IF('PR-tampon'!B143=0,"",INDIRECT(NOM_FR_FACADE&amp;ADDRESS('PR-tampon'!$E143,COLUMN(REFERENCEMENT_FACADE[[#Headers],[Colonne catégorie visée]])))))</f>
        <v>I
II
III
IV</v>
      </c>
      <c r="P177" s="2" t="str">
        <f ca="1">IF('PR-tampon'!B143="","",IF('PR-tampon'!B143=0,"",INDIRECT(NOM_FR_FACADE&amp;ADDRESS('PR-tampon'!$E143,COLUMN(REFERENCEMENT_FACADE[[#Headers],[Colonne zone visée]])))))</f>
        <v>4
2
1
1</v>
      </c>
      <c r="Q177" s="59" t="str">
        <f ca="1">IF(OR(RECH_CATEGORIE=FALSE,MID(Tableau5[[#This Row],[ZONE DE SISMICITE MAXIMALE POUR LA CATEGORIE DE BATIMENT VISEE]],2,2)="**"),IF('PR-tampon'!B143="","",IF('PR-tampon'!B143=0,"",IF(INDIRECT(NOM_FR_FACADE&amp;ADDRESS('PR-tampon'!$E143,COLUMN(REFERENCEMENT_FACADE[OBSERVATIONS SUR DOMAINE D''EMPLOI Sismique])))="","-",(INDIRECT(NOM_FR_FACADE&amp;ADDRESS('PR-tampon'!$E143,COLUMN(REFERENCEMENT_FACADE[OBSERVATIONS SUR DOMAINE D''EMPLOI Sismique]))))))),"")</f>
        <v>-</v>
      </c>
      <c r="R177" s="2" t="str">
        <f ca="1">IF('PR-tampon'!B143="","",IF('PR-tampon'!B143=0,"",IF(INDIRECT(NOM_FR_FACADE&amp;ADDRESS('PR-tampon'!$E143,COLUMN(REFERENCEMENT_FACADE[REF ApL])))=0,"",INDIRECT(NOM_FR_FACADE&amp;ADDRESS('PR-tampon'!$E143,COLUMN(REFERENCEMENT_FACADE[REF ApL]))))))</f>
        <v/>
      </c>
    </row>
    <row r="178" spans="1:18" ht="170.1" customHeight="1" x14ac:dyDescent="0.25">
      <c r="A178" s="2">
        <f ca="1">IF('PR-tampon'!B144=0,"",IF(A177+1&gt;'MODULE DE RECHERCHE'!$F$36,"",A177+1))</f>
        <v>136</v>
      </c>
      <c r="B178" s="7">
        <f ca="1">IF('PR-tampon'!E144="","",IF('PR-tampon'!E144=0,"",INDIRECT(NOM_FR_FACADE&amp;ADDRESS('PR-tampon'!$E144,COLUMN(REFERENCEMENT_FACADE[[#Headers],[DATE REFERENCEMENT]])))))</f>
        <v>45700</v>
      </c>
      <c r="C178" s="2" t="str">
        <f ca="1">IF('PR-tampon'!B144="","",IF('PR-tampon'!B144=0,"",INDIRECT(NOM_FR_FACADE&amp;ADDRESS('PR-tampon'!$E144,COLUMN(REFERENCEMENT_FACADE[[#Headers],[ASPECT]])))))</f>
        <v>Minéral</v>
      </c>
      <c r="D178" s="2" t="str">
        <f ca="1">IF('PR-tampon'!B144="","",IF('PR-tampon'!B144=0,"",INDIRECT(NOM_FR_FACADE&amp;ADDRESS('PR-tampon'!$E144,COLUMN(REFERENCEMENT_FACADE[[#Headers],[TYPE DE PROCEDE]])))))</f>
        <v xml:space="preserve">Bardage rapporté en mortier de résine acrylique </v>
      </c>
      <c r="E178" s="2" t="str">
        <f ca="1">IF('PR-tampon'!B144="","",IF('PR-tampon'!B144=0,"",INDIRECT(NOM_FR_FACADE&amp;ADDRESS('PR-tampon'!$E144,COLUMN(REFERENCEMENT_FACADE[[#Headers],[NOM COMMERCIAL DU PROCEDE]])))))</f>
        <v>PORCELANOSA KRION LUX® fixation
C-BOLT®</v>
      </c>
      <c r="F178" s="2" t="str">
        <f ca="1">IF('PR-tampon'!B144="","",IF('PR-tampon'!B144=0,"",INDIRECT(NOM_FR_FACADE&amp;ADDRESS('PR-tampon'!$E144,COLUMN(REFERENCEMENT_FACADE[[#Headers],[FABRICANT / TITULAIRE]])))))</f>
        <v>Butech Building Technology S.A.U. 
(ES)</v>
      </c>
      <c r="G178" s="2" t="str">
        <f ca="1">IF('PR-tampon'!B144="","",IF('PR-tampon'!B144=0,"",INDIRECT(NOM_FR_FACADE&amp;ADDRESS('PR-tampon'!$E144,COLUMN(REFERENCEMENT_FACADE[[#Headers],[TYPE DE DOCUMENT DE REFERENCE]])))))</f>
        <v>Avis Technique</v>
      </c>
      <c r="H178" s="2" t="str">
        <f ca="1">IF('PR-tampon'!B144="","",IF('PR-tampon'!B144=0,"",INDIRECT(NOM_FR_FACADE&amp;ADDRESS('PR-tampon'!$E144,COLUMN(REFERENCEMENT_FACADE[[#Headers],[REF]])))))</f>
        <v>2.2/21-1814_V2</v>
      </c>
      <c r="I178" s="7">
        <f ca="1">IF('PR-tampon'!B144="","",IF('PR-tampon'!B144=0,"",INDIRECT(NOM_FR_FACADE&amp;ADDRESS('PR-tampon'!$E144,COLUMN(REFERENCEMENT_FACADE[[#Headers],[AVIS LIMITE AU / VALIDITE]])))))</f>
        <v>46630</v>
      </c>
      <c r="J178" s="7" t="str">
        <f ca="1">IF('PR-tampon'!B144="","",IF('PR-tampon'!B144=0,"",INDIRECT(NOM_FR_FACADE&amp;ADDRESS('PR-tampon'!$E144,COLUMN(REFERENCEMENT_FACADE[[#Headers],[TC/TNC
dans le domaine d''emploi visé]])))))</f>
        <v>TC</v>
      </c>
      <c r="K178" s="2" t="str">
        <f ca="1">IF('PR-tampon'!B144="","",IF('PR-tampon'!B144=0,"",INDIRECT(NOM_FR_FACADE&amp;ADDRESS('PR-tampon'!$E144,COLUMN(REFERENCEMENT_FACADE[[#Headers],[Synthèse support visés]])))))</f>
        <v>COB (NF DTU 31.2) / CLT (Sous AT/DTA)</v>
      </c>
      <c r="L178" s="2" t="str">
        <f ca="1">IF('PR-tampon'!B144="","",IF('PR-tampon'!B144=0,"",INDIRECT(NOM_FR_FACADE&amp;ADDRESS('PR-tampon'!$E144,COLUMN(REFERENCEMENT_FACADE[[#Headers],[LIMITATION DE HAUTEUR DE FACADE3]])))))</f>
        <v>(Situation a à c) h≤ 10 m
(Situation d) h≤ 6 m</v>
      </c>
      <c r="M178" s="74">
        <f ca="1">IF('PR-tampon'!B144="","",IF('PR-tampon'!B144=0,"",INDIRECT(NOM_FR_FACADE&amp;ADDRESS('PR-tampon'!$E144,COLUMN(REFERENCEMENT_FACADE[[#Headers],[LIMITATION DE HAUTEUR DE FACADE]])))))</f>
        <v>10</v>
      </c>
      <c r="N178" s="59" t="str">
        <f ca="1">IF('PR-tampon'!B144="","",IF('PR-tampon'!B144=0,"",IF(INDIRECT(NOM_FR_FACADE&amp;ADDRESS('PR-tampon'!$E144,COLUMN(REFERENCEMENT_FACADE[Observation domaine d''emploi Hauteur])))=0,"-",INDIRECT(NOM_FR_FACADE&amp;ADDRESS('PR-tampon'!$E144,COLUMN(REFERENCEMENT_FACADE[Observation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8" s="2" t="str">
        <f ca="1">IF('PR-tampon'!B144="","",IF('PR-tampon'!B144=0,"",INDIRECT(NOM_FR_FACADE&amp;ADDRESS('PR-tampon'!$E144,COLUMN(REFERENCEMENT_FACADE[[#Headers],[Colonne catégorie visée]])))))</f>
        <v>I
II
III
IV</v>
      </c>
      <c r="P178" s="2" t="str">
        <f ca="1">IF('PR-tampon'!B144="","",IF('PR-tampon'!B144=0,"",INDIRECT(NOM_FR_FACADE&amp;ADDRESS('PR-tampon'!$E144,COLUMN(REFERENCEMENT_FACADE[[#Headers],[Colonne zone visée]])))))</f>
        <v>4
4**
4**
2**</v>
      </c>
      <c r="Q178" s="59" t="str">
        <f ca="1">IF(OR(RECH_CATEGORIE=FALSE,MID(Tableau5[[#This Row],[ZONE DE SISMICITE MAXIMALE POUR LA CATEGORIE DE BATIMENT VISEE]],2,2)="**"),IF('PR-tampon'!B144="","",IF('PR-tampon'!B144=0,"",IF(INDIRECT(NOM_FR_FACADE&amp;ADDRESS('PR-tampon'!$E144,COLUMN(REFERENCEMENT_FACADE[OBSERVATIONS SUR DOMAINE D''EMPLOI Sismique])))="","-",(INDIRECT(NOM_FR_FACADE&amp;ADDRESS('PR-tampon'!$E144,COLUMN(REFERENCEMENT_FACADE[OBSERVATIONS SUR DOMAINE D''EMPLOI Sismique]))))))),"")</f>
        <v>** Domaine d'emploi sismique : 
Pose du procédé de bardage rapporté PORCELANOSA KRION ® (avec ou sans collage) en zones sismiques pour les formats (largeur x hauteur) &lt; 1500 x 3000 mm</v>
      </c>
      <c r="R178" s="2" t="str">
        <f ca="1">IF('PR-tampon'!B144="","",IF('PR-tampon'!B144=0,"",IF(INDIRECT(NOM_FR_FACADE&amp;ADDRESS('PR-tampon'!$E144,COLUMN(REFERENCEMENT_FACADE[REF ApL])))=0,"",INDIRECT(NOM_FR_FACADE&amp;ADDRESS('PR-tampon'!$E144,COLUMN(REFERENCEMENT_FACADE[REF ApL]))))))</f>
        <v/>
      </c>
    </row>
    <row r="179" spans="1:18" ht="170.1" customHeight="1" x14ac:dyDescent="0.25">
      <c r="A179" s="2">
        <f ca="1">IF('PR-tampon'!B145=0,"",IF(A178+1&gt;'MODULE DE RECHERCHE'!$F$36,"",A178+1))</f>
        <v>137</v>
      </c>
      <c r="B179" s="7">
        <f ca="1">IF('PR-tampon'!E145="","",IF('PR-tampon'!E145=0,"",INDIRECT(NOM_FR_FACADE&amp;ADDRESS('PR-tampon'!$E145,COLUMN(REFERENCEMENT_FACADE[[#Headers],[DATE REFERENCEMENT]])))))</f>
        <v>44893</v>
      </c>
      <c r="C179" s="2" t="str">
        <f ca="1">IF('PR-tampon'!B145="","",IF('PR-tampon'!B145=0,"",INDIRECT(NOM_FR_FACADE&amp;ADDRESS('PR-tampon'!$E145,COLUMN(REFERENCEMENT_FACADE[[#Headers],[ASPECT]])))))</f>
        <v>Minéral</v>
      </c>
      <c r="D179" s="2" t="str">
        <f ca="1">IF('PR-tampon'!B145="","",IF('PR-tampon'!B145=0,"",INDIRECT(NOM_FR_FACADE&amp;ADDRESS('PR-tampon'!$E145,COLUMN(REFERENCEMENT_FACADE[[#Headers],[TYPE DE PROCEDE]])))))</f>
        <v xml:space="preserve">Bardage rapporté en mortier de résine acrylique </v>
      </c>
      <c r="E179" s="2" t="str">
        <f ca="1">IF('PR-tampon'!B145="","",IF('PR-tampon'!B145=0,"",INDIRECT(NOM_FR_FACADE&amp;ADDRESS('PR-tampon'!$E145,COLUMN(REFERENCEMENT_FACADE[[#Headers],[NOM COMMERCIAL DU PROCEDE]])))))</f>
        <v xml:space="preserve">DuPont Corian® EC -Système de fixations invisibles </v>
      </c>
      <c r="F179" s="2" t="str">
        <f ca="1">IF('PR-tampon'!B145="","",IF('PR-tampon'!B145=0,"",INDIRECT(NOM_FR_FACADE&amp;ADDRESS('PR-tampon'!$E145,COLUMN(REFERENCEMENT_FACADE[[#Headers],[FABRICANT / TITULAIRE]])))))</f>
        <v>E.I DuPont de Nemours and Company DuPont Surfaces- Corian
(CH)</v>
      </c>
      <c r="G179" s="2" t="str">
        <f ca="1">IF('PR-tampon'!B145="","",IF('PR-tampon'!B145=0,"",INDIRECT(NOM_FR_FACADE&amp;ADDRESS('PR-tampon'!$E145,COLUMN(REFERENCEMENT_FACADE[[#Headers],[TYPE DE DOCUMENT DE REFERENCE]])))))</f>
        <v>Avis Technique</v>
      </c>
      <c r="H179" s="2" t="str">
        <f ca="1">IF('PR-tampon'!B145="","",IF('PR-tampon'!B145=0,"",INDIRECT(NOM_FR_FACADE&amp;ADDRESS('PR-tampon'!$E145,COLUMN(REFERENCEMENT_FACADE[[#Headers],[REF]])))))</f>
        <v>2.2/16-1742_V2</v>
      </c>
      <c r="I179" s="7">
        <f ca="1">IF('PR-tampon'!B145="","",IF('PR-tampon'!B145=0,"",INDIRECT(NOM_FR_FACADE&amp;ADDRESS('PR-tampon'!$E145,COLUMN(REFERENCEMENT_FACADE[[#Headers],[AVIS LIMITE AU / VALIDITE]])))))</f>
        <v>46081</v>
      </c>
      <c r="J179" s="7" t="str">
        <f ca="1">IF('PR-tampon'!B145="","",IF('PR-tampon'!B145=0,"",INDIRECT(NOM_FR_FACADE&amp;ADDRESS('PR-tampon'!$E145,COLUMN(REFERENCEMENT_FACADE[[#Headers],[TC/TNC
dans le domaine d''emploi visé]])))))</f>
        <v>TC</v>
      </c>
      <c r="K179" s="2" t="str">
        <f ca="1">IF('PR-tampon'!B145="","",IF('PR-tampon'!B145=0,"",INDIRECT(NOM_FR_FACADE&amp;ADDRESS('PR-tampon'!$E145,COLUMN(REFERENCEMENT_FACADE[[#Headers],[Synthèse support visés]])))))</f>
        <v>COB (NF DTU 31.2) / CLT (Sous AT/DTA)</v>
      </c>
      <c r="L179" s="2" t="str">
        <f ca="1">IF('PR-tampon'!B145="","",IF('PR-tampon'!B145=0,"",INDIRECT(NOM_FR_FACADE&amp;ADDRESS('PR-tampon'!$E145,COLUMN(REFERENCEMENT_FACADE[[#Headers],[LIMITATION DE HAUTEUR DE FACADE3]])))))</f>
        <v>(Situation a à c) h≤ 9 m
(Situation d) h≤ 6 m</v>
      </c>
      <c r="M179" s="74">
        <f ca="1">IF('PR-tampon'!B145="","",IF('PR-tampon'!B145=0,"",INDIRECT(NOM_FR_FACADE&amp;ADDRESS('PR-tampon'!$E145,COLUMN(REFERENCEMENT_FACADE[[#Headers],[LIMITATION DE HAUTEUR DE FACADE]])))))</f>
        <v>9</v>
      </c>
      <c r="N179" s="59" t="str">
        <f ca="1">IF('PR-tampon'!B145="","",IF('PR-tampon'!B145=0,"",IF(INDIRECT(NOM_FR_FACADE&amp;ADDRESS('PR-tampon'!$E145,COLUMN(REFERENCEMENT_FACADE[Observation domaine d''emploi Hauteur])))=0,"-",INDIRECT(NOM_FR_FACADE&amp;ADDRESS('PR-tampon'!$E145,COLUMN(REFERENCEMENT_FACADE[Observation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9" s="2" t="str">
        <f ca="1">IF('PR-tampon'!B145="","",IF('PR-tampon'!B145=0,"",INDIRECT(NOM_FR_FACADE&amp;ADDRESS('PR-tampon'!$E145,COLUMN(REFERENCEMENT_FACADE[[#Headers],[Colonne catégorie visée]])))))</f>
        <v>I
II
III
IV</v>
      </c>
      <c r="P179" s="2" t="str">
        <f ca="1">IF('PR-tampon'!B145="","",IF('PR-tampon'!B145=0,"",INDIRECT(NOM_FR_FACADE&amp;ADDRESS('PR-tampon'!$E145,COLUMN(REFERENCEMENT_FACADE[[#Headers],[Colonne zone visée]])))))</f>
        <v>4
4**
4**
1</v>
      </c>
      <c r="Q179" s="59" t="str">
        <f ca="1">IF(OR(RECH_CATEGORIE=FALSE,MID(Tableau5[[#This Row],[ZONE DE SISMICITE MAXIMALE POUR LA CATEGORIE DE BATIMENT VISEE]],2,2)="**"),IF('PR-tampon'!B145="","",IF('PR-tampon'!B145=0,"",IF(INDIRECT(NOM_FR_FACADE&amp;ADDRESS('PR-tampon'!$E145,COLUMN(REFERENCEMENT_FACADE[OBSERVATIONS SUR DOMAINE D''EMPLOI Sismique])))="","-",(INDIRECT(NOM_FR_FACADE&amp;ADDRESS('PR-tampon'!$E145,COLUMN(REFERENCEMENT_FACADE[OBSERVATIONS SUR DOMAINE D''EMPLOI Sismique]))))))),"")</f>
        <v>** Domaine d'emploi sismique :
Pose autorisée pour :
 - panneau de 12mm
 - jusqu'à 2600*930 mm à joints ouverts ou à feuillures 
 - au-delà de 2600 * 930 mm et jusqu'à 3200 * 3200 maxi à joints à feuillures
 - mise en œuvre sur système ETANCO sur ossature aluminium</v>
      </c>
      <c r="R179" s="2" t="str">
        <f ca="1">IF('PR-tampon'!B145="","",IF('PR-tampon'!B145=0,"",IF(INDIRECT(NOM_FR_FACADE&amp;ADDRESS('PR-tampon'!$E145,COLUMN(REFERENCEMENT_FACADE[REF ApL])))=0,"",INDIRECT(NOM_FR_FACADE&amp;ADDRESS('PR-tampon'!$E145,COLUMN(REFERENCEMENT_FACADE[REF ApL]))))))</f>
        <v>EFR 18-LP 004390</v>
      </c>
    </row>
    <row r="180" spans="1:18" ht="170.1" customHeight="1" x14ac:dyDescent="0.25">
      <c r="A180" s="2">
        <f ca="1">IF('PR-tampon'!B146=0,"",IF(A179+1&gt;'MODULE DE RECHERCHE'!$F$36,"",A179+1))</f>
        <v>138</v>
      </c>
      <c r="B180" s="7">
        <f ca="1">IF('PR-tampon'!E146="","",IF('PR-tampon'!E146=0,"",INDIRECT(NOM_FR_FACADE&amp;ADDRESS('PR-tampon'!$E146,COLUMN(REFERENCEMENT_FACADE[[#Headers],[DATE REFERENCEMENT]])))))</f>
        <v>45881</v>
      </c>
      <c r="C180" s="2" t="str">
        <f ca="1">IF('PR-tampon'!B146="","",IF('PR-tampon'!B146=0,"",INDIRECT(NOM_FR_FACADE&amp;ADDRESS('PR-tampon'!$E146,COLUMN(REFERENCEMENT_FACADE[[#Headers],[ASPECT]])))))</f>
        <v>Lames</v>
      </c>
      <c r="D180" s="2" t="str">
        <f ca="1">IF('PR-tampon'!B146="","",IF('PR-tampon'!B146=0,"",INDIRECT(NOM_FR_FACADE&amp;ADDRESS('PR-tampon'!$E146,COLUMN(REFERENCEMENT_FACADE[[#Headers],[TYPE DE PROCEDE]])))))</f>
        <v>Bardage rapporté en lames PVC</v>
      </c>
      <c r="E180" s="2" t="str">
        <f ca="1">IF('PR-tampon'!B146="","",IF('PR-tampon'!B146=0,"",INDIRECT(NOM_FR_FACADE&amp;ADDRESS('PR-tampon'!$E146,COLUMN(REFERENCEMENT_FACADE[[#Headers],[NOM COMMERCIAL DU PROCEDE]])))))</f>
        <v>-</v>
      </c>
      <c r="F180" s="2" t="str">
        <f ca="1">IF('PR-tampon'!B146="","",IF('PR-tampon'!B146=0,"",INDIRECT(NOM_FR_FACADE&amp;ADDRESS('PR-tampon'!$E146,COLUMN(REFERENCEMENT_FACADE[[#Headers],[FABRICANT / TITULAIRE]])))))</f>
        <v>-</v>
      </c>
      <c r="G180" s="2" t="str">
        <f ca="1">IF('PR-tampon'!B146="","",IF('PR-tampon'!B146=0,"",INDIRECT(NOM_FR_FACADE&amp;ADDRESS('PR-tampon'!$E146,COLUMN(REFERENCEMENT_FACADE[[#Headers],[TYPE DE DOCUMENT DE REFERENCE]])))))</f>
        <v>Recommandations professionnelles RAGE/PACTE/PROFEEL</v>
      </c>
      <c r="H180" s="2" t="str">
        <f ca="1">IF('PR-tampon'!B146="","",IF('PR-tampon'!B146=0,"",INDIRECT(NOM_FR_FACADE&amp;ADDRESS('PR-tampon'!$E146,COLUMN(REFERENCEMENT_FACADE[[#Headers],[REF]])))))</f>
        <v>Conception et mise en œuvre de systèmes de bardages rapportés sur parois bois (COB et CLT)
(Panneaux HPL à fixations traversantes / Panneaux fibres-ciment à fixations traversantes / Clins pvc à fixations traversantes)</v>
      </c>
      <c r="I180" s="7" t="str">
        <f ca="1">IF('PR-tampon'!B146="","",IF('PR-tampon'!B146=0,"",INDIRECT(NOM_FR_FACADE&amp;ADDRESS('PR-tampon'!$E146,COLUMN(REFERENCEMENT_FACADE[[#Headers],[AVIS LIMITE AU / VALIDITE]])))))</f>
        <v>/</v>
      </c>
      <c r="J180" s="7" t="str">
        <f ca="1">IF('PR-tampon'!B146="","",IF('PR-tampon'!B146=0,"",INDIRECT(NOM_FR_FACADE&amp;ADDRESS('PR-tampon'!$E146,COLUMN(REFERENCEMENT_FACADE[[#Headers],[TC/TNC
dans le domaine d''emploi visé]])))))</f>
        <v>TC</v>
      </c>
      <c r="K180" s="2" t="str">
        <f ca="1">IF('PR-tampon'!B146="","",IF('PR-tampon'!B146=0,"",INDIRECT(NOM_FR_FACADE&amp;ADDRESS('PR-tampon'!$E146,COLUMN(REFERENCEMENT_FACADE[[#Headers],[Synthèse support visés]])))))</f>
        <v>COB (NF DTU 31.2) / CLT (Sous AT/DTA)</v>
      </c>
      <c r="L180" s="2" t="str">
        <f ca="1">IF('PR-tampon'!B146="","",IF('PR-tampon'!B146=0,"",INDIRECT(NOM_FR_FACADE&amp;ADDRESS('PR-tampon'!$E146,COLUMN(REFERENCEMENT_FACADE[[#Headers],[LIMITATION DE HAUTEUR DE FACADE3]])))))</f>
        <v>(Situation a à c) h≤ 10 m
(Situation d) h≤ 6 m</v>
      </c>
      <c r="M180" s="74">
        <f ca="1">IF('PR-tampon'!B146="","",IF('PR-tampon'!B146=0,"",INDIRECT(NOM_FR_FACADE&amp;ADDRESS('PR-tampon'!$E146,COLUMN(REFERENCEMENT_FACADE[[#Headers],[LIMITATION DE HAUTEUR DE FACADE]])))))</f>
        <v>10</v>
      </c>
      <c r="N180" s="59" t="str">
        <f ca="1">IF('PR-tampon'!B146="","",IF('PR-tampon'!B146=0,"",IF(INDIRECT(NOM_FR_FACADE&amp;ADDRESS('PR-tampon'!$E146,COLUMN(REFERENCEMENT_FACADE[Observation domaine d''emploi Hauteur])))=0,"-",INDIRECT(NOM_FR_FACADE&amp;ADDRESS('PR-tampon'!$E146,COLUMN(REFERENCEMENT_FACADE[Observation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0" s="2" t="str">
        <f ca="1">IF('PR-tampon'!B146="","",IF('PR-tampon'!B146=0,"",INDIRECT(NOM_FR_FACADE&amp;ADDRESS('PR-tampon'!$E146,COLUMN(REFERENCEMENT_FACADE[[#Headers],[Colonne catégorie visée]])))))</f>
        <v>I
II
III
IV</v>
      </c>
      <c r="P180" s="2" t="str">
        <f ca="1">IF('PR-tampon'!B146="","",IF('PR-tampon'!B146=0,"",INDIRECT(NOM_FR_FACADE&amp;ADDRESS('PR-tampon'!$E146,COLUMN(REFERENCEMENT_FACADE[[#Headers],[Colonne zone visée]])))))</f>
        <v>4
2
1
1</v>
      </c>
      <c r="Q180" s="59" t="str">
        <f ca="1">IF(OR(RECH_CATEGORIE=FALSE,MID(Tableau5[[#This Row],[ZONE DE SISMICITE MAXIMALE POUR LA CATEGORIE DE BATIMENT VISEE]],2,2)="**"),IF('PR-tampon'!B146="","",IF('PR-tampon'!B146=0,"",IF(INDIRECT(NOM_FR_FACADE&amp;ADDRESS('PR-tampon'!$E146,COLUMN(REFERENCEMENT_FACADE[OBSERVATIONS SUR DOMAINE D''EMPLOI Sismique])))="","-",(INDIRECT(NOM_FR_FACADE&amp;ADDRESS('PR-tampon'!$E146,COLUMN(REFERENCEMENT_FACADE[OBSERVATIONS SUR DOMAINE D''EMPLOI Sismique]))))))),"")</f>
        <v>-</v>
      </c>
      <c r="R180" s="2" t="str">
        <f ca="1">IF('PR-tampon'!B146="","",IF('PR-tampon'!B146=0,"",IF(INDIRECT(NOM_FR_FACADE&amp;ADDRESS('PR-tampon'!$E146,COLUMN(REFERENCEMENT_FACADE[REF ApL])))=0,"",INDIRECT(NOM_FR_FACADE&amp;ADDRESS('PR-tampon'!$E146,COLUMN(REFERENCEMENT_FACADE[REF ApL]))))))</f>
        <v/>
      </c>
    </row>
    <row r="181" spans="1:18" ht="170.1" customHeight="1" x14ac:dyDescent="0.25">
      <c r="A181" s="2">
        <f ca="1">IF('PR-tampon'!B147=0,"",IF(A180+1&gt;'MODULE DE RECHERCHE'!$F$36,"",A180+1))</f>
        <v>139</v>
      </c>
      <c r="B181" s="7">
        <f ca="1">IF('PR-tampon'!E147="","",IF('PR-tampon'!E147=0,"",INDIRECT(NOM_FR_FACADE&amp;ADDRESS('PR-tampon'!$E147,COLUMN(REFERENCEMENT_FACADE[[#Headers],[DATE REFERENCEMENT]])))))</f>
        <v>45881</v>
      </c>
      <c r="C181" s="2" t="str">
        <f ca="1">IF('PR-tampon'!B147="","",IF('PR-tampon'!B147=0,"",INDIRECT(NOM_FR_FACADE&amp;ADDRESS('PR-tampon'!$E147,COLUMN(REFERENCEMENT_FACADE[[#Headers],[ASPECT]])))))</f>
        <v>Lames</v>
      </c>
      <c r="D181" s="2" t="str">
        <f ca="1">IF('PR-tampon'!B147="","",IF('PR-tampon'!B147=0,"",INDIRECT(NOM_FR_FACADE&amp;ADDRESS('PR-tampon'!$E147,COLUMN(REFERENCEMENT_FACADE[[#Headers],[TYPE DE PROCEDE]])))))</f>
        <v>Bardage rapporté en lames de fibres-ciment sur FOB (Propriétaire)</v>
      </c>
      <c r="E181" s="2" t="str">
        <f ca="1">IF('PR-tampon'!B147="","",IF('PR-tampon'!B147=0,"",INDIRECT(NOM_FR_FACADE&amp;ADDRESS('PR-tampon'!$E147,COLUMN(REFERENCEMENT_FACADE[[#Headers],[NOM COMMERCIAL DU PROCEDE]])))))</f>
        <v>Façade à ossature bois non porteuse perspirante</v>
      </c>
      <c r="F181" s="2" t="str">
        <f ca="1">IF('PR-tampon'!B147="","",IF('PR-tampon'!B147=0,"",INDIRECT(NOM_FR_FACADE&amp;ADDRESS('PR-tampon'!$E147,COLUMN(REFERENCEMENT_FACADE[[#Headers],[FABRICANT / TITULAIRE]])))))</f>
        <v>SYbois</v>
      </c>
      <c r="G181" s="2" t="str">
        <f ca="1">IF('PR-tampon'!B147="","",IF('PR-tampon'!B147=0,"",INDIRECT(NOM_FR_FACADE&amp;ADDRESS('PR-tampon'!$E147,COLUMN(REFERENCEMENT_FACADE[[#Headers],[TYPE DE DOCUMENT DE REFERENCE]])))))</f>
        <v>Appréciation Technique d'Expérimentation (ATEx cas a)</v>
      </c>
      <c r="H181" s="2" t="str">
        <f ca="1">IF('PR-tampon'!B147="","",IF('PR-tampon'!B147=0,"",INDIRECT(NOM_FR_FACADE&amp;ADDRESS('PR-tampon'!$E147,COLUMN(REFERENCEMENT_FACADE[[#Headers],[REF]])))))</f>
        <v>2944_v2</v>
      </c>
      <c r="I181" s="7">
        <f ca="1">IF('PR-tampon'!B147="","",IF('PR-tampon'!B147=0,"",INDIRECT(NOM_FR_FACADE&amp;ADDRESS('PR-tampon'!$E147,COLUMN(REFERENCEMENT_FACADE[[#Headers],[AVIS LIMITE AU / VALIDITE]])))))</f>
        <v>46022</v>
      </c>
      <c r="J181" s="7" t="str">
        <f ca="1">IF('PR-tampon'!B147="","",IF('PR-tampon'!B147=0,"",INDIRECT(NOM_FR_FACADE&amp;ADDRESS('PR-tampon'!$E147,COLUMN(REFERENCEMENT_FACADE[[#Headers],[TC/TNC
dans le domaine d''emploi visé]])))))</f>
        <v>TC</v>
      </c>
      <c r="K181" s="2" t="str">
        <f ca="1">IF('PR-tampon'!B147="","",IF('PR-tampon'!B147=0,"",INDIRECT(NOM_FR_FACADE&amp;ADDRESS('PR-tampon'!$E147,COLUMN(REFERENCEMENT_FACADE[[#Headers],[Synthèse support visés]])))))</f>
        <v>FOB (Sous AT/DTA/ATEx)</v>
      </c>
      <c r="L181" s="2" t="str">
        <f ca="1">IF('PR-tampon'!B147="","",IF('PR-tampon'!B147=0,"",INDIRECT(NOM_FR_FACADE&amp;ADDRESS('PR-tampon'!$E147,COLUMN(REFERENCEMENT_FACADE[[#Headers],[LIMITATION DE HAUTEUR DE FACADE3]])))))</f>
        <v>(Situation a à c) h≤ 18 m
(Situation d) h≤ 10 m</v>
      </c>
      <c r="M181" s="74">
        <f ca="1">IF('PR-tampon'!B147="","",IF('PR-tampon'!B147=0,"",INDIRECT(NOM_FR_FACADE&amp;ADDRESS('PR-tampon'!$E147,COLUMN(REFERENCEMENT_FACADE[[#Headers],[LIMITATION DE HAUTEUR DE FACADE]])))))</f>
        <v>18</v>
      </c>
      <c r="N181" s="59" t="str">
        <f ca="1">IF('PR-tampon'!B147="","",IF('PR-tampon'!B147=0,"",IF(INDIRECT(NOM_FR_FACADE&amp;ADDRESS('PR-tampon'!$E147,COLUMN(REFERENCEMENT_FACADE[Observation domaine d''emploi Hauteur])))=0,"-",INDIRECT(NOM_FR_FACADE&amp;ADDRESS('PR-tampon'!$E147,COLUMN(REFERENCEMENT_FACADE[Observation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1" s="2" t="str">
        <f ca="1">IF('PR-tampon'!B147="","",IF('PR-tampon'!B147=0,"",INDIRECT(NOM_FR_FACADE&amp;ADDRESS('PR-tampon'!$E147,COLUMN(REFERENCEMENT_FACADE[[#Headers],[Colonne catégorie visée]])))))</f>
        <v>I
II
III
IV</v>
      </c>
      <c r="P181" s="2" t="str">
        <f ca="1">IF('PR-tampon'!B147="","",IF('PR-tampon'!B147=0,"",INDIRECT(NOM_FR_FACADE&amp;ADDRESS('PR-tampon'!$E147,COLUMN(REFERENCEMENT_FACADE[[#Headers],[Colonne zone visée]])))))</f>
        <v>4
4**
4**
4**</v>
      </c>
      <c r="Q181" s="59" t="str">
        <f ca="1">IF(OR(RECH_CATEGORIE=FALSE,MID(Tableau5[[#This Row],[ZONE DE SISMICITE MAXIMALE POUR LA CATEGORIE DE BATIMENT VISEE]],2,2)="**"),IF('PR-tampon'!B147="","",IF('PR-tampon'!B147=0,"",IF(INDIRECT(NOM_FR_FACADE&amp;ADDRESS('PR-tampon'!$E147,COLUMN(REFERENCEMENT_FACADE[OBSERVATIONS SUR DOMAINE D''EMPLOI Sismique])))="","-",(INDIRECT(NOM_FR_FACADE&amp;ADDRESS('PR-tampon'!$E147,COLUMN(REFERENCEMENT_FACADE[OBSERVATIONS SUR DOMAINE D''EMPLOI Sismique]))))))),"")</f>
        <v>** Domaine d'emploi sismique :
Toutefois le procédé de bardage extérieur pourra limiter les zones de sismicité des bâtiments visés.</v>
      </c>
      <c r="R181" s="2" t="str">
        <f ca="1">IF('PR-tampon'!B147="","",IF('PR-tampon'!B147=0,"",IF(INDIRECT(NOM_FR_FACADE&amp;ADDRESS('PR-tampon'!$E147,COLUMN(REFERENCEMENT_FACADE[REF ApL])))=0,"",INDIRECT(NOM_FR_FACADE&amp;ADDRESS('PR-tampon'!$E147,COLUMN(REFERENCEMENT_FACADE[REF ApL]))))))</f>
        <v>EFR 14-001488
EFR 18-004504</v>
      </c>
    </row>
    <row r="182" spans="1:18" ht="170.1" customHeight="1" x14ac:dyDescent="0.25">
      <c r="A182" s="2">
        <f ca="1">IF('PR-tampon'!B148=0,"",IF(A181+1&gt;'MODULE DE RECHERCHE'!$F$36,"",A181+1))</f>
        <v>140</v>
      </c>
      <c r="B182" s="7">
        <f ca="1">IF('PR-tampon'!E148="","",IF('PR-tampon'!E148=0,"",INDIRECT(NOM_FR_FACADE&amp;ADDRESS('PR-tampon'!$E148,COLUMN(REFERENCEMENT_FACADE[[#Headers],[DATE REFERENCEMENT]])))))</f>
        <v>45700</v>
      </c>
      <c r="C182" s="2" t="str">
        <f ca="1">IF('PR-tampon'!B148="","",IF('PR-tampon'!B148=0,"",INDIRECT(NOM_FR_FACADE&amp;ADDRESS('PR-tampon'!$E148,COLUMN(REFERENCEMENT_FACADE[[#Headers],[ASPECT]])))))</f>
        <v>Lames</v>
      </c>
      <c r="D182" s="2" t="str">
        <f ca="1">IF('PR-tampon'!B148="","",IF('PR-tampon'!B148=0,"",INDIRECT(NOM_FR_FACADE&amp;ADDRESS('PR-tampon'!$E148,COLUMN(REFERENCEMENT_FACADE[[#Headers],[TYPE DE PROCEDE]])))))</f>
        <v>Bardage rapporté en lames de fibres-ciment sur FOB (Propriétaire)</v>
      </c>
      <c r="E182" s="2" t="str">
        <f ca="1">IF('PR-tampon'!B148="","",IF('PR-tampon'!B148=0,"",INDIRECT(NOM_FR_FACADE&amp;ADDRESS('PR-tampon'!$E148,COLUMN(REFERENCEMENT_FACADE[[#Headers],[NOM COMMERCIAL DU PROCEDE]])))))</f>
        <v>Façade PANOBLOC</v>
      </c>
      <c r="F182" s="2" t="str">
        <f ca="1">IF('PR-tampon'!B148="","",IF('PR-tampon'!B148=0,"",INDIRECT(NOM_FR_FACADE&amp;ADDRESS('PR-tampon'!$E148,COLUMN(REFERENCEMENT_FACADE[[#Headers],[FABRICANT / TITULAIRE]])))))</f>
        <v>Techniwood S.A.S.</v>
      </c>
      <c r="G182" s="2" t="str">
        <f ca="1">IF('PR-tampon'!B148="","",IF('PR-tampon'!B148=0,"",INDIRECT(NOM_FR_FACADE&amp;ADDRESS('PR-tampon'!$E148,COLUMN(REFERENCEMENT_FACADE[[#Headers],[TYPE DE DOCUMENT DE REFERENCE]])))))</f>
        <v>Avis Technique</v>
      </c>
      <c r="H182" s="2" t="str">
        <f ca="1">IF('PR-tampon'!B148="","",IF('PR-tampon'!B148=0,"",INDIRECT(NOM_FR_FACADE&amp;ADDRESS('PR-tampon'!$E148,COLUMN(REFERENCEMENT_FACADE[[#Headers],[REF]])))))</f>
        <v>2.1/14-1636_V3</v>
      </c>
      <c r="I182" s="7">
        <f ca="1">IF('PR-tampon'!B148="","",IF('PR-tampon'!B148=0,"",INDIRECT(NOM_FR_FACADE&amp;ADDRESS('PR-tampon'!$E148,COLUMN(REFERENCEMENT_FACADE[[#Headers],[AVIS LIMITE AU / VALIDITE]])))))</f>
        <v>46752</v>
      </c>
      <c r="J182" s="7" t="str">
        <f ca="1">IF('PR-tampon'!B148="","",IF('PR-tampon'!B148=0,"",INDIRECT(NOM_FR_FACADE&amp;ADDRESS('PR-tampon'!$E148,COLUMN(REFERENCEMENT_FACADE[[#Headers],[TC/TNC
dans le domaine d''emploi visé]])))))</f>
        <v>TNC
(Non sur liste verte de la C2p à date de référencement / EVALUATION RECENTE)</v>
      </c>
      <c r="K182" s="2" t="str">
        <f ca="1">IF('PR-tampon'!B148="","",IF('PR-tampon'!B148=0,"",INDIRECT(NOM_FR_FACADE&amp;ADDRESS('PR-tampon'!$E148,COLUMN(REFERENCEMENT_FACADE[[#Headers],[Synthèse support visés]])))))</f>
        <v>FOB (Sous AT/DTA/ATEx)</v>
      </c>
      <c r="L182" s="2" t="str">
        <f ca="1">IF('PR-tampon'!B148="","",IF('PR-tampon'!B148=0,"",INDIRECT(NOM_FR_FACADE&amp;ADDRESS('PR-tampon'!$E148,COLUMN(REFERENCEMENT_FACADE[[#Headers],[LIMITATION DE HAUTEUR DE FACADE3]])))))</f>
        <v>(Situation a à c) h≤ 18 m
(Situation d) h≤ 10 m</v>
      </c>
      <c r="M182" s="74">
        <f ca="1">IF('PR-tampon'!B148="","",IF('PR-tampon'!B148=0,"",INDIRECT(NOM_FR_FACADE&amp;ADDRESS('PR-tampon'!$E148,COLUMN(REFERENCEMENT_FACADE[[#Headers],[LIMITATION DE HAUTEUR DE FACADE]])))))</f>
        <v>18</v>
      </c>
      <c r="N182" s="59" t="str">
        <f ca="1">IF('PR-tampon'!B148="","",IF('PR-tampon'!B148=0,"",IF(INDIRECT(NOM_FR_FACADE&amp;ADDRESS('PR-tampon'!$E148,COLUMN(REFERENCEMENT_FACADE[Observation domaine d''emploi Hauteur])))=0,"-",INDIRECT(NOM_FR_FACADE&amp;ADDRESS('PR-tampon'!$E148,COLUMN(REFERENCEMENT_FACADE[Observation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2" s="2" t="str">
        <f ca="1">IF('PR-tampon'!B148="","",IF('PR-tampon'!B148=0,"",INDIRECT(NOM_FR_FACADE&amp;ADDRESS('PR-tampon'!$E148,COLUMN(REFERENCEMENT_FACADE[[#Headers],[Colonne catégorie visée]])))))</f>
        <v>I
II
III
IV</v>
      </c>
      <c r="P182" s="2" t="str">
        <f ca="1">IF('PR-tampon'!B148="","",IF('PR-tampon'!B148=0,"",INDIRECT(NOM_FR_FACADE&amp;ADDRESS('PR-tampon'!$E148,COLUMN(REFERENCEMENT_FACADE[[#Headers],[Colonne zone visée]])))))</f>
        <v>4
4**
4**
4**</v>
      </c>
      <c r="Q182" s="59" t="str">
        <f ca="1">IF(OR(RECH_CATEGORIE=FALSE,MID(Tableau5[[#This Row],[ZONE DE SISMICITE MAXIMALE POUR LA CATEGORIE DE BATIMENT VISEE]],2,2)="**"),IF('PR-tampon'!B148="","",IF('PR-tampon'!B148=0,"",IF(INDIRECT(NOM_FR_FACADE&amp;ADDRESS('PR-tampon'!$E148,COLUMN(REFERENCEMENT_FACADE[OBSERVATIONS SUR DOMAINE D''EMPLOI Sismique])))="","-",(INDIRECT(NOM_FR_FACADE&amp;ADDRESS('PR-tampon'!$E148,COLUMN(REFERENCEMENT_FACADE[OBSERVATIONS SUR DOMAINE D''EMPLOI Sismique]))))))),"")</f>
        <v>** Domaine d'emploi sismique :
Toutefois le procédé de bardage extérieur pourra limiter les zones de sismicité des bâtiments visés.</v>
      </c>
      <c r="R182" s="2" t="str">
        <f ca="1">IF('PR-tampon'!B148="","",IF('PR-tampon'!B148=0,"",IF(INDIRECT(NOM_FR_FACADE&amp;ADDRESS('PR-tampon'!$E148,COLUMN(REFERENCEMENT_FACADE[REF ApL])))=0,"",INDIRECT(NOM_FR_FACADE&amp;ADDRESS('PR-tampon'!$E148,COLUMN(REFERENCEMENT_FACADE[REF ApL]))))))</f>
        <v>AL14-146 Version 3</v>
      </c>
    </row>
    <row r="183" spans="1:18" ht="170.1" customHeight="1" x14ac:dyDescent="0.25">
      <c r="A183" s="2">
        <f ca="1">IF('PR-tampon'!B149=0,"",IF(A182+1&gt;'MODULE DE RECHERCHE'!$F$36,"",A182+1))</f>
        <v>141</v>
      </c>
      <c r="B183" s="7">
        <f ca="1">IF('PR-tampon'!E149="","",IF('PR-tampon'!E149=0,"",INDIRECT(NOM_FR_FACADE&amp;ADDRESS('PR-tampon'!$E149,COLUMN(REFERENCEMENT_FACADE[[#Headers],[DATE REFERENCEMENT]])))))</f>
        <v>45700</v>
      </c>
      <c r="C183" s="2" t="str">
        <f ca="1">IF('PR-tampon'!B149="","",IF('PR-tampon'!B149=0,"",INDIRECT(NOM_FR_FACADE&amp;ADDRESS('PR-tampon'!$E149,COLUMN(REFERENCEMENT_FACADE[[#Headers],[ASPECT]])))))</f>
        <v>Lames</v>
      </c>
      <c r="D183" s="2" t="str">
        <f ca="1">IF('PR-tampon'!B149="","",IF('PR-tampon'!B149=0,"",INDIRECT(NOM_FR_FACADE&amp;ADDRESS('PR-tampon'!$E149,COLUMN(REFERENCEMENT_FACADE[[#Headers],[TYPE DE PROCEDE]])))))</f>
        <v>Bardage rapporté en lames de fibres-ciment</v>
      </c>
      <c r="E183" s="2" t="str">
        <f ca="1">IF('PR-tampon'!B149="","",IF('PR-tampon'!B149=0,"",INDIRECT(NOM_FR_FACADE&amp;ADDRESS('PR-tampon'!$E149,COLUMN(REFERENCEMENT_FACADE[[#Headers],[NOM COMMERCIAL DU PROCEDE]])))))</f>
        <v>HardiePlank VL®</v>
      </c>
      <c r="F183" s="2" t="str">
        <f ca="1">IF('PR-tampon'!B149="","",IF('PR-tampon'!B149=0,"",INDIRECT(NOM_FR_FACADE&amp;ADDRESS('PR-tampon'!$E149,COLUMN(REFERENCEMENT_FACADE[[#Headers],[FABRICANT / TITULAIRE]])))))</f>
        <v>James Hardie Bâtiment SAS
(FR)</v>
      </c>
      <c r="G183" s="2" t="str">
        <f ca="1">IF('PR-tampon'!B149="","",IF('PR-tampon'!B149=0,"",INDIRECT(NOM_FR_FACADE&amp;ADDRESS('PR-tampon'!$E149,COLUMN(REFERENCEMENT_FACADE[[#Headers],[TYPE DE DOCUMENT DE REFERENCE]])))))</f>
        <v>Avis Technique</v>
      </c>
      <c r="H183" s="2" t="str">
        <f ca="1">IF('PR-tampon'!B149="","",IF('PR-tampon'!B149=0,"",INDIRECT(NOM_FR_FACADE&amp;ADDRESS('PR-tampon'!$E149,COLUMN(REFERENCEMENT_FACADE[[#Headers],[REF]])))))</f>
        <v>2.2/21-1829_V2</v>
      </c>
      <c r="I183" s="7">
        <f ca="1">IF('PR-tampon'!B149="","",IF('PR-tampon'!B149=0,"",INDIRECT(NOM_FR_FACADE&amp;ADDRESS('PR-tampon'!$E149,COLUMN(REFERENCEMENT_FACADE[[#Headers],[AVIS LIMITE AU / VALIDITE]])))))</f>
        <v>46811</v>
      </c>
      <c r="J183" s="7" t="str">
        <f ca="1">IF('PR-tampon'!B149="","",IF('PR-tampon'!B149=0,"",INDIRECT(NOM_FR_FACADE&amp;ADDRESS('PR-tampon'!$E149,COLUMN(REFERENCEMENT_FACADE[[#Headers],[TC/TNC
dans le domaine d''emploi visé]])))))</f>
        <v>TC</v>
      </c>
      <c r="K183" s="2" t="str">
        <f ca="1">IF('PR-tampon'!B149="","",IF('PR-tampon'!B149=0,"",INDIRECT(NOM_FR_FACADE&amp;ADDRESS('PR-tampon'!$E149,COLUMN(REFERENCEMENT_FACADE[[#Headers],[Synthèse support visés]])))))</f>
        <v>COB (NF DTU 31.2) / CLT (Sous AT/DTA)</v>
      </c>
      <c r="L183" s="2" t="str">
        <f ca="1">IF('PR-tampon'!B149="","",IF('PR-tampon'!B149=0,"",INDIRECT(NOM_FR_FACADE&amp;ADDRESS('PR-tampon'!$E149,COLUMN(REFERENCEMENT_FACADE[[#Headers],[LIMITATION DE HAUTEUR DE FACADE3]])))))</f>
        <v>(Situation a à c) h≤ 10 m
(Situation d) h≤ 6 m</v>
      </c>
      <c r="M183" s="74">
        <f ca="1">IF('PR-tampon'!B149="","",IF('PR-tampon'!B149=0,"",INDIRECT(NOM_FR_FACADE&amp;ADDRESS('PR-tampon'!$E149,COLUMN(REFERENCEMENT_FACADE[[#Headers],[LIMITATION DE HAUTEUR DE FACADE]])))))</f>
        <v>10</v>
      </c>
      <c r="N183" s="59" t="str">
        <f ca="1">IF('PR-tampon'!B149="","",IF('PR-tampon'!B149=0,"",IF(INDIRECT(NOM_FR_FACADE&amp;ADDRESS('PR-tampon'!$E149,COLUMN(REFERENCEMENT_FACADE[Observation domaine d''emploi Hauteur])))=0,"-",INDIRECT(NOM_FR_FACADE&amp;ADDRESS('PR-tampon'!$E149,COLUMN(REFERENCEMENT_FACADE[Observation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3" s="2" t="str">
        <f ca="1">IF('PR-tampon'!B149="","",IF('PR-tampon'!B149=0,"",INDIRECT(NOM_FR_FACADE&amp;ADDRESS('PR-tampon'!$E149,COLUMN(REFERENCEMENT_FACADE[[#Headers],[Colonne catégorie visée]])))))</f>
        <v>I
II
III
IV</v>
      </c>
      <c r="P183" s="2" t="str">
        <f ca="1">IF('PR-tampon'!B149="","",IF('PR-tampon'!B149=0,"",INDIRECT(NOM_FR_FACADE&amp;ADDRESS('PR-tampon'!$E149,COLUMN(REFERENCEMENT_FACADE[[#Headers],[Colonne zone visée]])))))</f>
        <v>4
2
1
1</v>
      </c>
      <c r="Q183" s="59" t="str">
        <f ca="1">IF(OR(RECH_CATEGORIE=FALSE,MID(Tableau5[[#This Row],[ZONE DE SISMICITE MAXIMALE POUR LA CATEGORIE DE BATIMENT VISEE]],2,2)="**"),IF('PR-tampon'!B149="","",IF('PR-tampon'!B149=0,"",IF(INDIRECT(NOM_FR_FACADE&amp;ADDRESS('PR-tampon'!$E149,COLUMN(REFERENCEMENT_FACADE[OBSERVATIONS SUR DOMAINE D''EMPLOI Sismique])))="","-",(INDIRECT(NOM_FR_FACADE&amp;ADDRESS('PR-tampon'!$E149,COLUMN(REFERENCEMENT_FACADE[OBSERVATIONS SUR DOMAINE D''EMPLOI Sismique]))))))),"")</f>
        <v>-</v>
      </c>
      <c r="R183" s="2" t="str">
        <f ca="1">IF('PR-tampon'!B149="","",IF('PR-tampon'!B149=0,"",IF(INDIRECT(NOM_FR_FACADE&amp;ADDRESS('PR-tampon'!$E149,COLUMN(REFERENCEMENT_FACADE[REF ApL])))=0,"",INDIRECT(NOM_FR_FACADE&amp;ADDRESS('PR-tampon'!$E149,COLUMN(REFERENCEMENT_FACADE[REF ApL]))))))</f>
        <v/>
      </c>
    </row>
    <row r="184" spans="1:18" ht="170.1" customHeight="1" x14ac:dyDescent="0.25">
      <c r="A184" s="2">
        <f ca="1">IF('PR-tampon'!B150=0,"",IF(A183+1&gt;'MODULE DE RECHERCHE'!$F$36,"",A183+1))</f>
        <v>142</v>
      </c>
      <c r="B184" s="7">
        <f ca="1">IF('PR-tampon'!E150="","",IF('PR-tampon'!E150=0,"",INDIRECT(NOM_FR_FACADE&amp;ADDRESS('PR-tampon'!$E150,COLUMN(REFERENCEMENT_FACADE[[#Headers],[DATE REFERENCEMENT]])))))</f>
        <v>45216</v>
      </c>
      <c r="C184" s="2" t="str">
        <f ca="1">IF('PR-tampon'!B150="","",IF('PR-tampon'!B150=0,"",INDIRECT(NOM_FR_FACADE&amp;ADDRESS('PR-tampon'!$E150,COLUMN(REFERENCEMENT_FACADE[[#Headers],[ASPECT]])))))</f>
        <v>Lames</v>
      </c>
      <c r="D184" s="2" t="str">
        <f ca="1">IF('PR-tampon'!B150="","",IF('PR-tampon'!B150=0,"",INDIRECT(NOM_FR_FACADE&amp;ADDRESS('PR-tampon'!$E150,COLUMN(REFERENCEMENT_FACADE[[#Headers],[TYPE DE PROCEDE]])))))</f>
        <v>Bardage rapporté en lames de fibres-ciment</v>
      </c>
      <c r="E184" s="2" t="str">
        <f ca="1">IF('PR-tampon'!B150="","",IF('PR-tampon'!B150=0,"",INDIRECT(NOM_FR_FACADE&amp;ADDRESS('PR-tampon'!$E150,COLUMN(REFERENCEMENT_FACADE[[#Headers],[NOM COMMERCIAL DU PROCEDE]])))))</f>
        <v>CEDRAL LAP sur support bois</v>
      </c>
      <c r="F184" s="2" t="str">
        <f ca="1">IF('PR-tampon'!B150="","",IF('PR-tampon'!B150=0,"",INDIRECT(NOM_FR_FACADE&amp;ADDRESS('PR-tampon'!$E150,COLUMN(REFERENCEMENT_FACADE[[#Headers],[FABRICANT / TITULAIRE]])))))</f>
        <v xml:space="preserve">Etex France Exteriors 
(FR) </v>
      </c>
      <c r="G184" s="2" t="str">
        <f ca="1">IF('PR-tampon'!B150="","",IF('PR-tampon'!B150=0,"",INDIRECT(NOM_FR_FACADE&amp;ADDRESS('PR-tampon'!$E150,COLUMN(REFERENCEMENT_FACADE[[#Headers],[TYPE DE DOCUMENT DE REFERENCE]])))))</f>
        <v>Avis Technique</v>
      </c>
      <c r="H184" s="2" t="str">
        <f ca="1">IF('PR-tampon'!B150="","",IF('PR-tampon'!B150=0,"",INDIRECT(NOM_FR_FACADE&amp;ADDRESS('PR-tampon'!$E150,COLUMN(REFERENCEMENT_FACADE[[#Headers],[REF]])))))</f>
        <v>2.2/21-1830_V2</v>
      </c>
      <c r="I184" s="7">
        <f ca="1">IF('PR-tampon'!B150="","",IF('PR-tampon'!B150=0,"",INDIRECT(NOM_FR_FACADE&amp;ADDRESS('PR-tampon'!$E150,COLUMN(REFERENCEMENT_FACADE[[#Headers],[AVIS LIMITE AU / VALIDITE]])))))</f>
        <v>47664</v>
      </c>
      <c r="J184" s="7" t="str">
        <f ca="1">IF('PR-tampon'!B150="","",IF('PR-tampon'!B150=0,"",INDIRECT(NOM_FR_FACADE&amp;ADDRESS('PR-tampon'!$E150,COLUMN(REFERENCEMENT_FACADE[[#Headers],[TC/TNC
dans le domaine d''emploi visé]])))))</f>
        <v>TC</v>
      </c>
      <c r="K184" s="2" t="str">
        <f ca="1">IF('PR-tampon'!B150="","",IF('PR-tampon'!B150=0,"",INDIRECT(NOM_FR_FACADE&amp;ADDRESS('PR-tampon'!$E150,COLUMN(REFERENCEMENT_FACADE[[#Headers],[Synthèse support visés]])))))</f>
        <v>COB (NF DTU 31.2) / CLT (Sous AT/DTA)</v>
      </c>
      <c r="L184" s="2" t="str">
        <f ca="1">IF('PR-tampon'!B150="","",IF('PR-tampon'!B150=0,"",INDIRECT(NOM_FR_FACADE&amp;ADDRESS('PR-tampon'!$E150,COLUMN(REFERENCEMENT_FACADE[[#Headers],[LIMITATION DE HAUTEUR DE FACADE3]])))))</f>
        <v>(Situation a à c) h≤ 18 m
(Situation d) h≤ 10 m</v>
      </c>
      <c r="M184" s="74">
        <f ca="1">IF('PR-tampon'!B150="","",IF('PR-tampon'!B150=0,"",INDIRECT(NOM_FR_FACADE&amp;ADDRESS('PR-tampon'!$E150,COLUMN(REFERENCEMENT_FACADE[[#Headers],[LIMITATION DE HAUTEUR DE FACADE]])))))</f>
        <v>18</v>
      </c>
      <c r="N184" s="59" t="str">
        <f ca="1">IF('PR-tampon'!B150="","",IF('PR-tampon'!B150=0,"",IF(INDIRECT(NOM_FR_FACADE&amp;ADDRESS('PR-tampon'!$E150,COLUMN(REFERENCEMENT_FACADE[Observation domaine d''emploi Hauteur])))=0,"-",INDIRECT(NOM_FR_FACADE&amp;ADDRESS('PR-tampon'!$E150,COLUMN(REFERENCEMENT_FACADE[Observation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4" s="2" t="str">
        <f ca="1">IF('PR-tampon'!B150="","",IF('PR-tampon'!B150=0,"",INDIRECT(NOM_FR_FACADE&amp;ADDRESS('PR-tampon'!$E150,COLUMN(REFERENCEMENT_FACADE[[#Headers],[Colonne catégorie visée]])))))</f>
        <v>I
II
III
IV</v>
      </c>
      <c r="P184" s="2" t="str">
        <f ca="1">IF('PR-tampon'!B150="","",IF('PR-tampon'!B150=0,"",INDIRECT(NOM_FR_FACADE&amp;ADDRESS('PR-tampon'!$E150,COLUMN(REFERENCEMENT_FACADE[[#Headers],[Colonne zone visée]])))))</f>
        <v>4
4**
4**
4**</v>
      </c>
      <c r="Q184" s="59" t="str">
        <f ca="1">IF(OR(RECH_CATEGORIE=FALSE,MID(Tableau5[[#This Row],[ZONE DE SISMICITE MAXIMALE POUR LA CATEGORIE DE BATIMENT VISEE]],2,2)="**"),IF('PR-tampon'!B150="","",IF('PR-tampon'!B150=0,"",IF(INDIRECT(NOM_FR_FACADE&amp;ADDRESS('PR-tampon'!$E150,COLUMN(REFERENCEMENT_FACADE[OBSERVATIONS SUR DOMAINE D''EMPLOI Sismique])))="","-",(INDIRECT(NOM_FR_FACADE&amp;ADDRESS('PR-tampon'!$E150,COLUMN(REFERENCEMENT_FACADE[OBSERVATIONS SUR DOMAINE D''EMPLOI Sismique]))))))),"")</f>
        <v>** Domaine d'emploi sismique :
Pose horizontale du procédé CEDRAL LAP</v>
      </c>
      <c r="R184" s="2" t="str">
        <f ca="1">IF('PR-tampon'!B150="","",IF('PR-tampon'!B150=0,"",IF(INDIRECT(NOM_FR_FACADE&amp;ADDRESS('PR-tampon'!$E150,COLUMN(REFERENCEMENT_FACADE[REF ApL])))=0,"",INDIRECT(NOM_FR_FACADE&amp;ADDRESS('PR-tampon'!$E150,COLUMN(REFERENCEMENT_FACADE[REF ApL]))))))</f>
        <v/>
      </c>
    </row>
    <row r="185" spans="1:18" ht="170.1" customHeight="1" x14ac:dyDescent="0.25">
      <c r="A185" s="2">
        <f ca="1">IF('PR-tampon'!B151=0,"",IF(A184+1&gt;'MODULE DE RECHERCHE'!$F$36,"",A184+1))</f>
        <v>143</v>
      </c>
      <c r="B185" s="7">
        <f ca="1">IF('PR-tampon'!E151="","",IF('PR-tampon'!E151=0,"",INDIRECT(NOM_FR_FACADE&amp;ADDRESS('PR-tampon'!$E151,COLUMN(REFERENCEMENT_FACADE[[#Headers],[DATE REFERENCEMENT]])))))</f>
        <v>45216</v>
      </c>
      <c r="C185" s="2" t="str">
        <f ca="1">IF('PR-tampon'!B151="","",IF('PR-tampon'!B151=0,"",INDIRECT(NOM_FR_FACADE&amp;ADDRESS('PR-tampon'!$E151,COLUMN(REFERENCEMENT_FACADE[[#Headers],[ASPECT]])))))</f>
        <v>Lames</v>
      </c>
      <c r="D185" s="2" t="str">
        <f ca="1">IF('PR-tampon'!B151="","",IF('PR-tampon'!B151=0,"",INDIRECT(NOM_FR_FACADE&amp;ADDRESS('PR-tampon'!$E151,COLUMN(REFERENCEMENT_FACADE[[#Headers],[TYPE DE PROCEDE]])))))</f>
        <v>Bardage rapporté en lames de fibres-ciment</v>
      </c>
      <c r="E185" s="2" t="str">
        <f ca="1">IF('PR-tampon'!B151="","",IF('PR-tampon'!B151=0,"",INDIRECT(NOM_FR_FACADE&amp;ADDRESS('PR-tampon'!$E151,COLUMN(REFERENCEMENT_FACADE[[#Headers],[NOM COMMERCIAL DU PROCEDE]])))))</f>
        <v>HardiePlank® sur support bois</v>
      </c>
      <c r="F185" s="2" t="str">
        <f ca="1">IF('PR-tampon'!B151="","",IF('PR-tampon'!B151=0,"",INDIRECT(NOM_FR_FACADE&amp;ADDRESS('PR-tampon'!$E151,COLUMN(REFERENCEMENT_FACADE[[#Headers],[FABRICANT / TITULAIRE]])))))</f>
        <v>James Hardie 
(FR)</v>
      </c>
      <c r="G185" s="2" t="str">
        <f ca="1">IF('PR-tampon'!B151="","",IF('PR-tampon'!B151=0,"",INDIRECT(NOM_FR_FACADE&amp;ADDRESS('PR-tampon'!$E151,COLUMN(REFERENCEMENT_FACADE[[#Headers],[TYPE DE DOCUMENT DE REFERENCE]])))))</f>
        <v>Avis Technique</v>
      </c>
      <c r="H185" s="2" t="str">
        <f ca="1">IF('PR-tampon'!B151="","",IF('PR-tampon'!B151=0,"",INDIRECT(NOM_FR_FACADE&amp;ADDRESS('PR-tampon'!$E151,COLUMN(REFERENCEMENT_FACADE[[#Headers],[REF]])))))</f>
        <v>2.2/21-1823_V2</v>
      </c>
      <c r="I185" s="7">
        <f ca="1">IF('PR-tampon'!B151="","",IF('PR-tampon'!B151=0,"",INDIRECT(NOM_FR_FACADE&amp;ADDRESS('PR-tampon'!$E151,COLUMN(REFERENCEMENT_FACADE[[#Headers],[AVIS LIMITE AU / VALIDITE]])))))</f>
        <v>47664</v>
      </c>
      <c r="J185" s="7" t="str">
        <f ca="1">IF('PR-tampon'!B151="","",IF('PR-tampon'!B151=0,"",INDIRECT(NOM_FR_FACADE&amp;ADDRESS('PR-tampon'!$E151,COLUMN(REFERENCEMENT_FACADE[[#Headers],[TC/TNC
dans le domaine d''emploi visé]])))))</f>
        <v>TC</v>
      </c>
      <c r="K185" s="2" t="str">
        <f ca="1">IF('PR-tampon'!B151="","",IF('PR-tampon'!B151=0,"",INDIRECT(NOM_FR_FACADE&amp;ADDRESS('PR-tampon'!$E151,COLUMN(REFERENCEMENT_FACADE[[#Headers],[Synthèse support visés]])))))</f>
        <v>COB (NF DTU 31.2) / CLT (Sous AT/DTA)</v>
      </c>
      <c r="L185" s="2" t="str">
        <f ca="1">IF('PR-tampon'!B151="","",IF('PR-tampon'!B151=0,"",INDIRECT(NOM_FR_FACADE&amp;ADDRESS('PR-tampon'!$E151,COLUMN(REFERENCEMENT_FACADE[[#Headers],[LIMITATION DE HAUTEUR DE FACADE3]])))))</f>
        <v>(Situation a à c) h≤ 18 m
(Situation d) h≤ 10 m</v>
      </c>
      <c r="M185" s="74">
        <f ca="1">IF('PR-tampon'!B151="","",IF('PR-tampon'!B151=0,"",INDIRECT(NOM_FR_FACADE&amp;ADDRESS('PR-tampon'!$E151,COLUMN(REFERENCEMENT_FACADE[[#Headers],[LIMITATION DE HAUTEUR DE FACADE]])))))</f>
        <v>18</v>
      </c>
      <c r="N185" s="59" t="str">
        <f ca="1">IF('PR-tampon'!B151="","",IF('PR-tampon'!B151=0,"",IF(INDIRECT(NOM_FR_FACADE&amp;ADDRESS('PR-tampon'!$E151,COLUMN(REFERENCEMENT_FACADE[Observation domaine d''emploi Hauteur])))=0,"-",INDIRECT(NOM_FR_FACADE&amp;ADDRESS('PR-tampon'!$E151,COLUMN(REFERENCEMENT_FACADE[Observation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5" s="2" t="str">
        <f ca="1">IF('PR-tampon'!B151="","",IF('PR-tampon'!B151=0,"",INDIRECT(NOM_FR_FACADE&amp;ADDRESS('PR-tampon'!$E151,COLUMN(REFERENCEMENT_FACADE[[#Headers],[Colonne catégorie visée]])))))</f>
        <v>I
II
III
IV</v>
      </c>
      <c r="P185" s="2" t="str">
        <f ca="1">IF('PR-tampon'!B151="","",IF('PR-tampon'!B151=0,"",INDIRECT(NOM_FR_FACADE&amp;ADDRESS('PR-tampon'!$E151,COLUMN(REFERENCEMENT_FACADE[[#Headers],[Colonne zone visée]])))))</f>
        <v>4
4
4
4</v>
      </c>
      <c r="Q185" s="59" t="str">
        <f ca="1">IF(OR(RECH_CATEGORIE=FALSE,MID(Tableau5[[#This Row],[ZONE DE SISMICITE MAXIMALE POUR LA CATEGORIE DE BATIMENT VISEE]],2,2)="**"),IF('PR-tampon'!B151="","",IF('PR-tampon'!B151=0,"",IF(INDIRECT(NOM_FR_FACADE&amp;ADDRESS('PR-tampon'!$E151,COLUMN(REFERENCEMENT_FACADE[OBSERVATIONS SUR DOMAINE D''EMPLOI Sismique])))="","-",(INDIRECT(NOM_FR_FACADE&amp;ADDRESS('PR-tampon'!$E151,COLUMN(REFERENCEMENT_FACADE[OBSERVATIONS SUR DOMAINE D''EMPLOI Sismique]))))))),"")</f>
        <v>-</v>
      </c>
      <c r="R185" s="2" t="str">
        <f ca="1">IF('PR-tampon'!B151="","",IF('PR-tampon'!B151=0,"",IF(INDIRECT(NOM_FR_FACADE&amp;ADDRESS('PR-tampon'!$E151,COLUMN(REFERENCEMENT_FACADE[REF ApL])))=0,"",INDIRECT(NOM_FR_FACADE&amp;ADDRESS('PR-tampon'!$E151,COLUMN(REFERENCEMENT_FACADE[REF ApL]))))))</f>
        <v/>
      </c>
    </row>
    <row r="186" spans="1:18" ht="170.1" customHeight="1" x14ac:dyDescent="0.25">
      <c r="A186" s="2">
        <f ca="1">IF('PR-tampon'!B152=0,"",IF(A185+1&gt;'MODULE DE RECHERCHE'!$F$36,"",A185+1))</f>
        <v>144</v>
      </c>
      <c r="B186" s="7">
        <f ca="1">IF('PR-tampon'!E152="","",IF('PR-tampon'!E152=0,"",INDIRECT(NOM_FR_FACADE&amp;ADDRESS('PR-tampon'!$E152,COLUMN(REFERENCEMENT_FACADE[[#Headers],[DATE REFERENCEMENT]])))))</f>
        <v>45049</v>
      </c>
      <c r="C186" s="2" t="str">
        <f ca="1">IF('PR-tampon'!B152="","",IF('PR-tampon'!B152=0,"",INDIRECT(NOM_FR_FACADE&amp;ADDRESS('PR-tampon'!$E152,COLUMN(REFERENCEMENT_FACADE[[#Headers],[ASPECT]])))))</f>
        <v>Lames</v>
      </c>
      <c r="D186" s="2" t="str">
        <f ca="1">IF('PR-tampon'!B152="","",IF('PR-tampon'!B152=0,"",INDIRECT(NOM_FR_FACADE&amp;ADDRESS('PR-tampon'!$E152,COLUMN(REFERENCEMENT_FACADE[[#Headers],[TYPE DE PROCEDE]])))))</f>
        <v>Bardage rapporté en lames de fibres-ciment</v>
      </c>
      <c r="E186" s="2" t="str">
        <f ca="1">IF('PR-tampon'!B152="","",IF('PR-tampon'!B152=0,"",INDIRECT(NOM_FR_FACADE&amp;ADDRESS('PR-tampon'!$E152,COLUMN(REFERENCEMENT_FACADE[[#Headers],[NOM COMMERCIAL DU PROCEDE]])))))</f>
        <v>DURACOLOR DURALAP</v>
      </c>
      <c r="F186" s="2" t="str">
        <f ca="1">IF('PR-tampon'!B152="","",IF('PR-tampon'!B152=0,"",INDIRECT(NOM_FR_FACADE&amp;ADDRESS('PR-tampon'!$E152,COLUMN(REFERENCEMENT_FACADE[[#Headers],[FABRICANT / TITULAIRE]])))))</f>
        <v>SCB
(FR)</v>
      </c>
      <c r="G186" s="2" t="str">
        <f ca="1">IF('PR-tampon'!B152="","",IF('PR-tampon'!B152=0,"",INDIRECT(NOM_FR_FACADE&amp;ADDRESS('PR-tampon'!$E152,COLUMN(REFERENCEMENT_FACADE[[#Headers],[TYPE DE DOCUMENT DE REFERENCE]])))))</f>
        <v>Avis Technique</v>
      </c>
      <c r="H186" s="2" t="str">
        <f ca="1">IF('PR-tampon'!B152="","",IF('PR-tampon'!B152=0,"",INDIRECT(NOM_FR_FACADE&amp;ADDRESS('PR-tampon'!$E152,COLUMN(REFERENCEMENT_FACADE[[#Headers],[REF]])))))</f>
        <v>2.2/12-1512_V2</v>
      </c>
      <c r="I186" s="7">
        <f ca="1">IF('PR-tampon'!B152="","",IF('PR-tampon'!B152=0,"",INDIRECT(NOM_FR_FACADE&amp;ADDRESS('PR-tampon'!$E152,COLUMN(REFERENCEMENT_FACADE[[#Headers],[AVIS LIMITE AU / VALIDITE]])))))</f>
        <v>45930</v>
      </c>
      <c r="J186" s="7" t="str">
        <f ca="1">IF('PR-tampon'!B152="","",IF('PR-tampon'!B152=0,"",INDIRECT(NOM_FR_FACADE&amp;ADDRESS('PR-tampon'!$E152,COLUMN(REFERENCEMENT_FACADE[[#Headers],[TC/TNC
dans le domaine d''emploi visé]])))))</f>
        <v>TC</v>
      </c>
      <c r="K186" s="2" t="str">
        <f ca="1">IF('PR-tampon'!B152="","",IF('PR-tampon'!B152=0,"",INDIRECT(NOM_FR_FACADE&amp;ADDRESS('PR-tampon'!$E152,COLUMN(REFERENCEMENT_FACADE[[#Headers],[Synthèse support visés]])))))</f>
        <v>COB (NF DTU 31.2) / CLT (Sous AT/DTA)</v>
      </c>
      <c r="L186" s="2" t="str">
        <f ca="1">IF('PR-tampon'!B152="","",IF('PR-tampon'!B152=0,"",INDIRECT(NOM_FR_FACADE&amp;ADDRESS('PR-tampon'!$E152,COLUMN(REFERENCEMENT_FACADE[[#Headers],[LIMITATION DE HAUTEUR DE FACADE3]])))))</f>
        <v>(Situation a à c) h≤ 10 m
(Situation d) h≤ 6 m</v>
      </c>
      <c r="M186" s="74">
        <f ca="1">IF('PR-tampon'!B152="","",IF('PR-tampon'!B152=0,"",INDIRECT(NOM_FR_FACADE&amp;ADDRESS('PR-tampon'!$E152,COLUMN(REFERENCEMENT_FACADE[[#Headers],[LIMITATION DE HAUTEUR DE FACADE]])))))</f>
        <v>10</v>
      </c>
      <c r="N186" s="59" t="str">
        <f ca="1">IF('PR-tampon'!B152="","",IF('PR-tampon'!B152=0,"",IF(INDIRECT(NOM_FR_FACADE&amp;ADDRESS('PR-tampon'!$E152,COLUMN(REFERENCEMENT_FACADE[Observation domaine d''emploi Hauteur])))=0,"-",INDIRECT(NOM_FR_FACADE&amp;ADDRESS('PR-tampon'!$E152,COLUMN(REFERENCEMENT_FACADE[Observation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6" s="2" t="str">
        <f ca="1">IF('PR-tampon'!B152="","",IF('PR-tampon'!B152=0,"",INDIRECT(NOM_FR_FACADE&amp;ADDRESS('PR-tampon'!$E152,COLUMN(REFERENCEMENT_FACADE[[#Headers],[Colonne catégorie visée]])))))</f>
        <v>I
II
III
IV</v>
      </c>
      <c r="P186" s="2" t="str">
        <f ca="1">IF('PR-tampon'!B152="","",IF('PR-tampon'!B152=0,"",INDIRECT(NOM_FR_FACADE&amp;ADDRESS('PR-tampon'!$E152,COLUMN(REFERENCEMENT_FACADE[[#Headers],[Colonne zone visée]])))))</f>
        <v>4
4**
4**
4**</v>
      </c>
      <c r="Q186" s="59" t="str">
        <f ca="1">IF(OR(RECH_CATEGORIE=FALSE,MID(Tableau5[[#This Row],[ZONE DE SISMICITE MAXIMALE POUR LA CATEGORIE DE BATIMENT VISEE]],2,2)="**"),IF('PR-tampon'!B152="","",IF('PR-tampon'!B152=0,"",IF(INDIRECT(NOM_FR_FACADE&amp;ADDRESS('PR-tampon'!$E152,COLUMN(REFERENCEMENT_FACADE[OBSERVATIONS SUR DOMAINE D''EMPLOI Sismique])))="","-",(INDIRECT(NOM_FR_FACADE&amp;ADDRESS('PR-tampon'!$E152,COLUMN(REFERENCEMENT_FACADE[OBSERVATIONS SUR DOMAINE D''EMPLOI Sismique]))))))),"")</f>
        <v>** Domaine d'emploi sismique :
 Pose horizontale des clins Duracolor® en zones sismiques</v>
      </c>
      <c r="R186" s="2" t="str">
        <f ca="1">IF('PR-tampon'!B152="","",IF('PR-tampon'!B152=0,"",IF(INDIRECT(NOM_FR_FACADE&amp;ADDRESS('PR-tampon'!$E152,COLUMN(REFERENCEMENT_FACADE[REF ApL])))=0,"",INDIRECT(NOM_FR_FACADE&amp;ADDRESS('PR-tampon'!$E152,COLUMN(REFERENCEMENT_FACADE[REF ApL]))))))</f>
        <v/>
      </c>
    </row>
    <row r="187" spans="1:18" ht="170.1" customHeight="1" x14ac:dyDescent="0.25">
      <c r="A187" s="2">
        <f ca="1">IF('PR-tampon'!B153=0,"",IF(A186+1&gt;'MODULE DE RECHERCHE'!$F$36,"",A186+1))</f>
        <v>145</v>
      </c>
      <c r="B187" s="7">
        <f ca="1">IF('PR-tampon'!E153="","",IF('PR-tampon'!E153=0,"",INDIRECT(NOM_FR_FACADE&amp;ADDRESS('PR-tampon'!$E153,COLUMN(REFERENCEMENT_FACADE[[#Headers],[DATE REFERENCEMENT]])))))</f>
        <v>44536</v>
      </c>
      <c r="C187" s="2" t="str">
        <f ca="1">IF('PR-tampon'!B153="","",IF('PR-tampon'!B153=0,"",INDIRECT(NOM_FR_FACADE&amp;ADDRESS('PR-tampon'!$E153,COLUMN(REFERENCEMENT_FACADE[[#Headers],[ASPECT]])))))</f>
        <v>Lames</v>
      </c>
      <c r="D187" s="2" t="str">
        <f ca="1">IF('PR-tampon'!B153="","",IF('PR-tampon'!B153=0,"",INDIRECT(NOM_FR_FACADE&amp;ADDRESS('PR-tampon'!$E153,COLUMN(REFERENCEMENT_FACADE[[#Headers],[TYPE DE PROCEDE]])))))</f>
        <v>Bardage rapporté en lames de fibres-ciment</v>
      </c>
      <c r="E187" s="2" t="str">
        <f ca="1">IF('PR-tampon'!B153="","",IF('PR-tampon'!B153=0,"",INDIRECT(NOM_FR_FACADE&amp;ADDRESS('PR-tampon'!$E153,COLUMN(REFERENCEMENT_FACADE[[#Headers],[NOM COMMERCIAL DU PROCEDE]])))))</f>
        <v>CEDRAL CLICK</v>
      </c>
      <c r="F187" s="2" t="str">
        <f ca="1">IF('PR-tampon'!B153="","",IF('PR-tampon'!B153=0,"",INDIRECT(NOM_FR_FACADE&amp;ADDRESS('PR-tampon'!$E153,COLUMN(REFERENCEMENT_FACADE[[#Headers],[FABRICANT / TITULAIRE]])))))</f>
        <v xml:space="preserve">Etex France Exteriors 
(FR) </v>
      </c>
      <c r="G187" s="2" t="str">
        <f ca="1">IF('PR-tampon'!B153="","",IF('PR-tampon'!B153=0,"",INDIRECT(NOM_FR_FACADE&amp;ADDRESS('PR-tampon'!$E153,COLUMN(REFERENCEMENT_FACADE[[#Headers],[TYPE DE DOCUMENT DE REFERENCE]])))))</f>
        <v>Avis Technique</v>
      </c>
      <c r="H187" s="2" t="str">
        <f ca="1">IF('PR-tampon'!B153="","",IF('PR-tampon'!B153=0,"",INDIRECT(NOM_FR_FACADE&amp;ADDRESS('PR-tampon'!$E153,COLUMN(REFERENCEMENT_FACADE[[#Headers],[REF]])))))</f>
        <v xml:space="preserve">2.2/13-1556_V2 </v>
      </c>
      <c r="I187" s="7">
        <f ca="1">IF('PR-tampon'!B153="","",IF('PR-tampon'!B153=0,"",INDIRECT(NOM_FR_FACADE&amp;ADDRESS('PR-tampon'!$E153,COLUMN(REFERENCEMENT_FACADE[[#Headers],[AVIS LIMITE AU / VALIDITE]])))))</f>
        <v>46265</v>
      </c>
      <c r="J187" s="7" t="str">
        <f ca="1">IF('PR-tampon'!B153="","",IF('PR-tampon'!B153=0,"",INDIRECT(NOM_FR_FACADE&amp;ADDRESS('PR-tampon'!$E153,COLUMN(REFERENCEMENT_FACADE[[#Headers],[TC/TNC
dans le domaine d''emploi visé]])))))</f>
        <v>TC</v>
      </c>
      <c r="K187" s="2" t="str">
        <f ca="1">IF('PR-tampon'!B153="","",IF('PR-tampon'!B153=0,"",INDIRECT(NOM_FR_FACADE&amp;ADDRESS('PR-tampon'!$E153,COLUMN(REFERENCEMENT_FACADE[[#Headers],[Synthèse support visés]])))))</f>
        <v>COB (NF DTU 31.2) / CLT (Sous AT/DTA)</v>
      </c>
      <c r="L187" s="2" t="str">
        <f ca="1">IF('PR-tampon'!B153="","",IF('PR-tampon'!B153=0,"",INDIRECT(NOM_FR_FACADE&amp;ADDRESS('PR-tampon'!$E153,COLUMN(REFERENCEMENT_FACADE[[#Headers],[LIMITATION DE HAUTEUR DE FACADE3]])))))</f>
        <v>(Situation a à c) h≤ 10 m
(Situation d) h≤ 6 m</v>
      </c>
      <c r="M187" s="74">
        <f ca="1">IF('PR-tampon'!B153="","",IF('PR-tampon'!B153=0,"",INDIRECT(NOM_FR_FACADE&amp;ADDRESS('PR-tampon'!$E153,COLUMN(REFERENCEMENT_FACADE[[#Headers],[LIMITATION DE HAUTEUR DE FACADE]])))))</f>
        <v>10</v>
      </c>
      <c r="N187" s="59" t="str">
        <f ca="1">IF('PR-tampon'!B153="","",IF('PR-tampon'!B153=0,"",IF(INDIRECT(NOM_FR_FACADE&amp;ADDRESS('PR-tampon'!$E153,COLUMN(REFERENCEMENT_FACADE[Observation domaine d''emploi Hauteur])))=0,"-",INDIRECT(NOM_FR_FACADE&amp;ADDRESS('PR-tampon'!$E153,COLUMN(REFERENCEMENT_FACADE[Observation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7" s="2" t="str">
        <f ca="1">IF('PR-tampon'!B153="","",IF('PR-tampon'!B153=0,"",INDIRECT(NOM_FR_FACADE&amp;ADDRESS('PR-tampon'!$E153,COLUMN(REFERENCEMENT_FACADE[[#Headers],[Colonne catégorie visée]])))))</f>
        <v>I
II
III
IV</v>
      </c>
      <c r="P187" s="2" t="str">
        <f ca="1">IF('PR-tampon'!B153="","",IF('PR-tampon'!B153=0,"",INDIRECT(NOM_FR_FACADE&amp;ADDRESS('PR-tampon'!$E153,COLUMN(REFERENCEMENT_FACADE[[#Headers],[Colonne zone visée]])))))</f>
        <v>4
4**
4**
4**</v>
      </c>
      <c r="Q187" s="59" t="str">
        <f ca="1">IF(OR(RECH_CATEGORIE=FALSE,MID(Tableau5[[#This Row],[ZONE DE SISMICITE MAXIMALE POUR LA CATEGORIE DE BATIMENT VISEE]],2,2)="**"),IF('PR-tampon'!B153="","",IF('PR-tampon'!B153=0,"",IF(INDIRECT(NOM_FR_FACADE&amp;ADDRESS('PR-tampon'!$E153,COLUMN(REFERENCEMENT_FACADE[OBSERVATIONS SUR DOMAINE D''EMPLOI Sismique])))="","-",(INDIRECT(NOM_FR_FACADE&amp;ADDRESS('PR-tampon'!$E153,COLUMN(REFERENCEMENT_FACADE[OBSERVATIONS SUR DOMAINE D''EMPLOI Sismique]))))))),"")</f>
        <v>** Domaine d'emploi sismique :
Pose en zones sismiques du bardage Cedral Click en pose directe sans isolant</v>
      </c>
      <c r="R187" s="2" t="str">
        <f ca="1">IF('PR-tampon'!B153="","",IF('PR-tampon'!B153=0,"",IF(INDIRECT(NOM_FR_FACADE&amp;ADDRESS('PR-tampon'!$E153,COLUMN(REFERENCEMENT_FACADE[REF ApL])))=0,"",INDIRECT(NOM_FR_FACADE&amp;ADDRESS('PR-tampon'!$E153,COLUMN(REFERENCEMENT_FACADE[REF ApL]))))))</f>
        <v/>
      </c>
    </row>
    <row r="188" spans="1:18" ht="170.1" customHeight="1" x14ac:dyDescent="0.25">
      <c r="A188" s="2">
        <f ca="1">IF('PR-tampon'!B154=0,"",IF(A187+1&gt;'MODULE DE RECHERCHE'!$F$36,"",A187+1))</f>
        <v>146</v>
      </c>
      <c r="B188" s="7">
        <f ca="1">IF('PR-tampon'!E154="","",IF('PR-tampon'!E154=0,"",INDIRECT(NOM_FR_FACADE&amp;ADDRESS('PR-tampon'!$E154,COLUMN(REFERENCEMENT_FACADE[[#Headers],[DATE REFERENCEMENT]])))))</f>
        <v>45881</v>
      </c>
      <c r="C188" s="2" t="str">
        <f ca="1">IF('PR-tampon'!B154="","",IF('PR-tampon'!B154=0,"",INDIRECT(NOM_FR_FACADE&amp;ADDRESS('PR-tampon'!$E154,COLUMN(REFERENCEMENT_FACADE[[#Headers],[ASPECT]])))))</f>
        <v>Métallique</v>
      </c>
      <c r="D188" s="2" t="str">
        <f ca="1">IF('PR-tampon'!B154="","",IF('PR-tampon'!B154=0,"",INDIRECT(NOM_FR_FACADE&amp;ADDRESS('PR-tampon'!$E154,COLUMN(REFERENCEMENT_FACADE[[#Headers],[TYPE DE PROCEDE]])))))</f>
        <v>Bardage rapporté en lames composites</v>
      </c>
      <c r="E188" s="2" t="str">
        <f ca="1">IF('PR-tampon'!B154="","",IF('PR-tampon'!B154=0,"",INDIRECT(NOM_FR_FACADE&amp;ADDRESS('PR-tampon'!$E154,COLUMN(REFERENCEMENT_FACADE[[#Headers],[NOM COMMERCIAL DU PROCEDE]])))))</f>
        <v>Lames ST EVOLUTION</v>
      </c>
      <c r="F188" s="2" t="str">
        <f ca="1">IF('PR-tampon'!B154="","",IF('PR-tampon'!B154=0,"",INDIRECT(NOM_FR_FACADE&amp;ADDRESS('PR-tampon'!$E154,COLUMN(REFERENCEMENT_FACADE[[#Headers],[FABRICANT / TITULAIRE]])))))</f>
        <v>ArcelorMittal Construction France 
(FR)</v>
      </c>
      <c r="G188" s="2" t="str">
        <f ca="1">IF('PR-tampon'!B154="","",IF('PR-tampon'!B154=0,"",INDIRECT(NOM_FR_FACADE&amp;ADDRESS('PR-tampon'!$E154,COLUMN(REFERENCEMENT_FACADE[[#Headers],[TYPE DE DOCUMENT DE REFERENCE]])))))</f>
        <v>Avis Technique</v>
      </c>
      <c r="H188" s="2" t="str">
        <f ca="1">IF('PR-tampon'!B154="","",IF('PR-tampon'!B154=0,"",INDIRECT(NOM_FR_FACADE&amp;ADDRESS('PR-tampon'!$E154,COLUMN(REFERENCEMENT_FACADE[[#Headers],[REF]])))))</f>
        <v>2.2/21-1813_V2</v>
      </c>
      <c r="I188" s="7">
        <f ca="1">IF('PR-tampon'!B154="","",IF('PR-tampon'!B154=0,"",INDIRECT(NOM_FR_FACADE&amp;ADDRESS('PR-tampon'!$E154,COLUMN(REFERENCEMENT_FACADE[[#Headers],[AVIS LIMITE AU / VALIDITE]])))))</f>
        <v>47057</v>
      </c>
      <c r="J188" s="7" t="str">
        <f ca="1">IF('PR-tampon'!B154="","",IF('PR-tampon'!B154=0,"",INDIRECT(NOM_FR_FACADE&amp;ADDRESS('PR-tampon'!$E154,COLUMN(REFERENCEMENT_FACADE[[#Headers],[TC/TNC
dans le domaine d''emploi visé]])))))</f>
        <v>TC</v>
      </c>
      <c r="K188" s="2" t="str">
        <f ca="1">IF('PR-tampon'!B154="","",IF('PR-tampon'!B154=0,"",INDIRECT(NOM_FR_FACADE&amp;ADDRESS('PR-tampon'!$E154,COLUMN(REFERENCEMENT_FACADE[[#Headers],[Synthèse support visés]])))))</f>
        <v>COB (NF DTU 31.2) / CLT (Sous AT/DTA)</v>
      </c>
      <c r="L188" s="2" t="str">
        <f ca="1">IF('PR-tampon'!B154="","",IF('PR-tampon'!B154=0,"",INDIRECT(NOM_FR_FACADE&amp;ADDRESS('PR-tampon'!$E154,COLUMN(REFERENCEMENT_FACADE[[#Headers],[LIMITATION DE HAUTEUR DE FACADE3]])))))</f>
        <v>(Situation a à c) h≤ 10 m
(Situation d) h≤ 6 m</v>
      </c>
      <c r="M188" s="74">
        <f ca="1">IF('PR-tampon'!B154="","",IF('PR-tampon'!B154=0,"",INDIRECT(NOM_FR_FACADE&amp;ADDRESS('PR-tampon'!$E154,COLUMN(REFERENCEMENT_FACADE[[#Headers],[LIMITATION DE HAUTEUR DE FACADE]])))))</f>
        <v>10</v>
      </c>
      <c r="N188" s="59" t="str">
        <f ca="1">IF('PR-tampon'!B154="","",IF('PR-tampon'!B154=0,"",IF(INDIRECT(NOM_FR_FACADE&amp;ADDRESS('PR-tampon'!$E154,COLUMN(REFERENCEMENT_FACADE[Observation domaine d''emploi Hauteur])))=0,"-",INDIRECT(NOM_FR_FACADE&amp;ADDRESS('PR-tampon'!$E154,COLUMN(REFERENCEMENT_FACADE[Observation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8" s="2" t="str">
        <f ca="1">IF('PR-tampon'!B154="","",IF('PR-tampon'!B154=0,"",INDIRECT(NOM_FR_FACADE&amp;ADDRESS('PR-tampon'!$E154,COLUMN(REFERENCEMENT_FACADE[[#Headers],[Colonne catégorie visée]])))))</f>
        <v>I
II
III
IV</v>
      </c>
      <c r="P188" s="2" t="str">
        <f ca="1">IF('PR-tampon'!B154="","",IF('PR-tampon'!B154=0,"",INDIRECT(NOM_FR_FACADE&amp;ADDRESS('PR-tampon'!$E154,COLUMN(REFERENCEMENT_FACADE[[#Headers],[Colonne zone visée]])))))</f>
        <v>4
2
1
1</v>
      </c>
      <c r="Q188" s="59" t="str">
        <f ca="1">IF(OR(RECH_CATEGORIE=FALSE,MID(Tableau5[[#This Row],[ZONE DE SISMICITE MAXIMALE POUR LA CATEGORIE DE BATIMENT VISEE]],2,2)="**"),IF('PR-tampon'!B154="","",IF('PR-tampon'!B154=0,"",IF(INDIRECT(NOM_FR_FACADE&amp;ADDRESS('PR-tampon'!$E154,COLUMN(REFERENCEMENT_FACADE[OBSERVATIONS SUR DOMAINE D''EMPLOI Sismique])))="","-",(INDIRECT(NOM_FR_FACADE&amp;ADDRESS('PR-tampon'!$E154,COLUMN(REFERENCEMENT_FACADE[OBSERVATIONS SUR DOMAINE D''EMPLOI Sismique]))))))),"")</f>
        <v>-</v>
      </c>
      <c r="R188" s="2" t="str">
        <f ca="1">IF('PR-tampon'!B154="","",IF('PR-tampon'!B154=0,"",IF(INDIRECT(NOM_FR_FACADE&amp;ADDRESS('PR-tampon'!$E154,COLUMN(REFERENCEMENT_FACADE[REF ApL])))=0,"",INDIRECT(NOM_FR_FACADE&amp;ADDRESS('PR-tampon'!$E154,COLUMN(REFERENCEMENT_FACADE[REF ApL]))))))</f>
        <v/>
      </c>
    </row>
    <row r="189" spans="1:18" ht="170.1" customHeight="1" x14ac:dyDescent="0.25">
      <c r="A189" s="2">
        <f ca="1">IF('PR-tampon'!B155=0,"",IF(A188+1&gt;'MODULE DE RECHERCHE'!$F$36,"",A188+1))</f>
        <v>147</v>
      </c>
      <c r="B189" s="7">
        <f ca="1">IF('PR-tampon'!E155="","",IF('PR-tampon'!E155=0,"",INDIRECT(NOM_FR_FACADE&amp;ADDRESS('PR-tampon'!$E155,COLUMN(REFERENCEMENT_FACADE[[#Headers],[DATE REFERENCEMENT]])))))</f>
        <v>45700</v>
      </c>
      <c r="C189" s="2" t="str">
        <f ca="1">IF('PR-tampon'!B155="","",IF('PR-tampon'!B155=0,"",INDIRECT(NOM_FR_FACADE&amp;ADDRESS('PR-tampon'!$E155,COLUMN(REFERENCEMENT_FACADE[[#Headers],[ASPECT]])))))</f>
        <v>Lames</v>
      </c>
      <c r="D189" s="2" t="str">
        <f ca="1">IF('PR-tampon'!B155="","",IF('PR-tampon'!B155=0,"",INDIRECT(NOM_FR_FACADE&amp;ADDRESS('PR-tampon'!$E155,COLUMN(REFERENCEMENT_FACADE[[#Headers],[TYPE DE PROCEDE]])))))</f>
        <v>Bardage rapporté en lame stratifié HPL sur FOB (Propriétaire)</v>
      </c>
      <c r="E189" s="2" t="str">
        <f ca="1">IF('PR-tampon'!B155="","",IF('PR-tampon'!B155=0,"",INDIRECT(NOM_FR_FACADE&amp;ADDRESS('PR-tampon'!$E155,COLUMN(REFERENCEMENT_FACADE[[#Headers],[NOM COMMERCIAL DU PROCEDE]])))))</f>
        <v>Façade PANOBLOC</v>
      </c>
      <c r="F189" s="2" t="str">
        <f ca="1">IF('PR-tampon'!B155="","",IF('PR-tampon'!B155=0,"",INDIRECT(NOM_FR_FACADE&amp;ADDRESS('PR-tampon'!$E155,COLUMN(REFERENCEMENT_FACADE[[#Headers],[FABRICANT / TITULAIRE]])))))</f>
        <v>Techniwood S.A.S.</v>
      </c>
      <c r="G189" s="2" t="str">
        <f ca="1">IF('PR-tampon'!B155="","",IF('PR-tampon'!B155=0,"",INDIRECT(NOM_FR_FACADE&amp;ADDRESS('PR-tampon'!$E155,COLUMN(REFERENCEMENT_FACADE[[#Headers],[TYPE DE DOCUMENT DE REFERENCE]])))))</f>
        <v>Avis Technique</v>
      </c>
      <c r="H189" s="2" t="str">
        <f ca="1">IF('PR-tampon'!B155="","",IF('PR-tampon'!B155=0,"",INDIRECT(NOM_FR_FACADE&amp;ADDRESS('PR-tampon'!$E155,COLUMN(REFERENCEMENT_FACADE[[#Headers],[REF]])))))</f>
        <v>2.1/14-1636_V3</v>
      </c>
      <c r="I189" s="7">
        <f ca="1">IF('PR-tampon'!B155="","",IF('PR-tampon'!B155=0,"",INDIRECT(NOM_FR_FACADE&amp;ADDRESS('PR-tampon'!$E155,COLUMN(REFERENCEMENT_FACADE[[#Headers],[AVIS LIMITE AU / VALIDITE]])))))</f>
        <v>46752</v>
      </c>
      <c r="J189" s="7" t="str">
        <f ca="1">IF('PR-tampon'!B155="","",IF('PR-tampon'!B155=0,"",INDIRECT(NOM_FR_FACADE&amp;ADDRESS('PR-tampon'!$E155,COLUMN(REFERENCEMENT_FACADE[[#Headers],[TC/TNC
dans le domaine d''emploi visé]])))))</f>
        <v>TNC
(Non sur liste verte de la C2p à date de référencement / EVALUATION RECENTE)</v>
      </c>
      <c r="K189" s="2" t="str">
        <f ca="1">IF('PR-tampon'!B155="","",IF('PR-tampon'!B155=0,"",INDIRECT(NOM_FR_FACADE&amp;ADDRESS('PR-tampon'!$E155,COLUMN(REFERENCEMENT_FACADE[[#Headers],[Synthèse support visés]])))))</f>
        <v>FOB (Sous AT/DTA/ATEx)</v>
      </c>
      <c r="L189" s="2" t="str">
        <f ca="1">IF('PR-tampon'!B155="","",IF('PR-tampon'!B155=0,"",INDIRECT(NOM_FR_FACADE&amp;ADDRESS('PR-tampon'!$E155,COLUMN(REFERENCEMENT_FACADE[[#Headers],[LIMITATION DE HAUTEUR DE FACADE3]])))))</f>
        <v>(Situation a à c) h≤ 10 m
(Situation d) h≤ 6 m</v>
      </c>
      <c r="M189" s="74">
        <f ca="1">IF('PR-tampon'!B155="","",IF('PR-tampon'!B155=0,"",INDIRECT(NOM_FR_FACADE&amp;ADDRESS('PR-tampon'!$E155,COLUMN(REFERENCEMENT_FACADE[[#Headers],[LIMITATION DE HAUTEUR DE FACADE]])))))</f>
        <v>10</v>
      </c>
      <c r="N189" s="59" t="str">
        <f ca="1">IF('PR-tampon'!B155="","",IF('PR-tampon'!B155=0,"",IF(INDIRECT(NOM_FR_FACADE&amp;ADDRESS('PR-tampon'!$E155,COLUMN(REFERENCEMENT_FACADE[Observation domaine d''emploi Hauteur])))=0,"-",INDIRECT(NOM_FR_FACADE&amp;ADDRESS('PR-tampon'!$E155,COLUMN(REFERENCEMENT_FACADE[Observation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9" s="2" t="str">
        <f ca="1">IF('PR-tampon'!B155="","",IF('PR-tampon'!B155=0,"",INDIRECT(NOM_FR_FACADE&amp;ADDRESS('PR-tampon'!$E155,COLUMN(REFERENCEMENT_FACADE[[#Headers],[Colonne catégorie visée]])))))</f>
        <v>I
II
III
IV</v>
      </c>
      <c r="P189" s="2" t="str">
        <f ca="1">IF('PR-tampon'!B155="","",IF('PR-tampon'!B155=0,"",INDIRECT(NOM_FR_FACADE&amp;ADDRESS('PR-tampon'!$E155,COLUMN(REFERENCEMENT_FACADE[[#Headers],[Colonne zone visée]])))))</f>
        <v>4
4**
4**
4**</v>
      </c>
      <c r="Q189" s="59" t="str">
        <f ca="1">IF(OR(RECH_CATEGORIE=FALSE,MID(Tableau5[[#This Row],[ZONE DE SISMICITE MAXIMALE POUR LA CATEGORIE DE BATIMENT VISEE]],2,2)="**"),IF('PR-tampon'!B155="","",IF('PR-tampon'!B155=0,"",IF(INDIRECT(NOM_FR_FACADE&amp;ADDRESS('PR-tampon'!$E155,COLUMN(REFERENCEMENT_FACADE[OBSERVATIONS SUR DOMAINE D''EMPLOI Sismique])))="","-",(INDIRECT(NOM_FR_FACADE&amp;ADDRESS('PR-tampon'!$E155,COLUMN(REFERENCEMENT_FACADE[OBSERVATIONS SUR DOMAINE D''EMPLOI Sismique]))))))),"")</f>
        <v>** Domaine d'emploi sismique :
Toutefois le procédé de bardage extérieur pourra limiter les zones de sismicité des bâtiments visés.</v>
      </c>
      <c r="R189" s="2" t="str">
        <f ca="1">IF('PR-tampon'!B155="","",IF('PR-tampon'!B155=0,"",IF(INDIRECT(NOM_FR_FACADE&amp;ADDRESS('PR-tampon'!$E155,COLUMN(REFERENCEMENT_FACADE[REF ApL])))=0,"",INDIRECT(NOM_FR_FACADE&amp;ADDRESS('PR-tampon'!$E155,COLUMN(REFERENCEMENT_FACADE[REF ApL]))))))</f>
        <v>AL14-146 Version 3</v>
      </c>
    </row>
    <row r="190" spans="1:18" ht="170.1" customHeight="1" x14ac:dyDescent="0.25">
      <c r="A190" s="2">
        <f ca="1">IF('PR-tampon'!B156=0,"",IF(A189+1&gt;'MODULE DE RECHERCHE'!$F$36,"",A189+1))</f>
        <v>148</v>
      </c>
      <c r="B190" s="7">
        <f ca="1">IF('PR-tampon'!E156="","",IF('PR-tampon'!E156=0,"",INDIRECT(NOM_FR_FACADE&amp;ADDRESS('PR-tampon'!$E156,COLUMN(REFERENCEMENT_FACADE[[#Headers],[DATE REFERENCEMENT]])))))</f>
        <v>45700</v>
      </c>
      <c r="C190" s="2" t="str">
        <f ca="1">IF('PR-tampon'!B156="","",IF('PR-tampon'!B156=0,"",INDIRECT(NOM_FR_FACADE&amp;ADDRESS('PR-tampon'!$E156,COLUMN(REFERENCEMENT_FACADE[[#Headers],[ASPECT]])))))</f>
        <v>Lames</v>
      </c>
      <c r="D190" s="2" t="str">
        <f ca="1">IF('PR-tampon'!B156="","",IF('PR-tampon'!B156=0,"",INDIRECT(NOM_FR_FACADE&amp;ADDRESS('PR-tampon'!$E156,COLUMN(REFERENCEMENT_FACADE[[#Headers],[TYPE DE PROCEDE]])))))</f>
        <v>Bardage rapporté en lame stratifié HPL</v>
      </c>
      <c r="E190" s="2" t="str">
        <f ca="1">IF('PR-tampon'!B156="","",IF('PR-tampon'!B156=0,"",INDIRECT(NOM_FR_FACADE&amp;ADDRESS('PR-tampon'!$E156,COLUMN(REFERENCEMENT_FACADE[[#Headers],[NOM COMMERCIAL DU PROCEDE]])))))</f>
        <v>Système ME03 FR Scaléo Clins Max Exterior/ Max Universal sur support bois</v>
      </c>
      <c r="F190" s="2" t="str">
        <f ca="1">IF('PR-tampon'!B156="","",IF('PR-tampon'!B156=0,"",INDIRECT(NOM_FR_FACADE&amp;ADDRESS('PR-tampon'!$E156,COLUMN(REFERENCEMENT_FACADE[[#Headers],[FABRICANT / TITULAIRE]])))))</f>
        <v>FunderMax GmbH 
(AT)</v>
      </c>
      <c r="G190" s="2" t="str">
        <f ca="1">IF('PR-tampon'!B156="","",IF('PR-tampon'!B156=0,"",INDIRECT(NOM_FR_FACADE&amp;ADDRESS('PR-tampon'!$E156,COLUMN(REFERENCEMENT_FACADE[[#Headers],[TYPE DE DOCUMENT DE REFERENCE]])))))</f>
        <v>Avis Technique</v>
      </c>
      <c r="H190" s="2" t="str">
        <f ca="1">IF('PR-tampon'!B156="","",IF('PR-tampon'!B156=0,"",INDIRECT(NOM_FR_FACADE&amp;ADDRESS('PR-tampon'!$E156,COLUMN(REFERENCEMENT_FACADE[[#Headers],[REF]])))))</f>
        <v>2.2/23-1851_V2</v>
      </c>
      <c r="I190" s="7">
        <f ca="1">IF('PR-tampon'!B156="","",IF('PR-tampon'!B156=0,"",INDIRECT(NOM_FR_FACADE&amp;ADDRESS('PR-tampon'!$E156,COLUMN(REFERENCEMENT_FACADE[[#Headers],[AVIS LIMITE AU / VALIDITE]])))))</f>
        <v>46507</v>
      </c>
      <c r="J190" s="7" t="str">
        <f ca="1">IF('PR-tampon'!B156="","",IF('PR-tampon'!B156=0,"",INDIRECT(NOM_FR_FACADE&amp;ADDRESS('PR-tampon'!$E156,COLUMN(REFERENCEMENT_FACADE[[#Headers],[TC/TNC
dans le domaine d''emploi visé]])))))</f>
        <v>TC</v>
      </c>
      <c r="K190" s="2" t="str">
        <f ca="1">IF('PR-tampon'!B156="","",IF('PR-tampon'!B156=0,"",INDIRECT(NOM_FR_FACADE&amp;ADDRESS('PR-tampon'!$E156,COLUMN(REFERENCEMENT_FACADE[[#Headers],[Synthèse support visés]])))))</f>
        <v>COB (NF DTU 31.2) / CLT (Sous AT/DTA)</v>
      </c>
      <c r="L190" s="2" t="str">
        <f ca="1">IF('PR-tampon'!B156="","",IF('PR-tampon'!B156=0,"",INDIRECT(NOM_FR_FACADE&amp;ADDRESS('PR-tampon'!$E156,COLUMN(REFERENCEMENT_FACADE[[#Headers],[LIMITATION DE HAUTEUR DE FACADE3]])))))</f>
        <v>(Situation a à c) h≤ 10 m
(Situation d) h≤ 6 m</v>
      </c>
      <c r="M190" s="74">
        <f ca="1">IF('PR-tampon'!B156="","",IF('PR-tampon'!B156=0,"",INDIRECT(NOM_FR_FACADE&amp;ADDRESS('PR-tampon'!$E156,COLUMN(REFERENCEMENT_FACADE[[#Headers],[LIMITATION DE HAUTEUR DE FACADE]])))))</f>
        <v>10</v>
      </c>
      <c r="N190" s="59" t="str">
        <f ca="1">IF('PR-tampon'!B156="","",IF('PR-tampon'!B156=0,"",IF(INDIRECT(NOM_FR_FACADE&amp;ADDRESS('PR-tampon'!$E156,COLUMN(REFERENCEMENT_FACADE[Observation domaine d''emploi Hauteur])))=0,"-",INDIRECT(NOM_FR_FACADE&amp;ADDRESS('PR-tampon'!$E156,COLUMN(REFERENCEMENT_FACADE[Observation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0" s="2" t="str">
        <f ca="1">IF('PR-tampon'!B156="","",IF('PR-tampon'!B156=0,"",INDIRECT(NOM_FR_FACADE&amp;ADDRESS('PR-tampon'!$E156,COLUMN(REFERENCEMENT_FACADE[[#Headers],[Colonne catégorie visée]])))))</f>
        <v>I
II
III
IV</v>
      </c>
      <c r="P190" s="2" t="str">
        <f ca="1">IF('PR-tampon'!B156="","",IF('PR-tampon'!B156=0,"",INDIRECT(NOM_FR_FACADE&amp;ADDRESS('PR-tampon'!$E156,COLUMN(REFERENCEMENT_FACADE[[#Headers],[Colonne zone visée]])))))</f>
        <v>4
4
4
4</v>
      </c>
      <c r="Q190" s="59" t="str">
        <f ca="1">IF(OR(RECH_CATEGORIE=FALSE,MID(Tableau5[[#This Row],[ZONE DE SISMICITE MAXIMALE POUR LA CATEGORIE DE BATIMENT VISEE]],2,2)="**"),IF('PR-tampon'!B156="","",IF('PR-tampon'!B156=0,"",IF(INDIRECT(NOM_FR_FACADE&amp;ADDRESS('PR-tampon'!$E156,COLUMN(REFERENCEMENT_FACADE[OBSERVATIONS SUR DOMAINE D''EMPLOI Sismique])))="","-",(INDIRECT(NOM_FR_FACADE&amp;ADDRESS('PR-tampon'!$E156,COLUMN(REFERENCEMENT_FACADE[OBSERVATIONS SUR DOMAINE D''EMPLOI Sismique]))))))),"")</f>
        <v>-</v>
      </c>
      <c r="R190" s="2" t="str">
        <f ca="1">IF('PR-tampon'!B156="","",IF('PR-tampon'!B156=0,"",IF(INDIRECT(NOM_FR_FACADE&amp;ADDRESS('PR-tampon'!$E156,COLUMN(REFERENCEMENT_FACADE[REF ApL])))=0,"",INDIRECT(NOM_FR_FACADE&amp;ADDRESS('PR-tampon'!$E156,COLUMN(REFERENCEMENT_FACADE[REF ApL]))))))</f>
        <v/>
      </c>
    </row>
    <row r="191" spans="1:18" ht="170.1" customHeight="1" x14ac:dyDescent="0.25">
      <c r="A191" s="2">
        <f ca="1">IF('PR-tampon'!B157=0,"",IF(A190+1&gt;'MODULE DE RECHERCHE'!$F$36,"",A190+1))</f>
        <v>149</v>
      </c>
      <c r="B191" s="7">
        <f ca="1">IF('PR-tampon'!E157="","",IF('PR-tampon'!E157=0,"",INDIRECT(NOM_FR_FACADE&amp;ADDRESS('PR-tampon'!$E157,COLUMN(REFERENCEMENT_FACADE[[#Headers],[DATE REFERENCEMENT]])))))</f>
        <v>44634</v>
      </c>
      <c r="C191" s="2" t="str">
        <f ca="1">IF('PR-tampon'!B157="","",IF('PR-tampon'!B157=0,"",INDIRECT(NOM_FR_FACADE&amp;ADDRESS('PR-tampon'!$E157,COLUMN(REFERENCEMENT_FACADE[[#Headers],[ASPECT]])))))</f>
        <v>Lames</v>
      </c>
      <c r="D191" s="2" t="str">
        <f ca="1">IF('PR-tampon'!B157="","",IF('PR-tampon'!B157=0,"",INDIRECT(NOM_FR_FACADE&amp;ADDRESS('PR-tampon'!$E157,COLUMN(REFERENCEMENT_FACADE[[#Headers],[TYPE DE PROCEDE]])))))</f>
        <v>Bardage rapporté en lame stratifié HPL</v>
      </c>
      <c r="E191" s="2" t="str">
        <f ca="1">IF('PR-tampon'!B157="","",IF('PR-tampon'!B157=0,"",INDIRECT(NOM_FR_FACADE&amp;ADDRESS('PR-tampon'!$E157,COLUMN(REFERENCEMENT_FACADE[[#Headers],[NOM COMMERCIAL DU PROCEDE]])))))</f>
        <v>Pura ® NFC</v>
      </c>
      <c r="F191" s="2" t="str">
        <f ca="1">IF('PR-tampon'!B157="","",IF('PR-tampon'!B157=0,"",INDIRECT(NOM_FR_FACADE&amp;ADDRESS('PR-tampon'!$E157,COLUMN(REFERENCEMENT_FACADE[[#Headers],[FABRICANT / TITULAIRE]])))))</f>
        <v>Trespa International BV 
(NL)</v>
      </c>
      <c r="G191" s="2" t="str">
        <f ca="1">IF('PR-tampon'!B157="","",IF('PR-tampon'!B157=0,"",INDIRECT(NOM_FR_FACADE&amp;ADDRESS('PR-tampon'!$E157,COLUMN(REFERENCEMENT_FACADE[[#Headers],[TYPE DE DOCUMENT DE REFERENCE]])))))</f>
        <v>Avis Technique</v>
      </c>
      <c r="H191" s="2" t="str">
        <f ca="1">IF('PR-tampon'!B157="","",IF('PR-tampon'!B157=0,"",INDIRECT(NOM_FR_FACADE&amp;ADDRESS('PR-tampon'!$E157,COLUMN(REFERENCEMENT_FACADE[[#Headers],[REF]])))))</f>
        <v>2.2/18-1791_V2</v>
      </c>
      <c r="I191" s="7">
        <f ca="1">IF('PR-tampon'!B157="","",IF('PR-tampon'!B157=0,"",INDIRECT(NOM_FR_FACADE&amp;ADDRESS('PR-tampon'!$E157,COLUMN(REFERENCEMENT_FACADE[[#Headers],[AVIS LIMITE AU / VALIDITE]])))))</f>
        <v>46022</v>
      </c>
      <c r="J191" s="7" t="str">
        <f ca="1">IF('PR-tampon'!B157="","",IF('PR-tampon'!B157=0,"",INDIRECT(NOM_FR_FACADE&amp;ADDRESS('PR-tampon'!$E157,COLUMN(REFERENCEMENT_FACADE[[#Headers],[TC/TNC
dans le domaine d''emploi visé]])))))</f>
        <v>TC</v>
      </c>
      <c r="K191" s="2" t="str">
        <f ca="1">IF('PR-tampon'!B157="","",IF('PR-tampon'!B157=0,"",INDIRECT(NOM_FR_FACADE&amp;ADDRESS('PR-tampon'!$E157,COLUMN(REFERENCEMENT_FACADE[[#Headers],[Synthèse support visés]])))))</f>
        <v>COB (NF DTU 31.2) / CLT (Sous AT/DTA)</v>
      </c>
      <c r="L191" s="2" t="str">
        <f ca="1">IF('PR-tampon'!B157="","",IF('PR-tampon'!B157=0,"",INDIRECT(NOM_FR_FACADE&amp;ADDRESS('PR-tampon'!$E157,COLUMN(REFERENCEMENT_FACADE[[#Headers],[LIMITATION DE HAUTEUR DE FACADE3]])))))</f>
        <v>(Situation a à c) h≤ 10 m
(Situation d) h≤ 6 m</v>
      </c>
      <c r="M191" s="74">
        <f ca="1">IF('PR-tampon'!B157="","",IF('PR-tampon'!B157=0,"",INDIRECT(NOM_FR_FACADE&amp;ADDRESS('PR-tampon'!$E157,COLUMN(REFERENCEMENT_FACADE[[#Headers],[LIMITATION DE HAUTEUR DE FACADE]])))))</f>
        <v>10</v>
      </c>
      <c r="N191" s="59" t="str">
        <f ca="1">IF('PR-tampon'!B157="","",IF('PR-tampon'!B157=0,"",IF(INDIRECT(NOM_FR_FACADE&amp;ADDRESS('PR-tampon'!$E157,COLUMN(REFERENCEMENT_FACADE[Observation domaine d''emploi Hauteur])))=0,"-",INDIRECT(NOM_FR_FACADE&amp;ADDRESS('PR-tampon'!$E157,COLUMN(REFERENCEMENT_FACADE[Observation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1" s="2" t="str">
        <f ca="1">IF('PR-tampon'!B157="","",IF('PR-tampon'!B157=0,"",INDIRECT(NOM_FR_FACADE&amp;ADDRESS('PR-tampon'!$E157,COLUMN(REFERENCEMENT_FACADE[[#Headers],[Colonne catégorie visée]])))))</f>
        <v>I
II
III
IV</v>
      </c>
      <c r="P191" s="2" t="str">
        <f ca="1">IF('PR-tampon'!B157="","",IF('PR-tampon'!B157=0,"",INDIRECT(NOM_FR_FACADE&amp;ADDRESS('PR-tampon'!$E157,COLUMN(REFERENCEMENT_FACADE[[#Headers],[Colonne zone visée]])))))</f>
        <v>4
2
1
1</v>
      </c>
      <c r="Q191" s="59" t="str">
        <f ca="1">IF(OR(RECH_CATEGORIE=FALSE,MID(Tableau5[[#This Row],[ZONE DE SISMICITE MAXIMALE POUR LA CATEGORIE DE BATIMENT VISEE]],2,2)="**"),IF('PR-tampon'!B157="","",IF('PR-tampon'!B157=0,"",IF(INDIRECT(NOM_FR_FACADE&amp;ADDRESS('PR-tampon'!$E157,COLUMN(REFERENCEMENT_FACADE[OBSERVATIONS SUR DOMAINE D''EMPLOI Sismique])))="","-",(INDIRECT(NOM_FR_FACADE&amp;ADDRESS('PR-tampon'!$E157,COLUMN(REFERENCEMENT_FACADE[OBSERVATIONS SUR DOMAINE D''EMPLOI Sismique]))))))),"")</f>
        <v>-</v>
      </c>
      <c r="R191" s="2" t="str">
        <f ca="1">IF('PR-tampon'!B157="","",IF('PR-tampon'!B157=0,"",IF(INDIRECT(NOM_FR_FACADE&amp;ADDRESS('PR-tampon'!$E157,COLUMN(REFERENCEMENT_FACADE[REF ApL])))=0,"",INDIRECT(NOM_FR_FACADE&amp;ADDRESS('PR-tampon'!$E157,COLUMN(REFERENCEMENT_FACADE[REF ApL]))))))</f>
        <v/>
      </c>
    </row>
    <row r="192" spans="1:18" ht="170.1" customHeight="1" x14ac:dyDescent="0.25">
      <c r="A192" s="2">
        <f ca="1">IF('PR-tampon'!B158=0,"",IF(A191+1&gt;'MODULE DE RECHERCHE'!$F$36,"",A191+1))</f>
        <v>150</v>
      </c>
      <c r="B192" s="7">
        <f ca="1">IF('PR-tampon'!E158="","",IF('PR-tampon'!E158=0,"",INDIRECT(NOM_FR_FACADE&amp;ADDRESS('PR-tampon'!$E158,COLUMN(REFERENCEMENT_FACADE[[#Headers],[DATE REFERENCEMENT]])))))</f>
        <v>45700</v>
      </c>
      <c r="C192" s="2" t="str">
        <f ca="1">IF('PR-tampon'!B158="","",IF('PR-tampon'!B158=0,"",INDIRECT(NOM_FR_FACADE&amp;ADDRESS('PR-tampon'!$E158,COLUMN(REFERENCEMENT_FACADE[[#Headers],[ASPECT]])))))</f>
        <v>Lames</v>
      </c>
      <c r="D192" s="2" t="str">
        <f ca="1">IF('PR-tampon'!B158="","",IF('PR-tampon'!B158=0,"",INDIRECT(NOM_FR_FACADE&amp;ADDRESS('PR-tampon'!$E158,COLUMN(REFERENCEMENT_FACADE[[#Headers],[TYPE DE PROCEDE]])))))</f>
        <v>Bardage rapporté en fibres-bois</v>
      </c>
      <c r="E192" s="2" t="str">
        <f ca="1">IF('PR-tampon'!B158="","",IF('PR-tampon'!B158=0,"",INDIRECT(NOM_FR_FACADE&amp;ADDRESS('PR-tampon'!$E158,COLUMN(REFERENCEMENT_FACADE[[#Headers],[NOM COMMERCIAL DU PROCEDE]])))))</f>
        <v>Canexel</v>
      </c>
      <c r="F192" s="2" t="str">
        <f ca="1">IF('PR-tampon'!B158="","",IF('PR-tampon'!B158=0,"",INDIRECT(NOM_FR_FACADE&amp;ADDRESS('PR-tampon'!$E158,COLUMN(REFERENCEMENT_FACADE[[#Headers],[FABRICANT / TITULAIRE]])))))</f>
        <v>SCB
(FR)</v>
      </c>
      <c r="G192" s="2" t="str">
        <f ca="1">IF('PR-tampon'!B158="","",IF('PR-tampon'!B158=0,"",INDIRECT(NOM_FR_FACADE&amp;ADDRESS('PR-tampon'!$E158,COLUMN(REFERENCEMENT_FACADE[[#Headers],[TYPE DE DOCUMENT DE REFERENCE]])))))</f>
        <v>Avis Technique</v>
      </c>
      <c r="H192" s="2" t="str">
        <f ca="1">IF('PR-tampon'!B158="","",IF('PR-tampon'!B158=0,"",INDIRECT(NOM_FR_FACADE&amp;ADDRESS('PR-tampon'!$E158,COLUMN(REFERENCEMENT_FACADE[[#Headers],[REF]])))))</f>
        <v>2.2/15-1699_V2</v>
      </c>
      <c r="I192" s="7">
        <f ca="1">IF('PR-tampon'!B158="","",IF('PR-tampon'!B158=0,"",INDIRECT(NOM_FR_FACADE&amp;ADDRESS('PR-tampon'!$E158,COLUMN(REFERENCEMENT_FACADE[[#Headers],[AVIS LIMITE AU / VALIDITE]])))))</f>
        <v>47817</v>
      </c>
      <c r="J192" s="7" t="str">
        <f ca="1">IF('PR-tampon'!B158="","",IF('PR-tampon'!B158=0,"",INDIRECT(NOM_FR_FACADE&amp;ADDRESS('PR-tampon'!$E158,COLUMN(REFERENCEMENT_FACADE[[#Headers],[TC/TNC
dans le domaine d''emploi visé]])))))</f>
        <v>TC</v>
      </c>
      <c r="K192" s="2" t="str">
        <f ca="1">IF('PR-tampon'!B158="","",IF('PR-tampon'!B158=0,"",INDIRECT(NOM_FR_FACADE&amp;ADDRESS('PR-tampon'!$E158,COLUMN(REFERENCEMENT_FACADE[[#Headers],[Synthèse support visés]])))))</f>
        <v>COB (NF DTU 31.2) / CLT (Sous AT/DTA)</v>
      </c>
      <c r="L192" s="2" t="str">
        <f ca="1">IF('PR-tampon'!B158="","",IF('PR-tampon'!B158=0,"",INDIRECT(NOM_FR_FACADE&amp;ADDRESS('PR-tampon'!$E158,COLUMN(REFERENCEMENT_FACADE[[#Headers],[LIMITATION DE HAUTEUR DE FACADE3]])))))</f>
        <v>(Situation a à c) h≤ 10 m
(Situation d) h≤ 6 m</v>
      </c>
      <c r="M192" s="74">
        <f ca="1">IF('PR-tampon'!B158="","",IF('PR-tampon'!B158=0,"",INDIRECT(NOM_FR_FACADE&amp;ADDRESS('PR-tampon'!$E158,COLUMN(REFERENCEMENT_FACADE[[#Headers],[LIMITATION DE HAUTEUR DE FACADE]])))))</f>
        <v>10</v>
      </c>
      <c r="N192" s="59" t="str">
        <f ca="1">IF('PR-tampon'!B158="","",IF('PR-tampon'!B158=0,"",IF(INDIRECT(NOM_FR_FACADE&amp;ADDRESS('PR-tampon'!$E158,COLUMN(REFERENCEMENT_FACADE[Observation domaine d''emploi Hauteur])))=0,"-",INDIRECT(NOM_FR_FACADE&amp;ADDRESS('PR-tampon'!$E158,COLUMN(REFERENCEMENT_FACADE[Observation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2" s="2" t="str">
        <f ca="1">IF('PR-tampon'!B158="","",IF('PR-tampon'!B158=0,"",INDIRECT(NOM_FR_FACADE&amp;ADDRESS('PR-tampon'!$E158,COLUMN(REFERENCEMENT_FACADE[[#Headers],[Colonne catégorie visée]])))))</f>
        <v>I
II
III
IV</v>
      </c>
      <c r="P192" s="2" t="str">
        <f ca="1">IF('PR-tampon'!B158="","",IF('PR-tampon'!B158=0,"",INDIRECT(NOM_FR_FACADE&amp;ADDRESS('PR-tampon'!$E158,COLUMN(REFERENCEMENT_FACADE[[#Headers],[Colonne zone visée]])))))</f>
        <v>4
4
4
4</v>
      </c>
      <c r="Q192" s="59" t="str">
        <f ca="1">IF(OR(RECH_CATEGORIE=FALSE,MID(Tableau5[[#This Row],[ZONE DE SISMICITE MAXIMALE POUR LA CATEGORIE DE BATIMENT VISEE]],2,2)="**"),IF('PR-tampon'!B158="","",IF('PR-tampon'!B158=0,"",IF(INDIRECT(NOM_FR_FACADE&amp;ADDRESS('PR-tampon'!$E158,COLUMN(REFERENCEMENT_FACADE[OBSERVATIONS SUR DOMAINE D''EMPLOI Sismique])))="","-",(INDIRECT(NOM_FR_FACADE&amp;ADDRESS('PR-tampon'!$E158,COLUMN(REFERENCEMENT_FACADE[OBSERVATIONS SUR DOMAINE D''EMPLOI Sismique]))))))),"")</f>
        <v>-</v>
      </c>
      <c r="R192" s="2" t="str">
        <f ca="1">IF('PR-tampon'!B158="","",IF('PR-tampon'!B158=0,"",IF(INDIRECT(NOM_FR_FACADE&amp;ADDRESS('PR-tampon'!$E158,COLUMN(REFERENCEMENT_FACADE[REF ApL])))=0,"",INDIRECT(NOM_FR_FACADE&amp;ADDRESS('PR-tampon'!$E158,COLUMN(REFERENCEMENT_FACADE[REF ApL]))))))</f>
        <v/>
      </c>
    </row>
    <row r="193" spans="1:18" ht="170.1" customHeight="1" x14ac:dyDescent="0.25">
      <c r="A193" s="2">
        <f ca="1">IF('PR-tampon'!B159=0,"",IF(A192+1&gt;'MODULE DE RECHERCHE'!$F$36,"",A192+1))</f>
        <v>151</v>
      </c>
      <c r="B193" s="7">
        <f ca="1">IF('PR-tampon'!E159="","",IF('PR-tampon'!E159=0,"",INDIRECT(NOM_FR_FACADE&amp;ADDRESS('PR-tampon'!$E159,COLUMN(REFERENCEMENT_FACADE[[#Headers],[DATE REFERENCEMENT]])))))</f>
        <v>45049</v>
      </c>
      <c r="C193" s="2" t="str">
        <f ca="1">IF('PR-tampon'!B159="","",IF('PR-tampon'!B159=0,"",INDIRECT(NOM_FR_FACADE&amp;ADDRESS('PR-tampon'!$E159,COLUMN(REFERENCEMENT_FACADE[[#Headers],[ASPECT]])))))</f>
        <v>Panneaux</v>
      </c>
      <c r="D193" s="2" t="str">
        <f ca="1">IF('PR-tampon'!B159="","",IF('PR-tampon'!B159=0,"",INDIRECT(NOM_FR_FACADE&amp;ADDRESS('PR-tampon'!$E159,COLUMN(REFERENCEMENT_FACADE[[#Headers],[TYPE DE PROCEDE]])))))</f>
        <v>Bardage rapporté en fibres-bois</v>
      </c>
      <c r="E193" s="2" t="str">
        <f ca="1">IF('PR-tampon'!B159="","",IF('PR-tampon'!B159=0,"",INDIRECT(NOM_FR_FACADE&amp;ADDRESS('PR-tampon'!$E159,COLUMN(REFERENCEMENT_FACADE[[#Headers],[NOM COMMERCIAL DU PROCEDE]])))))</f>
        <v>V-URBAN OB et OM</v>
      </c>
      <c r="F193" s="2" t="str">
        <f ca="1">IF('PR-tampon'!B159="","",IF('PR-tampon'!B159=0,"",INDIRECT(NOM_FR_FACADE&amp;ADDRESS('PR-tampon'!$E159,COLUMN(REFERENCEMENT_FACADE[[#Headers],[FABRICANT / TITULAIRE]])))))</f>
        <v>Viroc Portugal S.A.</v>
      </c>
      <c r="G193" s="2" t="str">
        <f ca="1">IF('PR-tampon'!B159="","",IF('PR-tampon'!B159=0,"",INDIRECT(NOM_FR_FACADE&amp;ADDRESS('PR-tampon'!$E159,COLUMN(REFERENCEMENT_FACADE[[#Headers],[TYPE DE DOCUMENT DE REFERENCE]])))))</f>
        <v>Avis Technique</v>
      </c>
      <c r="H193" s="2" t="str">
        <f ca="1">IF('PR-tampon'!B159="","",IF('PR-tampon'!B159=0,"",INDIRECT(NOM_FR_FACADE&amp;ADDRESS('PR-tampon'!$E159,COLUMN(REFERENCEMENT_FACADE[[#Headers],[REF]])))))</f>
        <v>2.2/15-1686_V2</v>
      </c>
      <c r="I193" s="7">
        <f ca="1">IF('PR-tampon'!B159="","",IF('PR-tampon'!B159=0,"",INDIRECT(NOM_FR_FACADE&amp;ADDRESS('PR-tampon'!$E159,COLUMN(REFERENCEMENT_FACADE[[#Headers],[AVIS LIMITE AU / VALIDITE]])))))</f>
        <v>46752</v>
      </c>
      <c r="J193" s="7" t="str">
        <f ca="1">IF('PR-tampon'!B159="","",IF('PR-tampon'!B159=0,"",INDIRECT(NOM_FR_FACADE&amp;ADDRESS('PR-tampon'!$E159,COLUMN(REFERENCEMENT_FACADE[[#Headers],[TC/TNC
dans le domaine d''emploi visé]])))))</f>
        <v>TC</v>
      </c>
      <c r="K193" s="2" t="str">
        <f ca="1">IF('PR-tampon'!B159="","",IF('PR-tampon'!B159=0,"",INDIRECT(NOM_FR_FACADE&amp;ADDRESS('PR-tampon'!$E159,COLUMN(REFERENCEMENT_FACADE[[#Headers],[Synthèse support visés]])))))</f>
        <v>COB (NF DTU 31.2) / CLT (Sous AT/DTA)</v>
      </c>
      <c r="L193" s="2" t="str">
        <f ca="1">IF('PR-tampon'!B159="","",IF('PR-tampon'!B159=0,"",INDIRECT(NOM_FR_FACADE&amp;ADDRESS('PR-tampon'!$E159,COLUMN(REFERENCEMENT_FACADE[[#Headers],[LIMITATION DE HAUTEUR DE FACADE3]])))))</f>
        <v>(Situation a à c) h≤ 10 m
(Situation d) h≤ 6 m</v>
      </c>
      <c r="M193" s="74">
        <f ca="1">IF('PR-tampon'!B159="","",IF('PR-tampon'!B159=0,"",INDIRECT(NOM_FR_FACADE&amp;ADDRESS('PR-tampon'!$E159,COLUMN(REFERENCEMENT_FACADE[[#Headers],[LIMITATION DE HAUTEUR DE FACADE]])))))</f>
        <v>10</v>
      </c>
      <c r="N193" s="59" t="str">
        <f ca="1">IF('PR-tampon'!B159="","",IF('PR-tampon'!B159=0,"",IF(INDIRECT(NOM_FR_FACADE&amp;ADDRESS('PR-tampon'!$E159,COLUMN(REFERENCEMENT_FACADE[Observation domaine d''emploi Hauteur])))=0,"-",INDIRECT(NOM_FR_FACADE&amp;ADDRESS('PR-tampon'!$E159,COLUMN(REFERENCEMENT_FACADE[Observation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3" s="2" t="str">
        <f ca="1">IF('PR-tampon'!B159="","",IF('PR-tampon'!B159=0,"",INDIRECT(NOM_FR_FACADE&amp;ADDRESS('PR-tampon'!$E159,COLUMN(REFERENCEMENT_FACADE[[#Headers],[Colonne catégorie visée]])))))</f>
        <v>I
II
III
IV</v>
      </c>
      <c r="P193" s="2" t="str">
        <f ca="1">IF('PR-tampon'!B159="","",IF('PR-tampon'!B159=0,"",INDIRECT(NOM_FR_FACADE&amp;ADDRESS('PR-tampon'!$E159,COLUMN(REFERENCEMENT_FACADE[[#Headers],[Colonne zone visée]])))))</f>
        <v>4
2
1
1</v>
      </c>
      <c r="Q193" s="59" t="str">
        <f ca="1">IF(OR(RECH_CATEGORIE=FALSE,MID(Tableau5[[#This Row],[ZONE DE SISMICITE MAXIMALE POUR LA CATEGORIE DE BATIMENT VISEE]],2,2)="**"),IF('PR-tampon'!B159="","",IF('PR-tampon'!B159=0,"",IF(INDIRECT(NOM_FR_FACADE&amp;ADDRESS('PR-tampon'!$E159,COLUMN(REFERENCEMENT_FACADE[OBSERVATIONS SUR DOMAINE D''EMPLOI Sismique])))="","-",(INDIRECT(NOM_FR_FACADE&amp;ADDRESS('PR-tampon'!$E159,COLUMN(REFERENCEMENT_FACADE[OBSERVATIONS SUR DOMAINE D''EMPLOI Sismique]))))))),"")</f>
        <v>-</v>
      </c>
      <c r="R193" s="2" t="str">
        <f ca="1">IF('PR-tampon'!B159="","",IF('PR-tampon'!B159=0,"",IF(INDIRECT(NOM_FR_FACADE&amp;ADDRESS('PR-tampon'!$E159,COLUMN(REFERENCEMENT_FACADE[REF ApL])))=0,"",INDIRECT(NOM_FR_FACADE&amp;ADDRESS('PR-tampon'!$E159,COLUMN(REFERENCEMENT_FACADE[REF ApL]))))))</f>
        <v/>
      </c>
    </row>
    <row r="194" spans="1:18" ht="170.1" customHeight="1" x14ac:dyDescent="0.25">
      <c r="A194" s="2">
        <f ca="1">IF('PR-tampon'!B160=0,"",IF(A193+1&gt;'MODULE DE RECHERCHE'!$F$36,"",A193+1))</f>
        <v>152</v>
      </c>
      <c r="B194" s="7">
        <f ca="1">IF('PR-tampon'!E160="","",IF('PR-tampon'!E160=0,"",INDIRECT(NOM_FR_FACADE&amp;ADDRESS('PR-tampon'!$E160,COLUMN(REFERENCEMENT_FACADE[[#Headers],[DATE REFERENCEMENT]])))))</f>
        <v>45700</v>
      </c>
      <c r="C194" s="2" t="str">
        <f ca="1">IF('PR-tampon'!B160="","",IF('PR-tampon'!B160=0,"",INDIRECT(NOM_FR_FACADE&amp;ADDRESS('PR-tampon'!$E160,COLUMN(REFERENCEMENT_FACADE[[#Headers],[ASPECT]])))))</f>
        <v>Panneaux</v>
      </c>
      <c r="D194" s="2" t="str">
        <f ca="1">IF('PR-tampon'!B160="","",IF('PR-tampon'!B160=0,"",INDIRECT(NOM_FR_FACADE&amp;ADDRESS('PR-tampon'!$E160,COLUMN(REFERENCEMENT_FACADE[[#Headers],[TYPE DE PROCEDE]])))))</f>
        <v>Bardage rapporté en fibres minérales</v>
      </c>
      <c r="E194" s="2" t="str">
        <f ca="1">IF('PR-tampon'!B160="","",IF('PR-tampon'!B160=0,"",INDIRECT(NOM_FR_FACADE&amp;ADDRESS('PR-tampon'!$E160,COLUMN(REFERENCEMENT_FACADE[[#Headers],[NOM COMMERCIAL DU PROCEDE]])))))</f>
        <v>Rockpanel Durable Ossature Bois sur support bois</v>
      </c>
      <c r="F194" s="2" t="str">
        <f ca="1">IF('PR-tampon'!B160="","",IF('PR-tampon'!B160=0,"",INDIRECT(NOM_FR_FACADE&amp;ADDRESS('PR-tampon'!$E160,COLUMN(REFERENCEMENT_FACADE[[#Headers],[FABRICANT / TITULAIRE]])))))</f>
        <v>Rockwool France SAS – Rockpanel Group</v>
      </c>
      <c r="G194" s="2" t="str">
        <f ca="1">IF('PR-tampon'!B160="","",IF('PR-tampon'!B160=0,"",INDIRECT(NOM_FR_FACADE&amp;ADDRESS('PR-tampon'!$E160,COLUMN(REFERENCEMENT_FACADE[[#Headers],[TYPE DE DOCUMENT DE REFERENCE]])))))</f>
        <v>Avis Technique</v>
      </c>
      <c r="H194" s="2" t="str">
        <f ca="1">IF('PR-tampon'!B160="","",IF('PR-tampon'!B160=0,"",INDIRECT(NOM_FR_FACADE&amp;ADDRESS('PR-tampon'!$E160,COLUMN(REFERENCEMENT_FACADE[[#Headers],[REF]])))))</f>
        <v>2.2/21-1818_V3</v>
      </c>
      <c r="I194" s="7">
        <f ca="1">IF('PR-tampon'!B160="","",IF('PR-tampon'!B160=0,"",INDIRECT(NOM_FR_FACADE&amp;ADDRESS('PR-tampon'!$E160,COLUMN(REFERENCEMENT_FACADE[[#Headers],[AVIS LIMITE AU / VALIDITE]])))))</f>
        <v>46934</v>
      </c>
      <c r="J194" s="7" t="str">
        <f ca="1">IF('PR-tampon'!B160="","",IF('PR-tampon'!B160=0,"",INDIRECT(NOM_FR_FACADE&amp;ADDRESS('PR-tampon'!$E160,COLUMN(REFERENCEMENT_FACADE[[#Headers],[TC/TNC
dans le domaine d''emploi visé]])))))</f>
        <v>TC</v>
      </c>
      <c r="K194" s="2" t="str">
        <f ca="1">IF('PR-tampon'!B160="","",IF('PR-tampon'!B160=0,"",INDIRECT(NOM_FR_FACADE&amp;ADDRESS('PR-tampon'!$E160,COLUMN(REFERENCEMENT_FACADE[[#Headers],[Synthèse support visés]])))))</f>
        <v>COB (NF DTU 31.2) / CLT (Sous AT/DTA)</v>
      </c>
      <c r="L194" s="2" t="str">
        <f ca="1">IF('PR-tampon'!B160="","",IF('PR-tampon'!B160=0,"",INDIRECT(NOM_FR_FACADE&amp;ADDRESS('PR-tampon'!$E160,COLUMN(REFERENCEMENT_FACADE[[#Headers],[LIMITATION DE HAUTEUR DE FACADE3]])))))</f>
        <v>(Situation a à c) h≤ 18 m
(Situation d) h≤ 10 m</v>
      </c>
      <c r="M194" s="74">
        <f ca="1">IF('PR-tampon'!B160="","",IF('PR-tampon'!B160=0,"",INDIRECT(NOM_FR_FACADE&amp;ADDRESS('PR-tampon'!$E160,COLUMN(REFERENCEMENT_FACADE[[#Headers],[LIMITATION DE HAUTEUR DE FACADE]])))))</f>
        <v>18</v>
      </c>
      <c r="N194" s="59" t="str">
        <f ca="1">IF('PR-tampon'!B160="","",IF('PR-tampon'!B160=0,"",IF(INDIRECT(NOM_FR_FACADE&amp;ADDRESS('PR-tampon'!$E160,COLUMN(REFERENCEMENT_FACADE[Observation domaine d''emploi Hauteur])))=0,"-",INDIRECT(NOM_FR_FACADE&amp;ADDRESS('PR-tampon'!$E160,COLUMN(REFERENCEMENT_FACADE[Observation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4" s="2" t="str">
        <f ca="1">IF('PR-tampon'!B160="","",IF('PR-tampon'!B160=0,"",INDIRECT(NOM_FR_FACADE&amp;ADDRESS('PR-tampon'!$E160,COLUMN(REFERENCEMENT_FACADE[[#Headers],[Colonne catégorie visée]])))))</f>
        <v>I
II
III
IV</v>
      </c>
      <c r="P194" s="2" t="str">
        <f ca="1">IF('PR-tampon'!B160="","",IF('PR-tampon'!B160=0,"",INDIRECT(NOM_FR_FACADE&amp;ADDRESS('PR-tampon'!$E160,COLUMN(REFERENCEMENT_FACADE[[#Headers],[Colonne zone visée]])))))</f>
        <v>4
2
1
1</v>
      </c>
      <c r="Q194" s="59" t="str">
        <f ca="1">IF(OR(RECH_CATEGORIE=FALSE,MID(Tableau5[[#This Row],[ZONE DE SISMICITE MAXIMALE POUR LA CATEGORIE DE BATIMENT VISEE]],2,2)="**"),IF('PR-tampon'!B160="","",IF('PR-tampon'!B160=0,"",IF(INDIRECT(NOM_FR_FACADE&amp;ADDRESS('PR-tampon'!$E160,COLUMN(REFERENCEMENT_FACADE[OBSERVATIONS SUR DOMAINE D''EMPLOI Sismique])))="","-",(INDIRECT(NOM_FR_FACADE&amp;ADDRESS('PR-tampon'!$E160,COLUMN(REFERENCEMENT_FACADE[OBSERVATIONS SUR DOMAINE D''EMPLOI Sismique]))))))),"")</f>
        <v>-</v>
      </c>
      <c r="R194" s="2" t="str">
        <f ca="1">IF('PR-tampon'!B160="","",IF('PR-tampon'!B160=0,"",IF(INDIRECT(NOM_FR_FACADE&amp;ADDRESS('PR-tampon'!$E160,COLUMN(REFERENCEMENT_FACADE[REF ApL])))=0,"",INDIRECT(NOM_FR_FACADE&amp;ADDRESS('PR-tampon'!$E160,COLUMN(REFERENCEMENT_FACADE[REF ApL]))))))</f>
        <v/>
      </c>
    </row>
    <row r="195" spans="1:18" ht="170.1" customHeight="1" x14ac:dyDescent="0.25">
      <c r="A195" s="2">
        <f ca="1">IF('PR-tampon'!B161=0,"",IF(A194+1&gt;'MODULE DE RECHERCHE'!$F$36,"",A194+1))</f>
        <v>153</v>
      </c>
      <c r="B195" s="7">
        <f ca="1">IF('PR-tampon'!E161="","",IF('PR-tampon'!E161=0,"",INDIRECT(NOM_FR_FACADE&amp;ADDRESS('PR-tampon'!$E161,COLUMN(REFERENCEMENT_FACADE[[#Headers],[DATE REFERENCEMENT]])))))</f>
        <v>45700</v>
      </c>
      <c r="C195" s="2" t="str">
        <f ca="1">IF('PR-tampon'!B161="","",IF('PR-tampon'!B161=0,"",INDIRECT(NOM_FR_FACADE&amp;ADDRESS('PR-tampon'!$E161,COLUMN(REFERENCEMENT_FACADE[[#Headers],[ASPECT]])))))</f>
        <v>Minéral</v>
      </c>
      <c r="D195" s="2" t="str">
        <f ca="1">IF('PR-tampon'!B161="","",IF('PR-tampon'!B161=0,"",INDIRECT(NOM_FR_FACADE&amp;ADDRESS('PR-tampon'!$E161,COLUMN(REFERENCEMENT_FACADE[[#Headers],[TYPE DE PROCEDE]])))))</f>
        <v xml:space="preserve">Bardage rapporté en céramique </v>
      </c>
      <c r="E195" s="2" t="str">
        <f ca="1">IF('PR-tampon'!B161="","",IF('PR-tampon'!B161=0,"",INDIRECT(NOM_FR_FACADE&amp;ADDRESS('PR-tampon'!$E161,COLUMN(REFERENCEMENT_FACADE[[#Headers],[NOM COMMERCIAL DU PROCEDE]])))))</f>
        <v xml:space="preserve">LAMINAM 5+ CLIP DE FIXATION </v>
      </c>
      <c r="F195" s="2" t="str">
        <f ca="1">IF('PR-tampon'!B161="","",IF('PR-tampon'!B161=0,"",INDIRECT(NOM_FR_FACADE&amp;ADDRESS('PR-tampon'!$E161,COLUMN(REFERENCEMENT_FACADE[[#Headers],[FABRICANT / TITULAIRE]])))))</f>
        <v>Laminam Spa</v>
      </c>
      <c r="G195" s="2" t="str">
        <f ca="1">IF('PR-tampon'!B161="","",IF('PR-tampon'!B161=0,"",INDIRECT(NOM_FR_FACADE&amp;ADDRESS('PR-tampon'!$E161,COLUMN(REFERENCEMENT_FACADE[[#Headers],[TYPE DE DOCUMENT DE REFERENCE]])))))</f>
        <v>Avis Technique</v>
      </c>
      <c r="H195" s="2" t="str">
        <f ca="1">IF('PR-tampon'!B161="","",IF('PR-tampon'!B161=0,"",INDIRECT(NOM_FR_FACADE&amp;ADDRESS('PR-tampon'!$E161,COLUMN(REFERENCEMENT_FACADE[[#Headers],[REF]])))))</f>
        <v>2.2/21-1808_V3</v>
      </c>
      <c r="I195" s="7">
        <f ca="1">IF('PR-tampon'!B161="","",IF('PR-tampon'!B161=0,"",INDIRECT(NOM_FR_FACADE&amp;ADDRESS('PR-tampon'!$E161,COLUMN(REFERENCEMENT_FACADE[[#Headers],[AVIS LIMITE AU / VALIDITE]])))))</f>
        <v>46965</v>
      </c>
      <c r="J195" s="7" t="str">
        <f ca="1">IF('PR-tampon'!B161="","",IF('PR-tampon'!B161=0,"",INDIRECT(NOM_FR_FACADE&amp;ADDRESS('PR-tampon'!$E161,COLUMN(REFERENCEMENT_FACADE[[#Headers],[TC/TNC
dans le domaine d''emploi visé]])))))</f>
        <v>TC</v>
      </c>
      <c r="K195" s="2" t="str">
        <f ca="1">IF('PR-tampon'!B161="","",IF('PR-tampon'!B161=0,"",INDIRECT(NOM_FR_FACADE&amp;ADDRESS('PR-tampon'!$E161,COLUMN(REFERENCEMENT_FACADE[[#Headers],[Synthèse support visés]])))))</f>
        <v>COB (NF DTU 31.2) / CLT (Sous AT/DTA)</v>
      </c>
      <c r="L195" s="2" t="str">
        <f ca="1">IF('PR-tampon'!B161="","",IF('PR-tampon'!B161=0,"",INDIRECT(NOM_FR_FACADE&amp;ADDRESS('PR-tampon'!$E161,COLUMN(REFERENCEMENT_FACADE[[#Headers],[LIMITATION DE HAUTEUR DE FACADE3]])))))</f>
        <v>(Situation a à c) h≤ 6 m
(Situation d) h≤ 6 m</v>
      </c>
      <c r="M195" s="74">
        <f ca="1">IF('PR-tampon'!B161="","",IF('PR-tampon'!B161=0,"",INDIRECT(NOM_FR_FACADE&amp;ADDRESS('PR-tampon'!$E161,COLUMN(REFERENCEMENT_FACADE[[#Headers],[LIMITATION DE HAUTEUR DE FACADE]])))))</f>
        <v>6</v>
      </c>
      <c r="N195" s="59" t="str">
        <f ca="1">IF('PR-tampon'!B161="","",IF('PR-tampon'!B161=0,"",IF(INDIRECT(NOM_FR_FACADE&amp;ADDRESS('PR-tampon'!$E161,COLUMN(REFERENCEMENT_FACADE[Observation domaine d''emploi Hauteur])))=0,"-",INDIRECT(NOM_FR_FACADE&amp;ADDRESS('PR-tampon'!$E161,COLUMN(REFERENCEMENT_FACADE[Observation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5" s="2" t="str">
        <f ca="1">IF('PR-tampon'!B161="","",IF('PR-tampon'!B161=0,"",INDIRECT(NOM_FR_FACADE&amp;ADDRESS('PR-tampon'!$E161,COLUMN(REFERENCEMENT_FACADE[[#Headers],[Colonne catégorie visée]])))))</f>
        <v>I
II
III
IV</v>
      </c>
      <c r="P195" s="2" t="str">
        <f ca="1">IF('PR-tampon'!B161="","",IF('PR-tampon'!B161=0,"",INDIRECT(NOM_FR_FACADE&amp;ADDRESS('PR-tampon'!$E161,COLUMN(REFERENCEMENT_FACADE[[#Headers],[Colonne zone visée]])))))</f>
        <v>4
2
1
1</v>
      </c>
      <c r="Q195" s="59" t="str">
        <f ca="1">IF(OR(RECH_CATEGORIE=FALSE,MID(Tableau5[[#This Row],[ZONE DE SISMICITE MAXIMALE POUR LA CATEGORIE DE BATIMENT VISEE]],2,2)="**"),IF('PR-tampon'!B161="","",IF('PR-tampon'!B161=0,"",IF(INDIRECT(NOM_FR_FACADE&amp;ADDRESS('PR-tampon'!$E161,COLUMN(REFERENCEMENT_FACADE[OBSERVATIONS SUR DOMAINE D''EMPLOI Sismique])))="","-",(INDIRECT(NOM_FR_FACADE&amp;ADDRESS('PR-tampon'!$E161,COLUMN(REFERENCEMENT_FACADE[OBSERVATIONS SUR DOMAINE D''EMPLOI Sismique]))))))),"")</f>
        <v>-</v>
      </c>
      <c r="R195" s="2" t="str">
        <f ca="1">IF('PR-tampon'!B161="","",IF('PR-tampon'!B161=0,"",IF(INDIRECT(NOM_FR_FACADE&amp;ADDRESS('PR-tampon'!$E161,COLUMN(REFERENCEMENT_FACADE[REF ApL])))=0,"",INDIRECT(NOM_FR_FACADE&amp;ADDRESS('PR-tampon'!$E161,COLUMN(REFERENCEMENT_FACADE[REF ApL]))))))</f>
        <v/>
      </c>
    </row>
    <row r="196" spans="1:18" ht="170.1" customHeight="1" x14ac:dyDescent="0.25">
      <c r="A196" s="2">
        <f ca="1">IF('PR-tampon'!B162=0,"",IF(A195+1&gt;'MODULE DE RECHERCHE'!$F$36,"",A195+1))</f>
        <v>154</v>
      </c>
      <c r="B196" s="7">
        <f ca="1">IF('PR-tampon'!E162="","",IF('PR-tampon'!E162=0,"",INDIRECT(NOM_FR_FACADE&amp;ADDRESS('PR-tampon'!$E162,COLUMN(REFERENCEMENT_FACADE[[#Headers],[DATE REFERENCEMENT]])))))</f>
        <v>45370</v>
      </c>
      <c r="C196" s="2" t="str">
        <f ca="1">IF('PR-tampon'!B162="","",IF('PR-tampon'!B162=0,"",INDIRECT(NOM_FR_FACADE&amp;ADDRESS('PR-tampon'!$E162,COLUMN(REFERENCEMENT_FACADE[[#Headers],[ASPECT]])))))</f>
        <v>Minéral</v>
      </c>
      <c r="D196" s="2" t="str">
        <f ca="1">IF('PR-tampon'!B162="","",IF('PR-tampon'!B162=0,"",INDIRECT(NOM_FR_FACADE&amp;ADDRESS('PR-tampon'!$E162,COLUMN(REFERENCEMENT_FACADE[[#Headers],[TYPE DE PROCEDE]])))))</f>
        <v>Bardage rapporté en céramique</v>
      </c>
      <c r="E196" s="2" t="str">
        <f ca="1">IF('PR-tampon'!B162="","",IF('PR-tampon'!B162=0,"",INDIRECT(NOM_FR_FACADE&amp;ADDRESS('PR-tampon'!$E162,COLUMN(REFERENCEMENT_FACADE[[#Headers],[NOM COMMERCIAL DU PROCEDE]])))))</f>
        <v>Granitech GHS</v>
      </c>
      <c r="F196" s="2" t="str">
        <f ca="1">IF('PR-tampon'!B162="","",IF('PR-tampon'!B162=0,"",INDIRECT(NOM_FR_FACADE&amp;ADDRESS('PR-tampon'!$E162,COLUMN(REFERENCEMENT_FACADE[[#Headers],[FABRICANT / TITULAIRE]])))))</f>
        <v>GranitiFiandre Spa</v>
      </c>
      <c r="G196" s="2" t="str">
        <f ca="1">IF('PR-tampon'!B162="","",IF('PR-tampon'!B162=0,"",INDIRECT(NOM_FR_FACADE&amp;ADDRESS('PR-tampon'!$E162,COLUMN(REFERENCEMENT_FACADE[[#Headers],[TYPE DE DOCUMENT DE REFERENCE]])))))</f>
        <v>Avis Technique</v>
      </c>
      <c r="H196" s="2" t="str">
        <f ca="1">IF('PR-tampon'!B162="","",IF('PR-tampon'!B162=0,"",INDIRECT(NOM_FR_FACADE&amp;ADDRESS('PR-tampon'!$E162,COLUMN(REFERENCEMENT_FACADE[[#Headers],[REF]])))))</f>
        <v>2.2/14-1628_V2</v>
      </c>
      <c r="I196" s="7">
        <f ca="1">IF('PR-tampon'!B162="","",IF('PR-tampon'!B162=0,"",INDIRECT(NOM_FR_FACADE&amp;ADDRESS('PR-tampon'!$E162,COLUMN(REFERENCEMENT_FACADE[[#Headers],[AVIS LIMITE AU / VALIDITE]])))))</f>
        <v>46356</v>
      </c>
      <c r="J196" s="7" t="str">
        <f ca="1">IF('PR-tampon'!B162="","",IF('PR-tampon'!B162=0,"",INDIRECT(NOM_FR_FACADE&amp;ADDRESS('PR-tampon'!$E162,COLUMN(REFERENCEMENT_FACADE[[#Headers],[TC/TNC
dans le domaine d''emploi visé]])))))</f>
        <v>TC</v>
      </c>
      <c r="K196" s="2" t="str">
        <f ca="1">IF('PR-tampon'!B162="","",IF('PR-tampon'!B162=0,"",INDIRECT(NOM_FR_FACADE&amp;ADDRESS('PR-tampon'!$E162,COLUMN(REFERENCEMENT_FACADE[[#Headers],[Synthèse support visés]])))))</f>
        <v>COB (NF DTU 31.2) / CLT (Sous AT/DTA)</v>
      </c>
      <c r="L196" s="2" t="str">
        <f ca="1">IF('PR-tampon'!B162="","",IF('PR-tampon'!B162=0,"",INDIRECT(NOM_FR_FACADE&amp;ADDRESS('PR-tampon'!$E162,COLUMN(REFERENCEMENT_FACADE[[#Headers],[LIMITATION DE HAUTEUR DE FACADE3]])))))</f>
        <v>(Situation a à c) h≤ 10 m
(Situation d) h≤ 6 m</v>
      </c>
      <c r="M196" s="74">
        <f ca="1">IF('PR-tampon'!B162="","",IF('PR-tampon'!B162=0,"",INDIRECT(NOM_FR_FACADE&amp;ADDRESS('PR-tampon'!$E162,COLUMN(REFERENCEMENT_FACADE[[#Headers],[LIMITATION DE HAUTEUR DE FACADE]])))))</f>
        <v>10</v>
      </c>
      <c r="N196" s="59" t="str">
        <f ca="1">IF('PR-tampon'!B162="","",IF('PR-tampon'!B162=0,"",IF(INDIRECT(NOM_FR_FACADE&amp;ADDRESS('PR-tampon'!$E162,COLUMN(REFERENCEMENT_FACADE[Observation domaine d''emploi Hauteur])))=0,"-",INDIRECT(NOM_FR_FACADE&amp;ADDRESS('PR-tampon'!$E162,COLUMN(REFERENCEMENT_FACADE[Observation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6" s="2" t="str">
        <f ca="1">IF('PR-tampon'!B162="","",IF('PR-tampon'!B162=0,"",INDIRECT(NOM_FR_FACADE&amp;ADDRESS('PR-tampon'!$E162,COLUMN(REFERENCEMENT_FACADE[[#Headers],[Colonne catégorie visée]])))))</f>
        <v>I
II
III
IV</v>
      </c>
      <c r="P196" s="2" t="str">
        <f ca="1">IF('PR-tampon'!B162="","",IF('PR-tampon'!B162=0,"",INDIRECT(NOM_FR_FACADE&amp;ADDRESS('PR-tampon'!$E162,COLUMN(REFERENCEMENT_FACADE[[#Headers],[Colonne zone visée]])))))</f>
        <v>4
2
1
1</v>
      </c>
      <c r="Q196" s="59" t="str">
        <f ca="1">IF(OR(RECH_CATEGORIE=FALSE,MID(Tableau5[[#This Row],[ZONE DE SISMICITE MAXIMALE POUR LA CATEGORIE DE BATIMENT VISEE]],2,2)="**"),IF('PR-tampon'!B162="","",IF('PR-tampon'!B162=0,"",IF(INDIRECT(NOM_FR_FACADE&amp;ADDRESS('PR-tampon'!$E162,COLUMN(REFERENCEMENT_FACADE[OBSERVATIONS SUR DOMAINE D''EMPLOI Sismique])))="","-",(INDIRECT(NOM_FR_FACADE&amp;ADDRESS('PR-tampon'!$E162,COLUMN(REFERENCEMENT_FACADE[OBSERVATIONS SUR DOMAINE D''EMPLOI Sismique]))))))),"")</f>
        <v>-</v>
      </c>
      <c r="R196" s="2" t="str">
        <f ca="1">IF('PR-tampon'!B162="","",IF('PR-tampon'!B162=0,"",IF(INDIRECT(NOM_FR_FACADE&amp;ADDRESS('PR-tampon'!$E162,COLUMN(REFERENCEMENT_FACADE[REF ApL])))=0,"",INDIRECT(NOM_FR_FACADE&amp;ADDRESS('PR-tampon'!$E162,COLUMN(REFERENCEMENT_FACADE[REF ApL]))))))</f>
        <v/>
      </c>
    </row>
    <row r="197" spans="1:18" ht="170.1" customHeight="1" x14ac:dyDescent="0.25">
      <c r="A197" s="2">
        <f ca="1">IF('PR-tampon'!B163=0,"",IF(A196+1&gt;'MODULE DE RECHERCHE'!$F$36,"",A196+1))</f>
        <v>155</v>
      </c>
      <c r="B197" s="7">
        <f ca="1">IF('PR-tampon'!E163="","",IF('PR-tampon'!E163=0,"",INDIRECT(NOM_FR_FACADE&amp;ADDRESS('PR-tampon'!$E163,COLUMN(REFERENCEMENT_FACADE[[#Headers],[DATE REFERENCEMENT]])))))</f>
        <v>45049</v>
      </c>
      <c r="C197" s="2" t="str">
        <f ca="1">IF('PR-tampon'!B163="","",IF('PR-tampon'!B163=0,"",INDIRECT(NOM_FR_FACADE&amp;ADDRESS('PR-tampon'!$E163,COLUMN(REFERENCEMENT_FACADE[[#Headers],[ASPECT]])))))</f>
        <v>Minéral</v>
      </c>
      <c r="D197" s="2" t="str">
        <f ca="1">IF('PR-tampon'!B163="","",IF('PR-tampon'!B163=0,"",INDIRECT(NOM_FR_FACADE&amp;ADDRESS('PR-tampon'!$E163,COLUMN(REFERENCEMENT_FACADE[[#Headers],[TYPE DE PROCEDE]])))))</f>
        <v>Bardage rapporté en céramique</v>
      </c>
      <c r="E197" s="2" t="str">
        <f ca="1">IF('PR-tampon'!B163="","",IF('PR-tampon'!B163=0,"",INDIRECT(NOM_FR_FACADE&amp;ADDRESS('PR-tampon'!$E163,COLUMN(REFERENCEMENT_FACADE[[#Headers],[NOM COMMERCIAL DU PROCEDE]])))))</f>
        <v>Granitech GHV</v>
      </c>
      <c r="F197" s="2" t="str">
        <f ca="1">IF('PR-tampon'!B163="","",IF('PR-tampon'!B163=0,"",INDIRECT(NOM_FR_FACADE&amp;ADDRESS('PR-tampon'!$E163,COLUMN(REFERENCEMENT_FACADE[[#Headers],[FABRICANT / TITULAIRE]])))))</f>
        <v>GranitiFiandre Spa</v>
      </c>
      <c r="G197" s="2" t="str">
        <f ca="1">IF('PR-tampon'!B163="","",IF('PR-tampon'!B163=0,"",INDIRECT(NOM_FR_FACADE&amp;ADDRESS('PR-tampon'!$E163,COLUMN(REFERENCEMENT_FACADE[[#Headers],[TYPE DE DOCUMENT DE REFERENCE]])))))</f>
        <v>Avis Technique</v>
      </c>
      <c r="H197" s="2" t="str">
        <f ca="1">IF('PR-tampon'!B163="","",IF('PR-tampon'!B163=0,"",INDIRECT(NOM_FR_FACADE&amp;ADDRESS('PR-tampon'!$E163,COLUMN(REFERENCEMENT_FACADE[[#Headers],[REF]])))))</f>
        <v>2.2/12-1507_V2</v>
      </c>
      <c r="I197" s="7">
        <f ca="1">IF('PR-tampon'!B163="","",IF('PR-tampon'!B163=0,"",INDIRECT(NOM_FR_FACADE&amp;ADDRESS('PR-tampon'!$E163,COLUMN(REFERENCEMENT_FACADE[[#Headers],[AVIS LIMITE AU / VALIDITE]])))))</f>
        <v>46387</v>
      </c>
      <c r="J197" s="7" t="str">
        <f ca="1">IF('PR-tampon'!B163="","",IF('PR-tampon'!B163=0,"",INDIRECT(NOM_FR_FACADE&amp;ADDRESS('PR-tampon'!$E163,COLUMN(REFERENCEMENT_FACADE[[#Headers],[TC/TNC
dans le domaine d''emploi visé]])))))</f>
        <v>TC</v>
      </c>
      <c r="K197" s="2" t="str">
        <f ca="1">IF('PR-tampon'!B163="","",IF('PR-tampon'!B163=0,"",INDIRECT(NOM_FR_FACADE&amp;ADDRESS('PR-tampon'!$E163,COLUMN(REFERENCEMENT_FACADE[[#Headers],[Synthèse support visés]])))))</f>
        <v>COB (NF DTU 31.2) / CLT (Sous AT/DTA)</v>
      </c>
      <c r="L197" s="2" t="str">
        <f ca="1">IF('PR-tampon'!B163="","",IF('PR-tampon'!B163=0,"",INDIRECT(NOM_FR_FACADE&amp;ADDRESS('PR-tampon'!$E163,COLUMN(REFERENCEMENT_FACADE[[#Headers],[LIMITATION DE HAUTEUR DE FACADE3]])))))</f>
        <v>(Situation a à c) h≤ 10 m
(Situation d) h≤ 6 m</v>
      </c>
      <c r="M197" s="74">
        <f ca="1">IF('PR-tampon'!B163="","",IF('PR-tampon'!B163=0,"",INDIRECT(NOM_FR_FACADE&amp;ADDRESS('PR-tampon'!$E163,COLUMN(REFERENCEMENT_FACADE[[#Headers],[LIMITATION DE HAUTEUR DE FACADE]])))))</f>
        <v>10</v>
      </c>
      <c r="N197" s="59" t="str">
        <f ca="1">IF('PR-tampon'!B163="","",IF('PR-tampon'!B163=0,"",IF(INDIRECT(NOM_FR_FACADE&amp;ADDRESS('PR-tampon'!$E163,COLUMN(REFERENCEMENT_FACADE[Observation domaine d''emploi Hauteur])))=0,"-",INDIRECT(NOM_FR_FACADE&amp;ADDRESS('PR-tampon'!$E163,COLUMN(REFERENCEMENT_FACADE[Observation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7" s="2" t="str">
        <f ca="1">IF('PR-tampon'!B163="","",IF('PR-tampon'!B163=0,"",INDIRECT(NOM_FR_FACADE&amp;ADDRESS('PR-tampon'!$E163,COLUMN(REFERENCEMENT_FACADE[[#Headers],[Colonne catégorie visée]])))))</f>
        <v>I
II
III
IV</v>
      </c>
      <c r="P197" s="2" t="str">
        <f ca="1">IF('PR-tampon'!B163="","",IF('PR-tampon'!B163=0,"",INDIRECT(NOM_FR_FACADE&amp;ADDRESS('PR-tampon'!$E163,COLUMN(REFERENCEMENT_FACADE[[#Headers],[Colonne zone visée]])))))</f>
        <v>4
2
1
1</v>
      </c>
      <c r="Q197" s="59" t="str">
        <f ca="1">IF(OR(RECH_CATEGORIE=FALSE,MID(Tableau5[[#This Row],[ZONE DE SISMICITE MAXIMALE POUR LA CATEGORIE DE BATIMENT VISEE]],2,2)="**"),IF('PR-tampon'!B163="","",IF('PR-tampon'!B163=0,"",IF(INDIRECT(NOM_FR_FACADE&amp;ADDRESS('PR-tampon'!$E163,COLUMN(REFERENCEMENT_FACADE[OBSERVATIONS SUR DOMAINE D''EMPLOI Sismique])))="","-",(INDIRECT(NOM_FR_FACADE&amp;ADDRESS('PR-tampon'!$E163,COLUMN(REFERENCEMENT_FACADE[OBSERVATIONS SUR DOMAINE D''EMPLOI Sismique]))))))),"")</f>
        <v>-</v>
      </c>
      <c r="R197" s="2" t="str">
        <f ca="1">IF('PR-tampon'!B163="","",IF('PR-tampon'!B163=0,"",IF(INDIRECT(NOM_FR_FACADE&amp;ADDRESS('PR-tampon'!$E163,COLUMN(REFERENCEMENT_FACADE[REF ApL])))=0,"",INDIRECT(NOM_FR_FACADE&amp;ADDRESS('PR-tampon'!$E163,COLUMN(REFERENCEMENT_FACADE[REF ApL]))))))</f>
        <v/>
      </c>
    </row>
    <row r="198" spans="1:18" ht="170.1" customHeight="1" x14ac:dyDescent="0.25">
      <c r="A198" s="2">
        <f ca="1">IF('PR-tampon'!B164=0,"",IF(A197+1&gt;'MODULE DE RECHERCHE'!$F$36,"",A197+1))</f>
        <v>156</v>
      </c>
      <c r="B198" s="7">
        <f ca="1">IF('PR-tampon'!E164="","",IF('PR-tampon'!E164=0,"",INDIRECT(NOM_FR_FACADE&amp;ADDRESS('PR-tampon'!$E164,COLUMN(REFERENCEMENT_FACADE[[#Headers],[DATE REFERENCEMENT]])))))</f>
        <v>44230</v>
      </c>
      <c r="C198" s="2" t="str">
        <f ca="1">IF('PR-tampon'!B164="","",IF('PR-tampon'!B164=0,"",INDIRECT(NOM_FR_FACADE&amp;ADDRESS('PR-tampon'!$E164,COLUMN(REFERENCEMENT_FACADE[[#Headers],[ASPECT]])))))</f>
        <v>Minéral</v>
      </c>
      <c r="D198" s="2" t="str">
        <f ca="1">IF('PR-tampon'!B164="","",IF('PR-tampon'!B164=0,"",INDIRECT(NOM_FR_FACADE&amp;ADDRESS('PR-tampon'!$E164,COLUMN(REFERENCEMENT_FACADE[[#Headers],[TYPE DE PROCEDE]])))))</f>
        <v>Bardage rapporté en céramique</v>
      </c>
      <c r="E198" s="2" t="str">
        <f ca="1">IF('PR-tampon'!B164="","",IF('PR-tampon'!B164=0,"",INDIRECT(NOM_FR_FACADE&amp;ADDRESS('PR-tampon'!$E164,COLUMN(REFERENCEMENT_FACADE[[#Headers],[NOM COMMERCIAL DU PROCEDE]])))))</f>
        <v>Système céramique FV PORCELANOSA GROUPE Fixation Invisible</v>
      </c>
      <c r="F198" s="2" t="str">
        <f ca="1">IF('PR-tampon'!B164="","",IF('PR-tampon'!B164=0,"",INDIRECT(NOM_FR_FACADE&amp;ADDRESS('PR-tampon'!$E164,COLUMN(REFERENCEMENT_FACADE[[#Headers],[FABRICANT / TITULAIRE]])))))</f>
        <v>Porcelanosa Groupe</v>
      </c>
      <c r="G198" s="2" t="str">
        <f ca="1">IF('PR-tampon'!B164="","",IF('PR-tampon'!B164=0,"",INDIRECT(NOM_FR_FACADE&amp;ADDRESS('PR-tampon'!$E164,COLUMN(REFERENCEMENT_FACADE[[#Headers],[TYPE DE DOCUMENT DE REFERENCE]])))))</f>
        <v>Avis Technique</v>
      </c>
      <c r="H198" s="2" t="str">
        <f ca="1">IF('PR-tampon'!B164="","",IF('PR-tampon'!B164=0,"",INDIRECT(NOM_FR_FACADE&amp;ADDRESS('PR-tampon'!$E164,COLUMN(REFERENCEMENT_FACADE[[#Headers],[REF]])))))</f>
        <v>2.2/20-1807_V1</v>
      </c>
      <c r="I198" s="7">
        <f ca="1">IF('PR-tampon'!B164="","",IF('PR-tampon'!B164=0,"",INDIRECT(NOM_FR_FACADE&amp;ADDRESS('PR-tampon'!$E164,COLUMN(REFERENCEMENT_FACADE[[#Headers],[AVIS LIMITE AU / VALIDITE]])))))</f>
        <v>46446</v>
      </c>
      <c r="J198" s="7" t="str">
        <f ca="1">IF('PR-tampon'!B164="","",IF('PR-tampon'!B164=0,"",INDIRECT(NOM_FR_FACADE&amp;ADDRESS('PR-tampon'!$E164,COLUMN(REFERENCEMENT_FACADE[[#Headers],[TC/TNC
dans le domaine d''emploi visé]])))))</f>
        <v>TC</v>
      </c>
      <c r="K198" s="2" t="str">
        <f ca="1">IF('PR-tampon'!B164="","",IF('PR-tampon'!B164=0,"",INDIRECT(NOM_FR_FACADE&amp;ADDRESS('PR-tampon'!$E164,COLUMN(REFERENCEMENT_FACADE[[#Headers],[Synthèse support visés]])))))</f>
        <v>COB (NF DTU 31.2) / CLT (Sous AT/DTA)</v>
      </c>
      <c r="L198" s="2" t="str">
        <f ca="1">IF('PR-tampon'!B164="","",IF('PR-tampon'!B164=0,"",INDIRECT(NOM_FR_FACADE&amp;ADDRESS('PR-tampon'!$E164,COLUMN(REFERENCEMENT_FACADE[[#Headers],[LIMITATION DE HAUTEUR DE FACADE3]])))))</f>
        <v>(Situation a à c) h≤ 10 m
(Situation d) h≤ 6 m</v>
      </c>
      <c r="M198" s="74">
        <f ca="1">IF('PR-tampon'!B164="","",IF('PR-tampon'!B164=0,"",INDIRECT(NOM_FR_FACADE&amp;ADDRESS('PR-tampon'!$E164,COLUMN(REFERENCEMENT_FACADE[[#Headers],[LIMITATION DE HAUTEUR DE FACADE]])))))</f>
        <v>10</v>
      </c>
      <c r="N198" s="59" t="str">
        <f ca="1">IF('PR-tampon'!B164="","",IF('PR-tampon'!B164=0,"",IF(INDIRECT(NOM_FR_FACADE&amp;ADDRESS('PR-tampon'!$E164,COLUMN(REFERENCEMENT_FACADE[Observation domaine d''emploi Hauteur])))=0,"-",INDIRECT(NOM_FR_FACADE&amp;ADDRESS('PR-tampon'!$E164,COLUMN(REFERENCEMENT_FACADE[Observation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8" s="2" t="str">
        <f ca="1">IF('PR-tampon'!B164="","",IF('PR-tampon'!B164=0,"",INDIRECT(NOM_FR_FACADE&amp;ADDRESS('PR-tampon'!$E164,COLUMN(REFERENCEMENT_FACADE[[#Headers],[Colonne catégorie visée]])))))</f>
        <v>I
II
III
IV</v>
      </c>
      <c r="P198" s="2" t="str">
        <f ca="1">IF('PR-tampon'!B164="","",IF('PR-tampon'!B164=0,"",INDIRECT(NOM_FR_FACADE&amp;ADDRESS('PR-tampon'!$E164,COLUMN(REFERENCEMENT_FACADE[[#Headers],[Colonne zone visée]])))))</f>
        <v>4
4
4
4</v>
      </c>
      <c r="Q198" s="59" t="str">
        <f ca="1">IF(OR(RECH_CATEGORIE=FALSE,MID(Tableau5[[#This Row],[ZONE DE SISMICITE MAXIMALE POUR LA CATEGORIE DE BATIMENT VISEE]],2,2)="**"),IF('PR-tampon'!B164="","",IF('PR-tampon'!B164=0,"",IF(INDIRECT(NOM_FR_FACADE&amp;ADDRESS('PR-tampon'!$E164,COLUMN(REFERENCEMENT_FACADE[OBSERVATIONS SUR DOMAINE D''EMPLOI Sismique])))="","-",(INDIRECT(NOM_FR_FACADE&amp;ADDRESS('PR-tampon'!$E164,COLUMN(REFERENCEMENT_FACADE[OBSERVATIONS SUR DOMAINE D''EMPLOI Sismique]))))))),"")</f>
        <v>-</v>
      </c>
      <c r="R198" s="2" t="str">
        <f ca="1">IF('PR-tampon'!B164="","",IF('PR-tampon'!B164=0,"",IF(INDIRECT(NOM_FR_FACADE&amp;ADDRESS('PR-tampon'!$E164,COLUMN(REFERENCEMENT_FACADE[REF ApL])))=0,"",INDIRECT(NOM_FR_FACADE&amp;ADDRESS('PR-tampon'!$E164,COLUMN(REFERENCEMENT_FACADE[REF ApL]))))))</f>
        <v/>
      </c>
    </row>
    <row r="199" spans="1:18" ht="170.1" customHeight="1" x14ac:dyDescent="0.25">
      <c r="A199" s="2">
        <f ca="1">IF('PR-tampon'!B165=0,"",IF(A198+1&gt;'MODULE DE RECHERCHE'!$F$36,"",A198+1))</f>
        <v>157</v>
      </c>
      <c r="B199" s="7">
        <f ca="1">IF('PR-tampon'!E165="","",IF('PR-tampon'!E165=0,"",INDIRECT(NOM_FR_FACADE&amp;ADDRESS('PR-tampon'!$E165,COLUMN(REFERENCEMENT_FACADE[[#Headers],[DATE REFERENCEMENT]])))))</f>
        <v>44230</v>
      </c>
      <c r="C199" s="2" t="str">
        <f ca="1">IF('PR-tampon'!B165="","",IF('PR-tampon'!B165=0,"",INDIRECT(NOM_FR_FACADE&amp;ADDRESS('PR-tampon'!$E165,COLUMN(REFERENCEMENT_FACADE[[#Headers],[ASPECT]])))))</f>
        <v>Minéral</v>
      </c>
      <c r="D199" s="2" t="str">
        <f ca="1">IF('PR-tampon'!B165="","",IF('PR-tampon'!B165=0,"",INDIRECT(NOM_FR_FACADE&amp;ADDRESS('PR-tampon'!$E165,COLUMN(REFERENCEMENT_FACADE[[#Headers],[TYPE DE PROCEDE]])))))</f>
        <v>Bardage rapporté en céramique</v>
      </c>
      <c r="E199" s="2" t="str">
        <f ca="1">IF('PR-tampon'!B165="","",IF('PR-tampon'!B165=0,"",INDIRECT(NOM_FR_FACADE&amp;ADDRESS('PR-tampon'!$E165,COLUMN(REFERENCEMENT_FACADE[[#Headers],[NOM COMMERCIAL DU PROCEDE]])))))</f>
        <v xml:space="preserve">Système céramique FV PORCELANOSA GROUPE Fixation Visible </v>
      </c>
      <c r="F199" s="2" t="str">
        <f ca="1">IF('PR-tampon'!B165="","",IF('PR-tampon'!B165=0,"",INDIRECT(NOM_FR_FACADE&amp;ADDRESS('PR-tampon'!$E165,COLUMN(REFERENCEMENT_FACADE[[#Headers],[FABRICANT / TITULAIRE]])))))</f>
        <v>Porcelanosa Groupe</v>
      </c>
      <c r="G199" s="2" t="str">
        <f ca="1">IF('PR-tampon'!B165="","",IF('PR-tampon'!B165=0,"",INDIRECT(NOM_FR_FACADE&amp;ADDRESS('PR-tampon'!$E165,COLUMN(REFERENCEMENT_FACADE[[#Headers],[TYPE DE DOCUMENT DE REFERENCE]])))))</f>
        <v>Avis Technique</v>
      </c>
      <c r="H199" s="2" t="str">
        <f ca="1">IF('PR-tampon'!B165="","",IF('PR-tampon'!B165=0,"",INDIRECT(NOM_FR_FACADE&amp;ADDRESS('PR-tampon'!$E165,COLUMN(REFERENCEMENT_FACADE[[#Headers],[REF]])))))</f>
        <v>2.2/20-1806_V1</v>
      </c>
      <c r="I199" s="7">
        <f ca="1">IF('PR-tampon'!B165="","",IF('PR-tampon'!B165=0,"",INDIRECT(NOM_FR_FACADE&amp;ADDRESS('PR-tampon'!$E165,COLUMN(REFERENCEMENT_FACADE[[#Headers],[AVIS LIMITE AU / VALIDITE]])))))</f>
        <v>46446</v>
      </c>
      <c r="J199" s="7" t="str">
        <f ca="1">IF('PR-tampon'!B165="","",IF('PR-tampon'!B165=0,"",INDIRECT(NOM_FR_FACADE&amp;ADDRESS('PR-tampon'!$E165,COLUMN(REFERENCEMENT_FACADE[[#Headers],[TC/TNC
dans le domaine d''emploi visé]])))))</f>
        <v>TC</v>
      </c>
      <c r="K199" s="2" t="str">
        <f ca="1">IF('PR-tampon'!B165="","",IF('PR-tampon'!B165=0,"",INDIRECT(NOM_FR_FACADE&amp;ADDRESS('PR-tampon'!$E165,COLUMN(REFERENCEMENT_FACADE[[#Headers],[Synthèse support visés]])))))</f>
        <v>COB (NF DTU 31.2) / CLT (Sous AT/DTA)</v>
      </c>
      <c r="L199" s="2" t="str">
        <f ca="1">IF('PR-tampon'!B165="","",IF('PR-tampon'!B165=0,"",INDIRECT(NOM_FR_FACADE&amp;ADDRESS('PR-tampon'!$E165,COLUMN(REFERENCEMENT_FACADE[[#Headers],[LIMITATION DE HAUTEUR DE FACADE3]])))))</f>
        <v>(Situation a à c) h≤ 10 m
(Situation d) h≤ 6 m</v>
      </c>
      <c r="M199" s="74">
        <f ca="1">IF('PR-tampon'!B165="","",IF('PR-tampon'!B165=0,"",INDIRECT(NOM_FR_FACADE&amp;ADDRESS('PR-tampon'!$E165,COLUMN(REFERENCEMENT_FACADE[[#Headers],[LIMITATION DE HAUTEUR DE FACADE]])))))</f>
        <v>10</v>
      </c>
      <c r="N199" s="59" t="str">
        <f ca="1">IF('PR-tampon'!B165="","",IF('PR-tampon'!B165=0,"",IF(INDIRECT(NOM_FR_FACADE&amp;ADDRESS('PR-tampon'!$E165,COLUMN(REFERENCEMENT_FACADE[Observation domaine d''emploi Hauteur])))=0,"-",INDIRECT(NOM_FR_FACADE&amp;ADDRESS('PR-tampon'!$E165,COLUMN(REFERENCEMENT_FACADE[Observation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9" s="2" t="str">
        <f ca="1">IF('PR-tampon'!B165="","",IF('PR-tampon'!B165=0,"",INDIRECT(NOM_FR_FACADE&amp;ADDRESS('PR-tampon'!$E165,COLUMN(REFERENCEMENT_FACADE[[#Headers],[Colonne catégorie visée]])))))</f>
        <v>I
II
III
IV</v>
      </c>
      <c r="P199" s="2" t="str">
        <f ca="1">IF('PR-tampon'!B165="","",IF('PR-tampon'!B165=0,"",INDIRECT(NOM_FR_FACADE&amp;ADDRESS('PR-tampon'!$E165,COLUMN(REFERENCEMENT_FACADE[[#Headers],[Colonne zone visée]])))))</f>
        <v>4
4
4
4</v>
      </c>
      <c r="Q199" s="59" t="str">
        <f ca="1">IF(OR(RECH_CATEGORIE=FALSE,MID(Tableau5[[#This Row],[ZONE DE SISMICITE MAXIMALE POUR LA CATEGORIE DE BATIMENT VISEE]],2,2)="**"),IF('PR-tampon'!B165="","",IF('PR-tampon'!B165=0,"",IF(INDIRECT(NOM_FR_FACADE&amp;ADDRESS('PR-tampon'!$E165,COLUMN(REFERENCEMENT_FACADE[OBSERVATIONS SUR DOMAINE D''EMPLOI Sismique])))="","-",(INDIRECT(NOM_FR_FACADE&amp;ADDRESS('PR-tampon'!$E165,COLUMN(REFERENCEMENT_FACADE[OBSERVATIONS SUR DOMAINE D''EMPLOI Sismique]))))))),"")</f>
        <v>-</v>
      </c>
      <c r="R199" s="2" t="str">
        <f ca="1">IF('PR-tampon'!B165="","",IF('PR-tampon'!B165=0,"",IF(INDIRECT(NOM_FR_FACADE&amp;ADDRESS('PR-tampon'!$E165,COLUMN(REFERENCEMENT_FACADE[REF ApL])))=0,"",INDIRECT(NOM_FR_FACADE&amp;ADDRESS('PR-tampon'!$E165,COLUMN(REFERENCEMENT_FACADE[REF ApL]))))))</f>
        <v/>
      </c>
    </row>
    <row r="200" spans="1:18" ht="170.1" customHeight="1" x14ac:dyDescent="0.25">
      <c r="A200" s="2">
        <f ca="1">IF('PR-tampon'!B166=0,"",IF(A199+1&gt;'MODULE DE RECHERCHE'!$F$36,"",A199+1))</f>
        <v>158</v>
      </c>
      <c r="B200" s="7">
        <f ca="1">IF('PR-tampon'!E166="","",IF('PR-tampon'!E166=0,"",INDIRECT(NOM_FR_FACADE&amp;ADDRESS('PR-tampon'!$E166,COLUMN(REFERENCEMENT_FACADE[[#Headers],[DATE REFERENCEMENT]])))))</f>
        <v>45700</v>
      </c>
      <c r="C200" s="2" t="str">
        <f ca="1">IF('PR-tampon'!B166="","",IF('PR-tampon'!B166=0,"",INDIRECT(NOM_FR_FACADE&amp;ADDRESS('PR-tampon'!$E166,COLUMN(REFERENCEMENT_FACADE[[#Headers],[ASPECT]])))))</f>
        <v>Métallique</v>
      </c>
      <c r="D200" s="2" t="str">
        <f ca="1">IF('PR-tampon'!B166="","",IF('PR-tampon'!B166=0,"",INDIRECT(NOM_FR_FACADE&amp;ADDRESS('PR-tampon'!$E166,COLUMN(REFERENCEMENT_FACADE[[#Headers],[TYPE DE PROCEDE]])))))</f>
        <v>Bardage rapporté en cassettes composites sur FOB (Propriétaire)</v>
      </c>
      <c r="E200" s="2" t="str">
        <f ca="1">IF('PR-tampon'!B166="","",IF('PR-tampon'!B166=0,"",INDIRECT(NOM_FR_FACADE&amp;ADDRESS('PR-tampon'!$E166,COLUMN(REFERENCEMENT_FACADE[[#Headers],[NOM COMMERCIAL DU PROCEDE]])))))</f>
        <v>Façade PANOBLOC</v>
      </c>
      <c r="F200" s="2" t="str">
        <f ca="1">IF('PR-tampon'!B166="","",IF('PR-tampon'!B166=0,"",INDIRECT(NOM_FR_FACADE&amp;ADDRESS('PR-tampon'!$E166,COLUMN(REFERENCEMENT_FACADE[[#Headers],[FABRICANT / TITULAIRE]])))))</f>
        <v>Techniwood S.A.S.</v>
      </c>
      <c r="G200" s="2" t="str">
        <f ca="1">IF('PR-tampon'!B166="","",IF('PR-tampon'!B166=0,"",INDIRECT(NOM_FR_FACADE&amp;ADDRESS('PR-tampon'!$E166,COLUMN(REFERENCEMENT_FACADE[[#Headers],[TYPE DE DOCUMENT DE REFERENCE]])))))</f>
        <v>Avis Technique</v>
      </c>
      <c r="H200" s="2" t="str">
        <f ca="1">IF('PR-tampon'!B166="","",IF('PR-tampon'!B166=0,"",INDIRECT(NOM_FR_FACADE&amp;ADDRESS('PR-tampon'!$E166,COLUMN(REFERENCEMENT_FACADE[[#Headers],[REF]])))))</f>
        <v>2.1/14-1636_V3</v>
      </c>
      <c r="I200" s="7">
        <f ca="1">IF('PR-tampon'!B166="","",IF('PR-tampon'!B166=0,"",INDIRECT(NOM_FR_FACADE&amp;ADDRESS('PR-tampon'!$E166,COLUMN(REFERENCEMENT_FACADE[[#Headers],[AVIS LIMITE AU / VALIDITE]])))))</f>
        <v>46752</v>
      </c>
      <c r="J200" s="7" t="str">
        <f ca="1">IF('PR-tampon'!B166="","",IF('PR-tampon'!B166=0,"",INDIRECT(NOM_FR_FACADE&amp;ADDRESS('PR-tampon'!$E166,COLUMN(REFERENCEMENT_FACADE[[#Headers],[TC/TNC
dans le domaine d''emploi visé]])))))</f>
        <v>TNC
(Non sur liste verte de la C2p à date de référencement / EVALUATION RECENTE)</v>
      </c>
      <c r="K200" s="2" t="str">
        <f ca="1">IF('PR-tampon'!B166="","",IF('PR-tampon'!B166=0,"",INDIRECT(NOM_FR_FACADE&amp;ADDRESS('PR-tampon'!$E166,COLUMN(REFERENCEMENT_FACADE[[#Headers],[Synthèse support visés]])))))</f>
        <v>FOB (Sous AT/DTA/ATEx)</v>
      </c>
      <c r="L200" s="2" t="str">
        <f ca="1">IF('PR-tampon'!B166="","",IF('PR-tampon'!B166=0,"",INDIRECT(NOM_FR_FACADE&amp;ADDRESS('PR-tampon'!$E166,COLUMN(REFERENCEMENT_FACADE[[#Headers],[LIMITATION DE HAUTEUR DE FACADE3]])))))</f>
        <v>(Situation a à c) h≤ 18 m
(Situation d) h≤ 10 m</v>
      </c>
      <c r="M200" s="74">
        <f ca="1">IF('PR-tampon'!B166="","",IF('PR-tampon'!B166=0,"",INDIRECT(NOM_FR_FACADE&amp;ADDRESS('PR-tampon'!$E166,COLUMN(REFERENCEMENT_FACADE[[#Headers],[LIMITATION DE HAUTEUR DE FACADE]])))))</f>
        <v>18</v>
      </c>
      <c r="N200" s="59" t="str">
        <f ca="1">IF('PR-tampon'!B166="","",IF('PR-tampon'!B166=0,"",IF(INDIRECT(NOM_FR_FACADE&amp;ADDRESS('PR-tampon'!$E166,COLUMN(REFERENCEMENT_FACADE[Observation domaine d''emploi Hauteur])))=0,"-",INDIRECT(NOM_FR_FACADE&amp;ADDRESS('PR-tampon'!$E166,COLUMN(REFERENCEMENT_FACADE[Observation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0" s="2" t="str">
        <f ca="1">IF('PR-tampon'!B166="","",IF('PR-tampon'!B166=0,"",INDIRECT(NOM_FR_FACADE&amp;ADDRESS('PR-tampon'!$E166,COLUMN(REFERENCEMENT_FACADE[[#Headers],[Colonne catégorie visée]])))))</f>
        <v>I
II
III
IV</v>
      </c>
      <c r="P200" s="2" t="str">
        <f ca="1">IF('PR-tampon'!B166="","",IF('PR-tampon'!B166=0,"",INDIRECT(NOM_FR_FACADE&amp;ADDRESS('PR-tampon'!$E166,COLUMN(REFERENCEMENT_FACADE[[#Headers],[Colonne zone visée]])))))</f>
        <v>4
4**
4**
4**</v>
      </c>
      <c r="Q200" s="59" t="str">
        <f ca="1">IF(OR(RECH_CATEGORIE=FALSE,MID(Tableau5[[#This Row],[ZONE DE SISMICITE MAXIMALE POUR LA CATEGORIE DE BATIMENT VISEE]],2,2)="**"),IF('PR-tampon'!B166="","",IF('PR-tampon'!B166=0,"",IF(INDIRECT(NOM_FR_FACADE&amp;ADDRESS('PR-tampon'!$E166,COLUMN(REFERENCEMENT_FACADE[OBSERVATIONS SUR DOMAINE D''EMPLOI Sismique])))="","-",(INDIRECT(NOM_FR_FACADE&amp;ADDRESS('PR-tampon'!$E166,COLUMN(REFERENCEMENT_FACADE[OBSERVATIONS SUR DOMAINE D''EMPLOI Sismique]))))))),"")</f>
        <v>** Domaine d'emploi sismique :
Toutefois le procédé de bardage extérieur pourra limiter les zones de sismicité des bâtiments visés.</v>
      </c>
      <c r="R200" s="2" t="str">
        <f ca="1">IF('PR-tampon'!B166="","",IF('PR-tampon'!B166=0,"",IF(INDIRECT(NOM_FR_FACADE&amp;ADDRESS('PR-tampon'!$E166,COLUMN(REFERENCEMENT_FACADE[REF ApL])))=0,"",INDIRECT(NOM_FR_FACADE&amp;ADDRESS('PR-tampon'!$E166,COLUMN(REFERENCEMENT_FACADE[REF ApL]))))))</f>
        <v>AL14-146 Version 3</v>
      </c>
    </row>
    <row r="201" spans="1:18" ht="170.1" customHeight="1" x14ac:dyDescent="0.25">
      <c r="A201" s="2">
        <f ca="1">IF('PR-tampon'!B167=0,"",IF(A200+1&gt;'MODULE DE RECHERCHE'!$F$36,"",A200+1))</f>
        <v>159</v>
      </c>
      <c r="B201" s="7">
        <f ca="1">IF('PR-tampon'!E167="","",IF('PR-tampon'!E167=0,"",INDIRECT(NOM_FR_FACADE&amp;ADDRESS('PR-tampon'!$E167,COLUMN(REFERENCEMENT_FACADE[[#Headers],[DATE REFERENCEMENT]])))))</f>
        <v>45384</v>
      </c>
      <c r="C201" s="2" t="str">
        <f ca="1">IF('PR-tampon'!B167="","",IF('PR-tampon'!B167=0,"",INDIRECT(NOM_FR_FACADE&amp;ADDRESS('PR-tampon'!$E167,COLUMN(REFERENCEMENT_FACADE[[#Headers],[ASPECT]])))))</f>
        <v>Métallique</v>
      </c>
      <c r="D201" s="2" t="str">
        <f ca="1">IF('PR-tampon'!B167="","",IF('PR-tampon'!B167=0,"",INDIRECT(NOM_FR_FACADE&amp;ADDRESS('PR-tampon'!$E167,COLUMN(REFERENCEMENT_FACADE[[#Headers],[TYPE DE PROCEDE]])))))</f>
        <v>Bardage rapporté en cassettes composites</v>
      </c>
      <c r="E201" s="2" t="str">
        <f ca="1">IF('PR-tampon'!B167="","",IF('PR-tampon'!B167=0,"",INDIRECT(NOM_FR_FACADE&amp;ADDRESS('PR-tampon'!$E167,COLUMN(REFERENCEMENT_FACADE[[#Headers],[NOM COMMERCIAL DU PROCEDE]])))))</f>
        <v>Larson® cassette sur support bois</v>
      </c>
      <c r="F201" s="2" t="str">
        <f ca="1">IF('PR-tampon'!B167="","",IF('PR-tampon'!B167=0,"",INDIRECT(NOM_FR_FACADE&amp;ADDRESS('PR-tampon'!$E167,COLUMN(REFERENCEMENT_FACADE[[#Headers],[FABRICANT / TITULAIRE]])))))</f>
        <v>Alucoil
(SP)</v>
      </c>
      <c r="G201" s="2" t="str">
        <f ca="1">IF('PR-tampon'!B167="","",IF('PR-tampon'!B167=0,"",INDIRECT(NOM_FR_FACADE&amp;ADDRESS('PR-tampon'!$E167,COLUMN(REFERENCEMENT_FACADE[[#Headers],[TYPE DE DOCUMENT DE REFERENCE]])))))</f>
        <v>Avis Technique</v>
      </c>
      <c r="H201" s="2" t="str">
        <f ca="1">IF('PR-tampon'!B167="","",IF('PR-tampon'!B167=0,"",INDIRECT(NOM_FR_FACADE&amp;ADDRESS('PR-tampon'!$E167,COLUMN(REFERENCEMENT_FACADE[[#Headers],[REF]])))))</f>
        <v>2.2/23-1856_V1</v>
      </c>
      <c r="I201" s="7">
        <f ca="1">IF('PR-tampon'!B167="","",IF('PR-tampon'!B167=0,"",INDIRECT(NOM_FR_FACADE&amp;ADDRESS('PR-tampon'!$E167,COLUMN(REFERENCEMENT_FACADE[[#Headers],[AVIS LIMITE AU / VALIDITE]])))))</f>
        <v>46053</v>
      </c>
      <c r="J201" s="7" t="str">
        <f ca="1">IF('PR-tampon'!B167="","",IF('PR-tampon'!B167=0,"",INDIRECT(NOM_FR_FACADE&amp;ADDRESS('PR-tampon'!$E167,COLUMN(REFERENCEMENT_FACADE[[#Headers],[TC/TNC
dans le domaine d''emploi visé]])))))</f>
        <v>TC</v>
      </c>
      <c r="K201" s="2" t="str">
        <f ca="1">IF('PR-tampon'!B167="","",IF('PR-tampon'!B167=0,"",INDIRECT(NOM_FR_FACADE&amp;ADDRESS('PR-tampon'!$E167,COLUMN(REFERENCEMENT_FACADE[[#Headers],[Synthèse support visés]])))))</f>
        <v>COB (NF DTU 31.2) / CLT (Sous AT/DTA)</v>
      </c>
      <c r="L201" s="2" t="str">
        <f ca="1">IF('PR-tampon'!B167="","",IF('PR-tampon'!B167=0,"",INDIRECT(NOM_FR_FACADE&amp;ADDRESS('PR-tampon'!$E167,COLUMN(REFERENCEMENT_FACADE[[#Headers],[LIMITATION DE HAUTEUR DE FACADE3]])))))</f>
        <v>(Situation a à c) h≤ 18 m
(Situation d) h≤ 10 m</v>
      </c>
      <c r="M201" s="74">
        <f ca="1">IF('PR-tampon'!B167="","",IF('PR-tampon'!B167=0,"",INDIRECT(NOM_FR_FACADE&amp;ADDRESS('PR-tampon'!$E167,COLUMN(REFERENCEMENT_FACADE[[#Headers],[LIMITATION DE HAUTEUR DE FACADE]])))))</f>
        <v>18</v>
      </c>
      <c r="N201" s="59" t="str">
        <f ca="1">IF('PR-tampon'!B167="","",IF('PR-tampon'!B167=0,"",IF(INDIRECT(NOM_FR_FACADE&amp;ADDRESS('PR-tampon'!$E167,COLUMN(REFERENCEMENT_FACADE[Observation domaine d''emploi Hauteur])))=0,"-",INDIRECT(NOM_FR_FACADE&amp;ADDRESS('PR-tampon'!$E167,COLUMN(REFERENCEMENT_FACADE[Observation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1" s="2" t="str">
        <f ca="1">IF('PR-tampon'!B167="","",IF('PR-tampon'!B167=0,"",INDIRECT(NOM_FR_FACADE&amp;ADDRESS('PR-tampon'!$E167,COLUMN(REFERENCEMENT_FACADE[[#Headers],[Colonne catégorie visée]])))))</f>
        <v>I
II
III
IV</v>
      </c>
      <c r="P201" s="2" t="str">
        <f ca="1">IF('PR-tampon'!B167="","",IF('PR-tampon'!B167=0,"",INDIRECT(NOM_FR_FACADE&amp;ADDRESS('PR-tampon'!$E167,COLUMN(REFERENCEMENT_FACADE[[#Headers],[Colonne zone visée]])))))</f>
        <v>4
2
1
1</v>
      </c>
      <c r="Q201" s="59" t="str">
        <f ca="1">IF(OR(RECH_CATEGORIE=FALSE,MID(Tableau5[[#This Row],[ZONE DE SISMICITE MAXIMALE POUR LA CATEGORIE DE BATIMENT VISEE]],2,2)="**"),IF('PR-tampon'!B167="","",IF('PR-tampon'!B167=0,"",IF(INDIRECT(NOM_FR_FACADE&amp;ADDRESS('PR-tampon'!$E167,COLUMN(REFERENCEMENT_FACADE[OBSERVATIONS SUR DOMAINE D''EMPLOI Sismique])))="","-",(INDIRECT(NOM_FR_FACADE&amp;ADDRESS('PR-tampon'!$E167,COLUMN(REFERENCEMENT_FACADE[OBSERVATIONS SUR DOMAINE D''EMPLOI Sismique]))))))),"")</f>
        <v>-</v>
      </c>
      <c r="R201" s="2" t="str">
        <f ca="1">IF('PR-tampon'!B167="","",IF('PR-tampon'!B167=0,"",IF(INDIRECT(NOM_FR_FACADE&amp;ADDRESS('PR-tampon'!$E167,COLUMN(REFERENCEMENT_FACADE[REF ApL])))=0,"",INDIRECT(NOM_FR_FACADE&amp;ADDRESS('PR-tampon'!$E167,COLUMN(REFERENCEMENT_FACADE[REF ApL]))))))</f>
        <v/>
      </c>
    </row>
    <row r="202" spans="1:18" ht="170.1" customHeight="1" x14ac:dyDescent="0.25">
      <c r="A202" s="2">
        <f ca="1">IF('PR-tampon'!B168=0,"",IF(A201+1&gt;'MODULE DE RECHERCHE'!$F$36,"",A201+1))</f>
        <v>160</v>
      </c>
      <c r="B202" s="7">
        <f ca="1">IF('PR-tampon'!E168="","",IF('PR-tampon'!E168=0,"",INDIRECT(NOM_FR_FACADE&amp;ADDRESS('PR-tampon'!$E168,COLUMN(REFERENCEMENT_FACADE[[#Headers],[DATE REFERENCEMENT]])))))</f>
        <v>44634</v>
      </c>
      <c r="C202" s="2" t="str">
        <f ca="1">IF('PR-tampon'!B168="","",IF('PR-tampon'!B168=0,"",INDIRECT(NOM_FR_FACADE&amp;ADDRESS('PR-tampon'!$E168,COLUMN(REFERENCEMENT_FACADE[[#Headers],[ASPECT]])))))</f>
        <v>Métallique</v>
      </c>
      <c r="D202" s="2" t="str">
        <f ca="1">IF('PR-tampon'!B168="","",IF('PR-tampon'!B168=0,"",INDIRECT(NOM_FR_FACADE&amp;ADDRESS('PR-tampon'!$E168,COLUMN(REFERENCEMENT_FACADE[[#Headers],[TYPE DE PROCEDE]])))))</f>
        <v>Bardage rapporté en cassettes composites</v>
      </c>
      <c r="E202" s="2" t="str">
        <f ca="1">IF('PR-tampon'!B168="","",IF('PR-tampon'!B168=0,"",INDIRECT(NOM_FR_FACADE&amp;ADDRESS('PR-tampon'!$E168,COLUMN(REFERENCEMENT_FACADE[[#Headers],[NOM COMMERCIAL DU PROCEDE]])))))</f>
        <v>ALPOLIC - SYSTÈME CASSETTES</v>
      </c>
      <c r="F202" s="2" t="str">
        <f ca="1">IF('PR-tampon'!B168="","",IF('PR-tampon'!B168=0,"",INDIRECT(NOM_FR_FACADE&amp;ADDRESS('PR-tampon'!$E168,COLUMN(REFERENCEMENT_FACADE[[#Headers],[FABRICANT / TITULAIRE]])))))</f>
        <v>Mitsubishi Polyester Film GmbH</v>
      </c>
      <c r="G202" s="2" t="str">
        <f ca="1">IF('PR-tampon'!B168="","",IF('PR-tampon'!B168=0,"",INDIRECT(NOM_FR_FACADE&amp;ADDRESS('PR-tampon'!$E168,COLUMN(REFERENCEMENT_FACADE[[#Headers],[TYPE DE DOCUMENT DE REFERENCE]])))))</f>
        <v>Avis Technique</v>
      </c>
      <c r="H202" s="2" t="str">
        <f ca="1">IF('PR-tampon'!B168="","",IF('PR-tampon'!B168=0,"",INDIRECT(NOM_FR_FACADE&amp;ADDRESS('PR-tampon'!$E168,COLUMN(REFERENCEMENT_FACADE[[#Headers],[REF]])))))</f>
        <v>2.2/17-1786_V3</v>
      </c>
      <c r="I202" s="7">
        <f ca="1">IF('PR-tampon'!B168="","",IF('PR-tampon'!B168=0,"",INDIRECT(NOM_FR_FACADE&amp;ADDRESS('PR-tampon'!$E168,COLUMN(REFERENCEMENT_FACADE[[#Headers],[AVIS LIMITE AU / VALIDITE]])))))</f>
        <v>46053</v>
      </c>
      <c r="J202" s="7" t="str">
        <f ca="1">IF('PR-tampon'!B168="","",IF('PR-tampon'!B168=0,"",INDIRECT(NOM_FR_FACADE&amp;ADDRESS('PR-tampon'!$E168,COLUMN(REFERENCEMENT_FACADE[[#Headers],[TC/TNC
dans le domaine d''emploi visé]])))))</f>
        <v>TC</v>
      </c>
      <c r="K202" s="2" t="str">
        <f ca="1">IF('PR-tampon'!B168="","",IF('PR-tampon'!B168=0,"",INDIRECT(NOM_FR_FACADE&amp;ADDRESS('PR-tampon'!$E168,COLUMN(REFERENCEMENT_FACADE[[#Headers],[Synthèse support visés]])))))</f>
        <v>COB (NF DTU 31.2) / CLT (Sous AT/DTA)</v>
      </c>
      <c r="L202" s="2" t="str">
        <f ca="1">IF('PR-tampon'!B168="","",IF('PR-tampon'!B168=0,"",INDIRECT(NOM_FR_FACADE&amp;ADDRESS('PR-tampon'!$E168,COLUMN(REFERENCEMENT_FACADE[[#Headers],[LIMITATION DE HAUTEUR DE FACADE3]])))))</f>
        <v>(Situation a à c) h≤ 10 m
(Situation d) h≤ 6 m</v>
      </c>
      <c r="M202" s="74">
        <f ca="1">IF('PR-tampon'!B168="","",IF('PR-tampon'!B168=0,"",INDIRECT(NOM_FR_FACADE&amp;ADDRESS('PR-tampon'!$E168,COLUMN(REFERENCEMENT_FACADE[[#Headers],[LIMITATION DE HAUTEUR DE FACADE]])))))</f>
        <v>10</v>
      </c>
      <c r="N202" s="59" t="str">
        <f ca="1">IF('PR-tampon'!B168="","",IF('PR-tampon'!B168=0,"",IF(INDIRECT(NOM_FR_FACADE&amp;ADDRESS('PR-tampon'!$E168,COLUMN(REFERENCEMENT_FACADE[Observation domaine d''emploi Hauteur])))=0,"-",INDIRECT(NOM_FR_FACADE&amp;ADDRESS('PR-tampon'!$E168,COLUMN(REFERENCEMENT_FACADE[Observation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2" s="2" t="str">
        <f ca="1">IF('PR-tampon'!B168="","",IF('PR-tampon'!B168=0,"",INDIRECT(NOM_FR_FACADE&amp;ADDRESS('PR-tampon'!$E168,COLUMN(REFERENCEMENT_FACADE[[#Headers],[Colonne catégorie visée]])))))</f>
        <v>I
II
III
IV</v>
      </c>
      <c r="P202" s="2" t="str">
        <f ca="1">IF('PR-tampon'!B168="","",IF('PR-tampon'!B168=0,"",INDIRECT(NOM_FR_FACADE&amp;ADDRESS('PR-tampon'!$E168,COLUMN(REFERENCEMENT_FACADE[[#Headers],[Colonne zone visée]])))))</f>
        <v>4
2
1
1</v>
      </c>
      <c r="Q202" s="59" t="str">
        <f ca="1">IF(OR(RECH_CATEGORIE=FALSE,MID(Tableau5[[#This Row],[ZONE DE SISMICITE MAXIMALE POUR LA CATEGORIE DE BATIMENT VISEE]],2,2)="**"),IF('PR-tampon'!B168="","",IF('PR-tampon'!B168=0,"",IF(INDIRECT(NOM_FR_FACADE&amp;ADDRESS('PR-tampon'!$E168,COLUMN(REFERENCEMENT_FACADE[OBSERVATIONS SUR DOMAINE D''EMPLOI Sismique])))="","-",(INDIRECT(NOM_FR_FACADE&amp;ADDRESS('PR-tampon'!$E168,COLUMN(REFERENCEMENT_FACADE[OBSERVATIONS SUR DOMAINE D''EMPLOI Sismique]))))))),"")</f>
        <v>-</v>
      </c>
      <c r="R202" s="2" t="str">
        <f ca="1">IF('PR-tampon'!B168="","",IF('PR-tampon'!B168=0,"",IF(INDIRECT(NOM_FR_FACADE&amp;ADDRESS('PR-tampon'!$E168,COLUMN(REFERENCEMENT_FACADE[REF ApL])))=0,"",INDIRECT(NOM_FR_FACADE&amp;ADDRESS('PR-tampon'!$E168,COLUMN(REFERENCEMENT_FACADE[REF ApL]))))))</f>
        <v/>
      </c>
    </row>
    <row r="203" spans="1:18" ht="170.1" customHeight="1" x14ac:dyDescent="0.25">
      <c r="A203" s="2">
        <f ca="1">IF('PR-tampon'!B169=0,"",IF(A202+1&gt;'MODULE DE RECHERCHE'!$F$36,"",A202+1))</f>
        <v>161</v>
      </c>
      <c r="B203" s="7">
        <f ca="1">IF('PR-tampon'!E169="","",IF('PR-tampon'!E169=0,"",INDIRECT(NOM_FR_FACADE&amp;ADDRESS('PR-tampon'!$E169,COLUMN(REFERENCEMENT_FACADE[[#Headers],[DATE REFERENCEMENT]])))))</f>
        <v>45881</v>
      </c>
      <c r="C203" s="2" t="str">
        <f ca="1">IF('PR-tampon'!B169="","",IF('PR-tampon'!B169=0,"",INDIRECT(NOM_FR_FACADE&amp;ADDRESS('PR-tampon'!$E169,COLUMN(REFERENCEMENT_FACADE[[#Headers],[ASPECT]])))))</f>
        <v>Lames</v>
      </c>
      <c r="D203" s="2" t="str">
        <f ca="1">IF('PR-tampon'!B169="","",IF('PR-tampon'!B169=0,"",INDIRECT(NOM_FR_FACADE&amp;ADDRESS('PR-tampon'!$E169,COLUMN(REFERENCEMENT_FACADE[[#Headers],[TYPE DE PROCEDE]])))))</f>
        <v>Bardage rapporté en bois-plastique sur FOB (Propriétaire)</v>
      </c>
      <c r="E203" s="2" t="str">
        <f ca="1">IF('PR-tampon'!B169="","",IF('PR-tampon'!B169=0,"",INDIRECT(NOM_FR_FACADE&amp;ADDRESS('PR-tampon'!$E169,COLUMN(REFERENCEMENT_FACADE[[#Headers],[NOM COMMERCIAL DU PROCEDE]])))))</f>
        <v>Façade à ossature bois non porteuse perspirante</v>
      </c>
      <c r="F203" s="2" t="str">
        <f ca="1">IF('PR-tampon'!B169="","",IF('PR-tampon'!B169=0,"",INDIRECT(NOM_FR_FACADE&amp;ADDRESS('PR-tampon'!$E169,COLUMN(REFERENCEMENT_FACADE[[#Headers],[FABRICANT / TITULAIRE]])))))</f>
        <v>SYbois</v>
      </c>
      <c r="G203" s="2" t="str">
        <f ca="1">IF('PR-tampon'!B169="","",IF('PR-tampon'!B169=0,"",INDIRECT(NOM_FR_FACADE&amp;ADDRESS('PR-tampon'!$E169,COLUMN(REFERENCEMENT_FACADE[[#Headers],[TYPE DE DOCUMENT DE REFERENCE]])))))</f>
        <v>Appréciation Technique d'Expérimentation (ATEx cas a)</v>
      </c>
      <c r="H203" s="2" t="str">
        <f ca="1">IF('PR-tampon'!B169="","",IF('PR-tampon'!B169=0,"",INDIRECT(NOM_FR_FACADE&amp;ADDRESS('PR-tampon'!$E169,COLUMN(REFERENCEMENT_FACADE[[#Headers],[REF]])))))</f>
        <v>2944_v2</v>
      </c>
      <c r="I203" s="7">
        <f ca="1">IF('PR-tampon'!B169="","",IF('PR-tampon'!B169=0,"",INDIRECT(NOM_FR_FACADE&amp;ADDRESS('PR-tampon'!$E169,COLUMN(REFERENCEMENT_FACADE[[#Headers],[AVIS LIMITE AU / VALIDITE]])))))</f>
        <v>46022</v>
      </c>
      <c r="J203" s="7" t="str">
        <f ca="1">IF('PR-tampon'!B169="","",IF('PR-tampon'!B169=0,"",INDIRECT(NOM_FR_FACADE&amp;ADDRESS('PR-tampon'!$E169,COLUMN(REFERENCEMENT_FACADE[[#Headers],[TC/TNC
dans le domaine d''emploi visé]])))))</f>
        <v>TC</v>
      </c>
      <c r="K203" s="2" t="str">
        <f ca="1">IF('PR-tampon'!B169="","",IF('PR-tampon'!B169=0,"",INDIRECT(NOM_FR_FACADE&amp;ADDRESS('PR-tampon'!$E169,COLUMN(REFERENCEMENT_FACADE[[#Headers],[Synthèse support visés]])))))</f>
        <v>FOB (Sous AT/DTA/ATEx)</v>
      </c>
      <c r="L203" s="2" t="str">
        <f ca="1">IF('PR-tampon'!B169="","",IF('PR-tampon'!B169=0,"",INDIRECT(NOM_FR_FACADE&amp;ADDRESS('PR-tampon'!$E169,COLUMN(REFERENCEMENT_FACADE[[#Headers],[LIMITATION DE HAUTEUR DE FACADE3]])))))</f>
        <v>(Situation a à c) h≤ 18 m
(Situation d) h≤ 10 m</v>
      </c>
      <c r="M203" s="74">
        <f ca="1">IF('PR-tampon'!B169="","",IF('PR-tampon'!B169=0,"",INDIRECT(NOM_FR_FACADE&amp;ADDRESS('PR-tampon'!$E169,COLUMN(REFERENCEMENT_FACADE[[#Headers],[LIMITATION DE HAUTEUR DE FACADE]])))))</f>
        <v>18</v>
      </c>
      <c r="N203" s="59" t="str">
        <f ca="1">IF('PR-tampon'!B169="","",IF('PR-tampon'!B169=0,"",IF(INDIRECT(NOM_FR_FACADE&amp;ADDRESS('PR-tampon'!$E169,COLUMN(REFERENCEMENT_FACADE[Observation domaine d''emploi Hauteur])))=0,"-",INDIRECT(NOM_FR_FACADE&amp;ADDRESS('PR-tampon'!$E169,COLUMN(REFERENCEMENT_FACADE[Observation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3" s="2" t="str">
        <f ca="1">IF('PR-tampon'!B169="","",IF('PR-tampon'!B169=0,"",INDIRECT(NOM_FR_FACADE&amp;ADDRESS('PR-tampon'!$E169,COLUMN(REFERENCEMENT_FACADE[[#Headers],[Colonne catégorie visée]])))))</f>
        <v>I
II
III
IV</v>
      </c>
      <c r="P203" s="2" t="str">
        <f ca="1">IF('PR-tampon'!B169="","",IF('PR-tampon'!B169=0,"",INDIRECT(NOM_FR_FACADE&amp;ADDRESS('PR-tampon'!$E169,COLUMN(REFERENCEMENT_FACADE[[#Headers],[Colonne zone visée]])))))</f>
        <v>4
4**
4**
4**</v>
      </c>
      <c r="Q203" s="59" t="str">
        <f ca="1">IF(OR(RECH_CATEGORIE=FALSE,MID(Tableau5[[#This Row],[ZONE DE SISMICITE MAXIMALE POUR LA CATEGORIE DE BATIMENT VISEE]],2,2)="**"),IF('PR-tampon'!B169="","",IF('PR-tampon'!B169=0,"",IF(INDIRECT(NOM_FR_FACADE&amp;ADDRESS('PR-tampon'!$E169,COLUMN(REFERENCEMENT_FACADE[OBSERVATIONS SUR DOMAINE D''EMPLOI Sismique])))="","-",(INDIRECT(NOM_FR_FACADE&amp;ADDRESS('PR-tampon'!$E169,COLUMN(REFERENCEMENT_FACADE[OBSERVATIONS SUR DOMAINE D''EMPLOI Sismique]))))))),"")</f>
        <v>** Domaine d'emploi sismique :
Toutefois le procédé de bardage extérieur pourra limiter les zones de sismicité des bâtiments visés.</v>
      </c>
      <c r="R203" s="2" t="str">
        <f ca="1">IF('PR-tampon'!B169="","",IF('PR-tampon'!B169=0,"",IF(INDIRECT(NOM_FR_FACADE&amp;ADDRESS('PR-tampon'!$E169,COLUMN(REFERENCEMENT_FACADE[REF ApL])))=0,"",INDIRECT(NOM_FR_FACADE&amp;ADDRESS('PR-tampon'!$E169,COLUMN(REFERENCEMENT_FACADE[REF ApL]))))))</f>
        <v>EFR 14-001488
EFR 18-004504</v>
      </c>
    </row>
    <row r="204" spans="1:18" ht="170.1" customHeight="1" x14ac:dyDescent="0.25">
      <c r="A204" s="2">
        <f ca="1">IF('PR-tampon'!B170=0,"",IF(A203+1&gt;'MODULE DE RECHERCHE'!$F$36,"",A203+1))</f>
        <v>162</v>
      </c>
      <c r="B204" s="7">
        <f ca="1">IF('PR-tampon'!E170="","",IF('PR-tampon'!E170=0,"",INDIRECT(NOM_FR_FACADE&amp;ADDRESS('PR-tampon'!$E170,COLUMN(REFERENCEMENT_FACADE[[#Headers],[DATE REFERENCEMENT]])))))</f>
        <v>45700</v>
      </c>
      <c r="C204" s="2" t="str">
        <f ca="1">IF('PR-tampon'!B170="","",IF('PR-tampon'!B170=0,"",INDIRECT(NOM_FR_FACADE&amp;ADDRESS('PR-tampon'!$E170,COLUMN(REFERENCEMENT_FACADE[[#Headers],[ASPECT]])))))</f>
        <v>Lames</v>
      </c>
      <c r="D204" s="2" t="str">
        <f ca="1">IF('PR-tampon'!B170="","",IF('PR-tampon'!B170=0,"",INDIRECT(NOM_FR_FACADE&amp;ADDRESS('PR-tampon'!$E170,COLUMN(REFERENCEMENT_FACADE[[#Headers],[TYPE DE PROCEDE]])))))</f>
        <v>Bardage rapporté en bois-plastique sur FOB (Propriétaire)</v>
      </c>
      <c r="E204" s="2" t="str">
        <f ca="1">IF('PR-tampon'!B170="","",IF('PR-tampon'!B170=0,"",INDIRECT(NOM_FR_FACADE&amp;ADDRESS('PR-tampon'!$E170,COLUMN(REFERENCEMENT_FACADE[[#Headers],[NOM COMMERCIAL DU PROCEDE]])))))</f>
        <v>Façade PANOBLOC</v>
      </c>
      <c r="F204" s="2" t="str">
        <f ca="1">IF('PR-tampon'!B170="","",IF('PR-tampon'!B170=0,"",INDIRECT(NOM_FR_FACADE&amp;ADDRESS('PR-tampon'!$E170,COLUMN(REFERENCEMENT_FACADE[[#Headers],[FABRICANT / TITULAIRE]])))))</f>
        <v>Techniwood S.A.S.</v>
      </c>
      <c r="G204" s="2" t="str">
        <f ca="1">IF('PR-tampon'!B170="","",IF('PR-tampon'!B170=0,"",INDIRECT(NOM_FR_FACADE&amp;ADDRESS('PR-tampon'!$E170,COLUMN(REFERENCEMENT_FACADE[[#Headers],[TYPE DE DOCUMENT DE REFERENCE]])))))</f>
        <v>Avis Technique</v>
      </c>
      <c r="H204" s="2" t="str">
        <f ca="1">IF('PR-tampon'!B170="","",IF('PR-tampon'!B170=0,"",INDIRECT(NOM_FR_FACADE&amp;ADDRESS('PR-tampon'!$E170,COLUMN(REFERENCEMENT_FACADE[[#Headers],[REF]])))))</f>
        <v>2.1/14-1636_V3</v>
      </c>
      <c r="I204" s="7">
        <f ca="1">IF('PR-tampon'!B170="","",IF('PR-tampon'!B170=0,"",INDIRECT(NOM_FR_FACADE&amp;ADDRESS('PR-tampon'!$E170,COLUMN(REFERENCEMENT_FACADE[[#Headers],[AVIS LIMITE AU / VALIDITE]])))))</f>
        <v>46752</v>
      </c>
      <c r="J204" s="7" t="str">
        <f ca="1">IF('PR-tampon'!B170="","",IF('PR-tampon'!B170=0,"",INDIRECT(NOM_FR_FACADE&amp;ADDRESS('PR-tampon'!$E170,COLUMN(REFERENCEMENT_FACADE[[#Headers],[TC/TNC
dans le domaine d''emploi visé]])))))</f>
        <v>TNC
(Non sur liste verte de la C2p à date de référencement / EVALUATION RECENTE)</v>
      </c>
      <c r="K204" s="2" t="str">
        <f ca="1">IF('PR-tampon'!B170="","",IF('PR-tampon'!B170=0,"",INDIRECT(NOM_FR_FACADE&amp;ADDRESS('PR-tampon'!$E170,COLUMN(REFERENCEMENT_FACADE[[#Headers],[Synthèse support visés]])))))</f>
        <v>FOB (Sous AT/DTA/ATEx)</v>
      </c>
      <c r="L204" s="2" t="str">
        <f ca="1">IF('PR-tampon'!B170="","",IF('PR-tampon'!B170=0,"",INDIRECT(NOM_FR_FACADE&amp;ADDRESS('PR-tampon'!$E170,COLUMN(REFERENCEMENT_FACADE[[#Headers],[LIMITATION DE HAUTEUR DE FACADE3]])))))</f>
        <v>(Situation a à c) h≤ 18 m
(Situation d) h≤ 10 m</v>
      </c>
      <c r="M204" s="74">
        <f ca="1">IF('PR-tampon'!B170="","",IF('PR-tampon'!B170=0,"",INDIRECT(NOM_FR_FACADE&amp;ADDRESS('PR-tampon'!$E170,COLUMN(REFERENCEMENT_FACADE[[#Headers],[LIMITATION DE HAUTEUR DE FACADE]])))))</f>
        <v>18</v>
      </c>
      <c r="N204" s="59" t="str">
        <f ca="1">IF('PR-tampon'!B170="","",IF('PR-tampon'!B170=0,"",IF(INDIRECT(NOM_FR_FACADE&amp;ADDRESS('PR-tampon'!$E170,COLUMN(REFERENCEMENT_FACADE[Observation domaine d''emploi Hauteur])))=0,"-",INDIRECT(NOM_FR_FACADE&amp;ADDRESS('PR-tampon'!$E170,COLUMN(REFERENCEMENT_FACADE[Observation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4" s="2" t="str">
        <f ca="1">IF('PR-tampon'!B170="","",IF('PR-tampon'!B170=0,"",INDIRECT(NOM_FR_FACADE&amp;ADDRESS('PR-tampon'!$E170,COLUMN(REFERENCEMENT_FACADE[[#Headers],[Colonne catégorie visée]])))))</f>
        <v>I
II
III
IV</v>
      </c>
      <c r="P204" s="2" t="str">
        <f ca="1">IF('PR-tampon'!B170="","",IF('PR-tampon'!B170=0,"",INDIRECT(NOM_FR_FACADE&amp;ADDRESS('PR-tampon'!$E170,COLUMN(REFERENCEMENT_FACADE[[#Headers],[Colonne zone visée]])))))</f>
        <v>4
4**
4**
4**</v>
      </c>
      <c r="Q204" s="59" t="str">
        <f ca="1">IF(OR(RECH_CATEGORIE=FALSE,MID(Tableau5[[#This Row],[ZONE DE SISMICITE MAXIMALE POUR LA CATEGORIE DE BATIMENT VISEE]],2,2)="**"),IF('PR-tampon'!B170="","",IF('PR-tampon'!B170=0,"",IF(INDIRECT(NOM_FR_FACADE&amp;ADDRESS('PR-tampon'!$E170,COLUMN(REFERENCEMENT_FACADE[OBSERVATIONS SUR DOMAINE D''EMPLOI Sismique])))="","-",(INDIRECT(NOM_FR_FACADE&amp;ADDRESS('PR-tampon'!$E170,COLUMN(REFERENCEMENT_FACADE[OBSERVATIONS SUR DOMAINE D''EMPLOI Sismique]))))))),"")</f>
        <v>** Domaine d'emploi sismique :
Toutefois le procédé de bardage extérieur pourra limiter les zones de sismicité des bâtiments visés.</v>
      </c>
      <c r="R204" s="2" t="str">
        <f ca="1">IF('PR-tampon'!B170="","",IF('PR-tampon'!B170=0,"",IF(INDIRECT(NOM_FR_FACADE&amp;ADDRESS('PR-tampon'!$E170,COLUMN(REFERENCEMENT_FACADE[REF ApL])))=0,"",INDIRECT(NOM_FR_FACADE&amp;ADDRESS('PR-tampon'!$E170,COLUMN(REFERENCEMENT_FACADE[REF ApL]))))))</f>
        <v>AL14-146 Version 3</v>
      </c>
    </row>
    <row r="205" spans="1:18" ht="170.1" customHeight="1" x14ac:dyDescent="0.25">
      <c r="A205" s="2">
        <f ca="1">IF('PR-tampon'!B171=0,"",IF(A204+1&gt;'MODULE DE RECHERCHE'!$F$36,"",A204+1))</f>
        <v>163</v>
      </c>
      <c r="B205" s="7">
        <f ca="1">IF('PR-tampon'!E171="","",IF('PR-tampon'!E171=0,"",INDIRECT(NOM_FR_FACADE&amp;ADDRESS('PR-tampon'!$E171,COLUMN(REFERENCEMENT_FACADE[[#Headers],[DATE REFERENCEMENT]])))))</f>
        <v>45881</v>
      </c>
      <c r="C205" s="2" t="str">
        <f ca="1">IF('PR-tampon'!B171="","",IF('PR-tampon'!B171=0,"",INDIRECT(NOM_FR_FACADE&amp;ADDRESS('PR-tampon'!$E171,COLUMN(REFERENCEMENT_FACADE[[#Headers],[ASPECT]])))))</f>
        <v>Lames</v>
      </c>
      <c r="D205" s="2" t="str">
        <f ca="1">IF('PR-tampon'!B171="","",IF('PR-tampon'!B171=0,"",INDIRECT(NOM_FR_FACADE&amp;ADDRESS('PR-tampon'!$E171,COLUMN(REFERENCEMENT_FACADE[[#Headers],[TYPE DE PROCEDE]])))))</f>
        <v>Bardage rapporté en bois-plastique</v>
      </c>
      <c r="E205" s="2" t="str">
        <f ca="1">IF('PR-tampon'!B171="","",IF('PR-tampon'!B171=0,"",INDIRECT(NOM_FR_FACADE&amp;ADDRESS('PR-tampon'!$E171,COLUMN(REFERENCEMENT_FACADE[[#Headers],[NOM COMMERCIAL DU PROCEDE]])))))</f>
        <v>WEO 35</v>
      </c>
      <c r="F205" s="2" t="str">
        <f ca="1">IF('PR-tampon'!B171="","",IF('PR-tampon'!B171=0,"",INDIRECT(NOM_FR_FACADE&amp;ADDRESS('PR-tampon'!$E171,COLUMN(REFERENCEMENT_FACADE[[#Headers],[FABRICANT / TITULAIRE]])))))</f>
        <v>Fiberdeck</v>
      </c>
      <c r="G205" s="2" t="str">
        <f ca="1">IF('PR-tampon'!B171="","",IF('PR-tampon'!B171=0,"",INDIRECT(NOM_FR_FACADE&amp;ADDRESS('PR-tampon'!$E171,COLUMN(REFERENCEMENT_FACADE[[#Headers],[TYPE DE DOCUMENT DE REFERENCE]])))))</f>
        <v>Avis Technique</v>
      </c>
      <c r="H205" s="2" t="str">
        <f ca="1">IF('PR-tampon'!B171="","",IF('PR-tampon'!B171=0,"",INDIRECT(NOM_FR_FACADE&amp;ADDRESS('PR-tampon'!$E171,COLUMN(REFERENCEMENT_FACADE[[#Headers],[REF]])))))</f>
        <v>2.2/23-1855_V2</v>
      </c>
      <c r="I205" s="7">
        <f ca="1">IF('PR-tampon'!B171="","",IF('PR-tampon'!B171=0,"",INDIRECT(NOM_FR_FACADE&amp;ADDRESS('PR-tampon'!$E171,COLUMN(REFERENCEMENT_FACADE[[#Headers],[AVIS LIMITE AU / VALIDITE]])))))</f>
        <v>46445</v>
      </c>
      <c r="J205" s="7" t="str">
        <f ca="1">IF('PR-tampon'!B171="","",IF('PR-tampon'!B171=0,"",INDIRECT(NOM_FR_FACADE&amp;ADDRESS('PR-tampon'!$E171,COLUMN(REFERENCEMENT_FACADE[[#Headers],[TC/TNC
dans le domaine d''emploi visé]])))))</f>
        <v>TC</v>
      </c>
      <c r="K205" s="2" t="str">
        <f ca="1">IF('PR-tampon'!B171="","",IF('PR-tampon'!B171=0,"",INDIRECT(NOM_FR_FACADE&amp;ADDRESS('PR-tampon'!$E171,COLUMN(REFERENCEMENT_FACADE[[#Headers],[Synthèse support visés]])))))</f>
        <v>COB (NF DTU 31.2) / CLT (Sous AT/DTA)</v>
      </c>
      <c r="L205" s="2" t="str">
        <f ca="1">IF('PR-tampon'!B171="","",IF('PR-tampon'!B171=0,"",INDIRECT(NOM_FR_FACADE&amp;ADDRESS('PR-tampon'!$E171,COLUMN(REFERENCEMENT_FACADE[[#Headers],[LIMITATION DE HAUTEUR DE FACADE3]])))))</f>
        <v>(Situation a à c) h≤ 10 m
(Situation d) h≤ 6 m</v>
      </c>
      <c r="M205" s="74">
        <f ca="1">IF('PR-tampon'!B171="","",IF('PR-tampon'!B171=0,"",INDIRECT(NOM_FR_FACADE&amp;ADDRESS('PR-tampon'!$E171,COLUMN(REFERENCEMENT_FACADE[[#Headers],[LIMITATION DE HAUTEUR DE FACADE]])))))</f>
        <v>10</v>
      </c>
      <c r="N205" s="59" t="str">
        <f ca="1">IF('PR-tampon'!B171="","",IF('PR-tampon'!B171=0,"",IF(INDIRECT(NOM_FR_FACADE&amp;ADDRESS('PR-tampon'!$E171,COLUMN(REFERENCEMENT_FACADE[Observation domaine d''emploi Hauteur])))=0,"-",INDIRECT(NOM_FR_FACADE&amp;ADDRESS('PR-tampon'!$E171,COLUMN(REFERENCEMENT_FACADE[Observation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5" s="2" t="str">
        <f ca="1">IF('PR-tampon'!B171="","",IF('PR-tampon'!B171=0,"",INDIRECT(NOM_FR_FACADE&amp;ADDRESS('PR-tampon'!$E171,COLUMN(REFERENCEMENT_FACADE[[#Headers],[Colonne catégorie visée]])))))</f>
        <v>I
II
III
IV</v>
      </c>
      <c r="P205" s="2" t="str">
        <f ca="1">IF('PR-tampon'!B171="","",IF('PR-tampon'!B171=0,"",INDIRECT(NOM_FR_FACADE&amp;ADDRESS('PR-tampon'!$E171,COLUMN(REFERENCEMENT_FACADE[[#Headers],[Colonne zone visée]])))))</f>
        <v>4
4**
4**
1</v>
      </c>
      <c r="Q205" s="59" t="str">
        <f ca="1">IF(OR(RECH_CATEGORIE=FALSE,MID(Tableau5[[#This Row],[ZONE DE SISMICITE MAXIMALE POUR LA CATEGORIE DE BATIMENT VISEE]],2,2)="**"),IF('PR-tampon'!B171="","",IF('PR-tampon'!B171=0,"",IF(INDIRECT(NOM_FR_FACADE&amp;ADDRESS('PR-tampon'!$E171,COLUMN(REFERENCEMENT_FACADE[OBSERVATIONS SUR DOMAINE D''EMPLOI Sismique])))="","-",(INDIRECT(NOM_FR_FACADE&amp;ADDRESS('PR-tampon'!$E171,COLUMN(REFERENCEMENT_FACADE[OBSERVATIONS SUR DOMAINE D''EMPLOI Sismique]))))))),"")</f>
        <v>** Domaine d'emploi sismique :
Pose autorisée sur paroi plane, verticale avec ossatures support de bardage en bois</v>
      </c>
      <c r="R205" s="2" t="str">
        <f ca="1">IF('PR-tampon'!B171="","",IF('PR-tampon'!B171=0,"",IF(INDIRECT(NOM_FR_FACADE&amp;ADDRESS('PR-tampon'!$E171,COLUMN(REFERENCEMENT_FACADE[REF ApL])))=0,"",INDIRECT(NOM_FR_FACADE&amp;ADDRESS('PR-tampon'!$E171,COLUMN(REFERENCEMENT_FACADE[REF ApL]))))))</f>
        <v/>
      </c>
    </row>
    <row r="206" spans="1:18" ht="170.1" customHeight="1" x14ac:dyDescent="0.25">
      <c r="A206" s="2">
        <f ca="1">IF('PR-tampon'!B172=0,"",IF(A205+1&gt;'MODULE DE RECHERCHE'!$F$36,"",A205+1))</f>
        <v>164</v>
      </c>
      <c r="B206" s="7">
        <f ca="1">IF('PR-tampon'!E172="","",IF('PR-tampon'!E172=0,"",INDIRECT(NOM_FR_FACADE&amp;ADDRESS('PR-tampon'!$E172,COLUMN(REFERENCEMENT_FACADE[[#Headers],[DATE REFERENCEMENT]])))))</f>
        <v>45700</v>
      </c>
      <c r="C206" s="2" t="str">
        <f ca="1">IF('PR-tampon'!B172="","",IF('PR-tampon'!B172=0,"",INDIRECT(NOM_FR_FACADE&amp;ADDRESS('PR-tampon'!$E172,COLUMN(REFERENCEMENT_FACADE[[#Headers],[ASPECT]])))))</f>
        <v>Lames</v>
      </c>
      <c r="D206" s="2" t="str">
        <f ca="1">IF('PR-tampon'!B172="","",IF('PR-tampon'!B172=0,"",INDIRECT(NOM_FR_FACADE&amp;ADDRESS('PR-tampon'!$E172,COLUMN(REFERENCEMENT_FACADE[[#Headers],[TYPE DE PROCEDE]])))))</f>
        <v>Bardage rapporté en bois-plastique</v>
      </c>
      <c r="E206" s="2" t="str">
        <f ca="1">IF('PR-tampon'!B172="","",IF('PR-tampon'!B172=0,"",INDIRECT(NOM_FR_FACADE&amp;ADDRESS('PR-tampon'!$E172,COLUMN(REFERENCEMENT_FACADE[[#Headers],[NOM COMMERCIAL DU PROCEDE]])))))</f>
        <v>NOMAD / CLAD / SMART / LINK sur Support Bois</v>
      </c>
      <c r="F206" s="2" t="str">
        <f ca="1">IF('PR-tampon'!B172="","",IF('PR-tampon'!B172=0,"",INDIRECT(NOM_FR_FACADE&amp;ADDRESS('PR-tampon'!$E172,COLUMN(REFERENCEMENT_FACADE[[#Headers],[FABRICANT / TITULAIRE]])))))</f>
        <v>Neolife</v>
      </c>
      <c r="G206" s="2" t="str">
        <f ca="1">IF('PR-tampon'!B172="","",IF('PR-tampon'!B172=0,"",INDIRECT(NOM_FR_FACADE&amp;ADDRESS('PR-tampon'!$E172,COLUMN(REFERENCEMENT_FACADE[[#Headers],[TYPE DE DOCUMENT DE REFERENCE]])))))</f>
        <v>Avis Technique</v>
      </c>
      <c r="H206" s="2" t="str">
        <f ca="1">IF('PR-tampon'!B172="","",IF('PR-tampon'!B172=0,"",INDIRECT(NOM_FR_FACADE&amp;ADDRESS('PR-tampon'!$E172,COLUMN(REFERENCEMENT_FACADE[[#Headers],[REF]])))))</f>
        <v>2.2/21-1819_V3</v>
      </c>
      <c r="I206" s="7">
        <f ca="1">IF('PR-tampon'!B172="","",IF('PR-tampon'!B172=0,"",INDIRECT(NOM_FR_FACADE&amp;ADDRESS('PR-tampon'!$E172,COLUMN(REFERENCEMENT_FACADE[[#Headers],[AVIS LIMITE AU / VALIDITE]])))))</f>
        <v>46387</v>
      </c>
      <c r="J206" s="7" t="str">
        <f ca="1">IF('PR-tampon'!B172="","",IF('PR-tampon'!B172=0,"",INDIRECT(NOM_FR_FACADE&amp;ADDRESS('PR-tampon'!$E172,COLUMN(REFERENCEMENT_FACADE[[#Headers],[TC/TNC
dans le domaine d''emploi visé]])))))</f>
        <v>TNC
(Non sur liste verte de la C2p à date de référencement / EVALUATION RECENTE)</v>
      </c>
      <c r="K206" s="2" t="str">
        <f ca="1">IF('PR-tampon'!B172="","",IF('PR-tampon'!B172=0,"",INDIRECT(NOM_FR_FACADE&amp;ADDRESS('PR-tampon'!$E172,COLUMN(REFERENCEMENT_FACADE[[#Headers],[Synthèse support visés]])))))</f>
        <v>COB (NF DTU 31.2) / FOB (NF DTU 31.4) / CLT (Sous AT/DTA)</v>
      </c>
      <c r="L206" s="2" t="str">
        <f ca="1">IF('PR-tampon'!B172="","",IF('PR-tampon'!B172=0,"",INDIRECT(NOM_FR_FACADE&amp;ADDRESS('PR-tampon'!$E172,COLUMN(REFERENCEMENT_FACADE[[#Headers],[LIMITATION DE HAUTEUR DE FACADE3]])))))</f>
        <v>(Situation a à c) h≤ 28 m
(Situation d) h≤ 18 m</v>
      </c>
      <c r="M206" s="74">
        <f ca="1">IF('PR-tampon'!B172="","",IF('PR-tampon'!B172=0,"",INDIRECT(NOM_FR_FACADE&amp;ADDRESS('PR-tampon'!$E172,COLUMN(REFERENCEMENT_FACADE[[#Headers],[LIMITATION DE HAUTEUR DE FACADE]])))))</f>
        <v>28</v>
      </c>
      <c r="N206" s="59" t="str">
        <f ca="1">IF('PR-tampon'!B172="","",IF('PR-tampon'!B172=0,"",IF(INDIRECT(NOM_FR_FACADE&amp;ADDRESS('PR-tampon'!$E172,COLUMN(REFERENCEMENT_FACADE[Observation domaine d''emploi Hauteur])))=0,"-",INDIRECT(NOM_FR_FACADE&amp;ADDRESS('PR-tampon'!$E172,COLUMN(REFERENCEMENT_FACADE[Observation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6" s="2" t="str">
        <f ca="1">IF('PR-tampon'!B172="","",IF('PR-tampon'!B172=0,"",INDIRECT(NOM_FR_FACADE&amp;ADDRESS('PR-tampon'!$E172,COLUMN(REFERENCEMENT_FACADE[[#Headers],[Colonne catégorie visée]])))))</f>
        <v>I
II
III
IV</v>
      </c>
      <c r="P206" s="2" t="str">
        <f ca="1">IF('PR-tampon'!B172="","",IF('PR-tampon'!B172=0,"",INDIRECT(NOM_FR_FACADE&amp;ADDRESS('PR-tampon'!$E172,COLUMN(REFERENCEMENT_FACADE[[#Headers],[Colonne zone visée]])))))</f>
        <v>4**
4**
4**
1*</v>
      </c>
      <c r="Q206" s="59" t="str">
        <f ca="1">IF(OR(RECH_CATEGORIE=FALSE,MID(Tableau5[[#This Row],[ZONE DE SISMICITE MAXIMALE POUR LA CATEGORIE DE BATIMENT VISEE]],2,2)="**"),IF('PR-tampon'!B172="","",IF('PR-tampon'!B172=0,"",IF(INDIRECT(NOM_FR_FACADE&amp;ADDRESS('PR-tampon'!$E172,COLUMN(REFERENCEMENT_FACADE[OBSERVATIONS SUR DOMAINE D''EMPLOI Sismique])))="","-",(INDIRECT(NOM_FR_FACADE&amp;ADDRESS('PR-tampon'!$E172,COLUMN(REFERENCEMENT_FACADE[OBSERVATIONS SUR DOMAINE D''EMPLOI Sismique]))))))),"")</f>
        <v>** Domaine d'emploi sismique :
Exclusion de la pose sur FOB Filante sur appuis multiples</v>
      </c>
      <c r="R206" s="2" t="str">
        <f ca="1">IF('PR-tampon'!B172="","",IF('PR-tampon'!B172=0,"",IF(INDIRECT(NOM_FR_FACADE&amp;ADDRESS('PR-tampon'!$E172,COLUMN(REFERENCEMENT_FACADE[REF ApL])))=0,"",INDIRECT(NOM_FR_FACADE&amp;ADDRESS('PR-tampon'!$E172,COLUMN(REFERENCEMENT_FACADE[REF ApL]))))))</f>
        <v>EFR-21-00186 Révision 3</v>
      </c>
    </row>
    <row r="207" spans="1:18" ht="170.1" customHeight="1" x14ac:dyDescent="0.25">
      <c r="A207" s="2">
        <f ca="1">IF('PR-tampon'!B173=0,"",IF(A206+1&gt;'MODULE DE RECHERCHE'!$F$36,"",A206+1))</f>
        <v>165</v>
      </c>
      <c r="B207" s="7">
        <f ca="1">IF('PR-tampon'!E173="","",IF('PR-tampon'!E173=0,"",INDIRECT(NOM_FR_FACADE&amp;ADDRESS('PR-tampon'!$E173,COLUMN(REFERENCEMENT_FACADE[[#Headers],[DATE REFERENCEMENT]])))))</f>
        <v>45442</v>
      </c>
      <c r="C207" s="2" t="str">
        <f ca="1">IF('PR-tampon'!B173="","",IF('PR-tampon'!B173=0,"",INDIRECT(NOM_FR_FACADE&amp;ADDRESS('PR-tampon'!$E173,COLUMN(REFERENCEMENT_FACADE[[#Headers],[ASPECT]])))))</f>
        <v>Lames</v>
      </c>
      <c r="D207" s="2" t="str">
        <f ca="1">IF('PR-tampon'!B173="","",IF('PR-tampon'!B173=0,"",INDIRECT(NOM_FR_FACADE&amp;ADDRESS('PR-tampon'!$E173,COLUMN(REFERENCEMENT_FACADE[[#Headers],[TYPE DE PROCEDE]])))))</f>
        <v>Bardage rapporté en bois-plastique</v>
      </c>
      <c r="E207" s="2" t="str">
        <f ca="1">IF('PR-tampon'!B173="","",IF('PR-tampon'!B173=0,"",INDIRECT(NOM_FR_FACADE&amp;ADDRESS('PR-tampon'!$E173,COLUMN(REFERENCEMENT_FACADE[[#Headers],[NOM COMMERCIAL DU PROCEDE]])))))</f>
        <v>COVER 6, COVER 14, COVER 30_sur support bois</v>
      </c>
      <c r="F207" s="2" t="str">
        <f ca="1">IF('PR-tampon'!B173="","",IF('PR-tampon'!B173=0,"",INDIRECT(NOM_FR_FACADE&amp;ADDRESS('PR-tampon'!$E173,COLUMN(REFERENCEMENT_FACADE[[#Headers],[FABRICANT / TITULAIRE]])))))</f>
        <v>Neolife</v>
      </c>
      <c r="G207" s="2" t="str">
        <f ca="1">IF('PR-tampon'!B173="","",IF('PR-tampon'!B173=0,"",INDIRECT(NOM_FR_FACADE&amp;ADDRESS('PR-tampon'!$E173,COLUMN(REFERENCEMENT_FACADE[[#Headers],[TYPE DE DOCUMENT DE REFERENCE]])))))</f>
        <v>Avis Technique</v>
      </c>
      <c r="H207" s="2" t="str">
        <f ca="1">IF('PR-tampon'!B173="","",IF('PR-tampon'!B173=0,"",INDIRECT(NOM_FR_FACADE&amp;ADDRESS('PR-tampon'!$E173,COLUMN(REFERENCEMENT_FACADE[[#Headers],[REF]])))))</f>
        <v>2.2/21-1827_V3</v>
      </c>
      <c r="I207" s="7">
        <f ca="1">IF('PR-tampon'!B173="","",IF('PR-tampon'!B173=0,"",INDIRECT(NOM_FR_FACADE&amp;ADDRESS('PR-tampon'!$E173,COLUMN(REFERENCEMENT_FACADE[[#Headers],[AVIS LIMITE AU / VALIDITE]])))))</f>
        <v>46387</v>
      </c>
      <c r="J207" s="7" t="str">
        <f ca="1">IF('PR-tampon'!B173="","",IF('PR-tampon'!B173=0,"",INDIRECT(NOM_FR_FACADE&amp;ADDRESS('PR-tampon'!$E173,COLUMN(REFERENCEMENT_FACADE[[#Headers],[TC/TNC
dans le domaine d''emploi visé]])))))</f>
        <v>TC</v>
      </c>
      <c r="K207" s="2" t="str">
        <f ca="1">IF('PR-tampon'!B173="","",IF('PR-tampon'!B173=0,"",INDIRECT(NOM_FR_FACADE&amp;ADDRESS('PR-tampon'!$E173,COLUMN(REFERENCEMENT_FACADE[[#Headers],[Synthèse support visés]])))))</f>
        <v>COB (NF DTU 31.2) / CLT (Sous AT/DTA)</v>
      </c>
      <c r="L207" s="2" t="str">
        <f ca="1">IF('PR-tampon'!B173="","",IF('PR-tampon'!B173=0,"",INDIRECT(NOM_FR_FACADE&amp;ADDRESS('PR-tampon'!$E173,COLUMN(REFERENCEMENT_FACADE[[#Headers],[LIMITATION DE HAUTEUR DE FACADE3]])))))</f>
        <v>(Situation a à c) h≤ 18 m
(Situation d) h≤ 10 m</v>
      </c>
      <c r="M207" s="74">
        <f ca="1">IF('PR-tampon'!B173="","",IF('PR-tampon'!B173=0,"",INDIRECT(NOM_FR_FACADE&amp;ADDRESS('PR-tampon'!$E173,COLUMN(REFERENCEMENT_FACADE[[#Headers],[LIMITATION DE HAUTEUR DE FACADE]])))))</f>
        <v>18</v>
      </c>
      <c r="N207" s="59" t="str">
        <f ca="1">IF('PR-tampon'!B173="","",IF('PR-tampon'!B173=0,"",IF(INDIRECT(NOM_FR_FACADE&amp;ADDRESS('PR-tampon'!$E173,COLUMN(REFERENCEMENT_FACADE[Observation domaine d''emploi Hauteur])))=0,"-",INDIRECT(NOM_FR_FACADE&amp;ADDRESS('PR-tampon'!$E173,COLUMN(REFERENCEMENT_FACADE[Observation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7" s="2" t="str">
        <f ca="1">IF('PR-tampon'!B173="","",IF('PR-tampon'!B173=0,"",INDIRECT(NOM_FR_FACADE&amp;ADDRESS('PR-tampon'!$E173,COLUMN(REFERENCEMENT_FACADE[[#Headers],[Colonne catégorie visée]])))))</f>
        <v>I
II
III
IV</v>
      </c>
      <c r="P207" s="2" t="str">
        <f ca="1">IF('PR-tampon'!B173="","",IF('PR-tampon'!B173=0,"",INDIRECT(NOM_FR_FACADE&amp;ADDRESS('PR-tampon'!$E173,COLUMN(REFERENCEMENT_FACADE[[#Headers],[Colonne zone visée]])))))</f>
        <v>4
4**
4**
4**</v>
      </c>
      <c r="Q207" s="59" t="str">
        <f ca="1">IF(OR(RECH_CATEGORIE=FALSE,MID(Tableau5[[#This Row],[ZONE DE SISMICITE MAXIMALE POUR LA CATEGORIE DE BATIMENT VISEE]],2,2)="**"),IF('PR-tampon'!B173="","",IF('PR-tampon'!B173=0,"",IF(INDIRECT(NOM_FR_FACADE&amp;ADDRESS('PR-tampon'!$E173,COLUMN(REFERENCEMENT_FACADE[OBSERVATIONS SUR DOMAINE D''EMPLOI Sismique])))="","-",(INDIRECT(NOM_FR_FACADE&amp;ADDRESS('PR-tampon'!$E173,COLUMN(REFERENCEMENT_FACADE[OBSERVATIONS SUR DOMAINE D''EMPLOI Sismique]))))))),"")</f>
        <v>** Domaine d'emploi sismique :
Pose autorisée sur paroi plane verticale en COB/CLT</v>
      </c>
      <c r="R207" s="2" t="str">
        <f ca="1">IF('PR-tampon'!B173="","",IF('PR-tampon'!B173=0,"",IF(INDIRECT(NOM_FR_FACADE&amp;ADDRESS('PR-tampon'!$E173,COLUMN(REFERENCEMENT_FACADE[REF ApL])))=0,"",INDIRECT(NOM_FR_FACADE&amp;ADDRESS('PR-tampon'!$E173,COLUMN(REFERENCEMENT_FACADE[REF ApL]))))))</f>
        <v>EFR-21-00186</v>
      </c>
    </row>
    <row r="208" spans="1:18" ht="170.1" customHeight="1" x14ac:dyDescent="0.25">
      <c r="A208" s="2">
        <f ca="1">IF('PR-tampon'!B174=0,"",IF(A207+1&gt;'MODULE DE RECHERCHE'!$F$36,"",A207+1))</f>
        <v>166</v>
      </c>
      <c r="B208" s="7">
        <f ca="1">IF('PR-tampon'!E174="","",IF('PR-tampon'!E174=0,"",INDIRECT(NOM_FR_FACADE&amp;ADDRESS('PR-tampon'!$E174,COLUMN(REFERENCEMENT_FACADE[[#Headers],[DATE REFERENCEMENT]])))))</f>
        <v>45370</v>
      </c>
      <c r="C208" s="2" t="str">
        <f ca="1">IF('PR-tampon'!B174="","",IF('PR-tampon'!B174=0,"",INDIRECT(NOM_FR_FACADE&amp;ADDRESS('PR-tampon'!$E174,COLUMN(REFERENCEMENT_FACADE[[#Headers],[ASPECT]])))))</f>
        <v>Lames</v>
      </c>
      <c r="D208" s="2" t="str">
        <f ca="1">IF('PR-tampon'!B174="","",IF('PR-tampon'!B174=0,"",INDIRECT(NOM_FR_FACADE&amp;ADDRESS('PR-tampon'!$E174,COLUMN(REFERENCEMENT_FACADE[[#Headers],[TYPE DE PROCEDE]])))))</f>
        <v>Bardage rapporté en bois-plastique</v>
      </c>
      <c r="E208" s="2" t="str">
        <f ca="1">IF('PR-tampon'!B174="","",IF('PR-tampon'!B174=0,"",INDIRECT(NOM_FR_FACADE&amp;ADDRESS('PR-tampon'!$E174,COLUMN(REFERENCEMENT_FACADE[[#Headers],[NOM COMMERCIAL DU PROCEDE]])))))</f>
        <v>MALO</v>
      </c>
      <c r="F208" s="2" t="str">
        <f ca="1">IF('PR-tampon'!B174="","",IF('PR-tampon'!B174=0,"",INDIRECT(NOM_FR_FACADE&amp;ADDRESS('PR-tampon'!$E174,COLUMN(REFERENCEMENT_FACADE[[#Headers],[FABRICANT / TITULAIRE]])))))</f>
        <v>Sylneo</v>
      </c>
      <c r="G208" s="2" t="str">
        <f ca="1">IF('PR-tampon'!B174="","",IF('PR-tampon'!B174=0,"",INDIRECT(NOM_FR_FACADE&amp;ADDRESS('PR-tampon'!$E174,COLUMN(REFERENCEMENT_FACADE[[#Headers],[TYPE DE DOCUMENT DE REFERENCE]])))))</f>
        <v>Avis Technique</v>
      </c>
      <c r="H208" s="2" t="str">
        <f ca="1">IF('PR-tampon'!B174="","",IF('PR-tampon'!B174=0,"",INDIRECT(NOM_FR_FACADE&amp;ADDRESS('PR-tampon'!$E174,COLUMN(REFERENCEMENT_FACADE[[#Headers],[REF]])))))</f>
        <v>2.2/22-1836_V2</v>
      </c>
      <c r="I208" s="7">
        <f ca="1">IF('PR-tampon'!B174="","",IF('PR-tampon'!B174=0,"",INDIRECT(NOM_FR_FACADE&amp;ADDRESS('PR-tampon'!$E174,COLUMN(REFERENCEMENT_FACADE[[#Headers],[AVIS LIMITE AU / VALIDITE]])))))</f>
        <v>45961</v>
      </c>
      <c r="J208" s="7" t="str">
        <f ca="1">IF('PR-tampon'!B174="","",IF('PR-tampon'!B174=0,"",INDIRECT(NOM_FR_FACADE&amp;ADDRESS('PR-tampon'!$E174,COLUMN(REFERENCEMENT_FACADE[[#Headers],[TC/TNC
dans le domaine d''emploi visé]])))))</f>
        <v>TC</v>
      </c>
      <c r="K208" s="2" t="str">
        <f ca="1">IF('PR-tampon'!B174="","",IF('PR-tampon'!B174=0,"",INDIRECT(NOM_FR_FACADE&amp;ADDRESS('PR-tampon'!$E174,COLUMN(REFERENCEMENT_FACADE[[#Headers],[Synthèse support visés]])))))</f>
        <v>COB (NF DTU 31.2) / CLT (Sous AT/DTA)</v>
      </c>
      <c r="L208" s="2" t="str">
        <f ca="1">IF('PR-tampon'!B174="","",IF('PR-tampon'!B174=0,"",INDIRECT(NOM_FR_FACADE&amp;ADDRESS('PR-tampon'!$E174,COLUMN(REFERENCEMENT_FACADE[[#Headers],[LIMITATION DE HAUTEUR DE FACADE3]])))))</f>
        <v>(Situation a à c) h≤ 10 m
(Situation d) h≤ 6 m</v>
      </c>
      <c r="M208" s="74">
        <f ca="1">IF('PR-tampon'!B174="","",IF('PR-tampon'!B174=0,"",INDIRECT(NOM_FR_FACADE&amp;ADDRESS('PR-tampon'!$E174,COLUMN(REFERENCEMENT_FACADE[[#Headers],[LIMITATION DE HAUTEUR DE FACADE]])))))</f>
        <v>10</v>
      </c>
      <c r="N208" s="59" t="str">
        <f ca="1">IF('PR-tampon'!B174="","",IF('PR-tampon'!B174=0,"",IF(INDIRECT(NOM_FR_FACADE&amp;ADDRESS('PR-tampon'!$E174,COLUMN(REFERENCEMENT_FACADE[Observation domaine d''emploi Hauteur])))=0,"-",INDIRECT(NOM_FR_FACADE&amp;ADDRESS('PR-tampon'!$E174,COLUMN(REFERENCEMENT_FACADE[Observation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8" s="2" t="str">
        <f ca="1">IF('PR-tampon'!B174="","",IF('PR-tampon'!B174=0,"",INDIRECT(NOM_FR_FACADE&amp;ADDRESS('PR-tampon'!$E174,COLUMN(REFERENCEMENT_FACADE[[#Headers],[Colonne catégorie visée]])))))</f>
        <v>I
II
III
IV</v>
      </c>
      <c r="P208" s="2" t="str">
        <f ca="1">IF('PR-tampon'!B174="","",IF('PR-tampon'!B174=0,"",INDIRECT(NOM_FR_FACADE&amp;ADDRESS('PR-tampon'!$E174,COLUMN(REFERENCEMENT_FACADE[[#Headers],[Colonne zone visée]])))))</f>
        <v>4
2
1
1</v>
      </c>
      <c r="Q208" s="59" t="str">
        <f ca="1">IF(OR(RECH_CATEGORIE=FALSE,MID(Tableau5[[#This Row],[ZONE DE SISMICITE MAXIMALE POUR LA CATEGORIE DE BATIMENT VISEE]],2,2)="**"),IF('PR-tampon'!B174="","",IF('PR-tampon'!B174=0,"",IF(INDIRECT(NOM_FR_FACADE&amp;ADDRESS('PR-tampon'!$E174,COLUMN(REFERENCEMENT_FACADE[OBSERVATIONS SUR DOMAINE D''EMPLOI Sismique])))="","-",(INDIRECT(NOM_FR_FACADE&amp;ADDRESS('PR-tampon'!$E174,COLUMN(REFERENCEMENT_FACADE[OBSERVATIONS SUR DOMAINE D''EMPLOI Sismique]))))))),"")</f>
        <v>-</v>
      </c>
      <c r="R208" s="2" t="str">
        <f ca="1">IF('PR-tampon'!B174="","",IF('PR-tampon'!B174=0,"",IF(INDIRECT(NOM_FR_FACADE&amp;ADDRESS('PR-tampon'!$E174,COLUMN(REFERENCEMENT_FACADE[REF ApL])))=0,"",INDIRECT(NOM_FR_FACADE&amp;ADDRESS('PR-tampon'!$E174,COLUMN(REFERENCEMENT_FACADE[REF ApL]))))))</f>
        <v/>
      </c>
    </row>
    <row r="209" spans="1:18" ht="170.1" customHeight="1" x14ac:dyDescent="0.25">
      <c r="A209" s="2">
        <f ca="1">IF('PR-tampon'!B175=0,"",IF(A208+1&gt;'MODULE DE RECHERCHE'!$F$36,"",A208+1))</f>
        <v>167</v>
      </c>
      <c r="B209" s="7">
        <f ca="1">IF('PR-tampon'!E175="","",IF('PR-tampon'!E175=0,"",INDIRECT(NOM_FR_FACADE&amp;ADDRESS('PR-tampon'!$E175,COLUMN(REFERENCEMENT_FACADE[[#Headers],[DATE REFERENCEMENT]])))))</f>
        <v>44230</v>
      </c>
      <c r="C209" s="2" t="str">
        <f ca="1">IF('PR-tampon'!B175="","",IF('PR-tampon'!B175=0,"",INDIRECT(NOM_FR_FACADE&amp;ADDRESS('PR-tampon'!$E175,COLUMN(REFERENCEMENT_FACADE[[#Headers],[ASPECT]])))))</f>
        <v>Lames</v>
      </c>
      <c r="D209" s="2" t="str">
        <f ca="1">IF('PR-tampon'!B175="","",IF('PR-tampon'!B175=0,"",INDIRECT(NOM_FR_FACADE&amp;ADDRESS('PR-tampon'!$E175,COLUMN(REFERENCEMENT_FACADE[[#Headers],[TYPE DE PROCEDE]])))))</f>
        <v>Bardage rapporté en bois-plastique</v>
      </c>
      <c r="E209" s="2" t="str">
        <f ca="1">IF('PR-tampon'!B175="","",IF('PR-tampon'!B175=0,"",INDIRECT(NOM_FR_FACADE&amp;ADDRESS('PR-tampon'!$E175,COLUMN(REFERENCEMENT_FACADE[[#Headers],[NOM COMMERCIAL DU PROCEDE]])))))</f>
        <v>Naturetech™</v>
      </c>
      <c r="F209" s="2" t="str">
        <f ca="1">IF('PR-tampon'!B175="","",IF('PR-tampon'!B175=0,"",INDIRECT(NOM_FR_FACADE&amp;ADDRESS('PR-tampon'!$E175,COLUMN(REFERENCEMENT_FACADE[[#Headers],[FABRICANT / TITULAIRE]])))))</f>
        <v>KWP
(CA)</v>
      </c>
      <c r="G209" s="2" t="str">
        <f ca="1">IF('PR-tampon'!B175="","",IF('PR-tampon'!B175=0,"",INDIRECT(NOM_FR_FACADE&amp;ADDRESS('PR-tampon'!$E175,COLUMN(REFERENCEMENT_FACADE[[#Headers],[TYPE DE DOCUMENT DE REFERENCE]])))))</f>
        <v>Avis Technique</v>
      </c>
      <c r="H209" s="2" t="str">
        <f ca="1">IF('PR-tampon'!B175="","",IF('PR-tampon'!B175=0,"",INDIRECT(NOM_FR_FACADE&amp;ADDRESS('PR-tampon'!$E175,COLUMN(REFERENCEMENT_FACADE[[#Headers],[REF]])))))</f>
        <v xml:space="preserve">2.2/16-1752_V1 </v>
      </c>
      <c r="I209" s="7">
        <f ca="1">IF('PR-tampon'!B175="","",IF('PR-tampon'!B175=0,"",INDIRECT(NOM_FR_FACADE&amp;ADDRESS('PR-tampon'!$E175,COLUMN(REFERENCEMENT_FACADE[[#Headers],[AVIS LIMITE AU / VALIDITE]])))))</f>
        <v>46022</v>
      </c>
      <c r="J209" s="7" t="str">
        <f ca="1">IF('PR-tampon'!B175="","",IF('PR-tampon'!B175=0,"",INDIRECT(NOM_FR_FACADE&amp;ADDRESS('PR-tampon'!$E175,COLUMN(REFERENCEMENT_FACADE[[#Headers],[TC/TNC
dans le domaine d''emploi visé]])))))</f>
        <v>TNC
(N'est pas sur liste verte de la C2p à date du référencement)</v>
      </c>
      <c r="K209" s="2" t="str">
        <f ca="1">IF('PR-tampon'!B175="","",IF('PR-tampon'!B175=0,"",INDIRECT(NOM_FR_FACADE&amp;ADDRESS('PR-tampon'!$E175,COLUMN(REFERENCEMENT_FACADE[[#Headers],[Synthèse support visés]])))))</f>
        <v>COB (NF DTU 31.2) / CLT (Sous AT/DTA)</v>
      </c>
      <c r="L209" s="2" t="str">
        <f ca="1">IF('PR-tampon'!B175="","",IF('PR-tampon'!B175=0,"",INDIRECT(NOM_FR_FACADE&amp;ADDRESS('PR-tampon'!$E175,COLUMN(REFERENCEMENT_FACADE[[#Headers],[LIMITATION DE HAUTEUR DE FACADE3]])))))</f>
        <v>(Situation a à c) h≤ 10 m
(Situation d) h≤ 6 m</v>
      </c>
      <c r="M209" s="74">
        <f ca="1">IF('PR-tampon'!B175="","",IF('PR-tampon'!B175=0,"",INDIRECT(NOM_FR_FACADE&amp;ADDRESS('PR-tampon'!$E175,COLUMN(REFERENCEMENT_FACADE[[#Headers],[LIMITATION DE HAUTEUR DE FACADE]])))))</f>
        <v>10</v>
      </c>
      <c r="N209" s="59" t="str">
        <f ca="1">IF('PR-tampon'!B175="","",IF('PR-tampon'!B175=0,"",IF(INDIRECT(NOM_FR_FACADE&amp;ADDRESS('PR-tampon'!$E175,COLUMN(REFERENCEMENT_FACADE[Observation domaine d''emploi Hauteur])))=0,"-",INDIRECT(NOM_FR_FACADE&amp;ADDRESS('PR-tampon'!$E175,COLUMN(REFERENCEMENT_FACADE[Observation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9" s="2" t="str">
        <f ca="1">IF('PR-tampon'!B175="","",IF('PR-tampon'!B175=0,"",INDIRECT(NOM_FR_FACADE&amp;ADDRESS('PR-tampon'!$E175,COLUMN(REFERENCEMENT_FACADE[[#Headers],[Colonne catégorie visée]])))))</f>
        <v>I
II
III
IV</v>
      </c>
      <c r="P209" s="2" t="str">
        <f ca="1">IF('PR-tampon'!B175="","",IF('PR-tampon'!B175=0,"",INDIRECT(NOM_FR_FACADE&amp;ADDRESS('PR-tampon'!$E175,COLUMN(REFERENCEMENT_FACADE[[#Headers],[Colonne zone visée]])))))</f>
        <v>4
2
1
1</v>
      </c>
      <c r="Q209" s="59" t="str">
        <f ca="1">IF(OR(RECH_CATEGORIE=FALSE,MID(Tableau5[[#This Row],[ZONE DE SISMICITE MAXIMALE POUR LA CATEGORIE DE BATIMENT VISEE]],2,2)="**"),IF('PR-tampon'!B175="","",IF('PR-tampon'!B175=0,"",IF(INDIRECT(NOM_FR_FACADE&amp;ADDRESS('PR-tampon'!$E175,COLUMN(REFERENCEMENT_FACADE[OBSERVATIONS SUR DOMAINE D''EMPLOI Sismique])))="","-",(INDIRECT(NOM_FR_FACADE&amp;ADDRESS('PR-tampon'!$E175,COLUMN(REFERENCEMENT_FACADE[OBSERVATIONS SUR DOMAINE D''EMPLOI Sismique]))))))),"")</f>
        <v>-</v>
      </c>
      <c r="R209" s="2" t="str">
        <f ca="1">IF('PR-tampon'!B175="","",IF('PR-tampon'!B175=0,"",IF(INDIRECT(NOM_FR_FACADE&amp;ADDRESS('PR-tampon'!$E175,COLUMN(REFERENCEMENT_FACADE[REF ApL])))=0,"",INDIRECT(NOM_FR_FACADE&amp;ADDRESS('PR-tampon'!$E175,COLUMN(REFERENCEMENT_FACADE[REF ApL]))))))</f>
        <v/>
      </c>
    </row>
    <row r="210" spans="1:18" ht="170.1" customHeight="1" x14ac:dyDescent="0.25">
      <c r="A210" s="2">
        <f ca="1">IF('PR-tampon'!B176=0,"",IF(A209+1&gt;'MODULE DE RECHERCHE'!$F$36,"",A209+1))</f>
        <v>168</v>
      </c>
      <c r="B210" s="7">
        <f ca="1">IF('PR-tampon'!E176="","",IF('PR-tampon'!E176=0,"",INDIRECT(NOM_FR_FACADE&amp;ADDRESS('PR-tampon'!$E176,COLUMN(REFERENCEMENT_FACADE[[#Headers],[DATE REFERENCEMENT]])))))</f>
        <v>44893</v>
      </c>
      <c r="C210" s="2" t="str">
        <f ca="1">IF('PR-tampon'!B176="","",IF('PR-tampon'!B176=0,"",INDIRECT(NOM_FR_FACADE&amp;ADDRESS('PR-tampon'!$E176,COLUMN(REFERENCEMENT_FACADE[[#Headers],[ASPECT]])))))</f>
        <v>Panneaux</v>
      </c>
      <c r="D210" s="2" t="str">
        <f ca="1">IF('PR-tampon'!B176="","",IF('PR-tampon'!B176=0,"",INDIRECT(NOM_FR_FACADE&amp;ADDRESS('PR-tampon'!$E176,COLUMN(REFERENCEMENT_FACADE[[#Headers],[TYPE DE PROCEDE]])))))</f>
        <v>Bardage rapporté en béton fibré</v>
      </c>
      <c r="E210" s="2" t="str">
        <f ca="1">IF('PR-tampon'!B176="","",IF('PR-tampon'!B176=0,"",INDIRECT(NOM_FR_FACADE&amp;ADDRESS('PR-tampon'!$E176,COLUMN(REFERENCEMENT_FACADE[[#Headers],[NOM COMMERCIAL DU PROCEDE]])))))</f>
        <v>FibreC - concrete skin et öko skin</v>
      </c>
      <c r="F210" s="2" t="str">
        <f ca="1">IF('PR-tampon'!B176="","",IF('PR-tampon'!B176=0,"",INDIRECT(NOM_FR_FACADE&amp;ADDRESS('PR-tampon'!$E176,COLUMN(REFERENCEMENT_FACADE[[#Headers],[FABRICANT / TITULAIRE]])))))</f>
        <v>Rieder Faserbeton Elemente GmbH 
(DE)</v>
      </c>
      <c r="G210" s="2" t="str">
        <f ca="1">IF('PR-tampon'!B176="","",IF('PR-tampon'!B176=0,"",INDIRECT(NOM_FR_FACADE&amp;ADDRESS('PR-tampon'!$E176,COLUMN(REFERENCEMENT_FACADE[[#Headers],[TYPE DE DOCUMENT DE REFERENCE]])))))</f>
        <v>Avis Technique</v>
      </c>
      <c r="H210" s="2" t="str">
        <f ca="1">IF('PR-tampon'!B176="","",IF('PR-tampon'!B176=0,"",INDIRECT(NOM_FR_FACADE&amp;ADDRESS('PR-tampon'!$E176,COLUMN(REFERENCEMENT_FACADE[[#Headers],[REF]])))))</f>
        <v>2.2/14-1642_V2</v>
      </c>
      <c r="I210" s="7">
        <f ca="1">IF('PR-tampon'!B176="","",IF('PR-tampon'!B176=0,"",INDIRECT(NOM_FR_FACADE&amp;ADDRESS('PR-tampon'!$E176,COLUMN(REFERENCEMENT_FACADE[[#Headers],[AVIS LIMITE AU / VALIDITE]])))))</f>
        <v>46053</v>
      </c>
      <c r="J210" s="7" t="str">
        <f ca="1">IF('PR-tampon'!B176="","",IF('PR-tampon'!B176=0,"",INDIRECT(NOM_FR_FACADE&amp;ADDRESS('PR-tampon'!$E176,COLUMN(REFERENCEMENT_FACADE[[#Headers],[TC/TNC
dans le domaine d''emploi visé]])))))</f>
        <v>TC</v>
      </c>
      <c r="K210" s="2" t="str">
        <f ca="1">IF('PR-tampon'!B176="","",IF('PR-tampon'!B176=0,"",INDIRECT(NOM_FR_FACADE&amp;ADDRESS('PR-tampon'!$E176,COLUMN(REFERENCEMENT_FACADE[[#Headers],[Synthèse support visés]])))))</f>
        <v>COB (NF DTU 31.2) / CLT (Sous AT/DTA)</v>
      </c>
      <c r="L210" s="2" t="str">
        <f ca="1">IF('PR-tampon'!B176="","",IF('PR-tampon'!B176=0,"",INDIRECT(NOM_FR_FACADE&amp;ADDRESS('PR-tampon'!$E176,COLUMN(REFERENCEMENT_FACADE[[#Headers],[LIMITATION DE HAUTEUR DE FACADE3]])))))</f>
        <v>(Situation a à c) h≤ 10 m
(Situation d) h≤ 6 m</v>
      </c>
      <c r="M210" s="74">
        <f ca="1">IF('PR-tampon'!B176="","",IF('PR-tampon'!B176=0,"",INDIRECT(NOM_FR_FACADE&amp;ADDRESS('PR-tampon'!$E176,COLUMN(REFERENCEMENT_FACADE[[#Headers],[LIMITATION DE HAUTEUR DE FACADE]])))))</f>
        <v>10</v>
      </c>
      <c r="N210" s="59" t="str">
        <f ca="1">IF('PR-tampon'!B176="","",IF('PR-tampon'!B176=0,"",IF(INDIRECT(NOM_FR_FACADE&amp;ADDRESS('PR-tampon'!$E176,COLUMN(REFERENCEMENT_FACADE[Observation domaine d''emploi Hauteur])))=0,"-",INDIRECT(NOM_FR_FACADE&amp;ADDRESS('PR-tampon'!$E176,COLUMN(REFERENCEMENT_FACADE[Observation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0" s="2" t="str">
        <f ca="1">IF('PR-tampon'!B176="","",IF('PR-tampon'!B176=0,"",INDIRECT(NOM_FR_FACADE&amp;ADDRESS('PR-tampon'!$E176,COLUMN(REFERENCEMENT_FACADE[[#Headers],[Colonne catégorie visée]])))))</f>
        <v>I
II
III
IV</v>
      </c>
      <c r="P210" s="2" t="str">
        <f ca="1">IF('PR-tampon'!B176="","",IF('PR-tampon'!B176=0,"",INDIRECT(NOM_FR_FACADE&amp;ADDRESS('PR-tampon'!$E176,COLUMN(REFERENCEMENT_FACADE[[#Headers],[Colonne zone visée]])))))</f>
        <v>4
2
1
1</v>
      </c>
      <c r="Q210" s="59" t="str">
        <f ca="1">IF(OR(RECH_CATEGORIE=FALSE,MID(Tableau5[[#This Row],[ZONE DE SISMICITE MAXIMALE POUR LA CATEGORIE DE BATIMENT VISEE]],2,2)="**"),IF('PR-tampon'!B176="","",IF('PR-tampon'!B176=0,"",IF(INDIRECT(NOM_FR_FACADE&amp;ADDRESS('PR-tampon'!$E176,COLUMN(REFERENCEMENT_FACADE[OBSERVATIONS SUR DOMAINE D''EMPLOI Sismique])))="","-",(INDIRECT(NOM_FR_FACADE&amp;ADDRESS('PR-tampon'!$E176,COLUMN(REFERENCEMENT_FACADE[OBSERVATIONS SUR DOMAINE D''EMPLOI Sismique]))))))),"")</f>
        <v>-</v>
      </c>
      <c r="R210" s="2" t="str">
        <f ca="1">IF('PR-tampon'!B176="","",IF('PR-tampon'!B176=0,"",IF(INDIRECT(NOM_FR_FACADE&amp;ADDRESS('PR-tampon'!$E176,COLUMN(REFERENCEMENT_FACADE[REF ApL])))=0,"",INDIRECT(NOM_FR_FACADE&amp;ADDRESS('PR-tampon'!$E176,COLUMN(REFERENCEMENT_FACADE[REF ApL]))))))</f>
        <v/>
      </c>
    </row>
    <row r="211" spans="1:18" ht="170.1" customHeight="1" x14ac:dyDescent="0.25">
      <c r="A211" s="2">
        <f ca="1">IF('PR-tampon'!B177=0,"",IF(A210+1&gt;'MODULE DE RECHERCHE'!$F$36,"",A210+1))</f>
        <v>169</v>
      </c>
      <c r="B211" s="7">
        <f ca="1">IF('PR-tampon'!E177="","",IF('PR-tampon'!E177=0,"",INDIRECT(NOM_FR_FACADE&amp;ADDRESS('PR-tampon'!$E177,COLUMN(REFERENCEMENT_FACADE[[#Headers],[DATE REFERENCEMENT]])))))</f>
        <v>45881</v>
      </c>
      <c r="C211" s="2" t="str">
        <f ca="1">IF('PR-tampon'!B177="","",IF('PR-tampon'!B177=0,"",INDIRECT(NOM_FR_FACADE&amp;ADDRESS('PR-tampon'!$E177,COLUMN(REFERENCEMENT_FACADE[[#Headers],[ASPECT]])))))</f>
        <v>Minéral</v>
      </c>
      <c r="D211" s="2" t="str">
        <f ca="1">IF('PR-tampon'!B177="","",IF('PR-tampon'!B177=0,"",INDIRECT(NOM_FR_FACADE&amp;ADDRESS('PR-tampon'!$E177,COLUMN(REFERENCEMENT_FACADE[[#Headers],[TYPE DE PROCEDE]])))))</f>
        <v>Bardage rapporté en ardoises naturelles</v>
      </c>
      <c r="E211" s="2" t="str">
        <f ca="1">IF('PR-tampon'!B177="","",IF('PR-tampon'!B177=0,"",INDIRECT(NOM_FR_FACADE&amp;ADDRESS('PR-tampon'!$E177,COLUMN(REFERENCEMENT_FACADE[[#Headers],[NOM COMMERCIAL DU PROCEDE]])))))</f>
        <v>-</v>
      </c>
      <c r="F211" s="2" t="str">
        <f ca="1">IF('PR-tampon'!B177="","",IF('PR-tampon'!B177=0,"",INDIRECT(NOM_FR_FACADE&amp;ADDRESS('PR-tampon'!$E177,COLUMN(REFERENCEMENT_FACADE[[#Headers],[FABRICANT / TITULAIRE]])))))</f>
        <v>-</v>
      </c>
      <c r="G211" s="2" t="str">
        <f ca="1">IF('PR-tampon'!B177="","",IF('PR-tampon'!B177=0,"",INDIRECT(NOM_FR_FACADE&amp;ADDRESS('PR-tampon'!$E177,COLUMN(REFERENCEMENT_FACADE[[#Headers],[TYPE DE DOCUMENT DE REFERENCE]])))))</f>
        <v>Recommandations professionnelles RAGE/PACTE/PROFEEL</v>
      </c>
      <c r="H211" s="2" t="str">
        <f ca="1">IF('PR-tampon'!B177="","",IF('PR-tampon'!B177=0,"",INDIRECT(NOM_FR_FACADE&amp;ADDRESS('PR-tampon'!$E177,COLUMN(REFERENCEMENT_FACADE[[#Headers],[REF]])))))</f>
        <v>Conception et mise en œuvre de systèmes de bardage rapportés sur parois bois (COB et CLT)
(Ardoises naturelles / Ardoises fibres-ciment)</v>
      </c>
      <c r="I211" s="7" t="str">
        <f ca="1">IF('PR-tampon'!B177="","",IF('PR-tampon'!B177=0,"",INDIRECT(NOM_FR_FACADE&amp;ADDRESS('PR-tampon'!$E177,COLUMN(REFERENCEMENT_FACADE[[#Headers],[AVIS LIMITE AU / VALIDITE]])))))</f>
        <v>/</v>
      </c>
      <c r="J211" s="7" t="str">
        <f ca="1">IF('PR-tampon'!B177="","",IF('PR-tampon'!B177=0,"",INDIRECT(NOM_FR_FACADE&amp;ADDRESS('PR-tampon'!$E177,COLUMN(REFERENCEMENT_FACADE[[#Headers],[TC/TNC
dans le domaine d''emploi visé]])))))</f>
        <v>TC</v>
      </c>
      <c r="K211" s="2" t="str">
        <f ca="1">IF('PR-tampon'!B177="","",IF('PR-tampon'!B177=0,"",INDIRECT(NOM_FR_FACADE&amp;ADDRESS('PR-tampon'!$E177,COLUMN(REFERENCEMENT_FACADE[[#Headers],[Synthèse support visés]])))))</f>
        <v>COB (NF DTU 31.2) / CLT (Sous AT/DTA)</v>
      </c>
      <c r="L211" s="2" t="str">
        <f ca="1">IF('PR-tampon'!B177="","",IF('PR-tampon'!B177=0,"",INDIRECT(NOM_FR_FACADE&amp;ADDRESS('PR-tampon'!$E177,COLUMN(REFERENCEMENT_FACADE[[#Headers],[LIMITATION DE HAUTEUR DE FACADE3]])))))</f>
        <v>(Situation a à c) h≤ 28 m
(Situation d) h≤ 28 m</v>
      </c>
      <c r="M211" s="74">
        <f ca="1">IF('PR-tampon'!B177="","",IF('PR-tampon'!B177=0,"",INDIRECT(NOM_FR_FACADE&amp;ADDRESS('PR-tampon'!$E177,COLUMN(REFERENCEMENT_FACADE[[#Headers],[LIMITATION DE HAUTEUR DE FACADE]])))))</f>
        <v>28</v>
      </c>
      <c r="N211" s="59" t="str">
        <f ca="1">IF('PR-tampon'!B177="","",IF('PR-tampon'!B177=0,"",IF(INDIRECT(NOM_FR_FACADE&amp;ADDRESS('PR-tampon'!$E177,COLUMN(REFERENCEMENT_FACADE[Observation domaine d''emploi Hauteur])))=0,"-",INDIRECT(NOM_FR_FACADE&amp;ADDRESS('PR-tampon'!$E177,COLUMN(REFERENCEMENT_FACADE[Observation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1" s="2" t="str">
        <f ca="1">IF('PR-tampon'!B177="","",IF('PR-tampon'!B177=0,"",INDIRECT(NOM_FR_FACADE&amp;ADDRESS('PR-tampon'!$E177,COLUMN(REFERENCEMENT_FACADE[[#Headers],[Colonne catégorie visée]])))))</f>
        <v>I
II
III
IV</v>
      </c>
      <c r="P211" s="2" t="str">
        <f ca="1">IF('PR-tampon'!B177="","",IF('PR-tampon'!B177=0,"",INDIRECT(NOM_FR_FACADE&amp;ADDRESS('PR-tampon'!$E177,COLUMN(REFERENCEMENT_FACADE[[#Headers],[Colonne zone visée]])))))</f>
        <v>4
2
1
1</v>
      </c>
      <c r="Q211" s="59" t="str">
        <f ca="1">IF(OR(RECH_CATEGORIE=FALSE,MID(Tableau5[[#This Row],[ZONE DE SISMICITE MAXIMALE POUR LA CATEGORIE DE BATIMENT VISEE]],2,2)="**"),IF('PR-tampon'!B177="","",IF('PR-tampon'!B177=0,"",IF(INDIRECT(NOM_FR_FACADE&amp;ADDRESS('PR-tampon'!$E177,COLUMN(REFERENCEMENT_FACADE[OBSERVATIONS SUR DOMAINE D''EMPLOI Sismique])))="","-",(INDIRECT(NOM_FR_FACADE&amp;ADDRESS('PR-tampon'!$E177,COLUMN(REFERENCEMENT_FACADE[OBSERVATIONS SUR DOMAINE D''EMPLOI Sismique]))))))),"")</f>
        <v>-</v>
      </c>
      <c r="R211" s="2" t="str">
        <f ca="1">IF('PR-tampon'!B177="","",IF('PR-tampon'!B177=0,"",IF(INDIRECT(NOM_FR_FACADE&amp;ADDRESS('PR-tampon'!$E177,COLUMN(REFERENCEMENT_FACADE[REF ApL])))=0,"",INDIRECT(NOM_FR_FACADE&amp;ADDRESS('PR-tampon'!$E177,COLUMN(REFERENCEMENT_FACADE[REF ApL]))))))</f>
        <v/>
      </c>
    </row>
    <row r="212" spans="1:18" ht="170.1" customHeight="1" x14ac:dyDescent="0.25">
      <c r="A212" s="2">
        <f ca="1">IF('PR-tampon'!B178=0,"",IF(A211+1&gt;'MODULE DE RECHERCHE'!$F$36,"",A211+1))</f>
        <v>170</v>
      </c>
      <c r="B212" s="7">
        <f ca="1">IF('PR-tampon'!E178="","",IF('PR-tampon'!E178=0,"",INDIRECT(NOM_FR_FACADE&amp;ADDRESS('PR-tampon'!$E178,COLUMN(REFERENCEMENT_FACADE[[#Headers],[DATE REFERENCEMENT]])))))</f>
        <v>45881</v>
      </c>
      <c r="C212" s="2" t="str">
        <f ca="1">IF('PR-tampon'!B178="","",IF('PR-tampon'!B178=0,"",INDIRECT(NOM_FR_FACADE&amp;ADDRESS('PR-tampon'!$E178,COLUMN(REFERENCEMENT_FACADE[[#Headers],[ASPECT]])))))</f>
        <v>Minéral</v>
      </c>
      <c r="D212" s="2" t="str">
        <f ca="1">IF('PR-tampon'!B178="","",IF('PR-tampon'!B178=0,"",INDIRECT(NOM_FR_FACADE&amp;ADDRESS('PR-tampon'!$E178,COLUMN(REFERENCEMENT_FACADE[[#Headers],[TYPE DE PROCEDE]])))))</f>
        <v>Bardage rapporté en ardoises fibres-ciment</v>
      </c>
      <c r="E212" s="2" t="str">
        <f ca="1">IF('PR-tampon'!B178="","",IF('PR-tampon'!B178=0,"",INDIRECT(NOM_FR_FACADE&amp;ADDRESS('PR-tampon'!$E178,COLUMN(REFERENCEMENT_FACADE[[#Headers],[NOM COMMERCIAL DU PROCEDE]])))))</f>
        <v>-</v>
      </c>
      <c r="F212" s="2" t="str">
        <f ca="1">IF('PR-tampon'!B178="","",IF('PR-tampon'!B178=0,"",INDIRECT(NOM_FR_FACADE&amp;ADDRESS('PR-tampon'!$E178,COLUMN(REFERENCEMENT_FACADE[[#Headers],[FABRICANT / TITULAIRE]])))))</f>
        <v>-</v>
      </c>
      <c r="G212" s="2" t="str">
        <f ca="1">IF('PR-tampon'!B178="","",IF('PR-tampon'!B178=0,"",INDIRECT(NOM_FR_FACADE&amp;ADDRESS('PR-tampon'!$E178,COLUMN(REFERENCEMENT_FACADE[[#Headers],[TYPE DE DOCUMENT DE REFERENCE]])))))</f>
        <v>Recommandations professionnelles RAGE/PACTE/PROFEEL</v>
      </c>
      <c r="H212" s="2" t="str">
        <f ca="1">IF('PR-tampon'!B178="","",IF('PR-tampon'!B178=0,"",INDIRECT(NOM_FR_FACADE&amp;ADDRESS('PR-tampon'!$E178,COLUMN(REFERENCEMENT_FACADE[[#Headers],[REF]])))))</f>
        <v>Conception et mise en œuvre de systèmes de bardage rapportés sur parois bois (COB et CLT)
(Ardoises naturelles / Ardoises fibres-ciment)</v>
      </c>
      <c r="I212" s="7" t="str">
        <f ca="1">IF('PR-tampon'!B178="","",IF('PR-tampon'!B178=0,"",INDIRECT(NOM_FR_FACADE&amp;ADDRESS('PR-tampon'!$E178,COLUMN(REFERENCEMENT_FACADE[[#Headers],[AVIS LIMITE AU / VALIDITE]])))))</f>
        <v>/</v>
      </c>
      <c r="J212" s="7" t="str">
        <f ca="1">IF('PR-tampon'!B178="","",IF('PR-tampon'!B178=0,"",INDIRECT(NOM_FR_FACADE&amp;ADDRESS('PR-tampon'!$E178,COLUMN(REFERENCEMENT_FACADE[[#Headers],[TC/TNC
dans le domaine d''emploi visé]])))))</f>
        <v>TC</v>
      </c>
      <c r="K212" s="2" t="str">
        <f ca="1">IF('PR-tampon'!B178="","",IF('PR-tampon'!B178=0,"",INDIRECT(NOM_FR_FACADE&amp;ADDRESS('PR-tampon'!$E178,COLUMN(REFERENCEMENT_FACADE[[#Headers],[Synthèse support visés]])))))</f>
        <v>COB (NF DTU 31.2) / CLT (Sous AT/DTA)</v>
      </c>
      <c r="L212" s="2" t="str">
        <f ca="1">IF('PR-tampon'!B178="","",IF('PR-tampon'!B178=0,"",INDIRECT(NOM_FR_FACADE&amp;ADDRESS('PR-tampon'!$E178,COLUMN(REFERENCEMENT_FACADE[[#Headers],[LIMITATION DE HAUTEUR DE FACADE3]])))))</f>
        <v>(Situation a à c) h≤ 28 m
(Situation d) h≤ 28 m</v>
      </c>
      <c r="M212" s="74">
        <f ca="1">IF('PR-tampon'!B178="","",IF('PR-tampon'!B178=0,"",INDIRECT(NOM_FR_FACADE&amp;ADDRESS('PR-tampon'!$E178,COLUMN(REFERENCEMENT_FACADE[[#Headers],[LIMITATION DE HAUTEUR DE FACADE]])))))</f>
        <v>28</v>
      </c>
      <c r="N212" s="59" t="str">
        <f ca="1">IF('PR-tampon'!B178="","",IF('PR-tampon'!B178=0,"",IF(INDIRECT(NOM_FR_FACADE&amp;ADDRESS('PR-tampon'!$E178,COLUMN(REFERENCEMENT_FACADE[Observation domaine d''emploi Hauteur])))=0,"-",INDIRECT(NOM_FR_FACADE&amp;ADDRESS('PR-tampon'!$E178,COLUMN(REFERENCEMENT_FACADE[Observation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2" s="2" t="str">
        <f ca="1">IF('PR-tampon'!B178="","",IF('PR-tampon'!B178=0,"",INDIRECT(NOM_FR_FACADE&amp;ADDRESS('PR-tampon'!$E178,COLUMN(REFERENCEMENT_FACADE[[#Headers],[Colonne catégorie visée]])))))</f>
        <v>I
II
III
IV</v>
      </c>
      <c r="P212" s="2" t="str">
        <f ca="1">IF('PR-tampon'!B178="","",IF('PR-tampon'!B178=0,"",INDIRECT(NOM_FR_FACADE&amp;ADDRESS('PR-tampon'!$E178,COLUMN(REFERENCEMENT_FACADE[[#Headers],[Colonne zone visée]])))))</f>
        <v>4
2
1
1</v>
      </c>
      <c r="Q212" s="59" t="str">
        <f ca="1">IF(OR(RECH_CATEGORIE=FALSE,MID(Tableau5[[#This Row],[ZONE DE SISMICITE MAXIMALE POUR LA CATEGORIE DE BATIMENT VISEE]],2,2)="**"),IF('PR-tampon'!B178="","",IF('PR-tampon'!B178=0,"",IF(INDIRECT(NOM_FR_FACADE&amp;ADDRESS('PR-tampon'!$E178,COLUMN(REFERENCEMENT_FACADE[OBSERVATIONS SUR DOMAINE D''EMPLOI Sismique])))="","-",(INDIRECT(NOM_FR_FACADE&amp;ADDRESS('PR-tampon'!$E178,COLUMN(REFERENCEMENT_FACADE[OBSERVATIONS SUR DOMAINE D''EMPLOI Sismique]))))))),"")</f>
        <v>-</v>
      </c>
      <c r="R212" s="2" t="str">
        <f ca="1">IF('PR-tampon'!B178="","",IF('PR-tampon'!B178=0,"",IF(INDIRECT(NOM_FR_FACADE&amp;ADDRESS('PR-tampon'!$E178,COLUMN(REFERENCEMENT_FACADE[REF ApL])))=0,"",INDIRECT(NOM_FR_FACADE&amp;ADDRESS('PR-tampon'!$E178,COLUMN(REFERENCEMENT_FACADE[REF ApL]))))))</f>
        <v/>
      </c>
    </row>
    <row r="213" spans="1:18" ht="170.1" customHeight="1" x14ac:dyDescent="0.25">
      <c r="A213" s="2">
        <f ca="1">IF('PR-tampon'!B179=0,"",IF(A212+1&gt;'MODULE DE RECHERCHE'!$F$36,"",A212+1))</f>
        <v>171</v>
      </c>
      <c r="B213" s="7">
        <f ca="1">IF('PR-tampon'!E179="","",IF('PR-tampon'!E179=0,"",INDIRECT(NOM_FR_FACADE&amp;ADDRESS('PR-tampon'!$E179,COLUMN(REFERENCEMENT_FACADE[[#Headers],[DATE REFERENCEMENT]])))))</f>
        <v>45700</v>
      </c>
      <c r="C213" s="2" t="str">
        <f ca="1">IF('PR-tampon'!B179="","",IF('PR-tampon'!B179=0,"",INDIRECT(NOM_FR_FACADE&amp;ADDRESS('PR-tampon'!$E179,COLUMN(REFERENCEMENT_FACADE[[#Headers],[ASPECT]])))))</f>
        <v>Minéral</v>
      </c>
      <c r="D213" s="2" t="str">
        <f ca="1">IF('PR-tampon'!B179="","",IF('PR-tampon'!B179=0,"",INDIRECT(NOM_FR_FACADE&amp;ADDRESS('PR-tampon'!$E179,COLUMN(REFERENCEMENT_FACADE[[#Headers],[TYPE DE PROCEDE]])))))</f>
        <v>Bardage rapporté avec clips</v>
      </c>
      <c r="E213" s="2" t="str">
        <f ca="1">IF('PR-tampon'!B179="","",IF('PR-tampon'!B179=0,"",INDIRECT(NOM_FR_FACADE&amp;ADDRESS('PR-tampon'!$E179,COLUMN(REFERENCEMENT_FACADE[[#Headers],[NOM COMMERCIAL DU PROCEDE]])))))</f>
        <v>V-Clip® sur support Bois</v>
      </c>
      <c r="F213" s="2" t="str">
        <f ca="1">IF('PR-tampon'!B179="","",IF('PR-tampon'!B179=0,"",INDIRECT(NOM_FR_FACADE&amp;ADDRESS('PR-tampon'!$E179,COLUMN(REFERENCEMENT_FACADE[[#Headers],[FABRICANT / TITULAIRE]])))))</f>
        <v>Labelfaçade
(FR)</v>
      </c>
      <c r="G213" s="2" t="str">
        <f ca="1">IF('PR-tampon'!B179="","",IF('PR-tampon'!B179=0,"",INDIRECT(NOM_FR_FACADE&amp;ADDRESS('PR-tampon'!$E179,COLUMN(REFERENCEMENT_FACADE[[#Headers],[TYPE DE DOCUMENT DE REFERENCE]])))))</f>
        <v>Avis Technique</v>
      </c>
      <c r="H213" s="2" t="str">
        <f ca="1">IF('PR-tampon'!B179="","",IF('PR-tampon'!B179=0,"",INDIRECT(NOM_FR_FACADE&amp;ADDRESS('PR-tampon'!$E179,COLUMN(REFERENCEMENT_FACADE[[#Headers],[REF]])))))</f>
        <v>2.2/22-1838_V2</v>
      </c>
      <c r="I213" s="7">
        <f ca="1">IF('PR-tampon'!B179="","",IF('PR-tampon'!B179=0,"",INDIRECT(NOM_FR_FACADE&amp;ADDRESS('PR-tampon'!$E179,COLUMN(REFERENCEMENT_FACADE[[#Headers],[AVIS LIMITE AU / VALIDITE]])))))</f>
        <v>46295</v>
      </c>
      <c r="J213" s="7" t="str">
        <f ca="1">IF('PR-tampon'!B179="","",IF('PR-tampon'!B179=0,"",INDIRECT(NOM_FR_FACADE&amp;ADDRESS('PR-tampon'!$E179,COLUMN(REFERENCEMENT_FACADE[[#Headers],[TC/TNC
dans le domaine d''emploi visé]])))))</f>
        <v>TC</v>
      </c>
      <c r="K213" s="2" t="str">
        <f ca="1">IF('PR-tampon'!B179="","",IF('PR-tampon'!B179=0,"",INDIRECT(NOM_FR_FACADE&amp;ADDRESS('PR-tampon'!$E179,COLUMN(REFERENCEMENT_FACADE[[#Headers],[Synthèse support visés]])))))</f>
        <v>COB (NF DTU 31.2) / CLT (Sous AT/DTA)</v>
      </c>
      <c r="L213" s="2" t="str">
        <f ca="1">IF('PR-tampon'!B179="","",IF('PR-tampon'!B179=0,"",INDIRECT(NOM_FR_FACADE&amp;ADDRESS('PR-tampon'!$E179,COLUMN(REFERENCEMENT_FACADE[[#Headers],[LIMITATION DE HAUTEUR DE FACADE3]])))))</f>
        <v>(Situation a à c) h≤ 28 m
(Situation d) h≤ 18 m</v>
      </c>
      <c r="M213" s="74">
        <f ca="1">IF('PR-tampon'!B179="","",IF('PR-tampon'!B179=0,"",INDIRECT(NOM_FR_FACADE&amp;ADDRESS('PR-tampon'!$E179,COLUMN(REFERENCEMENT_FACADE[[#Headers],[LIMITATION DE HAUTEUR DE FACADE]])))))</f>
        <v>28</v>
      </c>
      <c r="N213" s="59" t="str">
        <f ca="1">IF('PR-tampon'!B179="","",IF('PR-tampon'!B179=0,"",IF(INDIRECT(NOM_FR_FACADE&amp;ADDRESS('PR-tampon'!$E179,COLUMN(REFERENCEMENT_FACADE[Observation domaine d''emploi Hauteur])))=0,"-",INDIRECT(NOM_FR_FACADE&amp;ADDRESS('PR-tampon'!$E179,COLUMN(REFERENCEMENT_FACADE[Observation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3" s="2" t="str">
        <f ca="1">IF('PR-tampon'!B179="","",IF('PR-tampon'!B179=0,"",INDIRECT(NOM_FR_FACADE&amp;ADDRESS('PR-tampon'!$E179,COLUMN(REFERENCEMENT_FACADE[[#Headers],[Colonne catégorie visée]])))))</f>
        <v>I
II
III
IV</v>
      </c>
      <c r="P213" s="2" t="str">
        <f ca="1">IF('PR-tampon'!B179="","",IF('PR-tampon'!B179=0,"",INDIRECT(NOM_FR_FACADE&amp;ADDRESS('PR-tampon'!$E179,COLUMN(REFERENCEMENT_FACADE[[#Headers],[Colonne zone visée]])))))</f>
        <v>4
4**
4**
4**</v>
      </c>
      <c r="Q213" s="59" t="str">
        <f ca="1">IF(OR(RECH_CATEGORIE=FALSE,MID(Tableau5[[#This Row],[ZONE DE SISMICITE MAXIMALE POUR LA CATEGORIE DE BATIMENT VISEE]],2,2)="**"),IF('PR-tampon'!B179="","",IF('PR-tampon'!B179=0,"",IF(INDIRECT(NOM_FR_FACADE&amp;ADDRESS('PR-tampon'!$E179,COLUMN(REFERENCEMENT_FACADE[OBSERVATIONS SUR DOMAINE D''EMPLOI Sismique])))="","-",(INDIRECT(NOM_FR_FACADE&amp;ADDRESS('PR-tampon'!$E179,COLUMN(REFERENCEMENT_FACADE[OBSERVATIONS SUR DOMAINE D''EMPLOI Sismique]))))))),"")</f>
        <v>** Domaine d'emploi sismique :
Le procédé V-Clip® dans sa variante Pierraclip</v>
      </c>
      <c r="R213" s="2" t="str">
        <f ca="1">IF('PR-tampon'!B179="","",IF('PR-tampon'!B179=0,"",IF(INDIRECT(NOM_FR_FACADE&amp;ADDRESS('PR-tampon'!$E179,COLUMN(REFERENCEMENT_FACADE[REF ApL])))=0,"",INDIRECT(NOM_FR_FACADE&amp;ADDRESS('PR-tampon'!$E179,COLUMN(REFERENCEMENT_FACADE[REF ApL]))))))</f>
        <v/>
      </c>
    </row>
    <row r="214" spans="1:18" ht="170.1" customHeight="1" x14ac:dyDescent="0.25">
      <c r="A214" s="2">
        <f ca="1">IF('PR-tampon'!B180=0,"",IF(A213+1&gt;'MODULE DE RECHERCHE'!$F$36,"",A213+1))</f>
        <v>172</v>
      </c>
      <c r="B214" s="7">
        <f ca="1">IF('PR-tampon'!E180="","",IF('PR-tampon'!E180=0,"",INDIRECT(NOM_FR_FACADE&amp;ADDRESS('PR-tampon'!$E180,COLUMN(REFERENCEMENT_FACADE[[#Headers],[DATE REFERENCEMENT]])))))</f>
        <v>44893</v>
      </c>
      <c r="C214" s="2" t="str">
        <f ca="1">IF('PR-tampon'!B180="","",IF('PR-tampon'!B180=0,"",INDIRECT(NOM_FR_FACADE&amp;ADDRESS('PR-tampon'!$E180,COLUMN(REFERENCEMENT_FACADE[[#Headers],[ASPECT]])))))</f>
        <v>Minéral</v>
      </c>
      <c r="D214" s="2" t="str">
        <f ca="1">IF('PR-tampon'!B180="","",IF('PR-tampon'!B180=0,"",INDIRECT(NOM_FR_FACADE&amp;ADDRESS('PR-tampon'!$E180,COLUMN(REFERENCEMENT_FACADE[[#Headers],[TYPE DE PROCEDE]])))))</f>
        <v>Bardage rapporté avec clips</v>
      </c>
      <c r="E214" s="2" t="str">
        <f ca="1">IF('PR-tampon'!B180="","",IF('PR-tampon'!B180=0,"",INDIRECT(NOM_FR_FACADE&amp;ADDRESS('PR-tampon'!$E180,COLUMN(REFERENCEMENT_FACADE[[#Headers],[NOM COMMERCIAL DU PROCEDE]])))))</f>
        <v>Vetisol Veticlip sur support bois</v>
      </c>
      <c r="F214" s="2" t="str">
        <f ca="1">IF('PR-tampon'!B180="","",IF('PR-tampon'!B180=0,"",INDIRECT(NOM_FR_FACADE&amp;ADDRESS('PR-tampon'!$E180,COLUMN(REFERENCEMENT_FACADE[[#Headers],[FABRICANT / TITULAIRE]])))))</f>
        <v>Vetisol S.A. 
(FR)</v>
      </c>
      <c r="G214" s="2" t="str">
        <f ca="1">IF('PR-tampon'!B180="","",IF('PR-tampon'!B180=0,"",INDIRECT(NOM_FR_FACADE&amp;ADDRESS('PR-tampon'!$E180,COLUMN(REFERENCEMENT_FACADE[[#Headers],[TYPE DE DOCUMENT DE REFERENCE]])))))</f>
        <v>Avis Technique</v>
      </c>
      <c r="H214" s="2" t="str">
        <f ca="1">IF('PR-tampon'!B180="","",IF('PR-tampon'!B180=0,"",INDIRECT(NOM_FR_FACADE&amp;ADDRESS('PR-tampon'!$E180,COLUMN(REFERENCEMENT_FACADE[[#Headers],[REF]])))))</f>
        <v>2.2/21-1835_v1</v>
      </c>
      <c r="I214" s="7">
        <f ca="1">IF('PR-tampon'!B180="","",IF('PR-tampon'!B180=0,"",INDIRECT(NOM_FR_FACADE&amp;ADDRESS('PR-tampon'!$E180,COLUMN(REFERENCEMENT_FACADE[[#Headers],[AVIS LIMITE AU / VALIDITE]])))))</f>
        <v>46446</v>
      </c>
      <c r="J214" s="7" t="str">
        <f ca="1">IF('PR-tampon'!B180="","",IF('PR-tampon'!B180=0,"",INDIRECT(NOM_FR_FACADE&amp;ADDRESS('PR-tampon'!$E180,COLUMN(REFERENCEMENT_FACADE[[#Headers],[TC/TNC
dans le domaine d''emploi visé]])))))</f>
        <v>TC</v>
      </c>
      <c r="K214" s="2" t="str">
        <f ca="1">IF('PR-tampon'!B180="","",IF('PR-tampon'!B180=0,"",INDIRECT(NOM_FR_FACADE&amp;ADDRESS('PR-tampon'!$E180,COLUMN(REFERENCEMENT_FACADE[[#Headers],[Synthèse support visés]])))))</f>
        <v>COB (NF DTU 31.2) / CLT (Sous AT/DTA)</v>
      </c>
      <c r="L214" s="2" t="str">
        <f ca="1">IF('PR-tampon'!B180="","",IF('PR-tampon'!B180=0,"",INDIRECT(NOM_FR_FACADE&amp;ADDRESS('PR-tampon'!$E180,COLUMN(REFERENCEMENT_FACADE[[#Headers],[LIMITATION DE HAUTEUR DE FACADE3]])))))</f>
        <v>(Situation a à c) h≤ 18 m
(Situation d) h≤ 10 m</v>
      </c>
      <c r="M214" s="74">
        <f ca="1">IF('PR-tampon'!B180="","",IF('PR-tampon'!B180=0,"",INDIRECT(NOM_FR_FACADE&amp;ADDRESS('PR-tampon'!$E180,COLUMN(REFERENCEMENT_FACADE[[#Headers],[LIMITATION DE HAUTEUR DE FACADE]])))))</f>
        <v>18</v>
      </c>
      <c r="N214" s="59" t="str">
        <f ca="1">IF('PR-tampon'!B180="","",IF('PR-tampon'!B180=0,"",IF(INDIRECT(NOM_FR_FACADE&amp;ADDRESS('PR-tampon'!$E180,COLUMN(REFERENCEMENT_FACADE[Observation domaine d''emploi Hauteur])))=0,"-",INDIRECT(NOM_FR_FACADE&amp;ADDRESS('PR-tampon'!$E180,COLUMN(REFERENCEMENT_FACADE[Observation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4" s="2" t="str">
        <f ca="1">IF('PR-tampon'!B180="","",IF('PR-tampon'!B180=0,"",INDIRECT(NOM_FR_FACADE&amp;ADDRESS('PR-tampon'!$E180,COLUMN(REFERENCEMENT_FACADE[[#Headers],[Colonne catégorie visée]])))))</f>
        <v>I
II
III
IV</v>
      </c>
      <c r="P214" s="2" t="str">
        <f ca="1">IF('PR-tampon'!B180="","",IF('PR-tampon'!B180=0,"",INDIRECT(NOM_FR_FACADE&amp;ADDRESS('PR-tampon'!$E180,COLUMN(REFERENCEMENT_FACADE[[#Headers],[Colonne zone visée]])))))</f>
        <v>4
4
4
4</v>
      </c>
      <c r="Q214" s="59" t="str">
        <f ca="1">IF(OR(RECH_CATEGORIE=FALSE,MID(Tableau5[[#This Row],[ZONE DE SISMICITE MAXIMALE POUR LA CATEGORIE DE BATIMENT VISEE]],2,2)="**"),IF('PR-tampon'!B180="","",IF('PR-tampon'!B180=0,"",IF(INDIRECT(NOM_FR_FACADE&amp;ADDRESS('PR-tampon'!$E180,COLUMN(REFERENCEMENT_FACADE[OBSERVATIONS SUR DOMAINE D''EMPLOI Sismique])))="","-",(INDIRECT(NOM_FR_FACADE&amp;ADDRESS('PR-tampon'!$E180,COLUMN(REFERENCEMENT_FACADE[OBSERVATIONS SUR DOMAINE D''EMPLOI Sismique]))))))),"")</f>
        <v>-</v>
      </c>
      <c r="R214" s="2" t="str">
        <f ca="1">IF('PR-tampon'!B180="","",IF('PR-tampon'!B180=0,"",IF(INDIRECT(NOM_FR_FACADE&amp;ADDRESS('PR-tampon'!$E180,COLUMN(REFERENCEMENT_FACADE[REF ApL])))=0,"",INDIRECT(NOM_FR_FACADE&amp;ADDRESS('PR-tampon'!$E180,COLUMN(REFERENCEMENT_FACADE[REF ApL]))))))</f>
        <v/>
      </c>
    </row>
    <row r="215" spans="1:18" ht="170.1" customHeight="1" x14ac:dyDescent="0.25">
      <c r="A215" s="2">
        <f ca="1">IF('PR-tampon'!B181=0,"",IF(A214+1&gt;'MODULE DE RECHERCHE'!$F$36,"",A214+1))</f>
        <v>173</v>
      </c>
      <c r="B215" s="7">
        <f ca="1">IF('PR-tampon'!E181="","",IF('PR-tampon'!E181=0,"",INDIRECT(NOM_FR_FACADE&amp;ADDRESS('PR-tampon'!$E181,COLUMN(REFERENCEMENT_FACADE[[#Headers],[DATE REFERENCEMENT]])))))</f>
        <v>45881</v>
      </c>
      <c r="C215" s="2" t="str">
        <f ca="1">IF('PR-tampon'!B181="","",IF('PR-tampon'!B181=0,"",INDIRECT(NOM_FR_FACADE&amp;ADDRESS('PR-tampon'!$E181,COLUMN(REFERENCEMENT_FACADE[[#Headers],[ASPECT]])))))</f>
        <v>Enduit</v>
      </c>
      <c r="D215" s="2" t="str">
        <f ca="1">IF('PR-tampon'!B181="","",IF('PR-tampon'!B181=0,"",INDIRECT(NOM_FR_FACADE&amp;ADDRESS('PR-tampon'!$E181,COLUMN(REFERENCEMENT_FACADE[[#Headers],[TYPE DE PROCEDE]])))))</f>
        <v>Bardage rapporté - Système d’enduit sur plaque sur FOB (Propriétaire)</v>
      </c>
      <c r="E215" s="2" t="str">
        <f ca="1">IF('PR-tampon'!B181="","",IF('PR-tampon'!B181=0,"",INDIRECT(NOM_FR_FACADE&amp;ADDRESS('PR-tampon'!$E181,COLUMN(REFERENCEMENT_FACADE[[#Headers],[NOM COMMERCIAL DU PROCEDE]])))))</f>
        <v>Façade à ossature bois non porteuse perspirante</v>
      </c>
      <c r="F215" s="2" t="str">
        <f ca="1">IF('PR-tampon'!B181="","",IF('PR-tampon'!B181=0,"",INDIRECT(NOM_FR_FACADE&amp;ADDRESS('PR-tampon'!$E181,COLUMN(REFERENCEMENT_FACADE[[#Headers],[FABRICANT / TITULAIRE]])))))</f>
        <v>SYbois</v>
      </c>
      <c r="G215" s="2" t="str">
        <f ca="1">IF('PR-tampon'!B181="","",IF('PR-tampon'!B181=0,"",INDIRECT(NOM_FR_FACADE&amp;ADDRESS('PR-tampon'!$E181,COLUMN(REFERENCEMENT_FACADE[[#Headers],[TYPE DE DOCUMENT DE REFERENCE]])))))</f>
        <v>Appréciation Technique d'Expérimentation (ATEx cas a)</v>
      </c>
      <c r="H215" s="2" t="str">
        <f ca="1">IF('PR-tampon'!B181="","",IF('PR-tampon'!B181=0,"",INDIRECT(NOM_FR_FACADE&amp;ADDRESS('PR-tampon'!$E181,COLUMN(REFERENCEMENT_FACADE[[#Headers],[REF]])))))</f>
        <v>2944_v2</v>
      </c>
      <c r="I215" s="7">
        <f ca="1">IF('PR-tampon'!B181="","",IF('PR-tampon'!B181=0,"",INDIRECT(NOM_FR_FACADE&amp;ADDRESS('PR-tampon'!$E181,COLUMN(REFERENCEMENT_FACADE[[#Headers],[AVIS LIMITE AU / VALIDITE]])))))</f>
        <v>46022</v>
      </c>
      <c r="J215" s="7" t="str">
        <f ca="1">IF('PR-tampon'!B181="","",IF('PR-tampon'!B181=0,"",INDIRECT(NOM_FR_FACADE&amp;ADDRESS('PR-tampon'!$E181,COLUMN(REFERENCEMENT_FACADE[[#Headers],[TC/TNC
dans le domaine d''emploi visé]])))))</f>
        <v>TC</v>
      </c>
      <c r="K215" s="2" t="str">
        <f ca="1">IF('PR-tampon'!B181="","",IF('PR-tampon'!B181=0,"",INDIRECT(NOM_FR_FACADE&amp;ADDRESS('PR-tampon'!$E181,COLUMN(REFERENCEMENT_FACADE[[#Headers],[Synthèse support visés]])))))</f>
        <v>FOB (Sous AT/DTA/ATEx)</v>
      </c>
      <c r="L215" s="2" t="str">
        <f ca="1">IF('PR-tampon'!B181="","",IF('PR-tampon'!B181=0,"",INDIRECT(NOM_FR_FACADE&amp;ADDRESS('PR-tampon'!$E181,COLUMN(REFERENCEMENT_FACADE[[#Headers],[LIMITATION DE HAUTEUR DE FACADE3]])))))</f>
        <v>(Situation a à c) h≤ 18 m
(Situation d) h≤ 10 m</v>
      </c>
      <c r="M215" s="74">
        <f ca="1">IF('PR-tampon'!B181="","",IF('PR-tampon'!B181=0,"",INDIRECT(NOM_FR_FACADE&amp;ADDRESS('PR-tampon'!$E181,COLUMN(REFERENCEMENT_FACADE[[#Headers],[LIMITATION DE HAUTEUR DE FACADE]])))))</f>
        <v>18</v>
      </c>
      <c r="N215" s="59" t="str">
        <f ca="1">IF('PR-tampon'!B181="","",IF('PR-tampon'!B181=0,"",IF(INDIRECT(NOM_FR_FACADE&amp;ADDRESS('PR-tampon'!$E181,COLUMN(REFERENCEMENT_FACADE[Observation domaine d''emploi Hauteur])))=0,"-",INDIRECT(NOM_FR_FACADE&amp;ADDRESS('PR-tampon'!$E181,COLUMN(REFERENCEMENT_FACADE[Observation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5" s="2" t="str">
        <f ca="1">IF('PR-tampon'!B181="","",IF('PR-tampon'!B181=0,"",INDIRECT(NOM_FR_FACADE&amp;ADDRESS('PR-tampon'!$E181,COLUMN(REFERENCEMENT_FACADE[[#Headers],[Colonne catégorie visée]])))))</f>
        <v>I
II
III
IV</v>
      </c>
      <c r="P215" s="2" t="str">
        <f ca="1">IF('PR-tampon'!B181="","",IF('PR-tampon'!B181=0,"",INDIRECT(NOM_FR_FACADE&amp;ADDRESS('PR-tampon'!$E181,COLUMN(REFERENCEMENT_FACADE[[#Headers],[Colonne zone visée]])))))</f>
        <v>4
4**
4**
4**</v>
      </c>
      <c r="Q215" s="59" t="str">
        <f ca="1">IF(OR(RECH_CATEGORIE=FALSE,MID(Tableau5[[#This Row],[ZONE DE SISMICITE MAXIMALE POUR LA CATEGORIE DE BATIMENT VISEE]],2,2)="**"),IF('PR-tampon'!B181="","",IF('PR-tampon'!B181=0,"",IF(INDIRECT(NOM_FR_FACADE&amp;ADDRESS('PR-tampon'!$E181,COLUMN(REFERENCEMENT_FACADE[OBSERVATIONS SUR DOMAINE D''EMPLOI Sismique])))="","-",(INDIRECT(NOM_FR_FACADE&amp;ADDRESS('PR-tampon'!$E181,COLUMN(REFERENCEMENT_FACADE[OBSERVATIONS SUR DOMAINE D''EMPLOI Sismique]))))))),"")</f>
        <v>** Domaine d'emploi sismique :
Toutefois le procédé de bardage extérieur pourra limiter les zones de sismicité des bâtiments visés.</v>
      </c>
      <c r="R215" s="2" t="str">
        <f ca="1">IF('PR-tampon'!B181="","",IF('PR-tampon'!B181=0,"",IF(INDIRECT(NOM_FR_FACADE&amp;ADDRESS('PR-tampon'!$E181,COLUMN(REFERENCEMENT_FACADE[REF ApL])))=0,"",INDIRECT(NOM_FR_FACADE&amp;ADDRESS('PR-tampon'!$E181,COLUMN(REFERENCEMENT_FACADE[REF ApL]))))))</f>
        <v>EFR 14-001488
EFR 18-004504</v>
      </c>
    </row>
    <row r="216" spans="1:18" ht="170.1" customHeight="1" x14ac:dyDescent="0.25">
      <c r="A216" s="2">
        <f ca="1">IF('PR-tampon'!B182=0,"",IF(A215+1&gt;'MODULE DE RECHERCHE'!$F$36,"",A215+1))</f>
        <v>174</v>
      </c>
      <c r="B216" s="7">
        <f ca="1">IF('PR-tampon'!E182="","",IF('PR-tampon'!E182=0,"",INDIRECT(NOM_FR_FACADE&amp;ADDRESS('PR-tampon'!$E182,COLUMN(REFERENCEMENT_FACADE[[#Headers],[DATE REFERENCEMENT]])))))</f>
        <v>45700</v>
      </c>
      <c r="C216" s="2" t="str">
        <f ca="1">IF('PR-tampon'!B182="","",IF('PR-tampon'!B182=0,"",INDIRECT(NOM_FR_FACADE&amp;ADDRESS('PR-tampon'!$E182,COLUMN(REFERENCEMENT_FACADE[[#Headers],[ASPECT]])))))</f>
        <v>Enduit</v>
      </c>
      <c r="D216" s="2" t="str">
        <f ca="1">IF('PR-tampon'!B182="","",IF('PR-tampon'!B182=0,"",INDIRECT(NOM_FR_FACADE&amp;ADDRESS('PR-tampon'!$E182,COLUMN(REFERENCEMENT_FACADE[[#Headers],[TYPE DE PROCEDE]])))))</f>
        <v>Bardage rapporté - Système d’enduit sur plaque sur FOB (Propriétaire)</v>
      </c>
      <c r="E216" s="2" t="str">
        <f ca="1">IF('PR-tampon'!B182="","",IF('PR-tampon'!B182=0,"",INDIRECT(NOM_FR_FACADE&amp;ADDRESS('PR-tampon'!$E182,COLUMN(REFERENCEMENT_FACADE[[#Headers],[NOM COMMERCIAL DU PROCEDE]])))))</f>
        <v>Façade PANOBLOC</v>
      </c>
      <c r="F216" s="2" t="str">
        <f ca="1">IF('PR-tampon'!B182="","",IF('PR-tampon'!B182=0,"",INDIRECT(NOM_FR_FACADE&amp;ADDRESS('PR-tampon'!$E182,COLUMN(REFERENCEMENT_FACADE[[#Headers],[FABRICANT / TITULAIRE]])))))</f>
        <v>Techniwood S.A.S.</v>
      </c>
      <c r="G216" s="2" t="str">
        <f ca="1">IF('PR-tampon'!B182="","",IF('PR-tampon'!B182=0,"",INDIRECT(NOM_FR_FACADE&amp;ADDRESS('PR-tampon'!$E182,COLUMN(REFERENCEMENT_FACADE[[#Headers],[TYPE DE DOCUMENT DE REFERENCE]])))))</f>
        <v>Avis Technique</v>
      </c>
      <c r="H216" s="2" t="str">
        <f ca="1">IF('PR-tampon'!B182="","",IF('PR-tampon'!B182=0,"",INDIRECT(NOM_FR_FACADE&amp;ADDRESS('PR-tampon'!$E182,COLUMN(REFERENCEMENT_FACADE[[#Headers],[REF]])))))</f>
        <v>2.1/14-1636_V3</v>
      </c>
      <c r="I216" s="7">
        <f ca="1">IF('PR-tampon'!B182="","",IF('PR-tampon'!B182=0,"",INDIRECT(NOM_FR_FACADE&amp;ADDRESS('PR-tampon'!$E182,COLUMN(REFERENCEMENT_FACADE[[#Headers],[AVIS LIMITE AU / VALIDITE]])))))</f>
        <v>46752</v>
      </c>
      <c r="J216" s="7" t="str">
        <f ca="1">IF('PR-tampon'!B182="","",IF('PR-tampon'!B182=0,"",INDIRECT(NOM_FR_FACADE&amp;ADDRESS('PR-tampon'!$E182,COLUMN(REFERENCEMENT_FACADE[[#Headers],[TC/TNC
dans le domaine d''emploi visé]])))))</f>
        <v>TNC
(N'est pas sur liste verte de la C2p à date du référencement)</v>
      </c>
      <c r="K216" s="2" t="str">
        <f ca="1">IF('PR-tampon'!B182="","",IF('PR-tampon'!B182=0,"",INDIRECT(NOM_FR_FACADE&amp;ADDRESS('PR-tampon'!$E182,COLUMN(REFERENCEMENT_FACADE[[#Headers],[Synthèse support visés]])))))</f>
        <v>FOB (Sous AT/DTA/ATEx)</v>
      </c>
      <c r="L216" s="2" t="str">
        <f ca="1">IF('PR-tampon'!B182="","",IF('PR-tampon'!B182=0,"",INDIRECT(NOM_FR_FACADE&amp;ADDRESS('PR-tampon'!$E182,COLUMN(REFERENCEMENT_FACADE[[#Headers],[LIMITATION DE HAUTEUR DE FACADE3]])))))</f>
        <v>(Situation a à c) h≤ 18 m
(Situation d) h≤ 10 m</v>
      </c>
      <c r="M216" s="74">
        <f ca="1">IF('PR-tampon'!B182="","",IF('PR-tampon'!B182=0,"",INDIRECT(NOM_FR_FACADE&amp;ADDRESS('PR-tampon'!$E182,COLUMN(REFERENCEMENT_FACADE[[#Headers],[LIMITATION DE HAUTEUR DE FACADE]])))))</f>
        <v>18</v>
      </c>
      <c r="N216" s="59" t="str">
        <f ca="1">IF('PR-tampon'!B182="","",IF('PR-tampon'!B182=0,"",IF(INDIRECT(NOM_FR_FACADE&amp;ADDRESS('PR-tampon'!$E182,COLUMN(REFERENCEMENT_FACADE[Observation domaine d''emploi Hauteur])))=0,"-",INDIRECT(NOM_FR_FACADE&amp;ADDRESS('PR-tampon'!$E182,COLUMN(REFERENCEMENT_FACADE[Observation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6" s="2" t="str">
        <f ca="1">IF('PR-tampon'!B182="","",IF('PR-tampon'!B182=0,"",INDIRECT(NOM_FR_FACADE&amp;ADDRESS('PR-tampon'!$E182,COLUMN(REFERENCEMENT_FACADE[[#Headers],[Colonne catégorie visée]])))))</f>
        <v>I
II
III
IV</v>
      </c>
      <c r="P216" s="2" t="str">
        <f ca="1">IF('PR-tampon'!B182="","",IF('PR-tampon'!B182=0,"",INDIRECT(NOM_FR_FACADE&amp;ADDRESS('PR-tampon'!$E182,COLUMN(REFERENCEMENT_FACADE[[#Headers],[Colonne zone visée]])))))</f>
        <v>4
4**
4**
4**</v>
      </c>
      <c r="Q216" s="59" t="str">
        <f ca="1">IF(OR(RECH_CATEGORIE=FALSE,MID(Tableau5[[#This Row],[ZONE DE SISMICITE MAXIMALE POUR LA CATEGORIE DE BATIMENT VISEE]],2,2)="**"),IF('PR-tampon'!B182="","",IF('PR-tampon'!B182=0,"",IF(INDIRECT(NOM_FR_FACADE&amp;ADDRESS('PR-tampon'!$E182,COLUMN(REFERENCEMENT_FACADE[OBSERVATIONS SUR DOMAINE D''EMPLOI Sismique])))="","-",(INDIRECT(NOM_FR_FACADE&amp;ADDRESS('PR-tampon'!$E182,COLUMN(REFERENCEMENT_FACADE[OBSERVATIONS SUR DOMAINE D''EMPLOI Sismique]))))))),"")</f>
        <v>** Domaine d'emploi sismique :
Toutefois le procédé de bardage extérieur pourra limiter les zones de sismicité des bâtiments visés.</v>
      </c>
      <c r="R216" s="2" t="str">
        <f ca="1">IF('PR-tampon'!B182="","",IF('PR-tampon'!B182=0,"",IF(INDIRECT(NOM_FR_FACADE&amp;ADDRESS('PR-tampon'!$E182,COLUMN(REFERENCEMENT_FACADE[REF ApL])))=0,"",INDIRECT(NOM_FR_FACADE&amp;ADDRESS('PR-tampon'!$E182,COLUMN(REFERENCEMENT_FACADE[REF ApL]))))))</f>
        <v>AL14-146 Version 3</v>
      </c>
    </row>
    <row r="217" spans="1:18" ht="170.1" customHeight="1" x14ac:dyDescent="0.25">
      <c r="A217" s="2">
        <f ca="1">IF('PR-tampon'!B183=0,"",IF(A216+1&gt;'MODULE DE RECHERCHE'!$F$36,"",A216+1))</f>
        <v>175</v>
      </c>
      <c r="B217" s="7">
        <f ca="1">IF('PR-tampon'!E183="","",IF('PR-tampon'!E183=0,"",INDIRECT(NOM_FR_FACADE&amp;ADDRESS('PR-tampon'!$E183,COLUMN(REFERENCEMENT_FACADE[[#Headers],[DATE REFERENCEMENT]])))))</f>
        <v>45303</v>
      </c>
      <c r="C217" s="2" t="str">
        <f ca="1">IF('PR-tampon'!B183="","",IF('PR-tampon'!B183=0,"",INDIRECT(NOM_FR_FACADE&amp;ADDRESS('PR-tampon'!$E183,COLUMN(REFERENCEMENT_FACADE[[#Headers],[ASPECT]])))))</f>
        <v>Minéral</v>
      </c>
      <c r="D217" s="2" t="str">
        <f ca="1">IF('PR-tampon'!B183="","",IF('PR-tampon'!B183=0,"",INDIRECT(NOM_FR_FACADE&amp;ADDRESS('PR-tampon'!$E183,COLUMN(REFERENCEMENT_FACADE[[#Headers],[TYPE DE PROCEDE]])))))</f>
        <v>Bardage rapporté - Système d’enduit sur plaque sur FOB (Propriétaire)</v>
      </c>
      <c r="E217" s="2" t="str">
        <f ca="1">IF('PR-tampon'!B183="","",IF('PR-tampon'!B183=0,"",INDIRECT(NOM_FR_FACADE&amp;ADDRESS('PR-tampon'!$E183,COLUMN(REFERENCEMENT_FACADE[[#Headers],[NOM COMMERCIAL DU PROCEDE]])))))</f>
        <v>LOGISKIN</v>
      </c>
      <c r="F217" s="2" t="str">
        <f ca="1">IF('PR-tampon'!B183="","",IF('PR-tampon'!B183=0,"",INDIRECT(NOM_FR_FACADE&amp;ADDRESS('PR-tampon'!$E183,COLUMN(REFERENCEMENT_FACADE[[#Headers],[FABRICANT / TITULAIRE]])))))</f>
        <v>LOGELIS SAS
(FR)</v>
      </c>
      <c r="G217" s="2" t="str">
        <f ca="1">IF('PR-tampon'!B183="","",IF('PR-tampon'!B183=0,"",INDIRECT(NOM_FR_FACADE&amp;ADDRESS('PR-tampon'!$E183,COLUMN(REFERENCEMENT_FACADE[[#Headers],[TYPE DE DOCUMENT DE REFERENCE]])))))</f>
        <v>Avis Technique</v>
      </c>
      <c r="H217" s="2" t="str">
        <f ca="1">IF('PR-tampon'!B183="","",IF('PR-tampon'!B183=0,"",INDIRECT(NOM_FR_FACADE&amp;ADDRESS('PR-tampon'!$E183,COLUMN(REFERENCEMENT_FACADE[[#Headers],[REF]])))))</f>
        <v>2.1/23-1836_V1</v>
      </c>
      <c r="I217" s="7">
        <f ca="1">IF('PR-tampon'!B183="","",IF('PR-tampon'!B183=0,"",INDIRECT(NOM_FR_FACADE&amp;ADDRESS('PR-tampon'!$E183,COLUMN(REFERENCEMENT_FACADE[[#Headers],[AVIS LIMITE AU / VALIDITE]])))))</f>
        <v>46295</v>
      </c>
      <c r="J217" s="7" t="str">
        <f ca="1">IF('PR-tampon'!B183="","",IF('PR-tampon'!B183=0,"",INDIRECT(NOM_FR_FACADE&amp;ADDRESS('PR-tampon'!$E183,COLUMN(REFERENCEMENT_FACADE[[#Headers],[TC/TNC
dans le domaine d''emploi visé]])))))</f>
        <v>TNC
(N'est pas sur liste verte de la C2p à date du référencement)</v>
      </c>
      <c r="K217" s="2" t="str">
        <f ca="1">IF('PR-tampon'!B183="","",IF('PR-tampon'!B183=0,"",INDIRECT(NOM_FR_FACADE&amp;ADDRESS('PR-tampon'!$E183,COLUMN(REFERENCEMENT_FACADE[[#Headers],[Synthèse support visés]])))))</f>
        <v>FOB (Sous AT/DTA/ATEx)</v>
      </c>
      <c r="L217" s="2" t="str">
        <f ca="1">IF('PR-tampon'!B183="","",IF('PR-tampon'!B183=0,"",INDIRECT(NOM_FR_FACADE&amp;ADDRESS('PR-tampon'!$E183,COLUMN(REFERENCEMENT_FACADE[[#Headers],[LIMITATION DE HAUTEUR DE FACADE3]])))))</f>
        <v>(Situation a à c) h≤ 36 m
(Situation d) h≤ 36 m</v>
      </c>
      <c r="M217" s="74">
        <f ca="1">IF('PR-tampon'!B183="","",IF('PR-tampon'!B183=0,"",INDIRECT(NOM_FR_FACADE&amp;ADDRESS('PR-tampon'!$E183,COLUMN(REFERENCEMENT_FACADE[[#Headers],[LIMITATION DE HAUTEUR DE FACADE]])))))</f>
        <v>36</v>
      </c>
      <c r="N217" s="59" t="str">
        <f ca="1">IF('PR-tampon'!B183="","",IF('PR-tampon'!B183=0,"",IF(INDIRECT(NOM_FR_FACADE&amp;ADDRESS('PR-tampon'!$E183,COLUMN(REFERENCEMENT_FACADE[Observation domaine d''emploi Hauteur])))=0,"-",INDIRECT(NOM_FR_FACADE&amp;ADDRESS('PR-tampon'!$E183,COLUMN(REFERENCEMENT_FACADE[Observation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7" s="2" t="str">
        <f ca="1">IF('PR-tampon'!B183="","",IF('PR-tampon'!B183=0,"",INDIRECT(NOM_FR_FACADE&amp;ADDRESS('PR-tampon'!$E183,COLUMN(REFERENCEMENT_FACADE[[#Headers],[Colonne catégorie visée]])))))</f>
        <v>I
II
III
IV</v>
      </c>
      <c r="P217" s="2" t="str">
        <f ca="1">IF('PR-tampon'!B183="","",IF('PR-tampon'!B183=0,"",INDIRECT(NOM_FR_FACADE&amp;ADDRESS('PR-tampon'!$E183,COLUMN(REFERENCEMENT_FACADE[[#Headers],[Colonne zone visée]])))))</f>
        <v>4
4**
4**
4**</v>
      </c>
      <c r="Q217" s="59" t="str">
        <f ca="1">IF(OR(RECH_CATEGORIE=FALSE,MID(Tableau5[[#This Row],[ZONE DE SISMICITE MAXIMALE POUR LA CATEGORIE DE BATIMENT VISEE]],2,2)="**"),IF('PR-tampon'!B183="","",IF('PR-tampon'!B183=0,"",IF(INDIRECT(NOM_FR_FACADE&amp;ADDRESS('PR-tampon'!$E183,COLUMN(REFERENCEMENT_FACADE[OBSERVATIONS SUR DOMAINE D''EMPLOI Sismique])))="","-",(INDIRECT(NOM_FR_FACADE&amp;ADDRESS('PR-tampon'!$E183,COLUMN(REFERENCEMENT_FACADE[OBSERVATIONS SUR DOMAINE D''EMPLOI Sismique]))))))),"")</f>
        <v>** Domaine d'emploi sismique :
Toutefois le procédé de bardage extérieur pourra limiter les zones de sismicité des bâtiments visés.</v>
      </c>
      <c r="R217" s="2" t="str">
        <f ca="1">IF('PR-tampon'!B183="","",IF('PR-tampon'!B183=0,"",IF(INDIRECT(NOM_FR_FACADE&amp;ADDRESS('PR-tampon'!$E183,COLUMN(REFERENCEMENT_FACADE[REF ApL])))=0,"",INDIRECT(NOM_FR_FACADE&amp;ADDRESS('PR-tampon'!$E183,COLUMN(REFERENCEMENT_FACADE[REF ApL]))))))</f>
        <v>EFR-18-001637
EFR-18-003109-Révision 1</v>
      </c>
    </row>
    <row r="218" spans="1:18" ht="170.1" customHeight="1" x14ac:dyDescent="0.25">
      <c r="A218" s="2">
        <f ca="1">IF('PR-tampon'!B184=0,"",IF(A217+1&gt;'MODULE DE RECHERCHE'!$F$36,"",A217+1))</f>
        <v>176</v>
      </c>
      <c r="B218" s="7">
        <f ca="1">IF('PR-tampon'!E184="","",IF('PR-tampon'!E184=0,"",INDIRECT(NOM_FR_FACADE&amp;ADDRESS('PR-tampon'!$E184,COLUMN(REFERENCEMENT_FACADE[[#Headers],[DATE REFERENCEMENT]])))))</f>
        <v>45881</v>
      </c>
      <c r="C218" s="2" t="str">
        <f ca="1">IF('PR-tampon'!B184="","",IF('PR-tampon'!B184=0,"",INDIRECT(NOM_FR_FACADE&amp;ADDRESS('PR-tampon'!$E184,COLUMN(REFERENCEMENT_FACADE[[#Headers],[ASPECT]])))))</f>
        <v>Enduit</v>
      </c>
      <c r="D218" s="2" t="str">
        <f ca="1">IF('PR-tampon'!B184="","",IF('PR-tampon'!B184=0,"",INDIRECT(NOM_FR_FACADE&amp;ADDRESS('PR-tampon'!$E184,COLUMN(REFERENCEMENT_FACADE[[#Headers],[TYPE DE PROCEDE]])))))</f>
        <v>Bardage rapporté - Système d’enduit sur plaque</v>
      </c>
      <c r="E218" s="2" t="str">
        <f ca="1">IF('PR-tampon'!B184="","",IF('PR-tampon'!B184=0,"",INDIRECT(NOM_FR_FACADE&amp;ADDRESS('PR-tampon'!$E184,COLUMN(REFERENCEMENT_FACADE[[#Headers],[NOM COMMERCIAL DU PROCEDE]])))))</f>
        <v>AQUAPANEL® Outdoor Bardage sur support bois</v>
      </c>
      <c r="F218" s="2" t="str">
        <f ca="1">IF('PR-tampon'!B184="","",IF('PR-tampon'!B184=0,"",INDIRECT(NOM_FR_FACADE&amp;ADDRESS('PR-tampon'!$E184,COLUMN(REFERENCEMENT_FACADE[[#Headers],[FABRICANT / TITULAIRE]])))))</f>
        <v>Knauf</v>
      </c>
      <c r="G218" s="2" t="str">
        <f ca="1">IF('PR-tampon'!B184="","",IF('PR-tampon'!B184=0,"",INDIRECT(NOM_FR_FACADE&amp;ADDRESS('PR-tampon'!$E184,COLUMN(REFERENCEMENT_FACADE[[#Headers],[TYPE DE DOCUMENT DE REFERENCE]])))))</f>
        <v>Avis Technique</v>
      </c>
      <c r="H218" s="2" t="str">
        <f ca="1">IF('PR-tampon'!B184="","",IF('PR-tampon'!B184=0,"",INDIRECT(NOM_FR_FACADE&amp;ADDRESS('PR-tampon'!$E184,COLUMN(REFERENCEMENT_FACADE[[#Headers],[REF]])))))</f>
        <v>2.2/21-1834_V2</v>
      </c>
      <c r="I218" s="7">
        <f ca="1">IF('PR-tampon'!B184="","",IF('PR-tampon'!B184=0,"",INDIRECT(NOM_FR_FACADE&amp;ADDRESS('PR-tampon'!$E184,COLUMN(REFERENCEMENT_FACADE[[#Headers],[AVIS LIMITE AU / VALIDITE]])))))</f>
        <v>47848</v>
      </c>
      <c r="J218" s="7" t="str">
        <f ca="1">IF('PR-tampon'!B184="","",IF('PR-tampon'!B184=0,"",INDIRECT(NOM_FR_FACADE&amp;ADDRESS('PR-tampon'!$E184,COLUMN(REFERENCEMENT_FACADE[[#Headers],[TC/TNC
dans le domaine d''emploi visé]])))))</f>
        <v>TC</v>
      </c>
      <c r="K218" s="2" t="str">
        <f ca="1">IF('PR-tampon'!B184="","",IF('PR-tampon'!B184=0,"",INDIRECT(NOM_FR_FACADE&amp;ADDRESS('PR-tampon'!$E184,COLUMN(REFERENCEMENT_FACADE[[#Headers],[Synthèse support visés]])))))</f>
        <v>COB (NF DTU 31.2) / CLT (Sous AT/DTA)</v>
      </c>
      <c r="L218" s="2" t="str">
        <f ca="1">IF('PR-tampon'!B184="","",IF('PR-tampon'!B184=0,"",INDIRECT(NOM_FR_FACADE&amp;ADDRESS('PR-tampon'!$E184,COLUMN(REFERENCEMENT_FACADE[[#Headers],[LIMITATION DE HAUTEUR DE FACADE3]])))))</f>
        <v>(Situation a à c) h≤ 28 m
(Situation d) h≤ 18 m</v>
      </c>
      <c r="M218" s="74">
        <f ca="1">IF('PR-tampon'!B184="","",IF('PR-tampon'!B184=0,"",INDIRECT(NOM_FR_FACADE&amp;ADDRESS('PR-tampon'!$E184,COLUMN(REFERENCEMENT_FACADE[[#Headers],[LIMITATION DE HAUTEUR DE FACADE]])))))</f>
        <v>28</v>
      </c>
      <c r="N218" s="59" t="str">
        <f ca="1">IF('PR-tampon'!B184="","",IF('PR-tampon'!B184=0,"",IF(INDIRECT(NOM_FR_FACADE&amp;ADDRESS('PR-tampon'!$E184,COLUMN(REFERENCEMENT_FACADE[Observation domaine d''emploi Hauteur])))=0,"-",INDIRECT(NOM_FR_FACADE&amp;ADDRESS('PR-tampon'!$E184,COLUMN(REFERENCEMENT_FACADE[Observation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8" s="2" t="str">
        <f ca="1">IF('PR-tampon'!B184="","",IF('PR-tampon'!B184=0,"",INDIRECT(NOM_FR_FACADE&amp;ADDRESS('PR-tampon'!$E184,COLUMN(REFERENCEMENT_FACADE[[#Headers],[Colonne catégorie visée]])))))</f>
        <v>I
II
III
IV</v>
      </c>
      <c r="P218" s="2" t="str">
        <f ca="1">IF('PR-tampon'!B184="","",IF('PR-tampon'!B184=0,"",INDIRECT(NOM_FR_FACADE&amp;ADDRESS('PR-tampon'!$E184,COLUMN(REFERENCEMENT_FACADE[[#Headers],[Colonne zone visée]])))))</f>
        <v>4
4
4
4</v>
      </c>
      <c r="Q218" s="59" t="str">
        <f ca="1">IF(OR(RECH_CATEGORIE=FALSE,MID(Tableau5[[#This Row],[ZONE DE SISMICITE MAXIMALE POUR LA CATEGORIE DE BATIMENT VISEE]],2,2)="**"),IF('PR-tampon'!B184="","",IF('PR-tampon'!B184=0,"",IF(INDIRECT(NOM_FR_FACADE&amp;ADDRESS('PR-tampon'!$E184,COLUMN(REFERENCEMENT_FACADE[OBSERVATIONS SUR DOMAINE D''EMPLOI Sismique])))="","-",(INDIRECT(NOM_FR_FACADE&amp;ADDRESS('PR-tampon'!$E184,COLUMN(REFERENCEMENT_FACADE[OBSERVATIONS SUR DOMAINE D''EMPLOI Sismique]))))))),"")</f>
        <v>-</v>
      </c>
      <c r="R218" s="2" t="str">
        <f ca="1">IF('PR-tampon'!B184="","",IF('PR-tampon'!B184=0,"",IF(INDIRECT(NOM_FR_FACADE&amp;ADDRESS('PR-tampon'!$E184,COLUMN(REFERENCEMENT_FACADE[REF ApL])))=0,"",INDIRECT(NOM_FR_FACADE&amp;ADDRESS('PR-tampon'!$E184,COLUMN(REFERENCEMENT_FACADE[REF ApL]))))))</f>
        <v>EFR-14-001516 - Révision 4</v>
      </c>
    </row>
    <row r="219" spans="1:18" ht="170.1" customHeight="1" x14ac:dyDescent="0.25">
      <c r="A219" s="2">
        <f ca="1">IF('PR-tampon'!B185=0,"",IF(A218+1&gt;'MODULE DE RECHERCHE'!$F$36,"",A218+1))</f>
        <v>177</v>
      </c>
      <c r="B219" s="7">
        <f ca="1">IF('PR-tampon'!E185="","",IF('PR-tampon'!E185=0,"",INDIRECT(NOM_FR_FACADE&amp;ADDRESS('PR-tampon'!$E185,COLUMN(REFERENCEMENT_FACADE[[#Headers],[DATE REFERENCEMENT]])))))</f>
        <v>45469</v>
      </c>
      <c r="C219" s="2" t="str">
        <f ca="1">IF('PR-tampon'!B185="","",IF('PR-tampon'!B185=0,"",INDIRECT(NOM_FR_FACADE&amp;ADDRESS('PR-tampon'!$E185,COLUMN(REFERENCEMENT_FACADE[[#Headers],[ASPECT]])))))</f>
        <v>Enduit</v>
      </c>
      <c r="D219" s="2" t="str">
        <f ca="1">IF('PR-tampon'!B185="","",IF('PR-tampon'!B185=0,"",INDIRECT(NOM_FR_FACADE&amp;ADDRESS('PR-tampon'!$E185,COLUMN(REFERENCEMENT_FACADE[[#Headers],[TYPE DE PROCEDE]])))))</f>
        <v>Bardage rapporté - Système d’enduit sur plaque</v>
      </c>
      <c r="E219" s="2" t="str">
        <f ca="1">IF('PR-tampon'!B185="","",IF('PR-tampon'!B185=0,"",INDIRECT(NOM_FR_FACADE&amp;ADDRESS('PR-tampon'!$E185,COLUMN(REFERENCEMENT_FACADE[[#Headers],[NOM COMMERCIAL DU PROCEDE]])))))</f>
        <v>StoVentec R Enduits sur support bois</v>
      </c>
      <c r="F219" s="2" t="str">
        <f ca="1">IF('PR-tampon'!B185="","",IF('PR-tampon'!B185=0,"",INDIRECT(NOM_FR_FACADE&amp;ADDRESS('PR-tampon'!$E185,COLUMN(REFERENCEMENT_FACADE[[#Headers],[FABRICANT / TITULAIRE]])))))</f>
        <v>Sto S.A.S</v>
      </c>
      <c r="G219" s="2" t="str">
        <f ca="1">IF('PR-tampon'!B185="","",IF('PR-tampon'!B185=0,"",INDIRECT(NOM_FR_FACADE&amp;ADDRESS('PR-tampon'!$E185,COLUMN(REFERENCEMENT_FACADE[[#Headers],[TYPE DE DOCUMENT DE REFERENCE]])))))</f>
        <v>Avis Technique</v>
      </c>
      <c r="H219" s="2" t="str">
        <f ca="1">IF('PR-tampon'!B185="","",IF('PR-tampon'!B185=0,"",INDIRECT(NOM_FR_FACADE&amp;ADDRESS('PR-tampon'!$E185,COLUMN(REFERENCEMENT_FACADE[[#Headers],[REF]])))))</f>
        <v>2.2/22-1840_V2</v>
      </c>
      <c r="I219" s="7">
        <f ca="1">IF('PR-tampon'!B185="","",IF('PR-tampon'!B185=0,"",INDIRECT(NOM_FR_FACADE&amp;ADDRESS('PR-tampon'!$E185,COLUMN(REFERENCEMENT_FACADE[[#Headers],[AVIS LIMITE AU / VALIDITE]])))))</f>
        <v>47664</v>
      </c>
      <c r="J219" s="7" t="str">
        <f ca="1">IF('PR-tampon'!B185="","",IF('PR-tampon'!B185=0,"",INDIRECT(NOM_FR_FACADE&amp;ADDRESS('PR-tampon'!$E185,COLUMN(REFERENCEMENT_FACADE[[#Headers],[TC/TNC
dans le domaine d''emploi visé]])))))</f>
        <v>TC</v>
      </c>
      <c r="K219" s="2" t="str">
        <f ca="1">IF('PR-tampon'!B185="","",IF('PR-tampon'!B185=0,"",INDIRECT(NOM_FR_FACADE&amp;ADDRESS('PR-tampon'!$E185,COLUMN(REFERENCEMENT_FACADE[[#Headers],[Synthèse support visés]])))))</f>
        <v>COB (NF DTU 31.2) / CLT (Sous AT/DTA)</v>
      </c>
      <c r="L219" s="2" t="str">
        <f ca="1">IF('PR-tampon'!B185="","",IF('PR-tampon'!B185=0,"",INDIRECT(NOM_FR_FACADE&amp;ADDRESS('PR-tampon'!$E185,COLUMN(REFERENCEMENT_FACADE[[#Headers],[LIMITATION DE HAUTEUR DE FACADE3]])))))</f>
        <v>(Situation a à c) h≤ 18 m
(Situation d) h≤ 10 m</v>
      </c>
      <c r="M219" s="74">
        <f ca="1">IF('PR-tampon'!B185="","",IF('PR-tampon'!B185=0,"",INDIRECT(NOM_FR_FACADE&amp;ADDRESS('PR-tampon'!$E185,COLUMN(REFERENCEMENT_FACADE[[#Headers],[LIMITATION DE HAUTEUR DE FACADE]])))))</f>
        <v>18</v>
      </c>
      <c r="N219" s="59" t="str">
        <f ca="1">IF('PR-tampon'!B185="","",IF('PR-tampon'!B185=0,"",IF(INDIRECT(NOM_FR_FACADE&amp;ADDRESS('PR-tampon'!$E185,COLUMN(REFERENCEMENT_FACADE[Observation domaine d''emploi Hauteur])))=0,"-",INDIRECT(NOM_FR_FACADE&amp;ADDRESS('PR-tampon'!$E185,COLUMN(REFERENCEMENT_FACADE[Observation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9" s="2" t="str">
        <f ca="1">IF('PR-tampon'!B185="","",IF('PR-tampon'!B185=0,"",INDIRECT(NOM_FR_FACADE&amp;ADDRESS('PR-tampon'!$E185,COLUMN(REFERENCEMENT_FACADE[[#Headers],[Colonne catégorie visée]])))))</f>
        <v>I
II
III
IV</v>
      </c>
      <c r="P219" s="2" t="str">
        <f ca="1">IF('PR-tampon'!B185="","",IF('PR-tampon'!B185=0,"",INDIRECT(NOM_FR_FACADE&amp;ADDRESS('PR-tampon'!$E185,COLUMN(REFERENCEMENT_FACADE[[#Headers],[Colonne zone visée]])))))</f>
        <v>4
4**
4**
4**</v>
      </c>
      <c r="Q219" s="59" t="str">
        <f ca="1">IF(OR(RECH_CATEGORIE=FALSE,MID(Tableau5[[#This Row],[ZONE DE SISMICITE MAXIMALE POUR LA CATEGORIE DE BATIMENT VISEE]],2,2)="**"),IF('PR-tampon'!B185="","",IF('PR-tampon'!B185=0,"",IF(INDIRECT(NOM_FR_FACADE&amp;ADDRESS('PR-tampon'!$E185,COLUMN(REFERENCEMENT_FACADE[OBSERVATIONS SUR DOMAINE D''EMPLOI Sismique])))="","-",(INDIRECT(NOM_FR_FACADE&amp;ADDRESS('PR-tampon'!$E185,COLUMN(REFERENCEMENT_FACADE[OBSERVATIONS SUR DOMAINE D''EMPLOI Sismique]))))))),"")</f>
        <v>** Domaine d'emploi sismique :
Hors configuration avec des éléments de hauteur supérieur à 3,50 m.</v>
      </c>
      <c r="R219" s="2" t="str">
        <f ca="1">IF('PR-tampon'!B185="","",IF('PR-tampon'!B185=0,"",IF(INDIRECT(NOM_FR_FACADE&amp;ADDRESS('PR-tampon'!$E185,COLUMN(REFERENCEMENT_FACADE[REF ApL])))=0,"",INDIRECT(NOM_FR_FACADE&amp;ADDRESS('PR-tampon'!$E185,COLUMN(REFERENCEMENT_FACADE[REF ApL]))))))</f>
        <v/>
      </c>
    </row>
    <row r="220" spans="1:18" ht="170.1" customHeight="1" x14ac:dyDescent="0.25">
      <c r="A220" s="2">
        <f ca="1">IF('PR-tampon'!B186=0,"",IF(A219+1&gt;'MODULE DE RECHERCHE'!$F$36,"",A219+1))</f>
        <v>178</v>
      </c>
      <c r="B220" s="7">
        <f ca="1">IF('PR-tampon'!E186="","",IF('PR-tampon'!E186=0,"",INDIRECT(NOM_FR_FACADE&amp;ADDRESS('PR-tampon'!$E186,COLUMN(REFERENCEMENT_FACADE[[#Headers],[DATE REFERENCEMENT]])))))</f>
        <v>45268</v>
      </c>
      <c r="C220" s="2" t="str">
        <f ca="1">IF('PR-tampon'!B186="","",IF('PR-tampon'!B186=0,"",INDIRECT(NOM_FR_FACADE&amp;ADDRESS('PR-tampon'!$E186,COLUMN(REFERENCEMENT_FACADE[[#Headers],[ASPECT]])))))</f>
        <v>Enduit</v>
      </c>
      <c r="D220" s="2" t="str">
        <f ca="1">IF('PR-tampon'!B186="","",IF('PR-tampon'!B186=0,"",INDIRECT(NOM_FR_FACADE&amp;ADDRESS('PR-tampon'!$E186,COLUMN(REFERENCEMENT_FACADE[[#Headers],[TYPE DE PROCEDE]])))))</f>
        <v>Bardage rapporté - Système d’enduit sur plaque</v>
      </c>
      <c r="E220" s="2" t="str">
        <f ca="1">IF('PR-tampon'!B186="","",IF('PR-tampon'!B186=0,"",INDIRECT(NOM_FR_FACADE&amp;ADDRESS('PR-tampon'!$E186,COLUMN(REFERENCEMENT_FACADE[[#Headers],[NOM COMMERCIAL DU PROCEDE]])))))</f>
        <v>StoVentec R Enduits sur support FOB</v>
      </c>
      <c r="F220" s="2" t="str">
        <f ca="1">IF('PR-tampon'!B186="","",IF('PR-tampon'!B186=0,"",INDIRECT(NOM_FR_FACADE&amp;ADDRESS('PR-tampon'!$E186,COLUMN(REFERENCEMENT_FACADE[[#Headers],[FABRICANT / TITULAIRE]])))))</f>
        <v>Nexity 
et 
Sto S.A.S</v>
      </c>
      <c r="G220" s="2" t="str">
        <f ca="1">IF('PR-tampon'!B186="","",IF('PR-tampon'!B186=0,"",INDIRECT(NOM_FR_FACADE&amp;ADDRESS('PR-tampon'!$E186,COLUMN(REFERENCEMENT_FACADE[[#Headers],[TYPE DE DOCUMENT DE REFERENCE]])))))</f>
        <v>Appréciation Technique d'Expérimentation (ATEx cas a)</v>
      </c>
      <c r="H220" s="2" t="str">
        <f ca="1">IF('PR-tampon'!B186="","",IF('PR-tampon'!B186=0,"",INDIRECT(NOM_FR_FACADE&amp;ADDRESS('PR-tampon'!$E186,COLUMN(REFERENCEMENT_FACADE[[#Headers],[REF]])))))</f>
        <v>3156_v2</v>
      </c>
      <c r="I220" s="7">
        <f ca="1">IF('PR-tampon'!B186="","",IF('PR-tampon'!B186=0,"",INDIRECT(NOM_FR_FACADE&amp;ADDRESS('PR-tampon'!$E186,COLUMN(REFERENCEMENT_FACADE[[#Headers],[AVIS LIMITE AU / VALIDITE]])))))</f>
        <v>46387</v>
      </c>
      <c r="J220" s="7" t="str">
        <f ca="1">IF('PR-tampon'!B186="","",IF('PR-tampon'!B186=0,"",INDIRECT(NOM_FR_FACADE&amp;ADDRESS('PR-tampon'!$E186,COLUMN(REFERENCEMENT_FACADE[[#Headers],[TC/TNC
dans le domaine d''emploi visé]])))))</f>
        <v>TC</v>
      </c>
      <c r="K220" s="2" t="str">
        <f ca="1">IF('PR-tampon'!B186="","",IF('PR-tampon'!B186=0,"",INDIRECT(NOM_FR_FACADE&amp;ADDRESS('PR-tampon'!$E186,COLUMN(REFERENCEMENT_FACADE[[#Headers],[Synthèse support visés]])))))</f>
        <v>FOB (NF DTU 31.4)</v>
      </c>
      <c r="L220" s="2" t="str">
        <f ca="1">IF('PR-tampon'!B186="","",IF('PR-tampon'!B186=0,"",INDIRECT(NOM_FR_FACADE&amp;ADDRESS('PR-tampon'!$E186,COLUMN(REFERENCEMENT_FACADE[[#Headers],[LIMITATION DE HAUTEUR DE FACADE3]])))))</f>
        <v>(Situation a à c) h≤ 36 m
(Situation d) h≤ 36 m</v>
      </c>
      <c r="M220" s="74">
        <f ca="1">IF('PR-tampon'!B186="","",IF('PR-tampon'!B186=0,"",INDIRECT(NOM_FR_FACADE&amp;ADDRESS('PR-tampon'!$E186,COLUMN(REFERENCEMENT_FACADE[[#Headers],[LIMITATION DE HAUTEUR DE FACADE]])))))</f>
        <v>36</v>
      </c>
      <c r="N220" s="59" t="str">
        <f ca="1">IF('PR-tampon'!B186="","",IF('PR-tampon'!B186=0,"",IF(INDIRECT(NOM_FR_FACADE&amp;ADDRESS('PR-tampon'!$E186,COLUMN(REFERENCEMENT_FACADE[Observation domaine d''emploi Hauteur])))=0,"-",INDIRECT(NOM_FR_FACADE&amp;ADDRESS('PR-tampon'!$E186,COLUMN(REFERENCEMENT_FACADE[Observation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0" s="2" t="str">
        <f ca="1">IF('PR-tampon'!B186="","",IF('PR-tampon'!B186=0,"",INDIRECT(NOM_FR_FACADE&amp;ADDRESS('PR-tampon'!$E186,COLUMN(REFERENCEMENT_FACADE[[#Headers],[Colonne catégorie visée]])))))</f>
        <v>I
II
III
IV</v>
      </c>
      <c r="P220" s="2" t="str">
        <f ca="1">IF('PR-tampon'!B186="","",IF('PR-tampon'!B186=0,"",INDIRECT(NOM_FR_FACADE&amp;ADDRESS('PR-tampon'!$E186,COLUMN(REFERENCEMENT_FACADE[[#Headers],[Colonne zone visée]])))))</f>
        <v>4
4**
4**
4**</v>
      </c>
      <c r="Q220" s="59" t="str">
        <f ca="1">IF(OR(RECH_CATEGORIE=FALSE,MID(Tableau5[[#This Row],[ZONE DE SISMICITE MAXIMALE POUR LA CATEGORIE DE BATIMENT VISEE]],2,2)="**"),IF('PR-tampon'!B186="","",IF('PR-tampon'!B186=0,"",IF(INDIRECT(NOM_FR_FACADE&amp;ADDRESS('PR-tampon'!$E186,COLUMN(REFERENCEMENT_FACADE[OBSERVATIONS SUR DOMAINE D''EMPLOI Sismique])))="","-",(INDIRECT(NOM_FR_FACADE&amp;ADDRESS('PR-tampon'!$E186,COLUMN(REFERENCEMENT_FACADE[OBSERVATIONS SUR DOMAINE D''EMPLOI Sismique]))))))),"")</f>
        <v>"** Domaine d'emploi sismique :
Hors configurations avec un revêtement collé dont la masse surfacique est supérieure à 40 kg/m²."</v>
      </c>
      <c r="R220" s="2" t="str">
        <f ca="1">IF('PR-tampon'!B186="","",IF('PR-tampon'!B186=0,"",IF(INDIRECT(NOM_FR_FACADE&amp;ADDRESS('PR-tampon'!$E186,COLUMN(REFERENCEMENT_FACADE[REF ApL])))=0,"",INDIRECT(NOM_FR_FACADE&amp;ADDRESS('PR-tampon'!$E186,COLUMN(REFERENCEMENT_FACADE[REF ApL]))))))</f>
        <v>EFR-16-001538 B
EFR-16-001538 C</v>
      </c>
    </row>
    <row r="221" spans="1:18" ht="170.1" customHeight="1" x14ac:dyDescent="0.25">
      <c r="A221" s="2">
        <f ca="1">IF('PR-tampon'!B187=0,"",IF(A220+1&gt;'MODULE DE RECHERCHE'!$F$36,"",A220+1))</f>
        <v>179</v>
      </c>
      <c r="B221" s="7">
        <f ca="1">IF('PR-tampon'!E187="","",IF('PR-tampon'!E187=0,"",INDIRECT(NOM_FR_FACADE&amp;ADDRESS('PR-tampon'!$E187,COLUMN(REFERENCEMENT_FACADE[[#Headers],[DATE REFERENCEMENT]])))))</f>
        <v>45254</v>
      </c>
      <c r="C221" s="2" t="str">
        <f ca="1">IF('PR-tampon'!B187="","",IF('PR-tampon'!B187=0,"",INDIRECT(NOM_FR_FACADE&amp;ADDRESS('PR-tampon'!$E187,COLUMN(REFERENCEMENT_FACADE[[#Headers],[ASPECT]])))))</f>
        <v>Enduit</v>
      </c>
      <c r="D221" s="2" t="str">
        <f ca="1">IF('PR-tampon'!B187="","",IF('PR-tampon'!B187=0,"",INDIRECT(NOM_FR_FACADE&amp;ADDRESS('PR-tampon'!$E187,COLUMN(REFERENCEMENT_FACADE[[#Headers],[TYPE DE PROCEDE]])))))</f>
        <v>Bardage rapporté - Système d’enduit sur plaque</v>
      </c>
      <c r="E221" s="2" t="str">
        <f ca="1">IF('PR-tampon'!B187="","",IF('PR-tampon'!B187=0,"",INDIRECT(NOM_FR_FACADE&amp;ADDRESS('PR-tampon'!$E187,COLUMN(REFERENCEMENT_FACADE[[#Headers],[NOM COMMERCIAL DU PROCEDE]])))))</f>
        <v>StoVentec R Enduits sur support FOB</v>
      </c>
      <c r="F221" s="2" t="str">
        <f ca="1">IF('PR-tampon'!B187="","",IF('PR-tampon'!B187=0,"",INDIRECT(NOM_FR_FACADE&amp;ADDRESS('PR-tampon'!$E187,COLUMN(REFERENCEMENT_FACADE[[#Headers],[FABRICANT / TITULAIRE]])))))</f>
        <v>Bouygues Immobilier 
et 
Sto S.A.S</v>
      </c>
      <c r="G221" s="2" t="str">
        <f ca="1">IF('PR-tampon'!B187="","",IF('PR-tampon'!B187=0,"",INDIRECT(NOM_FR_FACADE&amp;ADDRESS('PR-tampon'!$E187,COLUMN(REFERENCEMENT_FACADE[[#Headers],[TYPE DE DOCUMENT DE REFERENCE]])))))</f>
        <v>Appréciation Technique d'Expérimentation (ATEx cas a)</v>
      </c>
      <c r="H221" s="2" t="str">
        <f ca="1">IF('PR-tampon'!B187="","",IF('PR-tampon'!B187=0,"",INDIRECT(NOM_FR_FACADE&amp;ADDRESS('PR-tampon'!$E187,COLUMN(REFERENCEMENT_FACADE[[#Headers],[REF]])))))</f>
        <v>3114_v2</v>
      </c>
      <c r="I221" s="7">
        <f ca="1">IF('PR-tampon'!B187="","",IF('PR-tampon'!B187=0,"",INDIRECT(NOM_FR_FACADE&amp;ADDRESS('PR-tampon'!$E187,COLUMN(REFERENCEMENT_FACADE[[#Headers],[AVIS LIMITE AU / VALIDITE]])))))</f>
        <v>46325</v>
      </c>
      <c r="J221" s="7" t="str">
        <f ca="1">IF('PR-tampon'!B187="","",IF('PR-tampon'!B187=0,"",INDIRECT(NOM_FR_FACADE&amp;ADDRESS('PR-tampon'!$E187,COLUMN(REFERENCEMENT_FACADE[[#Headers],[TC/TNC
dans le domaine d''emploi visé]])))))</f>
        <v>TC</v>
      </c>
      <c r="K221" s="2" t="str">
        <f ca="1">IF('PR-tampon'!B187="","",IF('PR-tampon'!B187=0,"",INDIRECT(NOM_FR_FACADE&amp;ADDRESS('PR-tampon'!$E187,COLUMN(REFERENCEMENT_FACADE[[#Headers],[Synthèse support visés]])))))</f>
        <v>FOB (NF DTU 31.4)</v>
      </c>
      <c r="L221" s="2" t="str">
        <f ca="1">IF('PR-tampon'!B187="","",IF('PR-tampon'!B187=0,"",INDIRECT(NOM_FR_FACADE&amp;ADDRESS('PR-tampon'!$E187,COLUMN(REFERENCEMENT_FACADE[[#Headers],[LIMITATION DE HAUTEUR DE FACADE3]])))))</f>
        <v>(Situation a à c) h≤ 34 m
(Situation d) h≤ 34 m</v>
      </c>
      <c r="M221" s="74">
        <f ca="1">IF('PR-tampon'!B187="","",IF('PR-tampon'!B187=0,"",INDIRECT(NOM_FR_FACADE&amp;ADDRESS('PR-tampon'!$E187,COLUMN(REFERENCEMENT_FACADE[[#Headers],[LIMITATION DE HAUTEUR DE FACADE]])))))</f>
        <v>34</v>
      </c>
      <c r="N221" s="59" t="str">
        <f ca="1">IF('PR-tampon'!B187="","",IF('PR-tampon'!B187=0,"",IF(INDIRECT(NOM_FR_FACADE&amp;ADDRESS('PR-tampon'!$E187,COLUMN(REFERENCEMENT_FACADE[Observation domaine d''emploi Hauteur])))=0,"-",INDIRECT(NOM_FR_FACADE&amp;ADDRESS('PR-tampon'!$E187,COLUMN(REFERENCEMENT_FACADE[Observation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1" s="2" t="str">
        <f ca="1">IF('PR-tampon'!B187="","",IF('PR-tampon'!B187=0,"",INDIRECT(NOM_FR_FACADE&amp;ADDRESS('PR-tampon'!$E187,COLUMN(REFERENCEMENT_FACADE[[#Headers],[Colonne catégorie visée]])))))</f>
        <v>I
II
III
IV</v>
      </c>
      <c r="P221" s="2" t="str">
        <f ca="1">IF('PR-tampon'!B187="","",IF('PR-tampon'!B187=0,"",INDIRECT(NOM_FR_FACADE&amp;ADDRESS('PR-tampon'!$E187,COLUMN(REFERENCEMENT_FACADE[[#Headers],[Colonne zone visée]])))))</f>
        <v>4
4**
4**
4**</v>
      </c>
      <c r="Q221" s="59" t="str">
        <f ca="1">IF(OR(RECH_CATEGORIE=FALSE,MID(Tableau5[[#This Row],[ZONE DE SISMICITE MAXIMALE POUR LA CATEGORIE DE BATIMENT VISEE]],2,2)="**"),IF('PR-tampon'!B187="","",IF('PR-tampon'!B187=0,"",IF(INDIRECT(NOM_FR_FACADE&amp;ADDRESS('PR-tampon'!$E187,COLUMN(REFERENCEMENT_FACADE[OBSERVATIONS SUR DOMAINE D''EMPLOI Sismique])))="","-",(INDIRECT(NOM_FR_FACADE&amp;ADDRESS('PR-tampon'!$E187,COLUMN(REFERENCEMENT_FACADE[OBSERVATIONS SUR DOMAINE D''EMPLOI Sismique]))))))),"")</f>
        <v>** Domaine d'emploi sismique :
Hors configurations avec un système de masse surfacique maximale du revêtement enduit + joints ou parements collés/enduits + joint supérieure à 42 kg/m².</v>
      </c>
      <c r="R221" s="2" t="str">
        <f ca="1">IF('PR-tampon'!B187="","",IF('PR-tampon'!B187=0,"",IF(INDIRECT(NOM_FR_FACADE&amp;ADDRESS('PR-tampon'!$E187,COLUMN(REFERENCEMENT_FACADE[REF ApL])))=0,"",INDIRECT(NOM_FR_FACADE&amp;ADDRESS('PR-tampon'!$E187,COLUMN(REFERENCEMENT_FACADE[REF ApL]))))))</f>
        <v>EFR-16-001538 B Révision 3
EFR-16-001538 C Révision 3</v>
      </c>
    </row>
    <row r="222" spans="1:18" ht="170.1" customHeight="1" x14ac:dyDescent="0.25">
      <c r="A222" s="2">
        <f ca="1">IF('PR-tampon'!B188=0,"",IF(A221+1&gt;'MODULE DE RECHERCHE'!$F$36,"",A221+1))</f>
        <v>180</v>
      </c>
      <c r="B222" s="7">
        <f ca="1">IF('PR-tampon'!E188="","",IF('PR-tampon'!E188=0,"",INDIRECT(NOM_FR_FACADE&amp;ADDRESS('PR-tampon'!$E188,COLUMN(REFERENCEMENT_FACADE[[#Headers],[DATE REFERENCEMENT]])))))</f>
        <v>45216</v>
      </c>
      <c r="C222" s="2" t="str">
        <f ca="1">IF('PR-tampon'!B188="","",IF('PR-tampon'!B188=0,"",INDIRECT(NOM_FR_FACADE&amp;ADDRESS('PR-tampon'!$E188,COLUMN(REFERENCEMENT_FACADE[[#Headers],[ASPECT]])))))</f>
        <v>Enduit</v>
      </c>
      <c r="D222" s="2" t="str">
        <f ca="1">IF('PR-tampon'!B188="","",IF('PR-tampon'!B188=0,"",INDIRECT(NOM_FR_FACADE&amp;ADDRESS('PR-tampon'!$E188,COLUMN(REFERENCEMENT_FACADE[[#Headers],[TYPE DE PROCEDE]])))))</f>
        <v>Bardage rapporté - Système d’enduit sur plaque</v>
      </c>
      <c r="E222" s="2" t="str">
        <f ca="1">IF('PR-tampon'!B188="","",IF('PR-tampon'!B188=0,"",INDIRECT(NOM_FR_FACADE&amp;ADDRESS('PR-tampon'!$E188,COLUMN(REFERENCEMENT_FACADE[[#Headers],[NOM COMMERCIAL DU PROCEDE]])))))</f>
        <v>SINIAT AQUABOARD sur support bois</v>
      </c>
      <c r="F222" s="2" t="str">
        <f ca="1">IF('PR-tampon'!B188="","",IF('PR-tampon'!B188=0,"",INDIRECT(NOM_FR_FACADE&amp;ADDRESS('PR-tampon'!$E188,COLUMN(REFERENCEMENT_FACADE[[#Headers],[FABRICANT / TITULAIRE]])))))</f>
        <v>Etex France Building Performance S.A. 
(FR)</v>
      </c>
      <c r="G222" s="2" t="str">
        <f ca="1">IF('PR-tampon'!B188="","",IF('PR-tampon'!B188=0,"",INDIRECT(NOM_FR_FACADE&amp;ADDRESS('PR-tampon'!$E188,COLUMN(REFERENCEMENT_FACADE[[#Headers],[TYPE DE DOCUMENT DE REFERENCE]])))))</f>
        <v>Avis Technique</v>
      </c>
      <c r="H222" s="2" t="str">
        <f ca="1">IF('PR-tampon'!B188="","",IF('PR-tampon'!B188=0,"",INDIRECT(NOM_FR_FACADE&amp;ADDRESS('PR-tampon'!$E188,COLUMN(REFERENCEMENT_FACADE[[#Headers],[REF]])))))</f>
        <v>2.2/21-1817_V2</v>
      </c>
      <c r="I222" s="7">
        <f ca="1">IF('PR-tampon'!B188="","",IF('PR-tampon'!B188=0,"",INDIRECT(NOM_FR_FACADE&amp;ADDRESS('PR-tampon'!$E188,COLUMN(REFERENCEMENT_FACADE[[#Headers],[AVIS LIMITE AU / VALIDITE]])))))</f>
        <v>46811</v>
      </c>
      <c r="J222" s="7" t="str">
        <f ca="1">IF('PR-tampon'!B188="","",IF('PR-tampon'!B188=0,"",INDIRECT(NOM_FR_FACADE&amp;ADDRESS('PR-tampon'!$E188,COLUMN(REFERENCEMENT_FACADE[[#Headers],[TC/TNC
dans le domaine d''emploi visé]])))))</f>
        <v>TNC
(N'est pas sur liste verte de la C2p à date du référencement)</v>
      </c>
      <c r="K222" s="2" t="str">
        <f ca="1">IF('PR-tampon'!B188="","",IF('PR-tampon'!B188=0,"",INDIRECT(NOM_FR_FACADE&amp;ADDRESS('PR-tampon'!$E188,COLUMN(REFERENCEMENT_FACADE[[#Headers],[Synthèse support visés]])))))</f>
        <v>COB (NF DTU 31.2) / CLT (Sous AT/DTA)</v>
      </c>
      <c r="L222" s="2" t="str">
        <f ca="1">IF('PR-tampon'!B188="","",IF('PR-tampon'!B188=0,"",INDIRECT(NOM_FR_FACADE&amp;ADDRESS('PR-tampon'!$E188,COLUMN(REFERENCEMENT_FACADE[[#Headers],[LIMITATION DE HAUTEUR DE FACADE3]])))))</f>
        <v>(Situation a à c) h≤ 18 m
(Situation d) h≤ 10 m</v>
      </c>
      <c r="M222" s="74">
        <f ca="1">IF('PR-tampon'!B188="","",IF('PR-tampon'!B188=0,"",INDIRECT(NOM_FR_FACADE&amp;ADDRESS('PR-tampon'!$E188,COLUMN(REFERENCEMENT_FACADE[[#Headers],[LIMITATION DE HAUTEUR DE FACADE]])))))</f>
        <v>18</v>
      </c>
      <c r="N222" s="59" t="str">
        <f ca="1">IF('PR-tampon'!B188="","",IF('PR-tampon'!B188=0,"",IF(INDIRECT(NOM_FR_FACADE&amp;ADDRESS('PR-tampon'!$E188,COLUMN(REFERENCEMENT_FACADE[Observation domaine d''emploi Hauteur])))=0,"-",INDIRECT(NOM_FR_FACADE&amp;ADDRESS('PR-tampon'!$E188,COLUMN(REFERENCEMENT_FACADE[Observation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2" s="2" t="str">
        <f ca="1">IF('PR-tampon'!B188="","",IF('PR-tampon'!B188=0,"",INDIRECT(NOM_FR_FACADE&amp;ADDRESS('PR-tampon'!$E188,COLUMN(REFERENCEMENT_FACADE[[#Headers],[Colonne catégorie visée]])))))</f>
        <v>I
II
III
IV</v>
      </c>
      <c r="P222" s="2" t="str">
        <f ca="1">IF('PR-tampon'!B188="","",IF('PR-tampon'!B188=0,"",INDIRECT(NOM_FR_FACADE&amp;ADDRESS('PR-tampon'!$E188,COLUMN(REFERENCEMENT_FACADE[[#Headers],[Colonne zone visée]])))))</f>
        <v>4
4**
4**
1</v>
      </c>
      <c r="Q222" s="59" t="str">
        <f ca="1">IF(OR(RECH_CATEGORIE=FALSE,MID(Tableau5[[#This Row],[ZONE DE SISMICITE MAXIMALE POUR LA CATEGORIE DE BATIMENT VISEE]],2,2)="**"),IF('PR-tampon'!B188="","",IF('PR-tampon'!B188=0,"",IF(INDIRECT(NOM_FR_FACADE&amp;ADDRESS('PR-tampon'!$E188,COLUMN(REFERENCEMENT_FACADE[OBSERVATIONS SUR DOMAINE D''EMPLOI Sismique])))="","-",(INDIRECT(NOM_FR_FACADE&amp;ADDRESS('PR-tampon'!$E188,COLUMN(REFERENCEMENT_FACADE[OBSERVATIONS SUR DOMAINE D''EMPLOI Sismique]))))))),"")</f>
        <v>** Domaine d'emploi sismique :
Pose du procédé sur paroi planes et verticales COB uniquement</v>
      </c>
      <c r="R222" s="2" t="str">
        <f ca="1">IF('PR-tampon'!B188="","",IF('PR-tampon'!B188=0,"",IF(INDIRECT(NOM_FR_FACADE&amp;ADDRESS('PR-tampon'!$E188,COLUMN(REFERENCEMENT_FACADE[REF ApL])))=0,"",INDIRECT(NOM_FR_FACADE&amp;ADDRESS('PR-tampon'!$E188,COLUMN(REFERENCEMENT_FACADE[REF ApL]))))))</f>
        <v/>
      </c>
    </row>
    <row r="223" spans="1:18" ht="170.1" customHeight="1" x14ac:dyDescent="0.25">
      <c r="A223" s="2">
        <f ca="1">IF('PR-tampon'!B189=0,"",IF(A222+1&gt;'MODULE DE RECHERCHE'!$F$36,"",A222+1))</f>
        <v>181</v>
      </c>
      <c r="B223" s="7">
        <f ca="1">IF('PR-tampon'!E189="","",IF('PR-tampon'!E189=0,"",INDIRECT(NOM_FR_FACADE&amp;ADDRESS('PR-tampon'!$E189,COLUMN(REFERENCEMENT_FACADE[[#Headers],[DATE REFERENCEMENT]])))))</f>
        <v>45881</v>
      </c>
      <c r="C223" s="2" t="str">
        <f ca="1">IF('PR-tampon'!B189="","",IF('PR-tampon'!B189=0,"",INDIRECT(NOM_FR_FACADE&amp;ADDRESS('PR-tampon'!$E189,COLUMN(REFERENCEMENT_FACADE[[#Headers],[ASPECT]])))))</f>
        <v>Panneaux</v>
      </c>
      <c r="D223" s="2" t="str">
        <f ca="1">IF('PR-tampon'!B189="","",IF('PR-tampon'!B189=0,"",INDIRECT(NOM_FR_FACADE&amp;ADDRESS('PR-tampon'!$E189,COLUMN(REFERENCEMENT_FACADE[[#Headers],[TYPE DE PROCEDE]])))))</f>
        <v>Bardage bois en panneaux de contreplaqué sur FOB (Propriétaire)</v>
      </c>
      <c r="E223" s="2" t="str">
        <f ca="1">IF('PR-tampon'!B189="","",IF('PR-tampon'!B189=0,"",INDIRECT(NOM_FR_FACADE&amp;ADDRESS('PR-tampon'!$E189,COLUMN(REFERENCEMENT_FACADE[[#Headers],[NOM COMMERCIAL DU PROCEDE]])))))</f>
        <v>Façade à ossature bois non porteuse perspirante</v>
      </c>
      <c r="F223" s="2" t="str">
        <f ca="1">IF('PR-tampon'!B189="","",IF('PR-tampon'!B189=0,"",INDIRECT(NOM_FR_FACADE&amp;ADDRESS('PR-tampon'!$E189,COLUMN(REFERENCEMENT_FACADE[[#Headers],[FABRICANT / TITULAIRE]])))))</f>
        <v>SYbois</v>
      </c>
      <c r="G223" s="2" t="str">
        <f ca="1">IF('PR-tampon'!B189="","",IF('PR-tampon'!B189=0,"",INDIRECT(NOM_FR_FACADE&amp;ADDRESS('PR-tampon'!$E189,COLUMN(REFERENCEMENT_FACADE[[#Headers],[TYPE DE DOCUMENT DE REFERENCE]])))))</f>
        <v>Appréciation Technique d'Expérimentation (ATEx cas a)</v>
      </c>
      <c r="H223" s="2" t="str">
        <f ca="1">IF('PR-tampon'!B189="","",IF('PR-tampon'!B189=0,"",INDIRECT(NOM_FR_FACADE&amp;ADDRESS('PR-tampon'!$E189,COLUMN(REFERENCEMENT_FACADE[[#Headers],[REF]])))))</f>
        <v>2944_v2</v>
      </c>
      <c r="I223" s="7">
        <f ca="1">IF('PR-tampon'!B189="","",IF('PR-tampon'!B189=0,"",INDIRECT(NOM_FR_FACADE&amp;ADDRESS('PR-tampon'!$E189,COLUMN(REFERENCEMENT_FACADE[[#Headers],[AVIS LIMITE AU / VALIDITE]])))))</f>
        <v>46022</v>
      </c>
      <c r="J223" s="7" t="str">
        <f ca="1">IF('PR-tampon'!B189="","",IF('PR-tampon'!B189=0,"",INDIRECT(NOM_FR_FACADE&amp;ADDRESS('PR-tampon'!$E189,COLUMN(REFERENCEMENT_FACADE[[#Headers],[TC/TNC
dans le domaine d''emploi visé]])))))</f>
        <v>TC</v>
      </c>
      <c r="K223" s="2" t="str">
        <f ca="1">IF('PR-tampon'!B189="","",IF('PR-tampon'!B189=0,"",INDIRECT(NOM_FR_FACADE&amp;ADDRESS('PR-tampon'!$E189,COLUMN(REFERENCEMENT_FACADE[[#Headers],[Synthèse support visés]])))))</f>
        <v>FOB (Sous AT/DTA/ATEx)</v>
      </c>
      <c r="L223" s="2" t="str">
        <f ca="1">IF('PR-tampon'!B189="","",IF('PR-tampon'!B189=0,"",INDIRECT(NOM_FR_FACADE&amp;ADDRESS('PR-tampon'!$E189,COLUMN(REFERENCEMENT_FACADE[[#Headers],[LIMITATION DE HAUTEUR DE FACADE3]])))))</f>
        <v>(Situation a à c) h≤ 28 m
(Situation d) h≤ 28 m</v>
      </c>
      <c r="M223" s="74">
        <f ca="1">IF('PR-tampon'!B189="","",IF('PR-tampon'!B189=0,"",INDIRECT(NOM_FR_FACADE&amp;ADDRESS('PR-tampon'!$E189,COLUMN(REFERENCEMENT_FACADE[[#Headers],[LIMITATION DE HAUTEUR DE FACADE]])))))</f>
        <v>28</v>
      </c>
      <c r="N223" s="59" t="str">
        <f ca="1">IF('PR-tampon'!B189="","",IF('PR-tampon'!B189=0,"",IF(INDIRECT(NOM_FR_FACADE&amp;ADDRESS('PR-tampon'!$E189,COLUMN(REFERENCEMENT_FACADE[Observation domaine d''emploi Hauteur])))=0,"-",INDIRECT(NOM_FR_FACADE&amp;ADDRESS('PR-tampon'!$E189,COLUMN(REFERENCEMENT_FACADE[Observation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3" s="2" t="str">
        <f ca="1">IF('PR-tampon'!B189="","",IF('PR-tampon'!B189=0,"",INDIRECT(NOM_FR_FACADE&amp;ADDRESS('PR-tampon'!$E189,COLUMN(REFERENCEMENT_FACADE[[#Headers],[Colonne catégorie visée]])))))</f>
        <v>I
II
III
IV</v>
      </c>
      <c r="P223" s="2" t="str">
        <f ca="1">IF('PR-tampon'!B189="","",IF('PR-tampon'!B189=0,"",INDIRECT(NOM_FR_FACADE&amp;ADDRESS('PR-tampon'!$E189,COLUMN(REFERENCEMENT_FACADE[[#Headers],[Colonne zone visée]])))))</f>
        <v>4
4**
4**
4**</v>
      </c>
      <c r="Q223" s="59" t="str">
        <f ca="1">IF(OR(RECH_CATEGORIE=FALSE,MID(Tableau5[[#This Row],[ZONE DE SISMICITE MAXIMALE POUR LA CATEGORIE DE BATIMENT VISEE]],2,2)="**"),IF('PR-tampon'!B189="","",IF('PR-tampon'!B189=0,"",IF(INDIRECT(NOM_FR_FACADE&amp;ADDRESS('PR-tampon'!$E189,COLUMN(REFERENCEMENT_FACADE[OBSERVATIONS SUR DOMAINE D''EMPLOI Sismique])))="","-",(INDIRECT(NOM_FR_FACADE&amp;ADDRESS('PR-tampon'!$E189,COLUMN(REFERENCEMENT_FACADE[OBSERVATIONS SUR DOMAINE D''EMPLOI Sismique]))))))),"")</f>
        <v>** Domaine d'emploi sismique :
Toutefois le procédé de bardage extérieur pourra limiter les zones de sismicité des bâtiments visés.</v>
      </c>
      <c r="R223" s="2" t="str">
        <f ca="1">IF('PR-tampon'!B189="","",IF('PR-tampon'!B189=0,"",IF(INDIRECT(NOM_FR_FACADE&amp;ADDRESS('PR-tampon'!$E189,COLUMN(REFERENCEMENT_FACADE[REF ApL])))=0,"",INDIRECT(NOM_FR_FACADE&amp;ADDRESS('PR-tampon'!$E189,COLUMN(REFERENCEMENT_FACADE[REF ApL]))))))</f>
        <v>EFR 14-001488
EFR 18-004504</v>
      </c>
    </row>
    <row r="224" spans="1:18" ht="170.1" customHeight="1" x14ac:dyDescent="0.25">
      <c r="A224" s="2">
        <f ca="1">IF('PR-tampon'!B190=0,"",IF(A223+1&gt;'MODULE DE RECHERCHE'!$F$36,"",A223+1))</f>
        <v>182</v>
      </c>
      <c r="B224" s="7">
        <f ca="1">IF('PR-tampon'!E190="","",IF('PR-tampon'!E190=0,"",INDIRECT(NOM_FR_FACADE&amp;ADDRESS('PR-tampon'!$E190,COLUMN(REFERENCEMENT_FACADE[[#Headers],[DATE REFERENCEMENT]])))))</f>
        <v>45700</v>
      </c>
      <c r="C224" s="2" t="str">
        <f ca="1">IF('PR-tampon'!B190="","",IF('PR-tampon'!B190=0,"",INDIRECT(NOM_FR_FACADE&amp;ADDRESS('PR-tampon'!$E190,COLUMN(REFERENCEMENT_FACADE[[#Headers],[ASPECT]])))))</f>
        <v>Panneaux</v>
      </c>
      <c r="D224" s="2" t="str">
        <f ca="1">IF('PR-tampon'!B190="","",IF('PR-tampon'!B190=0,"",INDIRECT(NOM_FR_FACADE&amp;ADDRESS('PR-tampon'!$E190,COLUMN(REFERENCEMENT_FACADE[[#Headers],[TYPE DE PROCEDE]])))))</f>
        <v>Bardage bois en panneaux de contreplaqué sur FOB (Propriétaire)</v>
      </c>
      <c r="E224" s="2" t="str">
        <f ca="1">IF('PR-tampon'!B190="","",IF('PR-tampon'!B190=0,"",INDIRECT(NOM_FR_FACADE&amp;ADDRESS('PR-tampon'!$E190,COLUMN(REFERENCEMENT_FACADE[[#Headers],[NOM COMMERCIAL DU PROCEDE]])))))</f>
        <v>Façade PANOBLOC</v>
      </c>
      <c r="F224" s="2" t="str">
        <f ca="1">IF('PR-tampon'!B190="","",IF('PR-tampon'!B190=0,"",INDIRECT(NOM_FR_FACADE&amp;ADDRESS('PR-tampon'!$E190,COLUMN(REFERENCEMENT_FACADE[[#Headers],[FABRICANT / TITULAIRE]])))))</f>
        <v>Techniwood S.A.S.</v>
      </c>
      <c r="G224" s="2" t="str">
        <f ca="1">IF('PR-tampon'!B190="","",IF('PR-tampon'!B190=0,"",INDIRECT(NOM_FR_FACADE&amp;ADDRESS('PR-tampon'!$E190,COLUMN(REFERENCEMENT_FACADE[[#Headers],[TYPE DE DOCUMENT DE REFERENCE]])))))</f>
        <v>Avis Technique</v>
      </c>
      <c r="H224" s="2" t="str">
        <f ca="1">IF('PR-tampon'!B190="","",IF('PR-tampon'!B190=0,"",INDIRECT(NOM_FR_FACADE&amp;ADDRESS('PR-tampon'!$E190,COLUMN(REFERENCEMENT_FACADE[[#Headers],[REF]])))))</f>
        <v>2.1/14-1636_V3</v>
      </c>
      <c r="I224" s="7">
        <f ca="1">IF('PR-tampon'!B190="","",IF('PR-tampon'!B190=0,"",INDIRECT(NOM_FR_FACADE&amp;ADDRESS('PR-tampon'!$E190,COLUMN(REFERENCEMENT_FACADE[[#Headers],[AVIS LIMITE AU / VALIDITE]])))))</f>
        <v>46752</v>
      </c>
      <c r="J224" s="7" t="str">
        <f ca="1">IF('PR-tampon'!B190="","",IF('PR-tampon'!B190=0,"",INDIRECT(NOM_FR_FACADE&amp;ADDRESS('PR-tampon'!$E190,COLUMN(REFERENCEMENT_FACADE[[#Headers],[TC/TNC
dans le domaine d''emploi visé]])))))</f>
        <v>TNC
(Non sur liste verte de la C2p à date de référencement / EVALUATION RECENTE)</v>
      </c>
      <c r="K224" s="2" t="str">
        <f ca="1">IF('PR-tampon'!B190="","",IF('PR-tampon'!B190=0,"",INDIRECT(NOM_FR_FACADE&amp;ADDRESS('PR-tampon'!$E190,COLUMN(REFERENCEMENT_FACADE[[#Headers],[Synthèse support visés]])))))</f>
        <v>FOB (Sous AT/DTA/ATEx)</v>
      </c>
      <c r="L224" s="2" t="str">
        <f ca="1">IF('PR-tampon'!B190="","",IF('PR-tampon'!B190=0,"",INDIRECT(NOM_FR_FACADE&amp;ADDRESS('PR-tampon'!$E190,COLUMN(REFERENCEMENT_FACADE[[#Headers],[LIMITATION DE HAUTEUR DE FACADE3]])))))</f>
        <v>(Situation a à c) h≤ 28 m
(Situation d) h≤ 28 m</v>
      </c>
      <c r="M224" s="74">
        <f ca="1">IF('PR-tampon'!B190="","",IF('PR-tampon'!B190=0,"",INDIRECT(NOM_FR_FACADE&amp;ADDRESS('PR-tampon'!$E190,COLUMN(REFERENCEMENT_FACADE[[#Headers],[LIMITATION DE HAUTEUR DE FACADE]])))))</f>
        <v>28</v>
      </c>
      <c r="N224" s="59" t="str">
        <f ca="1">IF('PR-tampon'!B190="","",IF('PR-tampon'!B190=0,"",IF(INDIRECT(NOM_FR_FACADE&amp;ADDRESS('PR-tampon'!$E190,COLUMN(REFERENCEMENT_FACADE[Observation domaine d''emploi Hauteur])))=0,"-",INDIRECT(NOM_FR_FACADE&amp;ADDRESS('PR-tampon'!$E190,COLUMN(REFERENCEMENT_FACADE[Observation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4" s="2" t="str">
        <f ca="1">IF('PR-tampon'!B190="","",IF('PR-tampon'!B190=0,"",INDIRECT(NOM_FR_FACADE&amp;ADDRESS('PR-tampon'!$E190,COLUMN(REFERENCEMENT_FACADE[[#Headers],[Colonne catégorie visée]])))))</f>
        <v>I
II
III
IV</v>
      </c>
      <c r="P224" s="2" t="str">
        <f ca="1">IF('PR-tampon'!B190="","",IF('PR-tampon'!B190=0,"",INDIRECT(NOM_FR_FACADE&amp;ADDRESS('PR-tampon'!$E190,COLUMN(REFERENCEMENT_FACADE[[#Headers],[Colonne zone visée]])))))</f>
        <v>4
4**
4**
4**</v>
      </c>
      <c r="Q224" s="59" t="str">
        <f ca="1">IF(OR(RECH_CATEGORIE=FALSE,MID(Tableau5[[#This Row],[ZONE DE SISMICITE MAXIMALE POUR LA CATEGORIE DE BATIMENT VISEE]],2,2)="**"),IF('PR-tampon'!B190="","",IF('PR-tampon'!B190=0,"",IF(INDIRECT(NOM_FR_FACADE&amp;ADDRESS('PR-tampon'!$E190,COLUMN(REFERENCEMENT_FACADE[OBSERVATIONS SUR DOMAINE D''EMPLOI Sismique])))="","-",(INDIRECT(NOM_FR_FACADE&amp;ADDRESS('PR-tampon'!$E190,COLUMN(REFERENCEMENT_FACADE[OBSERVATIONS SUR DOMAINE D''EMPLOI Sismique]))))))),"")</f>
        <v>** Domaine d'emploi sismique :
Toutefois le procédé de bardage extérieur pourra limiter les zones de sismicité des bâtiments visés.</v>
      </c>
      <c r="R224" s="2" t="str">
        <f ca="1">IF('PR-tampon'!B190="","",IF('PR-tampon'!B190=0,"",IF(INDIRECT(NOM_FR_FACADE&amp;ADDRESS('PR-tampon'!$E190,COLUMN(REFERENCEMENT_FACADE[REF ApL])))=0,"",INDIRECT(NOM_FR_FACADE&amp;ADDRESS('PR-tampon'!$E190,COLUMN(REFERENCEMENT_FACADE[REF ApL]))))))</f>
        <v>AL14-146 Version 3</v>
      </c>
    </row>
    <row r="225" spans="1:18" ht="170.1" customHeight="1" x14ac:dyDescent="0.25">
      <c r="A225" s="2">
        <f ca="1">IF('PR-tampon'!B191=0,"",IF(A224+1&gt;'MODULE DE RECHERCHE'!$F$36,"",A224+1))</f>
        <v>183</v>
      </c>
      <c r="B225" s="7">
        <f ca="1">IF('PR-tampon'!E191="","",IF('PR-tampon'!E191=0,"",INDIRECT(NOM_FR_FACADE&amp;ADDRESS('PR-tampon'!$E191,COLUMN(REFERENCEMENT_FACADE[[#Headers],[DATE REFERENCEMENT]])))))</f>
        <v>45303</v>
      </c>
      <c r="C225" s="2" t="str">
        <f ca="1">IF('PR-tampon'!B191="","",IF('PR-tampon'!B191=0,"",INDIRECT(NOM_FR_FACADE&amp;ADDRESS('PR-tampon'!$E191,COLUMN(REFERENCEMENT_FACADE[[#Headers],[ASPECT]])))))</f>
        <v>Panneaux</v>
      </c>
      <c r="D225" s="2" t="str">
        <f ca="1">IF('PR-tampon'!B191="","",IF('PR-tampon'!B191=0,"",INDIRECT(NOM_FR_FACADE&amp;ADDRESS('PR-tampon'!$E191,COLUMN(REFERENCEMENT_FACADE[[#Headers],[TYPE DE PROCEDE]])))))</f>
        <v>Bardage bois en panneaux de contreplaqué sur FOB (Propriétaire)</v>
      </c>
      <c r="E225" s="2" t="str">
        <f ca="1">IF('PR-tampon'!B191="","",IF('PR-tampon'!B191=0,"",INDIRECT(NOM_FR_FACADE&amp;ADDRESS('PR-tampon'!$E191,COLUMN(REFERENCEMENT_FACADE[[#Headers],[NOM COMMERCIAL DU PROCEDE]])))))</f>
        <v>LOGISKIN</v>
      </c>
      <c r="F225" s="2" t="str">
        <f ca="1">IF('PR-tampon'!B191="","",IF('PR-tampon'!B191=0,"",INDIRECT(NOM_FR_FACADE&amp;ADDRESS('PR-tampon'!$E191,COLUMN(REFERENCEMENT_FACADE[[#Headers],[FABRICANT / TITULAIRE]])))))</f>
        <v>LOGELIS SAS
(FR)</v>
      </c>
      <c r="G225" s="2" t="str">
        <f ca="1">IF('PR-tampon'!B191="","",IF('PR-tampon'!B191=0,"",INDIRECT(NOM_FR_FACADE&amp;ADDRESS('PR-tampon'!$E191,COLUMN(REFERENCEMENT_FACADE[[#Headers],[TYPE DE DOCUMENT DE REFERENCE]])))))</f>
        <v>Avis Technique</v>
      </c>
      <c r="H225" s="2" t="str">
        <f ca="1">IF('PR-tampon'!B191="","",IF('PR-tampon'!B191=0,"",INDIRECT(NOM_FR_FACADE&amp;ADDRESS('PR-tampon'!$E191,COLUMN(REFERENCEMENT_FACADE[[#Headers],[REF]])))))</f>
        <v>2.1/23-1836_V1</v>
      </c>
      <c r="I225" s="7">
        <f ca="1">IF('PR-tampon'!B191="","",IF('PR-tampon'!B191=0,"",INDIRECT(NOM_FR_FACADE&amp;ADDRESS('PR-tampon'!$E191,COLUMN(REFERENCEMENT_FACADE[[#Headers],[AVIS LIMITE AU / VALIDITE]])))))</f>
        <v>46295</v>
      </c>
      <c r="J225" s="7" t="str">
        <f ca="1">IF('PR-tampon'!B191="","",IF('PR-tampon'!B191=0,"",INDIRECT(NOM_FR_FACADE&amp;ADDRESS('PR-tampon'!$E191,COLUMN(REFERENCEMENT_FACADE[[#Headers],[TC/TNC
dans le domaine d''emploi visé]])))))</f>
        <v>TNC
(N'est pas sur liste verte de la C2p à date du référencement)</v>
      </c>
      <c r="K225" s="2" t="str">
        <f ca="1">IF('PR-tampon'!B191="","",IF('PR-tampon'!B191=0,"",INDIRECT(NOM_FR_FACADE&amp;ADDRESS('PR-tampon'!$E191,COLUMN(REFERENCEMENT_FACADE[[#Headers],[Synthèse support visés]])))))</f>
        <v>FOB (Sous AT/DTA/ATEx)</v>
      </c>
      <c r="L225" s="2" t="str">
        <f ca="1">IF('PR-tampon'!B191="","",IF('PR-tampon'!B191=0,"",INDIRECT(NOM_FR_FACADE&amp;ADDRESS('PR-tampon'!$E191,COLUMN(REFERENCEMENT_FACADE[[#Headers],[LIMITATION DE HAUTEUR DE FACADE3]])))))</f>
        <v>(Situation a à c) h≤ 28 m
(Situation d) h≤ 28 m</v>
      </c>
      <c r="M225" s="74">
        <f ca="1">IF('PR-tampon'!B191="","",IF('PR-tampon'!B191=0,"",INDIRECT(NOM_FR_FACADE&amp;ADDRESS('PR-tampon'!$E191,COLUMN(REFERENCEMENT_FACADE[[#Headers],[LIMITATION DE HAUTEUR DE FACADE]])))))</f>
        <v>28</v>
      </c>
      <c r="N225" s="59" t="str">
        <f ca="1">IF('PR-tampon'!B191="","",IF('PR-tampon'!B191=0,"",IF(INDIRECT(NOM_FR_FACADE&amp;ADDRESS('PR-tampon'!$E191,COLUMN(REFERENCEMENT_FACADE[Observation domaine d''emploi Hauteur])))=0,"-",INDIRECT(NOM_FR_FACADE&amp;ADDRESS('PR-tampon'!$E191,COLUMN(REFERENCEMENT_FACADE[Observation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5" s="2" t="str">
        <f ca="1">IF('PR-tampon'!B191="","",IF('PR-tampon'!B191=0,"",INDIRECT(NOM_FR_FACADE&amp;ADDRESS('PR-tampon'!$E191,COLUMN(REFERENCEMENT_FACADE[[#Headers],[Colonne catégorie visée]])))))</f>
        <v>I
II
III
IV</v>
      </c>
      <c r="P225" s="2" t="str">
        <f ca="1">IF('PR-tampon'!B191="","",IF('PR-tampon'!B191=0,"",INDIRECT(NOM_FR_FACADE&amp;ADDRESS('PR-tampon'!$E191,COLUMN(REFERENCEMENT_FACADE[[#Headers],[Colonne zone visée]])))))</f>
        <v>4
4**
4**
4**</v>
      </c>
      <c r="Q225" s="59" t="str">
        <f ca="1">IF(OR(RECH_CATEGORIE=FALSE,MID(Tableau5[[#This Row],[ZONE DE SISMICITE MAXIMALE POUR LA CATEGORIE DE BATIMENT VISEE]],2,2)="**"),IF('PR-tampon'!B191="","",IF('PR-tampon'!B191=0,"",IF(INDIRECT(NOM_FR_FACADE&amp;ADDRESS('PR-tampon'!$E191,COLUMN(REFERENCEMENT_FACADE[OBSERVATIONS SUR DOMAINE D''EMPLOI Sismique])))="","-",(INDIRECT(NOM_FR_FACADE&amp;ADDRESS('PR-tampon'!$E191,COLUMN(REFERENCEMENT_FACADE[OBSERVATIONS SUR DOMAINE D''EMPLOI Sismique]))))))),"")</f>
        <v>** Domaine d'emploi sismique :
Toutefois le procédé de bardage extérieur pourra limiter les zones de sismicité des bâtiments visés.</v>
      </c>
      <c r="R225" s="2" t="str">
        <f ca="1">IF('PR-tampon'!B191="","",IF('PR-tampon'!B191=0,"",IF(INDIRECT(NOM_FR_FACADE&amp;ADDRESS('PR-tampon'!$E191,COLUMN(REFERENCEMENT_FACADE[REF ApL])))=0,"",INDIRECT(NOM_FR_FACADE&amp;ADDRESS('PR-tampon'!$E191,COLUMN(REFERENCEMENT_FACADE[REF ApL]))))))</f>
        <v>EFR-18-001637
EFR-18-003109-Révision 1</v>
      </c>
    </row>
    <row r="226" spans="1:18" ht="170.1" customHeight="1" x14ac:dyDescent="0.25">
      <c r="A226" s="2">
        <f ca="1">IF('PR-tampon'!B192=0,"",IF(A225+1&gt;'MODULE DE RECHERCHE'!$F$36,"",A225+1))</f>
        <v>184</v>
      </c>
      <c r="B226" s="7">
        <f ca="1">IF('PR-tampon'!E192="","",IF('PR-tampon'!E192=0,"",INDIRECT(NOM_FR_FACADE&amp;ADDRESS('PR-tampon'!$E192,COLUMN(REFERENCEMENT_FACADE[[#Headers],[DATE REFERENCEMENT]])))))</f>
        <v>45062</v>
      </c>
      <c r="C226" s="2" t="str">
        <f ca="1">IF('PR-tampon'!B192="","",IF('PR-tampon'!B192=0,"",INDIRECT(NOM_FR_FACADE&amp;ADDRESS('PR-tampon'!$E192,COLUMN(REFERENCEMENT_FACADE[[#Headers],[ASPECT]])))))</f>
        <v>Panneaux</v>
      </c>
      <c r="D226" s="2" t="str">
        <f ca="1">IF('PR-tampon'!B192="","",IF('PR-tampon'!B192=0,"",INDIRECT(NOM_FR_FACADE&amp;ADDRESS('PR-tampon'!$E192,COLUMN(REFERENCEMENT_FACADE[[#Headers],[TYPE DE PROCEDE]])))))</f>
        <v>Bardage bois en panneaux de contreplaqué</v>
      </c>
      <c r="E226" s="2" t="str">
        <f ca="1">IF('PR-tampon'!B192="","",IF('PR-tampon'!B192=0,"",INDIRECT(NOM_FR_FACADE&amp;ADDRESS('PR-tampon'!$E192,COLUMN(REFERENCEMENT_FACADE[[#Headers],[NOM COMMERCIAL DU PROCEDE]])))))</f>
        <v>-</v>
      </c>
      <c r="F226" s="2" t="str">
        <f ca="1">IF('PR-tampon'!B192="","",IF('PR-tampon'!B192=0,"",INDIRECT(NOM_FR_FACADE&amp;ADDRESS('PR-tampon'!$E192,COLUMN(REFERENCEMENT_FACADE[[#Headers],[FABRICANT / TITULAIRE]])))))</f>
        <v>-</v>
      </c>
      <c r="G226" s="2" t="str">
        <f ca="1">IF('PR-tampon'!B192="","",IF('PR-tampon'!B192=0,"",INDIRECT(NOM_FR_FACADE&amp;ADDRESS('PR-tampon'!$E192,COLUMN(REFERENCEMENT_FACADE[[#Headers],[TYPE DE DOCUMENT DE REFERENCE]])))))</f>
        <v>NF DTU</v>
      </c>
      <c r="H226" s="2" t="str">
        <f ca="1">IF('PR-tampon'!B192="","",IF('PR-tampon'!B192=0,"",INDIRECT(NOM_FR_FACADE&amp;ADDRESS('PR-tampon'!$E192,COLUMN(REFERENCEMENT_FACADE[[#Headers],[REF]])))))</f>
        <v>41.2</v>
      </c>
      <c r="I226" s="7" t="str">
        <f ca="1">IF('PR-tampon'!B192="","",IF('PR-tampon'!B192=0,"",INDIRECT(NOM_FR_FACADE&amp;ADDRESS('PR-tampon'!$E192,COLUMN(REFERENCEMENT_FACADE[[#Headers],[AVIS LIMITE AU / VALIDITE]])))))</f>
        <v>/</v>
      </c>
      <c r="J226" s="7" t="str">
        <f ca="1">IF('PR-tampon'!B192="","",IF('PR-tampon'!B192=0,"",INDIRECT(NOM_FR_FACADE&amp;ADDRESS('PR-tampon'!$E192,COLUMN(REFERENCEMENT_FACADE[[#Headers],[TC/TNC
dans le domaine d''emploi visé]])))))</f>
        <v>TC</v>
      </c>
      <c r="K226" s="2" t="str">
        <f ca="1">IF('PR-tampon'!B192="","",IF('PR-tampon'!B192=0,"",INDIRECT(NOM_FR_FACADE&amp;ADDRESS('PR-tampon'!$E192,COLUMN(REFERENCEMENT_FACADE[[#Headers],[Synthèse support visés]])))))</f>
        <v>COB (NF DTU 31.2) / CLT (Sous AT/DTA)</v>
      </c>
      <c r="L226" s="2" t="str">
        <f ca="1">IF('PR-tampon'!B192="","",IF('PR-tampon'!B192=0,"",INDIRECT(NOM_FR_FACADE&amp;ADDRESS('PR-tampon'!$E192,COLUMN(REFERENCEMENT_FACADE[[#Headers],[LIMITATION DE HAUTEUR DE FACADE3]])))))</f>
        <v>(Situation a à c) h≤ 28 m
(Situation d) h≤ 28 m</v>
      </c>
      <c r="M226" s="74">
        <f ca="1">IF('PR-tampon'!B192="","",IF('PR-tampon'!B192=0,"",INDIRECT(NOM_FR_FACADE&amp;ADDRESS('PR-tampon'!$E192,COLUMN(REFERENCEMENT_FACADE[[#Headers],[LIMITATION DE HAUTEUR DE FACADE]])))))</f>
        <v>28</v>
      </c>
      <c r="N226" s="59" t="str">
        <f ca="1">IF('PR-tampon'!B192="","",IF('PR-tampon'!B192=0,"",IF(INDIRECT(NOM_FR_FACADE&amp;ADDRESS('PR-tampon'!$E192,COLUMN(REFERENCEMENT_FACADE[Observation domaine d''emploi Hauteur])))=0,"-",INDIRECT(NOM_FR_FACADE&amp;ADDRESS('PR-tampon'!$E192,COLUMN(REFERENCEMENT_FACADE[Observation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6" s="2" t="str">
        <f ca="1">IF('PR-tampon'!B192="","",IF('PR-tampon'!B192=0,"",INDIRECT(NOM_FR_FACADE&amp;ADDRESS('PR-tampon'!$E192,COLUMN(REFERENCEMENT_FACADE[[#Headers],[Colonne catégorie visée]])))))</f>
        <v>I
II
III
IV</v>
      </c>
      <c r="P226" s="2" t="str">
        <f ca="1">IF('PR-tampon'!B192="","",IF('PR-tampon'!B192=0,"",INDIRECT(NOM_FR_FACADE&amp;ADDRESS('PR-tampon'!$E192,COLUMN(REFERENCEMENT_FACADE[[#Headers],[Colonne zone visée]])))))</f>
        <v>4
2
1
1</v>
      </c>
      <c r="Q226" s="59" t="str">
        <f ca="1">IF(OR(RECH_CATEGORIE=FALSE,MID(Tableau5[[#This Row],[ZONE DE SISMICITE MAXIMALE POUR LA CATEGORIE DE BATIMENT VISEE]],2,2)="**"),IF('PR-tampon'!B192="","",IF('PR-tampon'!B192=0,"",IF(INDIRECT(NOM_FR_FACADE&amp;ADDRESS('PR-tampon'!$E192,COLUMN(REFERENCEMENT_FACADE[OBSERVATIONS SUR DOMAINE D''EMPLOI Sismique])))="","-",(INDIRECT(NOM_FR_FACADE&amp;ADDRESS('PR-tampon'!$E192,COLUMN(REFERENCEMENT_FACADE[OBSERVATIONS SUR DOMAINE D''EMPLOI Sismique]))))))),"")</f>
        <v>-</v>
      </c>
      <c r="R226" s="2" t="str">
        <f ca="1">IF('PR-tampon'!B192="","",IF('PR-tampon'!B192=0,"",IF(INDIRECT(NOM_FR_FACADE&amp;ADDRESS('PR-tampon'!$E192,COLUMN(REFERENCEMENT_FACADE[REF ApL])))=0,"",INDIRECT(NOM_FR_FACADE&amp;ADDRESS('PR-tampon'!$E192,COLUMN(REFERENCEMENT_FACADE[REF ApL]))))))</f>
        <v>AL - Bois construction et propagation du feu par les façades
V4 du 26/07/2023</v>
      </c>
    </row>
    <row r="227" spans="1:18" ht="170.1" customHeight="1" x14ac:dyDescent="0.25">
      <c r="A227" s="2">
        <f ca="1">IF('PR-tampon'!B193=0,"",IF(A226+1&gt;'MODULE DE RECHERCHE'!$F$36,"",A226+1))</f>
        <v>185</v>
      </c>
      <c r="B227" s="7">
        <f ca="1">IF('PR-tampon'!E193="","",IF('PR-tampon'!E193=0,"",INDIRECT(NOM_FR_FACADE&amp;ADDRESS('PR-tampon'!$E193,COLUMN(REFERENCEMENT_FACADE[[#Headers],[DATE REFERENCEMENT]])))))</f>
        <v>45881</v>
      </c>
      <c r="C227" s="2" t="str">
        <f ca="1">IF('PR-tampon'!B193="","",IF('PR-tampon'!B193=0,"",INDIRECT(NOM_FR_FACADE&amp;ADDRESS('PR-tampon'!$E193,COLUMN(REFERENCEMENT_FACADE[[#Headers],[ASPECT]])))))</f>
        <v>Lames</v>
      </c>
      <c r="D227" s="2" t="str">
        <f ca="1">IF('PR-tampon'!B193="","",IF('PR-tampon'!B193=0,"",INDIRECT(NOM_FR_FACADE&amp;ADDRESS('PR-tampon'!$E193,COLUMN(REFERENCEMENT_FACADE[[#Headers],[TYPE DE PROCEDE]])))))</f>
        <v>Bardage bois en lame sur FOB (Propriétaire)</v>
      </c>
      <c r="E227" s="2" t="str">
        <f ca="1">IF('PR-tampon'!B193="","",IF('PR-tampon'!B193=0,"",INDIRECT(NOM_FR_FACADE&amp;ADDRESS('PR-tampon'!$E193,COLUMN(REFERENCEMENT_FACADE[[#Headers],[NOM COMMERCIAL DU PROCEDE]])))))</f>
        <v>Façade à ossature bois non porteuse perspirante</v>
      </c>
      <c r="F227" s="2" t="str">
        <f ca="1">IF('PR-tampon'!B193="","",IF('PR-tampon'!B193=0,"",INDIRECT(NOM_FR_FACADE&amp;ADDRESS('PR-tampon'!$E193,COLUMN(REFERENCEMENT_FACADE[[#Headers],[FABRICANT / TITULAIRE]])))))</f>
        <v>SYbois</v>
      </c>
      <c r="G227" s="2" t="str">
        <f ca="1">IF('PR-tampon'!B193="","",IF('PR-tampon'!B193=0,"",INDIRECT(NOM_FR_FACADE&amp;ADDRESS('PR-tampon'!$E193,COLUMN(REFERENCEMENT_FACADE[[#Headers],[TYPE DE DOCUMENT DE REFERENCE]])))))</f>
        <v>Appréciation Technique d'Expérimentation (ATEx cas a)</v>
      </c>
      <c r="H227" s="2" t="str">
        <f ca="1">IF('PR-tampon'!B193="","",IF('PR-tampon'!B193=0,"",INDIRECT(NOM_FR_FACADE&amp;ADDRESS('PR-tampon'!$E193,COLUMN(REFERENCEMENT_FACADE[[#Headers],[REF]])))))</f>
        <v>2944_v2</v>
      </c>
      <c r="I227" s="7">
        <f ca="1">IF('PR-tampon'!B193="","",IF('PR-tampon'!B193=0,"",INDIRECT(NOM_FR_FACADE&amp;ADDRESS('PR-tampon'!$E193,COLUMN(REFERENCEMENT_FACADE[[#Headers],[AVIS LIMITE AU / VALIDITE]])))))</f>
        <v>46022</v>
      </c>
      <c r="J227" s="7" t="str">
        <f ca="1">IF('PR-tampon'!B193="","",IF('PR-tampon'!B193=0,"",INDIRECT(NOM_FR_FACADE&amp;ADDRESS('PR-tampon'!$E193,COLUMN(REFERENCEMENT_FACADE[[#Headers],[TC/TNC
dans le domaine d''emploi visé]])))))</f>
        <v>TC</v>
      </c>
      <c r="K227" s="2" t="str">
        <f ca="1">IF('PR-tampon'!B193="","",IF('PR-tampon'!B193=0,"",INDIRECT(NOM_FR_FACADE&amp;ADDRESS('PR-tampon'!$E193,COLUMN(REFERENCEMENT_FACADE[[#Headers],[Synthèse support visés]])))))</f>
        <v>FOB (Sous AT/DTA/ATEx)</v>
      </c>
      <c r="L227" s="2" t="str">
        <f ca="1">IF('PR-tampon'!B193="","",IF('PR-tampon'!B193=0,"",INDIRECT(NOM_FR_FACADE&amp;ADDRESS('PR-tampon'!$E193,COLUMN(REFERENCEMENT_FACADE[[#Headers],[LIMITATION DE HAUTEUR DE FACADE3]])))))</f>
        <v>(Situation a à c) h≤ 28 m
(Situation d) h≤ 28 m</v>
      </c>
      <c r="M227" s="74">
        <f ca="1">IF('PR-tampon'!B193="","",IF('PR-tampon'!B193=0,"",INDIRECT(NOM_FR_FACADE&amp;ADDRESS('PR-tampon'!$E193,COLUMN(REFERENCEMENT_FACADE[[#Headers],[LIMITATION DE HAUTEUR DE FACADE]])))))</f>
        <v>28</v>
      </c>
      <c r="N227" s="59" t="str">
        <f ca="1">IF('PR-tampon'!B193="","",IF('PR-tampon'!B193=0,"",IF(INDIRECT(NOM_FR_FACADE&amp;ADDRESS('PR-tampon'!$E193,COLUMN(REFERENCEMENT_FACADE[Observation domaine d''emploi Hauteur])))=0,"-",INDIRECT(NOM_FR_FACADE&amp;ADDRESS('PR-tampon'!$E193,COLUMN(REFERENCEMENT_FACADE[Observation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7" s="2" t="str">
        <f ca="1">IF('PR-tampon'!B193="","",IF('PR-tampon'!B193=0,"",INDIRECT(NOM_FR_FACADE&amp;ADDRESS('PR-tampon'!$E193,COLUMN(REFERENCEMENT_FACADE[[#Headers],[Colonne catégorie visée]])))))</f>
        <v>I
II
III
IV</v>
      </c>
      <c r="P227" s="2" t="str">
        <f ca="1">IF('PR-tampon'!B193="","",IF('PR-tampon'!B193=0,"",INDIRECT(NOM_FR_FACADE&amp;ADDRESS('PR-tampon'!$E193,COLUMN(REFERENCEMENT_FACADE[[#Headers],[Colonne zone visée]])))))</f>
        <v>4
4**
4**
4**</v>
      </c>
      <c r="Q227" s="59" t="str">
        <f ca="1">IF(OR(RECH_CATEGORIE=FALSE,MID(Tableau5[[#This Row],[ZONE DE SISMICITE MAXIMALE POUR LA CATEGORIE DE BATIMENT VISEE]],2,2)="**"),IF('PR-tampon'!B193="","",IF('PR-tampon'!B193=0,"",IF(INDIRECT(NOM_FR_FACADE&amp;ADDRESS('PR-tampon'!$E193,COLUMN(REFERENCEMENT_FACADE[OBSERVATIONS SUR DOMAINE D''EMPLOI Sismique])))="","-",(INDIRECT(NOM_FR_FACADE&amp;ADDRESS('PR-tampon'!$E193,COLUMN(REFERENCEMENT_FACADE[OBSERVATIONS SUR DOMAINE D''EMPLOI Sismique]))))))),"")</f>
        <v>** Domaine d'emploi sismique :
Toutefois le procédé de bardage extérieur pourra limiter les zones de sismicité des bâtiments visés.</v>
      </c>
      <c r="R227" s="2" t="str">
        <f ca="1">IF('PR-tampon'!B193="","",IF('PR-tampon'!B193=0,"",IF(INDIRECT(NOM_FR_FACADE&amp;ADDRESS('PR-tampon'!$E193,COLUMN(REFERENCEMENT_FACADE[REF ApL])))=0,"",INDIRECT(NOM_FR_FACADE&amp;ADDRESS('PR-tampon'!$E193,COLUMN(REFERENCEMENT_FACADE[REF ApL]))))))</f>
        <v>EFR 14-001488
EFR 18-004504</v>
      </c>
    </row>
    <row r="228" spans="1:18" ht="170.1" customHeight="1" x14ac:dyDescent="0.25">
      <c r="A228" s="2">
        <f ca="1">IF('PR-tampon'!B194=0,"",IF(A227+1&gt;'MODULE DE RECHERCHE'!$F$36,"",A227+1))</f>
        <v>186</v>
      </c>
      <c r="B228" s="7">
        <f ca="1">IF('PR-tampon'!E194="","",IF('PR-tampon'!E194=0,"",INDIRECT(NOM_FR_FACADE&amp;ADDRESS('PR-tampon'!$E194,COLUMN(REFERENCEMENT_FACADE[[#Headers],[DATE REFERENCEMENT]])))))</f>
        <v>45700</v>
      </c>
      <c r="C228" s="2" t="str">
        <f ca="1">IF('PR-tampon'!B194="","",IF('PR-tampon'!B194=0,"",INDIRECT(NOM_FR_FACADE&amp;ADDRESS('PR-tampon'!$E194,COLUMN(REFERENCEMENT_FACADE[[#Headers],[ASPECT]])))))</f>
        <v>Lames</v>
      </c>
      <c r="D228" s="2" t="str">
        <f ca="1">IF('PR-tampon'!B194="","",IF('PR-tampon'!B194=0,"",INDIRECT(NOM_FR_FACADE&amp;ADDRESS('PR-tampon'!$E194,COLUMN(REFERENCEMENT_FACADE[[#Headers],[TYPE DE PROCEDE]])))))</f>
        <v>Bardage bois en lame sur FOB (Propriétaire)</v>
      </c>
      <c r="E228" s="2" t="str">
        <f ca="1">IF('PR-tampon'!B194="","",IF('PR-tampon'!B194=0,"",INDIRECT(NOM_FR_FACADE&amp;ADDRESS('PR-tampon'!$E194,COLUMN(REFERENCEMENT_FACADE[[#Headers],[NOM COMMERCIAL DU PROCEDE]])))))</f>
        <v>Façade PANOBLOC</v>
      </c>
      <c r="F228" s="2" t="str">
        <f ca="1">IF('PR-tampon'!B194="","",IF('PR-tampon'!B194=0,"",INDIRECT(NOM_FR_FACADE&amp;ADDRESS('PR-tampon'!$E194,COLUMN(REFERENCEMENT_FACADE[[#Headers],[FABRICANT / TITULAIRE]])))))</f>
        <v>Techniwood S.A.S.</v>
      </c>
      <c r="G228" s="2" t="str">
        <f ca="1">IF('PR-tampon'!B194="","",IF('PR-tampon'!B194=0,"",INDIRECT(NOM_FR_FACADE&amp;ADDRESS('PR-tampon'!$E194,COLUMN(REFERENCEMENT_FACADE[[#Headers],[TYPE DE DOCUMENT DE REFERENCE]])))))</f>
        <v>Avis Technique</v>
      </c>
      <c r="H228" s="2" t="str">
        <f ca="1">IF('PR-tampon'!B194="","",IF('PR-tampon'!B194=0,"",INDIRECT(NOM_FR_FACADE&amp;ADDRESS('PR-tampon'!$E194,COLUMN(REFERENCEMENT_FACADE[[#Headers],[REF]])))))</f>
        <v>2.1/14-1636_V3</v>
      </c>
      <c r="I228" s="7">
        <f ca="1">IF('PR-tampon'!B194="","",IF('PR-tampon'!B194=0,"",INDIRECT(NOM_FR_FACADE&amp;ADDRESS('PR-tampon'!$E194,COLUMN(REFERENCEMENT_FACADE[[#Headers],[AVIS LIMITE AU / VALIDITE]])))))</f>
        <v>46752</v>
      </c>
      <c r="J228" s="7" t="str">
        <f ca="1">IF('PR-tampon'!B194="","",IF('PR-tampon'!B194=0,"",INDIRECT(NOM_FR_FACADE&amp;ADDRESS('PR-tampon'!$E194,COLUMN(REFERENCEMENT_FACADE[[#Headers],[TC/TNC
dans le domaine d''emploi visé]])))))</f>
        <v>TNC
(Non sur liste verte de la C2p à date de référencement / EVALUATION RECENTE)</v>
      </c>
      <c r="K228" s="2" t="str">
        <f ca="1">IF('PR-tampon'!B194="","",IF('PR-tampon'!B194=0,"",INDIRECT(NOM_FR_FACADE&amp;ADDRESS('PR-tampon'!$E194,COLUMN(REFERENCEMENT_FACADE[[#Headers],[Synthèse support visés]])))))</f>
        <v>FOB (Sous AT/DTA/ATEx)</v>
      </c>
      <c r="L228" s="2" t="str">
        <f ca="1">IF('PR-tampon'!B194="","",IF('PR-tampon'!B194=0,"",INDIRECT(NOM_FR_FACADE&amp;ADDRESS('PR-tampon'!$E194,COLUMN(REFERENCEMENT_FACADE[[#Headers],[LIMITATION DE HAUTEUR DE FACADE3]])))))</f>
        <v>(Situation a à c) h≤ 28 m
(Situation d) h≤ 28 m</v>
      </c>
      <c r="M228" s="74">
        <f ca="1">IF('PR-tampon'!B194="","",IF('PR-tampon'!B194=0,"",INDIRECT(NOM_FR_FACADE&amp;ADDRESS('PR-tampon'!$E194,COLUMN(REFERENCEMENT_FACADE[[#Headers],[LIMITATION DE HAUTEUR DE FACADE]])))))</f>
        <v>28</v>
      </c>
      <c r="N228" s="59" t="str">
        <f ca="1">IF('PR-tampon'!B194="","",IF('PR-tampon'!B194=0,"",IF(INDIRECT(NOM_FR_FACADE&amp;ADDRESS('PR-tampon'!$E194,COLUMN(REFERENCEMENT_FACADE[Observation domaine d''emploi Hauteur])))=0,"-",INDIRECT(NOM_FR_FACADE&amp;ADDRESS('PR-tampon'!$E194,COLUMN(REFERENCEMENT_FACADE[Observation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8" s="2" t="str">
        <f ca="1">IF('PR-tampon'!B194="","",IF('PR-tampon'!B194=0,"",INDIRECT(NOM_FR_FACADE&amp;ADDRESS('PR-tampon'!$E194,COLUMN(REFERENCEMENT_FACADE[[#Headers],[Colonne catégorie visée]])))))</f>
        <v>I
II
III
IV</v>
      </c>
      <c r="P228" s="2" t="str">
        <f ca="1">IF('PR-tampon'!B194="","",IF('PR-tampon'!B194=0,"",INDIRECT(NOM_FR_FACADE&amp;ADDRESS('PR-tampon'!$E194,COLUMN(REFERENCEMENT_FACADE[[#Headers],[Colonne zone visée]])))))</f>
        <v>4
4**
4**
4**</v>
      </c>
      <c r="Q228" s="59" t="str">
        <f ca="1">IF(OR(RECH_CATEGORIE=FALSE,MID(Tableau5[[#This Row],[ZONE DE SISMICITE MAXIMALE POUR LA CATEGORIE DE BATIMENT VISEE]],2,2)="**"),IF('PR-tampon'!B194="","",IF('PR-tampon'!B194=0,"",IF(INDIRECT(NOM_FR_FACADE&amp;ADDRESS('PR-tampon'!$E194,COLUMN(REFERENCEMENT_FACADE[OBSERVATIONS SUR DOMAINE D''EMPLOI Sismique])))="","-",(INDIRECT(NOM_FR_FACADE&amp;ADDRESS('PR-tampon'!$E194,COLUMN(REFERENCEMENT_FACADE[OBSERVATIONS SUR DOMAINE D''EMPLOI Sismique]))))))),"")</f>
        <v>** Domaine d'emploi sismique :
Toutefois le procédé de bardage extérieur pourra limiter les zones de sismicité des bâtiments visés.</v>
      </c>
      <c r="R228" s="2" t="str">
        <f ca="1">IF('PR-tampon'!B194="","",IF('PR-tampon'!B194=0,"",IF(INDIRECT(NOM_FR_FACADE&amp;ADDRESS('PR-tampon'!$E194,COLUMN(REFERENCEMENT_FACADE[REF ApL])))=0,"",INDIRECT(NOM_FR_FACADE&amp;ADDRESS('PR-tampon'!$E194,COLUMN(REFERENCEMENT_FACADE[REF ApL]))))))</f>
        <v>AL14-146 Version 3</v>
      </c>
    </row>
    <row r="229" spans="1:18" ht="170.1" customHeight="1" x14ac:dyDescent="0.25">
      <c r="A229" s="2">
        <f ca="1">IF('PR-tampon'!B195=0,"",IF(A228+1&gt;'MODULE DE RECHERCHE'!$F$36,"",A228+1))</f>
        <v>187</v>
      </c>
      <c r="B229" s="7">
        <f ca="1">IF('PR-tampon'!E195="","",IF('PR-tampon'!E195=0,"",INDIRECT(NOM_FR_FACADE&amp;ADDRESS('PR-tampon'!$E195,COLUMN(REFERENCEMENT_FACADE[[#Headers],[DATE REFERENCEMENT]])))))</f>
        <v>45303</v>
      </c>
      <c r="C229" s="2" t="str">
        <f ca="1">IF('PR-tampon'!B195="","",IF('PR-tampon'!B195=0,"",INDIRECT(NOM_FR_FACADE&amp;ADDRESS('PR-tampon'!$E195,COLUMN(REFERENCEMENT_FACADE[[#Headers],[ASPECT]])))))</f>
        <v>Lames</v>
      </c>
      <c r="D229" s="2" t="str">
        <f ca="1">IF('PR-tampon'!B195="","",IF('PR-tampon'!B195=0,"",INDIRECT(NOM_FR_FACADE&amp;ADDRESS('PR-tampon'!$E195,COLUMN(REFERENCEMENT_FACADE[[#Headers],[TYPE DE PROCEDE]])))))</f>
        <v>Bardage bois en lame sur FOB (Propriétaire)</v>
      </c>
      <c r="E229" s="2" t="str">
        <f ca="1">IF('PR-tampon'!B195="","",IF('PR-tampon'!B195=0,"",INDIRECT(NOM_FR_FACADE&amp;ADDRESS('PR-tampon'!$E195,COLUMN(REFERENCEMENT_FACADE[[#Headers],[NOM COMMERCIAL DU PROCEDE]])))))</f>
        <v>LOGISKIN</v>
      </c>
      <c r="F229" s="2" t="str">
        <f ca="1">IF('PR-tampon'!B195="","",IF('PR-tampon'!B195=0,"",INDIRECT(NOM_FR_FACADE&amp;ADDRESS('PR-tampon'!$E195,COLUMN(REFERENCEMENT_FACADE[[#Headers],[FABRICANT / TITULAIRE]])))))</f>
        <v>LOGELIS SAS
(FR)</v>
      </c>
      <c r="G229" s="2" t="str">
        <f ca="1">IF('PR-tampon'!B195="","",IF('PR-tampon'!B195=0,"",INDIRECT(NOM_FR_FACADE&amp;ADDRESS('PR-tampon'!$E195,COLUMN(REFERENCEMENT_FACADE[[#Headers],[TYPE DE DOCUMENT DE REFERENCE]])))))</f>
        <v>Avis Technique</v>
      </c>
      <c r="H229" s="2" t="str">
        <f ca="1">IF('PR-tampon'!B195="","",IF('PR-tampon'!B195=0,"",INDIRECT(NOM_FR_FACADE&amp;ADDRESS('PR-tampon'!$E195,COLUMN(REFERENCEMENT_FACADE[[#Headers],[REF]])))))</f>
        <v>2.1/23-1836_V1</v>
      </c>
      <c r="I229" s="7">
        <f ca="1">IF('PR-tampon'!B195="","",IF('PR-tampon'!B195=0,"",INDIRECT(NOM_FR_FACADE&amp;ADDRESS('PR-tampon'!$E195,COLUMN(REFERENCEMENT_FACADE[[#Headers],[AVIS LIMITE AU / VALIDITE]])))))</f>
        <v>46295</v>
      </c>
      <c r="J229" s="7" t="str">
        <f ca="1">IF('PR-tampon'!B195="","",IF('PR-tampon'!B195=0,"",INDIRECT(NOM_FR_FACADE&amp;ADDRESS('PR-tampon'!$E195,COLUMN(REFERENCEMENT_FACADE[[#Headers],[TC/TNC
dans le domaine d''emploi visé]])))))</f>
        <v>TNC
(N'est pas sur liste verte de la C2p à date du référencement)</v>
      </c>
      <c r="K229" s="2" t="str">
        <f ca="1">IF('PR-tampon'!B195="","",IF('PR-tampon'!B195=0,"",INDIRECT(NOM_FR_FACADE&amp;ADDRESS('PR-tampon'!$E195,COLUMN(REFERENCEMENT_FACADE[[#Headers],[Synthèse support visés]])))))</f>
        <v>FOB (Sous AT/DTA/ATEx)</v>
      </c>
      <c r="L229" s="2" t="str">
        <f ca="1">IF('PR-tampon'!B195="","",IF('PR-tampon'!B195=0,"",INDIRECT(NOM_FR_FACADE&amp;ADDRESS('PR-tampon'!$E195,COLUMN(REFERENCEMENT_FACADE[[#Headers],[LIMITATION DE HAUTEUR DE FACADE3]])))))</f>
        <v>(Situation a à c) h≤ 28 m
(Situation d) h≤ 28 m</v>
      </c>
      <c r="M229" s="74">
        <f ca="1">IF('PR-tampon'!B195="","",IF('PR-tampon'!B195=0,"",INDIRECT(NOM_FR_FACADE&amp;ADDRESS('PR-tampon'!$E195,COLUMN(REFERENCEMENT_FACADE[[#Headers],[LIMITATION DE HAUTEUR DE FACADE]])))))</f>
        <v>28</v>
      </c>
      <c r="N229" s="59" t="str">
        <f ca="1">IF('PR-tampon'!B195="","",IF('PR-tampon'!B195=0,"",IF(INDIRECT(NOM_FR_FACADE&amp;ADDRESS('PR-tampon'!$E195,COLUMN(REFERENCEMENT_FACADE[Observation domaine d''emploi Hauteur])))=0,"-",INDIRECT(NOM_FR_FACADE&amp;ADDRESS('PR-tampon'!$E195,COLUMN(REFERENCEMENT_FACADE[Observation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9" s="2" t="str">
        <f ca="1">IF('PR-tampon'!B195="","",IF('PR-tampon'!B195=0,"",INDIRECT(NOM_FR_FACADE&amp;ADDRESS('PR-tampon'!$E195,COLUMN(REFERENCEMENT_FACADE[[#Headers],[Colonne catégorie visée]])))))</f>
        <v>I
II
III
IV</v>
      </c>
      <c r="P229" s="2" t="str">
        <f ca="1">IF('PR-tampon'!B195="","",IF('PR-tampon'!B195=0,"",INDIRECT(NOM_FR_FACADE&amp;ADDRESS('PR-tampon'!$E195,COLUMN(REFERENCEMENT_FACADE[[#Headers],[Colonne zone visée]])))))</f>
        <v>4
4**
4**
4**</v>
      </c>
      <c r="Q229" s="59" t="str">
        <f ca="1">IF(OR(RECH_CATEGORIE=FALSE,MID(Tableau5[[#This Row],[ZONE DE SISMICITE MAXIMALE POUR LA CATEGORIE DE BATIMENT VISEE]],2,2)="**"),IF('PR-tampon'!B195="","",IF('PR-tampon'!B195=0,"",IF(INDIRECT(NOM_FR_FACADE&amp;ADDRESS('PR-tampon'!$E195,COLUMN(REFERENCEMENT_FACADE[OBSERVATIONS SUR DOMAINE D''EMPLOI Sismique])))="","-",(INDIRECT(NOM_FR_FACADE&amp;ADDRESS('PR-tampon'!$E195,COLUMN(REFERENCEMENT_FACADE[OBSERVATIONS SUR DOMAINE D''EMPLOI Sismique]))))))),"")</f>
        <v>** Domaine d'emploi sismique :
Toutefois le procédé de bardage extérieur pourra limiter les zones de sismicité des bâtiments visés.</v>
      </c>
      <c r="R229" s="2" t="str">
        <f ca="1">IF('PR-tampon'!B195="","",IF('PR-tampon'!B195=0,"",IF(INDIRECT(NOM_FR_FACADE&amp;ADDRESS('PR-tampon'!$E195,COLUMN(REFERENCEMENT_FACADE[REF ApL])))=0,"",INDIRECT(NOM_FR_FACADE&amp;ADDRESS('PR-tampon'!$E195,COLUMN(REFERENCEMENT_FACADE[REF ApL]))))))</f>
        <v>EFR-18-001637
EFR-18-003109-Révision 1</v>
      </c>
    </row>
    <row r="230" spans="1:18" ht="170.1" customHeight="1" x14ac:dyDescent="0.25">
      <c r="A230" s="2">
        <f ca="1">IF('PR-tampon'!B196=0,"",IF(A229+1&gt;'MODULE DE RECHERCHE'!$F$36,"",A229+1))</f>
        <v>188</v>
      </c>
      <c r="B230" s="7">
        <f ca="1">IF('PR-tampon'!E196="","",IF('PR-tampon'!E196=0,"",INDIRECT(NOM_FR_FACADE&amp;ADDRESS('PR-tampon'!$E196,COLUMN(REFERENCEMENT_FACADE[[#Headers],[DATE REFERENCEMENT]])))))</f>
        <v>45062</v>
      </c>
      <c r="C230" s="2" t="str">
        <f ca="1">IF('PR-tampon'!B196="","",IF('PR-tampon'!B196=0,"",INDIRECT(NOM_FR_FACADE&amp;ADDRESS('PR-tampon'!$E196,COLUMN(REFERENCEMENT_FACADE[[#Headers],[ASPECT]])))))</f>
        <v>Lames</v>
      </c>
      <c r="D230" s="2" t="str">
        <f ca="1">IF('PR-tampon'!B196="","",IF('PR-tampon'!B196=0,"",INDIRECT(NOM_FR_FACADE&amp;ADDRESS('PR-tampon'!$E196,COLUMN(REFERENCEMENT_FACADE[[#Headers],[TYPE DE PROCEDE]])))))</f>
        <v>Bardage bois en lame</v>
      </c>
      <c r="E230" s="2" t="str">
        <f ca="1">IF('PR-tampon'!B196="","",IF('PR-tampon'!B196=0,"",INDIRECT(NOM_FR_FACADE&amp;ADDRESS('PR-tampon'!$E196,COLUMN(REFERENCEMENT_FACADE[[#Headers],[NOM COMMERCIAL DU PROCEDE]])))))</f>
        <v>-</v>
      </c>
      <c r="F230" s="2" t="str">
        <f ca="1">IF('PR-tampon'!B196="","",IF('PR-tampon'!B196=0,"",INDIRECT(NOM_FR_FACADE&amp;ADDRESS('PR-tampon'!$E196,COLUMN(REFERENCEMENT_FACADE[[#Headers],[FABRICANT / TITULAIRE]])))))</f>
        <v>-</v>
      </c>
      <c r="G230" s="2" t="str">
        <f ca="1">IF('PR-tampon'!B196="","",IF('PR-tampon'!B196=0,"",INDIRECT(NOM_FR_FACADE&amp;ADDRESS('PR-tampon'!$E196,COLUMN(REFERENCEMENT_FACADE[[#Headers],[TYPE DE DOCUMENT DE REFERENCE]])))))</f>
        <v>NF DTU</v>
      </c>
      <c r="H230" s="2" t="str">
        <f ca="1">IF('PR-tampon'!B196="","",IF('PR-tampon'!B196=0,"",INDIRECT(NOM_FR_FACADE&amp;ADDRESS('PR-tampon'!$E196,COLUMN(REFERENCEMENT_FACADE[[#Headers],[REF]])))))</f>
        <v>41.2</v>
      </c>
      <c r="I230" s="7" t="str">
        <f ca="1">IF('PR-tampon'!B196="","",IF('PR-tampon'!B196=0,"",INDIRECT(NOM_FR_FACADE&amp;ADDRESS('PR-tampon'!$E196,COLUMN(REFERENCEMENT_FACADE[[#Headers],[AVIS LIMITE AU / VALIDITE]])))))</f>
        <v>/</v>
      </c>
      <c r="J230" s="7" t="str">
        <f ca="1">IF('PR-tampon'!B196="","",IF('PR-tampon'!B196=0,"",INDIRECT(NOM_FR_FACADE&amp;ADDRESS('PR-tampon'!$E196,COLUMN(REFERENCEMENT_FACADE[[#Headers],[TC/TNC
dans le domaine d''emploi visé]])))))</f>
        <v>TC</v>
      </c>
      <c r="K230" s="2" t="str">
        <f ca="1">IF('PR-tampon'!B196="","",IF('PR-tampon'!B196=0,"",INDIRECT(NOM_FR_FACADE&amp;ADDRESS('PR-tampon'!$E196,COLUMN(REFERENCEMENT_FACADE[[#Headers],[Synthèse support visés]])))))</f>
        <v>COB (NF DTU 31.2) / CLT (Sous AT/DTA)</v>
      </c>
      <c r="L230" s="2" t="str">
        <f ca="1">IF('PR-tampon'!B196="","",IF('PR-tampon'!B196=0,"",INDIRECT(NOM_FR_FACADE&amp;ADDRESS('PR-tampon'!$E196,COLUMN(REFERENCEMENT_FACADE[[#Headers],[LIMITATION DE HAUTEUR DE FACADE3]])))))</f>
        <v>(Situation a à c) h≤ 28 m
(Situation d) h≤ 28 m</v>
      </c>
      <c r="M230" s="74">
        <f ca="1">IF('PR-tampon'!B196="","",IF('PR-tampon'!B196=0,"",INDIRECT(NOM_FR_FACADE&amp;ADDRESS('PR-tampon'!$E196,COLUMN(REFERENCEMENT_FACADE[[#Headers],[LIMITATION DE HAUTEUR DE FACADE]])))))</f>
        <v>28</v>
      </c>
      <c r="N230" s="59" t="str">
        <f ca="1">IF('PR-tampon'!B196="","",IF('PR-tampon'!B196=0,"",IF(INDIRECT(NOM_FR_FACADE&amp;ADDRESS('PR-tampon'!$E196,COLUMN(REFERENCEMENT_FACADE[Observation domaine d''emploi Hauteur])))=0,"-",INDIRECT(NOM_FR_FACADE&amp;ADDRESS('PR-tampon'!$E196,COLUMN(REFERENCEMENT_FACADE[Observation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0" s="2" t="str">
        <f ca="1">IF('PR-tampon'!B196="","",IF('PR-tampon'!B196=0,"",INDIRECT(NOM_FR_FACADE&amp;ADDRESS('PR-tampon'!$E196,COLUMN(REFERENCEMENT_FACADE[[#Headers],[Colonne catégorie visée]])))))</f>
        <v>I
II
III
IV</v>
      </c>
      <c r="P230" s="2" t="str">
        <f ca="1">IF('PR-tampon'!B196="","",IF('PR-tampon'!B196=0,"",INDIRECT(NOM_FR_FACADE&amp;ADDRESS('PR-tampon'!$E196,COLUMN(REFERENCEMENT_FACADE[[#Headers],[Colonne zone visée]])))))</f>
        <v>4
2
1
1</v>
      </c>
      <c r="Q230" s="59" t="str">
        <f ca="1">IF(OR(RECH_CATEGORIE=FALSE,MID(Tableau5[[#This Row],[ZONE DE SISMICITE MAXIMALE POUR LA CATEGORIE DE BATIMENT VISEE]],2,2)="**"),IF('PR-tampon'!B196="","",IF('PR-tampon'!B196=0,"",IF(INDIRECT(NOM_FR_FACADE&amp;ADDRESS('PR-tampon'!$E196,COLUMN(REFERENCEMENT_FACADE[OBSERVATIONS SUR DOMAINE D''EMPLOI Sismique])))="","-",(INDIRECT(NOM_FR_FACADE&amp;ADDRESS('PR-tampon'!$E196,COLUMN(REFERENCEMENT_FACADE[OBSERVATIONS SUR DOMAINE D''EMPLOI Sismique]))))))),"")</f>
        <v>-</v>
      </c>
      <c r="R230" s="2" t="str">
        <f ca="1">IF('PR-tampon'!B196="","",IF('PR-tampon'!B196=0,"",IF(INDIRECT(NOM_FR_FACADE&amp;ADDRESS('PR-tampon'!$E196,COLUMN(REFERENCEMENT_FACADE[REF ApL])))=0,"",INDIRECT(NOM_FR_FACADE&amp;ADDRESS('PR-tampon'!$E196,COLUMN(REFERENCEMENT_FACADE[REF ApL]))))))</f>
        <v>AL - Bois construction et propagation du feu par les façades
V4 du 26/07/2023</v>
      </c>
    </row>
    <row r="231" spans="1:18" ht="170.1" customHeight="1" x14ac:dyDescent="0.25">
      <c r="A231" s="2" t="str">
        <f ca="1">IF('PR-tampon'!B197=0,"",IF(A230+1&gt;'MODULE DE RECHERCHE'!$F$36,"",A230+1))</f>
        <v/>
      </c>
      <c r="B231" s="7" t="str">
        <f ca="1">IF('PR-tampon'!E197="","",IF('PR-tampon'!E197=0,"",INDIRECT(NOM_FR_FACADE&amp;ADDRESS('PR-tampon'!$E197,COLUMN(REFERENCEMENT_FACADE[[#Headers],[DATE REFERENCEMENT]])))))</f>
        <v/>
      </c>
      <c r="C231" s="2" t="str">
        <f ca="1">IF('PR-tampon'!B197="","",IF('PR-tampon'!B197=0,"",INDIRECT(NOM_FR_FACADE&amp;ADDRESS('PR-tampon'!$E197,COLUMN(REFERENCEMENT_FACADE[[#Headers],[ASPECT]])))))</f>
        <v/>
      </c>
      <c r="D231" s="2" t="str">
        <f ca="1">IF('PR-tampon'!B197="","",IF('PR-tampon'!B197=0,"",INDIRECT(NOM_FR_FACADE&amp;ADDRESS('PR-tampon'!$E197,COLUMN(REFERENCEMENT_FACADE[[#Headers],[TYPE DE PROCEDE]])))))</f>
        <v/>
      </c>
      <c r="E231" s="2" t="str">
        <f ca="1">IF('PR-tampon'!B197="","",IF('PR-tampon'!B197=0,"",INDIRECT(NOM_FR_FACADE&amp;ADDRESS('PR-tampon'!$E197,COLUMN(REFERENCEMENT_FACADE[[#Headers],[NOM COMMERCIAL DU PROCEDE]])))))</f>
        <v/>
      </c>
      <c r="F231" s="2" t="str">
        <f ca="1">IF('PR-tampon'!B197="","",IF('PR-tampon'!B197=0,"",INDIRECT(NOM_FR_FACADE&amp;ADDRESS('PR-tampon'!$E197,COLUMN(REFERENCEMENT_FACADE[[#Headers],[FABRICANT / TITULAIRE]])))))</f>
        <v/>
      </c>
      <c r="G231" s="2" t="str">
        <f ca="1">IF('PR-tampon'!B197="","",IF('PR-tampon'!B197=0,"",INDIRECT(NOM_FR_FACADE&amp;ADDRESS('PR-tampon'!$E197,COLUMN(REFERENCEMENT_FACADE[[#Headers],[TYPE DE DOCUMENT DE REFERENCE]])))))</f>
        <v/>
      </c>
      <c r="H231" s="2" t="str">
        <f ca="1">IF('PR-tampon'!B197="","",IF('PR-tampon'!B197=0,"",INDIRECT(NOM_FR_FACADE&amp;ADDRESS('PR-tampon'!$E197,COLUMN(REFERENCEMENT_FACADE[[#Headers],[REF]])))))</f>
        <v/>
      </c>
      <c r="I231" s="7" t="str">
        <f ca="1">IF('PR-tampon'!B197="","",IF('PR-tampon'!B197=0,"",INDIRECT(NOM_FR_FACADE&amp;ADDRESS('PR-tampon'!$E197,COLUMN(REFERENCEMENT_FACADE[[#Headers],[AVIS LIMITE AU / VALIDITE]])))))</f>
        <v/>
      </c>
      <c r="J231" s="7" t="str">
        <f ca="1">IF('PR-tampon'!B197="","",IF('PR-tampon'!B197=0,"",INDIRECT(NOM_FR_FACADE&amp;ADDRESS('PR-tampon'!$E197,COLUMN(REFERENCEMENT_FACADE[[#Headers],[TC/TNC
dans le domaine d''emploi visé]])))))</f>
        <v/>
      </c>
      <c r="K231" s="2" t="str">
        <f ca="1">IF('PR-tampon'!B197="","",IF('PR-tampon'!B197=0,"",INDIRECT(NOM_FR_FACADE&amp;ADDRESS('PR-tampon'!$E197,COLUMN(REFERENCEMENT_FACADE[[#Headers],[Synthèse support visés]])))))</f>
        <v/>
      </c>
      <c r="L231" s="2" t="str">
        <f ca="1">IF('PR-tampon'!B197="","",IF('PR-tampon'!B197=0,"",INDIRECT(NOM_FR_FACADE&amp;ADDRESS('PR-tampon'!$E197,COLUMN(REFERENCEMENT_FACADE[[#Headers],[LIMITATION DE HAUTEUR DE FACADE3]])))))</f>
        <v/>
      </c>
      <c r="M231" s="74" t="str">
        <f ca="1">IF('PR-tampon'!B197="","",IF('PR-tampon'!B197=0,"",INDIRECT(NOM_FR_FACADE&amp;ADDRESS('PR-tampon'!$E197,COLUMN(REFERENCEMENT_FACADE[[#Headers],[LIMITATION DE HAUTEUR DE FACADE]])))))</f>
        <v/>
      </c>
      <c r="N231" s="59" t="str">
        <f ca="1">IF('PR-tampon'!B197="","",IF('PR-tampon'!B197=0,"",IF(INDIRECT(NOM_FR_FACADE&amp;ADDRESS('PR-tampon'!$E197,COLUMN(REFERENCEMENT_FACADE[Observation domaine d''emploi Hauteur])))=0,"-",INDIRECT(NOM_FR_FACADE&amp;ADDRESS('PR-tampon'!$E197,COLUMN(REFERENCEMENT_FACADE[Observation domaine d''emploi Hauteur]))))))</f>
        <v/>
      </c>
      <c r="O231" s="2" t="str">
        <f ca="1">IF('PR-tampon'!B197="","",IF('PR-tampon'!B197=0,"",INDIRECT(NOM_FR_FACADE&amp;ADDRESS('PR-tampon'!$E197,COLUMN(REFERENCEMENT_FACADE[[#Headers],[Colonne catégorie visée]])))))</f>
        <v/>
      </c>
      <c r="P231" s="2" t="str">
        <f ca="1">IF('PR-tampon'!B197="","",IF('PR-tampon'!B197=0,"",INDIRECT(NOM_FR_FACADE&amp;ADDRESS('PR-tampon'!$E197,COLUMN(REFERENCEMENT_FACADE[[#Headers],[Colonne zone visée]])))))</f>
        <v/>
      </c>
      <c r="Q231" s="59" t="str">
        <f ca="1">IF(OR(RECH_CATEGORIE=FALSE,MID(Tableau5[[#This Row],[ZONE DE SISMICITE MAXIMALE POUR LA CATEGORIE DE BATIMENT VISEE]],2,2)="**"),IF('PR-tampon'!B197="","",IF('PR-tampon'!B197=0,"",IF(INDIRECT(NOM_FR_FACADE&amp;ADDRESS('PR-tampon'!$E197,COLUMN(REFERENCEMENT_FACADE[OBSERVATIONS SUR DOMAINE D''EMPLOI Sismique])))="","-",(INDIRECT(NOM_FR_FACADE&amp;ADDRESS('PR-tampon'!$E197,COLUMN(REFERENCEMENT_FACADE[OBSERVATIONS SUR DOMAINE D''EMPLOI Sismique]))))))),"")</f>
        <v/>
      </c>
      <c r="R231" s="2" t="str">
        <f ca="1">IF('PR-tampon'!B197="","",IF('PR-tampon'!B197=0,"",IF(INDIRECT(NOM_FR_FACADE&amp;ADDRESS('PR-tampon'!$E197,COLUMN(REFERENCEMENT_FACADE[REF ApL])))=0,"",INDIRECT(NOM_FR_FACADE&amp;ADDRESS('PR-tampon'!$E197,COLUMN(REFERENCEMENT_FACADE[REF ApL]))))))</f>
        <v/>
      </c>
    </row>
    <row r="232" spans="1:18" ht="170.1" customHeight="1" x14ac:dyDescent="0.25">
      <c r="A232" s="2" t="e">
        <f ca="1">IF('PR-tampon'!B198=0,"",IF(A231+1&gt;'MODULE DE RECHERCHE'!$F$36,"",A231+1))</f>
        <v>#VALUE!</v>
      </c>
      <c r="B232" s="7" t="str">
        <f ca="1">IF('PR-tampon'!E198="","",IF('PR-tampon'!E198=0,"",INDIRECT(NOM_FR_FACADE&amp;ADDRESS('PR-tampon'!$E198,COLUMN(REFERENCEMENT_FACADE[[#Headers],[DATE REFERENCEMENT]])))))</f>
        <v/>
      </c>
      <c r="C232" s="2" t="str">
        <f ca="1">IF('PR-tampon'!B198="","",IF('PR-tampon'!B198=0,"",INDIRECT(NOM_FR_FACADE&amp;ADDRESS('PR-tampon'!$E198,COLUMN(REFERENCEMENT_FACADE[[#Headers],[ASPECT]])))))</f>
        <v/>
      </c>
      <c r="D232" s="2" t="str">
        <f ca="1">IF('PR-tampon'!B198="","",IF('PR-tampon'!B198=0,"",INDIRECT(NOM_FR_FACADE&amp;ADDRESS('PR-tampon'!$E198,COLUMN(REFERENCEMENT_FACADE[[#Headers],[TYPE DE PROCEDE]])))))</f>
        <v/>
      </c>
      <c r="E232" s="2" t="str">
        <f ca="1">IF('PR-tampon'!B198="","",IF('PR-tampon'!B198=0,"",INDIRECT(NOM_FR_FACADE&amp;ADDRESS('PR-tampon'!$E198,COLUMN(REFERENCEMENT_FACADE[[#Headers],[NOM COMMERCIAL DU PROCEDE]])))))</f>
        <v/>
      </c>
      <c r="F232" s="2" t="str">
        <f ca="1">IF('PR-tampon'!B198="","",IF('PR-tampon'!B198=0,"",INDIRECT(NOM_FR_FACADE&amp;ADDRESS('PR-tampon'!$E198,COLUMN(REFERENCEMENT_FACADE[[#Headers],[FABRICANT / TITULAIRE]])))))</f>
        <v/>
      </c>
      <c r="G232" s="2" t="str">
        <f ca="1">IF('PR-tampon'!B198="","",IF('PR-tampon'!B198=0,"",INDIRECT(NOM_FR_FACADE&amp;ADDRESS('PR-tampon'!$E198,COLUMN(REFERENCEMENT_FACADE[[#Headers],[TYPE DE DOCUMENT DE REFERENCE]])))))</f>
        <v/>
      </c>
      <c r="H232" s="2" t="str">
        <f ca="1">IF('PR-tampon'!B198="","",IF('PR-tampon'!B198=0,"",INDIRECT(NOM_FR_FACADE&amp;ADDRESS('PR-tampon'!$E198,COLUMN(REFERENCEMENT_FACADE[[#Headers],[REF]])))))</f>
        <v/>
      </c>
      <c r="I232" s="7" t="str">
        <f ca="1">IF('PR-tampon'!B198="","",IF('PR-tampon'!B198=0,"",INDIRECT(NOM_FR_FACADE&amp;ADDRESS('PR-tampon'!$E198,COLUMN(REFERENCEMENT_FACADE[[#Headers],[AVIS LIMITE AU / VALIDITE]])))))</f>
        <v/>
      </c>
      <c r="J232" s="7" t="str">
        <f ca="1">IF('PR-tampon'!B198="","",IF('PR-tampon'!B198=0,"",INDIRECT(NOM_FR_FACADE&amp;ADDRESS('PR-tampon'!$E198,COLUMN(REFERENCEMENT_FACADE[[#Headers],[TC/TNC
dans le domaine d''emploi visé]])))))</f>
        <v/>
      </c>
      <c r="K232" s="2" t="str">
        <f ca="1">IF('PR-tampon'!B198="","",IF('PR-tampon'!B198=0,"",INDIRECT(NOM_FR_FACADE&amp;ADDRESS('PR-tampon'!$E198,COLUMN(REFERENCEMENT_FACADE[[#Headers],[Synthèse support visés]])))))</f>
        <v/>
      </c>
      <c r="L232" s="2" t="str">
        <f ca="1">IF('PR-tampon'!B198="","",IF('PR-tampon'!B198=0,"",INDIRECT(NOM_FR_FACADE&amp;ADDRESS('PR-tampon'!$E198,COLUMN(REFERENCEMENT_FACADE[[#Headers],[LIMITATION DE HAUTEUR DE FACADE3]])))))</f>
        <v/>
      </c>
      <c r="M232" s="74" t="str">
        <f ca="1">IF('PR-tampon'!B198="","",IF('PR-tampon'!B198=0,"",INDIRECT(NOM_FR_FACADE&amp;ADDRESS('PR-tampon'!$E198,COLUMN(REFERENCEMENT_FACADE[[#Headers],[LIMITATION DE HAUTEUR DE FACADE]])))))</f>
        <v/>
      </c>
      <c r="N232" s="59" t="str">
        <f ca="1">IF('PR-tampon'!B198="","",IF('PR-tampon'!B198=0,"",IF(INDIRECT(NOM_FR_FACADE&amp;ADDRESS('PR-tampon'!$E198,COLUMN(REFERENCEMENT_FACADE[Observation domaine d''emploi Hauteur])))=0,"-",INDIRECT(NOM_FR_FACADE&amp;ADDRESS('PR-tampon'!$E198,COLUMN(REFERENCEMENT_FACADE[Observation domaine d''emploi Hauteur]))))))</f>
        <v/>
      </c>
      <c r="O232" s="2" t="str">
        <f ca="1">IF('PR-tampon'!B198="","",IF('PR-tampon'!B198=0,"",INDIRECT(NOM_FR_FACADE&amp;ADDRESS('PR-tampon'!$E198,COLUMN(REFERENCEMENT_FACADE[[#Headers],[Colonne catégorie visée]])))))</f>
        <v/>
      </c>
      <c r="P232" s="2" t="str">
        <f ca="1">IF('PR-tampon'!B198="","",IF('PR-tampon'!B198=0,"",INDIRECT(NOM_FR_FACADE&amp;ADDRESS('PR-tampon'!$E198,COLUMN(REFERENCEMENT_FACADE[[#Headers],[Colonne zone visée]])))))</f>
        <v/>
      </c>
      <c r="Q232" s="59" t="str">
        <f ca="1">IF(OR(RECH_CATEGORIE=FALSE,MID(Tableau5[[#This Row],[ZONE DE SISMICITE MAXIMALE POUR LA CATEGORIE DE BATIMENT VISEE]],2,2)="**"),IF('PR-tampon'!B198="","",IF('PR-tampon'!B198=0,"",IF(INDIRECT(NOM_FR_FACADE&amp;ADDRESS('PR-tampon'!$E198,COLUMN(REFERENCEMENT_FACADE[OBSERVATIONS SUR DOMAINE D''EMPLOI Sismique])))="","-",(INDIRECT(NOM_FR_FACADE&amp;ADDRESS('PR-tampon'!$E198,COLUMN(REFERENCEMENT_FACADE[OBSERVATIONS SUR DOMAINE D''EMPLOI Sismique]))))))),"")</f>
        <v/>
      </c>
      <c r="R232" s="2" t="str">
        <f ca="1">IF('PR-tampon'!B198="","",IF('PR-tampon'!B198=0,"",IF(INDIRECT(NOM_FR_FACADE&amp;ADDRESS('PR-tampon'!$E198,COLUMN(REFERENCEMENT_FACADE[REF ApL])))=0,"",INDIRECT(NOM_FR_FACADE&amp;ADDRESS('PR-tampon'!$E198,COLUMN(REFERENCEMENT_FACADE[REF ApL]))))))</f>
        <v/>
      </c>
    </row>
    <row r="233" spans="1:18" ht="170.1" customHeight="1" x14ac:dyDescent="0.25">
      <c r="A233" s="2" t="e">
        <f ca="1">IF('PR-tampon'!B199=0,"",IF(A232+1&gt;'MODULE DE RECHERCHE'!$F$36,"",A232+1))</f>
        <v>#VALUE!</v>
      </c>
      <c r="B233" s="7" t="str">
        <f ca="1">IF('PR-tampon'!E199="","",IF('PR-tampon'!E199=0,"",INDIRECT(NOM_FR_FACADE&amp;ADDRESS('PR-tampon'!$E199,COLUMN(REFERENCEMENT_FACADE[[#Headers],[DATE REFERENCEMENT]])))))</f>
        <v/>
      </c>
      <c r="C233" s="2" t="str">
        <f ca="1">IF('PR-tampon'!B199="","",IF('PR-tampon'!B199=0,"",INDIRECT(NOM_FR_FACADE&amp;ADDRESS('PR-tampon'!$E199,COLUMN(REFERENCEMENT_FACADE[[#Headers],[ASPECT]])))))</f>
        <v/>
      </c>
      <c r="D233" s="2" t="str">
        <f ca="1">IF('PR-tampon'!B199="","",IF('PR-tampon'!B199=0,"",INDIRECT(NOM_FR_FACADE&amp;ADDRESS('PR-tampon'!$E199,COLUMN(REFERENCEMENT_FACADE[[#Headers],[TYPE DE PROCEDE]])))))</f>
        <v/>
      </c>
      <c r="E233" s="2" t="str">
        <f ca="1">IF('PR-tampon'!B199="","",IF('PR-tampon'!B199=0,"",INDIRECT(NOM_FR_FACADE&amp;ADDRESS('PR-tampon'!$E199,COLUMN(REFERENCEMENT_FACADE[[#Headers],[NOM COMMERCIAL DU PROCEDE]])))))</f>
        <v/>
      </c>
      <c r="F233" s="2" t="str">
        <f ca="1">IF('PR-tampon'!B199="","",IF('PR-tampon'!B199=0,"",INDIRECT(NOM_FR_FACADE&amp;ADDRESS('PR-tampon'!$E199,COLUMN(REFERENCEMENT_FACADE[[#Headers],[FABRICANT / TITULAIRE]])))))</f>
        <v/>
      </c>
      <c r="G233" s="2" t="str">
        <f ca="1">IF('PR-tampon'!B199="","",IF('PR-tampon'!B199=0,"",INDIRECT(NOM_FR_FACADE&amp;ADDRESS('PR-tampon'!$E199,COLUMN(REFERENCEMENT_FACADE[[#Headers],[TYPE DE DOCUMENT DE REFERENCE]])))))</f>
        <v/>
      </c>
      <c r="H233" s="2" t="str">
        <f ca="1">IF('PR-tampon'!B199="","",IF('PR-tampon'!B199=0,"",INDIRECT(NOM_FR_FACADE&amp;ADDRESS('PR-tampon'!$E199,COLUMN(REFERENCEMENT_FACADE[[#Headers],[REF]])))))</f>
        <v/>
      </c>
      <c r="I233" s="7" t="str">
        <f ca="1">IF('PR-tampon'!B199="","",IF('PR-tampon'!B199=0,"",INDIRECT(NOM_FR_FACADE&amp;ADDRESS('PR-tampon'!$E199,COLUMN(REFERENCEMENT_FACADE[[#Headers],[AVIS LIMITE AU / VALIDITE]])))))</f>
        <v/>
      </c>
      <c r="J233" s="7" t="str">
        <f ca="1">IF('PR-tampon'!B199="","",IF('PR-tampon'!B199=0,"",INDIRECT(NOM_FR_FACADE&amp;ADDRESS('PR-tampon'!$E199,COLUMN(REFERENCEMENT_FACADE[[#Headers],[TC/TNC
dans le domaine d''emploi visé]])))))</f>
        <v/>
      </c>
      <c r="K233" s="2" t="str">
        <f ca="1">IF('PR-tampon'!B199="","",IF('PR-tampon'!B199=0,"",INDIRECT(NOM_FR_FACADE&amp;ADDRESS('PR-tampon'!$E199,COLUMN(REFERENCEMENT_FACADE[[#Headers],[Synthèse support visés]])))))</f>
        <v/>
      </c>
      <c r="L233" s="2" t="str">
        <f ca="1">IF('PR-tampon'!B199="","",IF('PR-tampon'!B199=0,"",INDIRECT(NOM_FR_FACADE&amp;ADDRESS('PR-tampon'!$E199,COLUMN(REFERENCEMENT_FACADE[[#Headers],[LIMITATION DE HAUTEUR DE FACADE3]])))))</f>
        <v/>
      </c>
      <c r="M233" s="74" t="str">
        <f ca="1">IF('PR-tampon'!B199="","",IF('PR-tampon'!B199=0,"",INDIRECT(NOM_FR_FACADE&amp;ADDRESS('PR-tampon'!$E199,COLUMN(REFERENCEMENT_FACADE[[#Headers],[LIMITATION DE HAUTEUR DE FACADE]])))))</f>
        <v/>
      </c>
      <c r="N233" s="59" t="str">
        <f ca="1">IF('PR-tampon'!B199="","",IF('PR-tampon'!B199=0,"",IF(INDIRECT(NOM_FR_FACADE&amp;ADDRESS('PR-tampon'!$E199,COLUMN(REFERENCEMENT_FACADE[Observation domaine d''emploi Hauteur])))=0,"-",INDIRECT(NOM_FR_FACADE&amp;ADDRESS('PR-tampon'!$E199,COLUMN(REFERENCEMENT_FACADE[Observation domaine d''emploi Hauteur]))))))</f>
        <v/>
      </c>
      <c r="O233" s="2" t="str">
        <f ca="1">IF('PR-tampon'!B199="","",IF('PR-tampon'!B199=0,"",INDIRECT(NOM_FR_FACADE&amp;ADDRESS('PR-tampon'!$E199,COLUMN(REFERENCEMENT_FACADE[[#Headers],[Colonne catégorie visée]])))))</f>
        <v/>
      </c>
      <c r="P233" s="2" t="str">
        <f ca="1">IF('PR-tampon'!B199="","",IF('PR-tampon'!B199=0,"",INDIRECT(NOM_FR_FACADE&amp;ADDRESS('PR-tampon'!$E199,COLUMN(REFERENCEMENT_FACADE[[#Headers],[Colonne zone visée]])))))</f>
        <v/>
      </c>
      <c r="Q233" s="59" t="str">
        <f ca="1">IF(OR(RECH_CATEGORIE=FALSE,MID(Tableau5[[#This Row],[ZONE DE SISMICITE MAXIMALE POUR LA CATEGORIE DE BATIMENT VISEE]],2,2)="**"),IF('PR-tampon'!B199="","",IF('PR-tampon'!B199=0,"",IF(INDIRECT(NOM_FR_FACADE&amp;ADDRESS('PR-tampon'!$E199,COLUMN(REFERENCEMENT_FACADE[OBSERVATIONS SUR DOMAINE D''EMPLOI Sismique])))="","-",(INDIRECT(NOM_FR_FACADE&amp;ADDRESS('PR-tampon'!$E199,COLUMN(REFERENCEMENT_FACADE[OBSERVATIONS SUR DOMAINE D''EMPLOI Sismique]))))))),"")</f>
        <v/>
      </c>
      <c r="R233" s="2" t="str">
        <f ca="1">IF('PR-tampon'!B199="","",IF('PR-tampon'!B199=0,"",IF(INDIRECT(NOM_FR_FACADE&amp;ADDRESS('PR-tampon'!$E199,COLUMN(REFERENCEMENT_FACADE[REF ApL])))=0,"",INDIRECT(NOM_FR_FACADE&amp;ADDRESS('PR-tampon'!$E199,COLUMN(REFERENCEMENT_FACADE[REF ApL]))))))</f>
        <v/>
      </c>
    </row>
    <row r="234" spans="1:18" ht="170.1" customHeight="1" x14ac:dyDescent="0.25">
      <c r="A234" s="2" t="e">
        <f ca="1">IF('PR-tampon'!B200=0,"",IF(A233+1&gt;'MODULE DE RECHERCHE'!$F$36,"",A233+1))</f>
        <v>#VALUE!</v>
      </c>
      <c r="B234" s="7" t="str">
        <f ca="1">IF('PR-tampon'!E200="","",IF('PR-tampon'!E200=0,"",INDIRECT(NOM_FR_FACADE&amp;ADDRESS('PR-tampon'!$E200,COLUMN(REFERENCEMENT_FACADE[[#Headers],[DATE REFERENCEMENT]])))))</f>
        <v/>
      </c>
      <c r="C234" s="2" t="str">
        <f ca="1">IF('PR-tampon'!B200="","",IF('PR-tampon'!B200=0,"",INDIRECT(NOM_FR_FACADE&amp;ADDRESS('PR-tampon'!$E200,COLUMN(REFERENCEMENT_FACADE[[#Headers],[ASPECT]])))))</f>
        <v/>
      </c>
      <c r="D234" s="2" t="str">
        <f ca="1">IF('PR-tampon'!B200="","",IF('PR-tampon'!B200=0,"",INDIRECT(NOM_FR_FACADE&amp;ADDRESS('PR-tampon'!$E200,COLUMN(REFERENCEMENT_FACADE[[#Headers],[TYPE DE PROCEDE]])))))</f>
        <v/>
      </c>
      <c r="E234" s="2" t="str">
        <f ca="1">IF('PR-tampon'!B200="","",IF('PR-tampon'!B200=0,"",INDIRECT(NOM_FR_FACADE&amp;ADDRESS('PR-tampon'!$E200,COLUMN(REFERENCEMENT_FACADE[[#Headers],[NOM COMMERCIAL DU PROCEDE]])))))</f>
        <v/>
      </c>
      <c r="F234" s="2" t="str">
        <f ca="1">IF('PR-tampon'!B200="","",IF('PR-tampon'!B200=0,"",INDIRECT(NOM_FR_FACADE&amp;ADDRESS('PR-tampon'!$E200,COLUMN(REFERENCEMENT_FACADE[[#Headers],[FABRICANT / TITULAIRE]])))))</f>
        <v/>
      </c>
      <c r="G234" s="2" t="str">
        <f ca="1">IF('PR-tampon'!B200="","",IF('PR-tampon'!B200=0,"",INDIRECT(NOM_FR_FACADE&amp;ADDRESS('PR-tampon'!$E200,COLUMN(REFERENCEMENT_FACADE[[#Headers],[TYPE DE DOCUMENT DE REFERENCE]])))))</f>
        <v/>
      </c>
      <c r="H234" s="2" t="str">
        <f ca="1">IF('PR-tampon'!B200="","",IF('PR-tampon'!B200=0,"",INDIRECT(NOM_FR_FACADE&amp;ADDRESS('PR-tampon'!$E200,COLUMN(REFERENCEMENT_FACADE[[#Headers],[REF]])))))</f>
        <v/>
      </c>
      <c r="I234" s="7" t="str">
        <f ca="1">IF('PR-tampon'!B200="","",IF('PR-tampon'!B200=0,"",INDIRECT(NOM_FR_FACADE&amp;ADDRESS('PR-tampon'!$E200,COLUMN(REFERENCEMENT_FACADE[[#Headers],[AVIS LIMITE AU / VALIDITE]])))))</f>
        <v/>
      </c>
      <c r="J234" s="7" t="str">
        <f ca="1">IF('PR-tampon'!B200="","",IF('PR-tampon'!B200=0,"",INDIRECT(NOM_FR_FACADE&amp;ADDRESS('PR-tampon'!$E200,COLUMN(REFERENCEMENT_FACADE[[#Headers],[TC/TNC
dans le domaine d''emploi visé]])))))</f>
        <v/>
      </c>
      <c r="K234" s="2" t="str">
        <f ca="1">IF('PR-tampon'!B200="","",IF('PR-tampon'!B200=0,"",INDIRECT(NOM_FR_FACADE&amp;ADDRESS('PR-tampon'!$E200,COLUMN(REFERENCEMENT_FACADE[[#Headers],[Synthèse support visés]])))))</f>
        <v/>
      </c>
      <c r="L234" s="2" t="str">
        <f ca="1">IF('PR-tampon'!B200="","",IF('PR-tampon'!B200=0,"",INDIRECT(NOM_FR_FACADE&amp;ADDRESS('PR-tampon'!$E200,COLUMN(REFERENCEMENT_FACADE[[#Headers],[LIMITATION DE HAUTEUR DE FACADE3]])))))</f>
        <v/>
      </c>
      <c r="M234" s="74" t="str">
        <f ca="1">IF('PR-tampon'!B200="","",IF('PR-tampon'!B200=0,"",INDIRECT(NOM_FR_FACADE&amp;ADDRESS('PR-tampon'!$E200,COLUMN(REFERENCEMENT_FACADE[[#Headers],[LIMITATION DE HAUTEUR DE FACADE]])))))</f>
        <v/>
      </c>
      <c r="N234" s="59" t="str">
        <f ca="1">IF('PR-tampon'!B200="","",IF('PR-tampon'!B200=0,"",IF(INDIRECT(NOM_FR_FACADE&amp;ADDRESS('PR-tampon'!$E200,COLUMN(REFERENCEMENT_FACADE[Observation domaine d''emploi Hauteur])))=0,"-",INDIRECT(NOM_FR_FACADE&amp;ADDRESS('PR-tampon'!$E200,COLUMN(REFERENCEMENT_FACADE[Observation domaine d''emploi Hauteur]))))))</f>
        <v/>
      </c>
      <c r="O234" s="2" t="str">
        <f ca="1">IF('PR-tampon'!B200="","",IF('PR-tampon'!B200=0,"",INDIRECT(NOM_FR_FACADE&amp;ADDRESS('PR-tampon'!$E200,COLUMN(REFERENCEMENT_FACADE[[#Headers],[Colonne catégorie visée]])))))</f>
        <v/>
      </c>
      <c r="P234" s="2" t="str">
        <f ca="1">IF('PR-tampon'!B200="","",IF('PR-tampon'!B200=0,"",INDIRECT(NOM_FR_FACADE&amp;ADDRESS('PR-tampon'!$E200,COLUMN(REFERENCEMENT_FACADE[[#Headers],[Colonne zone visée]])))))</f>
        <v/>
      </c>
      <c r="Q234" s="59" t="str">
        <f ca="1">IF(OR(RECH_CATEGORIE=FALSE,MID(Tableau5[[#This Row],[ZONE DE SISMICITE MAXIMALE POUR LA CATEGORIE DE BATIMENT VISEE]],2,2)="**"),IF('PR-tampon'!B200="","",IF('PR-tampon'!B200=0,"",IF(INDIRECT(NOM_FR_FACADE&amp;ADDRESS('PR-tampon'!$E200,COLUMN(REFERENCEMENT_FACADE[OBSERVATIONS SUR DOMAINE D''EMPLOI Sismique])))="","-",(INDIRECT(NOM_FR_FACADE&amp;ADDRESS('PR-tampon'!$E200,COLUMN(REFERENCEMENT_FACADE[OBSERVATIONS SUR DOMAINE D''EMPLOI Sismique]))))))),"")</f>
        <v/>
      </c>
      <c r="R234" s="2" t="str">
        <f ca="1">IF('PR-tampon'!B200="","",IF('PR-tampon'!B200=0,"",IF(INDIRECT(NOM_FR_FACADE&amp;ADDRESS('PR-tampon'!$E200,COLUMN(REFERENCEMENT_FACADE[REF ApL])))=0,"",INDIRECT(NOM_FR_FACADE&amp;ADDRESS('PR-tampon'!$E200,COLUMN(REFERENCEMENT_FACADE[REF ApL]))))))</f>
        <v/>
      </c>
    </row>
    <row r="235" spans="1:18" ht="170.1" customHeight="1" x14ac:dyDescent="0.25">
      <c r="A235" s="2" t="e">
        <f ca="1">IF('PR-tampon'!B201=0,"",IF(A234+1&gt;'MODULE DE RECHERCHE'!$F$36,"",A234+1))</f>
        <v>#VALUE!</v>
      </c>
      <c r="B235" s="7" t="str">
        <f ca="1">IF('PR-tampon'!E201="","",IF('PR-tampon'!E201=0,"",INDIRECT(NOM_FR_FACADE&amp;ADDRESS('PR-tampon'!$E201,COLUMN(REFERENCEMENT_FACADE[[#Headers],[DATE REFERENCEMENT]])))))</f>
        <v/>
      </c>
      <c r="C235" s="2" t="str">
        <f ca="1">IF('PR-tampon'!B201="","",IF('PR-tampon'!B201=0,"",INDIRECT(NOM_FR_FACADE&amp;ADDRESS('PR-tampon'!$E201,COLUMN(REFERENCEMENT_FACADE[[#Headers],[ASPECT]])))))</f>
        <v/>
      </c>
      <c r="D235" s="2" t="str">
        <f ca="1">IF('PR-tampon'!B201="","",IF('PR-tampon'!B201=0,"",INDIRECT(NOM_FR_FACADE&amp;ADDRESS('PR-tampon'!$E201,COLUMN(REFERENCEMENT_FACADE[[#Headers],[TYPE DE PROCEDE]])))))</f>
        <v/>
      </c>
      <c r="E235" s="2" t="str">
        <f ca="1">IF('PR-tampon'!B201="","",IF('PR-tampon'!B201=0,"",INDIRECT(NOM_FR_FACADE&amp;ADDRESS('PR-tampon'!$E201,COLUMN(REFERENCEMENT_FACADE[[#Headers],[NOM COMMERCIAL DU PROCEDE]])))))</f>
        <v/>
      </c>
      <c r="F235" s="2" t="str">
        <f ca="1">IF('PR-tampon'!B201="","",IF('PR-tampon'!B201=0,"",INDIRECT(NOM_FR_FACADE&amp;ADDRESS('PR-tampon'!$E201,COLUMN(REFERENCEMENT_FACADE[[#Headers],[FABRICANT / TITULAIRE]])))))</f>
        <v/>
      </c>
      <c r="G235" s="2" t="str">
        <f ca="1">IF('PR-tampon'!B201="","",IF('PR-tampon'!B201=0,"",INDIRECT(NOM_FR_FACADE&amp;ADDRESS('PR-tampon'!$E201,COLUMN(REFERENCEMENT_FACADE[[#Headers],[TYPE DE DOCUMENT DE REFERENCE]])))))</f>
        <v/>
      </c>
      <c r="H235" s="2" t="str">
        <f ca="1">IF('PR-tampon'!B201="","",IF('PR-tampon'!B201=0,"",INDIRECT(NOM_FR_FACADE&amp;ADDRESS('PR-tampon'!$E201,COLUMN(REFERENCEMENT_FACADE[[#Headers],[REF]])))))</f>
        <v/>
      </c>
      <c r="I235" s="7" t="str">
        <f ca="1">IF('PR-tampon'!B201="","",IF('PR-tampon'!B201=0,"",INDIRECT(NOM_FR_FACADE&amp;ADDRESS('PR-tampon'!$E201,COLUMN(REFERENCEMENT_FACADE[[#Headers],[AVIS LIMITE AU / VALIDITE]])))))</f>
        <v/>
      </c>
      <c r="J235" s="7" t="str">
        <f ca="1">IF('PR-tampon'!B201="","",IF('PR-tampon'!B201=0,"",INDIRECT(NOM_FR_FACADE&amp;ADDRESS('PR-tampon'!$E201,COLUMN(REFERENCEMENT_FACADE[[#Headers],[TC/TNC
dans le domaine d''emploi visé]])))))</f>
        <v/>
      </c>
      <c r="K235" s="2" t="str">
        <f ca="1">IF('PR-tampon'!B201="","",IF('PR-tampon'!B201=0,"",INDIRECT(NOM_FR_FACADE&amp;ADDRESS('PR-tampon'!$E201,COLUMN(REFERENCEMENT_FACADE[[#Headers],[Synthèse support visés]])))))</f>
        <v/>
      </c>
      <c r="L235" s="2" t="str">
        <f ca="1">IF('PR-tampon'!B201="","",IF('PR-tampon'!B201=0,"",INDIRECT(NOM_FR_FACADE&amp;ADDRESS('PR-tampon'!$E201,COLUMN(REFERENCEMENT_FACADE[[#Headers],[LIMITATION DE HAUTEUR DE FACADE3]])))))</f>
        <v/>
      </c>
      <c r="M235" s="74" t="str">
        <f ca="1">IF('PR-tampon'!B201="","",IF('PR-tampon'!B201=0,"",INDIRECT(NOM_FR_FACADE&amp;ADDRESS('PR-tampon'!$E201,COLUMN(REFERENCEMENT_FACADE[[#Headers],[LIMITATION DE HAUTEUR DE FACADE]])))))</f>
        <v/>
      </c>
      <c r="N235" s="59" t="str">
        <f ca="1">IF('PR-tampon'!B201="","",IF('PR-tampon'!B201=0,"",IF(INDIRECT(NOM_FR_FACADE&amp;ADDRESS('PR-tampon'!$E201,COLUMN(REFERENCEMENT_FACADE[Observation domaine d''emploi Hauteur])))=0,"-",INDIRECT(NOM_FR_FACADE&amp;ADDRESS('PR-tampon'!$E201,COLUMN(REFERENCEMENT_FACADE[Observation domaine d''emploi Hauteur]))))))</f>
        <v/>
      </c>
      <c r="O235" s="2" t="str">
        <f ca="1">IF('PR-tampon'!B201="","",IF('PR-tampon'!B201=0,"",INDIRECT(NOM_FR_FACADE&amp;ADDRESS('PR-tampon'!$E201,COLUMN(REFERENCEMENT_FACADE[[#Headers],[Colonne catégorie visée]])))))</f>
        <v/>
      </c>
      <c r="P235" s="2" t="str">
        <f ca="1">IF('PR-tampon'!B201="","",IF('PR-tampon'!B201=0,"",INDIRECT(NOM_FR_FACADE&amp;ADDRESS('PR-tampon'!$E201,COLUMN(REFERENCEMENT_FACADE[[#Headers],[Colonne zone visée]])))))</f>
        <v/>
      </c>
      <c r="Q235" s="59" t="str">
        <f ca="1">IF(OR(RECH_CATEGORIE=FALSE,MID(Tableau5[[#This Row],[ZONE DE SISMICITE MAXIMALE POUR LA CATEGORIE DE BATIMENT VISEE]],2,2)="**"),IF('PR-tampon'!B201="","",IF('PR-tampon'!B201=0,"",IF(INDIRECT(NOM_FR_FACADE&amp;ADDRESS('PR-tampon'!$E201,COLUMN(REFERENCEMENT_FACADE[OBSERVATIONS SUR DOMAINE D''EMPLOI Sismique])))="","-",(INDIRECT(NOM_FR_FACADE&amp;ADDRESS('PR-tampon'!$E201,COLUMN(REFERENCEMENT_FACADE[OBSERVATIONS SUR DOMAINE D''EMPLOI Sismique]))))))),"")</f>
        <v/>
      </c>
      <c r="R235" s="2" t="str">
        <f ca="1">IF('PR-tampon'!B201="","",IF('PR-tampon'!B201=0,"",IF(INDIRECT(NOM_FR_FACADE&amp;ADDRESS('PR-tampon'!$E201,COLUMN(REFERENCEMENT_FACADE[REF ApL])))=0,"",INDIRECT(NOM_FR_FACADE&amp;ADDRESS('PR-tampon'!$E201,COLUMN(REFERENCEMENT_FACADE[REF ApL]))))))</f>
        <v/>
      </c>
    </row>
    <row r="236" spans="1:18" ht="170.1" customHeight="1" x14ac:dyDescent="0.25">
      <c r="A236" s="2" t="e">
        <f ca="1">IF('PR-tampon'!B202=0,"",IF(A235+1&gt;'MODULE DE RECHERCHE'!$F$36,"",A235+1))</f>
        <v>#VALUE!</v>
      </c>
      <c r="B236" s="7" t="str">
        <f ca="1">IF('PR-tampon'!E202="","",IF('PR-tampon'!E202=0,"",INDIRECT(NOM_FR_FACADE&amp;ADDRESS('PR-tampon'!$E202,COLUMN(REFERENCEMENT_FACADE[[#Headers],[DATE REFERENCEMENT]])))))</f>
        <v/>
      </c>
      <c r="C236" s="2" t="str">
        <f ca="1">IF('PR-tampon'!B202="","",IF('PR-tampon'!B202=0,"",INDIRECT(NOM_FR_FACADE&amp;ADDRESS('PR-tampon'!$E202,COLUMN(REFERENCEMENT_FACADE[[#Headers],[ASPECT]])))))</f>
        <v/>
      </c>
      <c r="D236" s="2" t="str">
        <f ca="1">IF('PR-tampon'!B202="","",IF('PR-tampon'!B202=0,"",INDIRECT(NOM_FR_FACADE&amp;ADDRESS('PR-tampon'!$E202,COLUMN(REFERENCEMENT_FACADE[[#Headers],[TYPE DE PROCEDE]])))))</f>
        <v/>
      </c>
      <c r="E236" s="2" t="str">
        <f ca="1">IF('PR-tampon'!B202="","",IF('PR-tampon'!B202=0,"",INDIRECT(NOM_FR_FACADE&amp;ADDRESS('PR-tampon'!$E202,COLUMN(REFERENCEMENT_FACADE[[#Headers],[NOM COMMERCIAL DU PROCEDE]])))))</f>
        <v/>
      </c>
      <c r="F236" s="2" t="str">
        <f ca="1">IF('PR-tampon'!B202="","",IF('PR-tampon'!B202=0,"",INDIRECT(NOM_FR_FACADE&amp;ADDRESS('PR-tampon'!$E202,COLUMN(REFERENCEMENT_FACADE[[#Headers],[FABRICANT / TITULAIRE]])))))</f>
        <v/>
      </c>
      <c r="G236" s="2" t="str">
        <f ca="1">IF('PR-tampon'!B202="","",IF('PR-tampon'!B202=0,"",INDIRECT(NOM_FR_FACADE&amp;ADDRESS('PR-tampon'!$E202,COLUMN(REFERENCEMENT_FACADE[[#Headers],[TYPE DE DOCUMENT DE REFERENCE]])))))</f>
        <v/>
      </c>
      <c r="H236" s="2" t="str">
        <f ca="1">IF('PR-tampon'!B202="","",IF('PR-tampon'!B202=0,"",INDIRECT(NOM_FR_FACADE&amp;ADDRESS('PR-tampon'!$E202,COLUMN(REFERENCEMENT_FACADE[[#Headers],[REF]])))))</f>
        <v/>
      </c>
      <c r="I236" s="7" t="str">
        <f ca="1">IF('PR-tampon'!B202="","",IF('PR-tampon'!B202=0,"",INDIRECT(NOM_FR_FACADE&amp;ADDRESS('PR-tampon'!$E202,COLUMN(REFERENCEMENT_FACADE[[#Headers],[AVIS LIMITE AU / VALIDITE]])))))</f>
        <v/>
      </c>
      <c r="J236" s="7" t="str">
        <f ca="1">IF('PR-tampon'!B202="","",IF('PR-tampon'!B202=0,"",INDIRECT(NOM_FR_FACADE&amp;ADDRESS('PR-tampon'!$E202,COLUMN(REFERENCEMENT_FACADE[[#Headers],[TC/TNC
dans le domaine d''emploi visé]])))))</f>
        <v/>
      </c>
      <c r="K236" s="2" t="str">
        <f ca="1">IF('PR-tampon'!B202="","",IF('PR-tampon'!B202=0,"",INDIRECT(NOM_FR_FACADE&amp;ADDRESS('PR-tampon'!$E202,COLUMN(REFERENCEMENT_FACADE[[#Headers],[Synthèse support visés]])))))</f>
        <v/>
      </c>
      <c r="L236" s="2" t="str">
        <f ca="1">IF('PR-tampon'!B202="","",IF('PR-tampon'!B202=0,"",INDIRECT(NOM_FR_FACADE&amp;ADDRESS('PR-tampon'!$E202,COLUMN(REFERENCEMENT_FACADE[[#Headers],[LIMITATION DE HAUTEUR DE FACADE3]])))))</f>
        <v/>
      </c>
      <c r="M236" s="74" t="str">
        <f ca="1">IF('PR-tampon'!B202="","",IF('PR-tampon'!B202=0,"",INDIRECT(NOM_FR_FACADE&amp;ADDRESS('PR-tampon'!$E202,COLUMN(REFERENCEMENT_FACADE[[#Headers],[LIMITATION DE HAUTEUR DE FACADE]])))))</f>
        <v/>
      </c>
      <c r="N236" s="59" t="str">
        <f ca="1">IF('PR-tampon'!B202="","",IF('PR-tampon'!B202=0,"",IF(INDIRECT(NOM_FR_FACADE&amp;ADDRESS('PR-tampon'!$E202,COLUMN(REFERENCEMENT_FACADE[Observation domaine d''emploi Hauteur])))=0,"-",INDIRECT(NOM_FR_FACADE&amp;ADDRESS('PR-tampon'!$E202,COLUMN(REFERENCEMENT_FACADE[Observation domaine d''emploi Hauteur]))))))</f>
        <v/>
      </c>
      <c r="O236" s="2" t="str">
        <f ca="1">IF('PR-tampon'!B202="","",IF('PR-tampon'!B202=0,"",INDIRECT(NOM_FR_FACADE&amp;ADDRESS('PR-tampon'!$E202,COLUMN(REFERENCEMENT_FACADE[[#Headers],[Colonne catégorie visée]])))))</f>
        <v/>
      </c>
      <c r="P236" s="2" t="str">
        <f ca="1">IF('PR-tampon'!B202="","",IF('PR-tampon'!B202=0,"",INDIRECT(NOM_FR_FACADE&amp;ADDRESS('PR-tampon'!$E202,COLUMN(REFERENCEMENT_FACADE[[#Headers],[Colonne zone visée]])))))</f>
        <v/>
      </c>
      <c r="Q236" s="59" t="str">
        <f ca="1">IF(OR(RECH_CATEGORIE=FALSE,MID(Tableau5[[#This Row],[ZONE DE SISMICITE MAXIMALE POUR LA CATEGORIE DE BATIMENT VISEE]],2,2)="**"),IF('PR-tampon'!B202="","",IF('PR-tampon'!B202=0,"",IF(INDIRECT(NOM_FR_FACADE&amp;ADDRESS('PR-tampon'!$E202,COLUMN(REFERENCEMENT_FACADE[OBSERVATIONS SUR DOMAINE D''EMPLOI Sismique])))="","-",(INDIRECT(NOM_FR_FACADE&amp;ADDRESS('PR-tampon'!$E202,COLUMN(REFERENCEMENT_FACADE[OBSERVATIONS SUR DOMAINE D''EMPLOI Sismique]))))))),"")</f>
        <v/>
      </c>
      <c r="R236" s="2" t="str">
        <f ca="1">IF('PR-tampon'!B202="","",IF('PR-tampon'!B202=0,"",IF(INDIRECT(NOM_FR_FACADE&amp;ADDRESS('PR-tampon'!$E202,COLUMN(REFERENCEMENT_FACADE[REF ApL])))=0,"",INDIRECT(NOM_FR_FACADE&amp;ADDRESS('PR-tampon'!$E202,COLUMN(REFERENCEMENT_FACADE[REF ApL]))))))</f>
        <v/>
      </c>
    </row>
    <row r="237" spans="1:18" ht="170.1" customHeight="1" x14ac:dyDescent="0.25">
      <c r="A237" s="2" t="e">
        <f ca="1">IF('PR-tampon'!B203=0,"",IF(A236+1&gt;'MODULE DE RECHERCHE'!$F$36,"",A236+1))</f>
        <v>#VALUE!</v>
      </c>
      <c r="B237" s="7" t="str">
        <f ca="1">IF('PR-tampon'!E203="","",IF('PR-tampon'!E203=0,"",INDIRECT(NOM_FR_FACADE&amp;ADDRESS('PR-tampon'!$E203,COLUMN(REFERENCEMENT_FACADE[[#Headers],[DATE REFERENCEMENT]])))))</f>
        <v/>
      </c>
      <c r="C237" s="2" t="str">
        <f ca="1">IF('PR-tampon'!B203="","",IF('PR-tampon'!B203=0,"",INDIRECT(NOM_FR_FACADE&amp;ADDRESS('PR-tampon'!$E203,COLUMN(REFERENCEMENT_FACADE[[#Headers],[ASPECT]])))))</f>
        <v/>
      </c>
      <c r="D237" s="2" t="str">
        <f ca="1">IF('PR-tampon'!B203="","",IF('PR-tampon'!B203=0,"",INDIRECT(NOM_FR_FACADE&amp;ADDRESS('PR-tampon'!$E203,COLUMN(REFERENCEMENT_FACADE[[#Headers],[TYPE DE PROCEDE]])))))</f>
        <v/>
      </c>
      <c r="E237" s="2" t="str">
        <f ca="1">IF('PR-tampon'!B203="","",IF('PR-tampon'!B203=0,"",INDIRECT(NOM_FR_FACADE&amp;ADDRESS('PR-tampon'!$E203,COLUMN(REFERENCEMENT_FACADE[[#Headers],[NOM COMMERCIAL DU PROCEDE]])))))</f>
        <v/>
      </c>
      <c r="F237" s="2" t="str">
        <f ca="1">IF('PR-tampon'!B203="","",IF('PR-tampon'!B203=0,"",INDIRECT(NOM_FR_FACADE&amp;ADDRESS('PR-tampon'!$E203,COLUMN(REFERENCEMENT_FACADE[[#Headers],[FABRICANT / TITULAIRE]])))))</f>
        <v/>
      </c>
      <c r="G237" s="2" t="str">
        <f ca="1">IF('PR-tampon'!B203="","",IF('PR-tampon'!B203=0,"",INDIRECT(NOM_FR_FACADE&amp;ADDRESS('PR-tampon'!$E203,COLUMN(REFERENCEMENT_FACADE[[#Headers],[TYPE DE DOCUMENT DE REFERENCE]])))))</f>
        <v/>
      </c>
      <c r="H237" s="2" t="str">
        <f ca="1">IF('PR-tampon'!B203="","",IF('PR-tampon'!B203=0,"",INDIRECT(NOM_FR_FACADE&amp;ADDRESS('PR-tampon'!$E203,COLUMN(REFERENCEMENT_FACADE[[#Headers],[REF]])))))</f>
        <v/>
      </c>
      <c r="I237" s="7" t="str">
        <f ca="1">IF('PR-tampon'!B203="","",IF('PR-tampon'!B203=0,"",INDIRECT(NOM_FR_FACADE&amp;ADDRESS('PR-tampon'!$E203,COLUMN(REFERENCEMENT_FACADE[[#Headers],[AVIS LIMITE AU / VALIDITE]])))))</f>
        <v/>
      </c>
      <c r="J237" s="7" t="str">
        <f ca="1">IF('PR-tampon'!B203="","",IF('PR-tampon'!B203=0,"",INDIRECT(NOM_FR_FACADE&amp;ADDRESS('PR-tampon'!$E203,COLUMN(REFERENCEMENT_FACADE[[#Headers],[TC/TNC
dans le domaine d''emploi visé]])))))</f>
        <v/>
      </c>
      <c r="K237" s="2" t="str">
        <f ca="1">IF('PR-tampon'!B203="","",IF('PR-tampon'!B203=0,"",INDIRECT(NOM_FR_FACADE&amp;ADDRESS('PR-tampon'!$E203,COLUMN(REFERENCEMENT_FACADE[[#Headers],[Synthèse support visés]])))))</f>
        <v/>
      </c>
      <c r="L237" s="2" t="str">
        <f ca="1">IF('PR-tampon'!B203="","",IF('PR-tampon'!B203=0,"",INDIRECT(NOM_FR_FACADE&amp;ADDRESS('PR-tampon'!$E203,COLUMN(REFERENCEMENT_FACADE[[#Headers],[LIMITATION DE HAUTEUR DE FACADE3]])))))</f>
        <v/>
      </c>
      <c r="M237" s="74" t="str">
        <f ca="1">IF('PR-tampon'!B203="","",IF('PR-tampon'!B203=0,"",INDIRECT(NOM_FR_FACADE&amp;ADDRESS('PR-tampon'!$E203,COLUMN(REFERENCEMENT_FACADE[[#Headers],[LIMITATION DE HAUTEUR DE FACADE]])))))</f>
        <v/>
      </c>
      <c r="N237" s="59" t="str">
        <f ca="1">IF('PR-tampon'!B203="","",IF('PR-tampon'!B203=0,"",IF(INDIRECT(NOM_FR_FACADE&amp;ADDRESS('PR-tampon'!$E203,COLUMN(REFERENCEMENT_FACADE[Observation domaine d''emploi Hauteur])))=0,"-",INDIRECT(NOM_FR_FACADE&amp;ADDRESS('PR-tampon'!$E203,COLUMN(REFERENCEMENT_FACADE[Observation domaine d''emploi Hauteur]))))))</f>
        <v/>
      </c>
      <c r="O237" s="2" t="str">
        <f ca="1">IF('PR-tampon'!B203="","",IF('PR-tampon'!B203=0,"",INDIRECT(NOM_FR_FACADE&amp;ADDRESS('PR-tampon'!$E203,COLUMN(REFERENCEMENT_FACADE[[#Headers],[Colonne catégorie visée]])))))</f>
        <v/>
      </c>
      <c r="P237" s="2" t="str">
        <f ca="1">IF('PR-tampon'!B203="","",IF('PR-tampon'!B203=0,"",INDIRECT(NOM_FR_FACADE&amp;ADDRESS('PR-tampon'!$E203,COLUMN(REFERENCEMENT_FACADE[[#Headers],[Colonne zone visée]])))))</f>
        <v/>
      </c>
      <c r="Q237" s="59" t="str">
        <f ca="1">IF(OR(RECH_CATEGORIE=FALSE,MID(Tableau5[[#This Row],[ZONE DE SISMICITE MAXIMALE POUR LA CATEGORIE DE BATIMENT VISEE]],2,2)="**"),IF('PR-tampon'!B203="","",IF('PR-tampon'!B203=0,"",IF(INDIRECT(NOM_FR_FACADE&amp;ADDRESS('PR-tampon'!$E203,COLUMN(REFERENCEMENT_FACADE[OBSERVATIONS SUR DOMAINE D''EMPLOI Sismique])))="","-",(INDIRECT(NOM_FR_FACADE&amp;ADDRESS('PR-tampon'!$E203,COLUMN(REFERENCEMENT_FACADE[OBSERVATIONS SUR DOMAINE D''EMPLOI Sismique]))))))),"")</f>
        <v/>
      </c>
      <c r="R237" s="2" t="str">
        <f ca="1">IF('PR-tampon'!B203="","",IF('PR-tampon'!B203=0,"",IF(INDIRECT(NOM_FR_FACADE&amp;ADDRESS('PR-tampon'!$E203,COLUMN(REFERENCEMENT_FACADE[REF ApL])))=0,"",INDIRECT(NOM_FR_FACADE&amp;ADDRESS('PR-tampon'!$E203,COLUMN(REFERENCEMENT_FACADE[REF ApL]))))))</f>
        <v/>
      </c>
    </row>
    <row r="238" spans="1:18" ht="170.1" customHeight="1" x14ac:dyDescent="0.25">
      <c r="A238" s="2" t="e">
        <f ca="1">IF('PR-tampon'!B204=0,"",IF(A237+1&gt;'MODULE DE RECHERCHE'!$F$36,"",A237+1))</f>
        <v>#VALUE!</v>
      </c>
      <c r="B238" s="7" t="str">
        <f ca="1">IF('PR-tampon'!E204="","",IF('PR-tampon'!E204=0,"",INDIRECT(NOM_FR_FACADE&amp;ADDRESS('PR-tampon'!$E204,COLUMN(REFERENCEMENT_FACADE[[#Headers],[DATE REFERENCEMENT]])))))</f>
        <v/>
      </c>
      <c r="C238" s="2" t="str">
        <f ca="1">IF('PR-tampon'!B204="","",IF('PR-tampon'!B204=0,"",INDIRECT(NOM_FR_FACADE&amp;ADDRESS('PR-tampon'!$E204,COLUMN(REFERENCEMENT_FACADE[[#Headers],[ASPECT]])))))</f>
        <v/>
      </c>
      <c r="D238" s="2" t="str">
        <f ca="1">IF('PR-tampon'!B204="","",IF('PR-tampon'!B204=0,"",INDIRECT(NOM_FR_FACADE&amp;ADDRESS('PR-tampon'!$E204,COLUMN(REFERENCEMENT_FACADE[[#Headers],[TYPE DE PROCEDE]])))))</f>
        <v/>
      </c>
      <c r="E238" s="2" t="str">
        <f ca="1">IF('PR-tampon'!B204="","",IF('PR-tampon'!B204=0,"",INDIRECT(NOM_FR_FACADE&amp;ADDRESS('PR-tampon'!$E204,COLUMN(REFERENCEMENT_FACADE[[#Headers],[NOM COMMERCIAL DU PROCEDE]])))))</f>
        <v/>
      </c>
      <c r="F238" s="2" t="str">
        <f ca="1">IF('PR-tampon'!B204="","",IF('PR-tampon'!B204=0,"",INDIRECT(NOM_FR_FACADE&amp;ADDRESS('PR-tampon'!$E204,COLUMN(REFERENCEMENT_FACADE[[#Headers],[FABRICANT / TITULAIRE]])))))</f>
        <v/>
      </c>
      <c r="G238" s="2" t="str">
        <f ca="1">IF('PR-tampon'!B204="","",IF('PR-tampon'!B204=0,"",INDIRECT(NOM_FR_FACADE&amp;ADDRESS('PR-tampon'!$E204,COLUMN(REFERENCEMENT_FACADE[[#Headers],[TYPE DE DOCUMENT DE REFERENCE]])))))</f>
        <v/>
      </c>
      <c r="H238" s="2" t="str">
        <f ca="1">IF('PR-tampon'!B204="","",IF('PR-tampon'!B204=0,"",INDIRECT(NOM_FR_FACADE&amp;ADDRESS('PR-tampon'!$E204,COLUMN(REFERENCEMENT_FACADE[[#Headers],[REF]])))))</f>
        <v/>
      </c>
      <c r="I238" s="7" t="str">
        <f ca="1">IF('PR-tampon'!B204="","",IF('PR-tampon'!B204=0,"",INDIRECT(NOM_FR_FACADE&amp;ADDRESS('PR-tampon'!$E204,COLUMN(REFERENCEMENT_FACADE[[#Headers],[AVIS LIMITE AU / VALIDITE]])))))</f>
        <v/>
      </c>
      <c r="J238" s="7" t="str">
        <f ca="1">IF('PR-tampon'!B204="","",IF('PR-tampon'!B204=0,"",INDIRECT(NOM_FR_FACADE&amp;ADDRESS('PR-tampon'!$E204,COLUMN(REFERENCEMENT_FACADE[[#Headers],[TC/TNC
dans le domaine d''emploi visé]])))))</f>
        <v/>
      </c>
      <c r="K238" s="2" t="str">
        <f ca="1">IF('PR-tampon'!B204="","",IF('PR-tampon'!B204=0,"",INDIRECT(NOM_FR_FACADE&amp;ADDRESS('PR-tampon'!$E204,COLUMN(REFERENCEMENT_FACADE[[#Headers],[Synthèse support visés]])))))</f>
        <v/>
      </c>
      <c r="L238" s="2" t="str">
        <f ca="1">IF('PR-tampon'!B204="","",IF('PR-tampon'!B204=0,"",INDIRECT(NOM_FR_FACADE&amp;ADDRESS('PR-tampon'!$E204,COLUMN(REFERENCEMENT_FACADE[[#Headers],[LIMITATION DE HAUTEUR DE FACADE3]])))))</f>
        <v/>
      </c>
      <c r="M238" s="74" t="str">
        <f ca="1">IF('PR-tampon'!B204="","",IF('PR-tampon'!B204=0,"",INDIRECT(NOM_FR_FACADE&amp;ADDRESS('PR-tampon'!$E204,COLUMN(REFERENCEMENT_FACADE[[#Headers],[LIMITATION DE HAUTEUR DE FACADE]])))))</f>
        <v/>
      </c>
      <c r="N238" s="59" t="str">
        <f ca="1">IF('PR-tampon'!B204="","",IF('PR-tampon'!B204=0,"",IF(INDIRECT(NOM_FR_FACADE&amp;ADDRESS('PR-tampon'!$E204,COLUMN(REFERENCEMENT_FACADE[Observation domaine d''emploi Hauteur])))=0,"-",INDIRECT(NOM_FR_FACADE&amp;ADDRESS('PR-tampon'!$E204,COLUMN(REFERENCEMENT_FACADE[Observation domaine d''emploi Hauteur]))))))</f>
        <v/>
      </c>
      <c r="O238" s="2" t="str">
        <f ca="1">IF('PR-tampon'!B204="","",IF('PR-tampon'!B204=0,"",INDIRECT(NOM_FR_FACADE&amp;ADDRESS('PR-tampon'!$E204,COLUMN(REFERENCEMENT_FACADE[[#Headers],[Colonne catégorie visée]])))))</f>
        <v/>
      </c>
      <c r="P238" s="2" t="str">
        <f ca="1">IF('PR-tampon'!B204="","",IF('PR-tampon'!B204=0,"",INDIRECT(NOM_FR_FACADE&amp;ADDRESS('PR-tampon'!$E204,COLUMN(REFERENCEMENT_FACADE[[#Headers],[Colonne zone visée]])))))</f>
        <v/>
      </c>
      <c r="Q238" s="59" t="str">
        <f ca="1">IF(OR(RECH_CATEGORIE=FALSE,MID(Tableau5[[#This Row],[ZONE DE SISMICITE MAXIMALE POUR LA CATEGORIE DE BATIMENT VISEE]],2,2)="**"),IF('PR-tampon'!B204="","",IF('PR-tampon'!B204=0,"",IF(INDIRECT(NOM_FR_FACADE&amp;ADDRESS('PR-tampon'!$E204,COLUMN(REFERENCEMENT_FACADE[OBSERVATIONS SUR DOMAINE D''EMPLOI Sismique])))="","-",(INDIRECT(NOM_FR_FACADE&amp;ADDRESS('PR-tampon'!$E204,COLUMN(REFERENCEMENT_FACADE[OBSERVATIONS SUR DOMAINE D''EMPLOI Sismique]))))))),"")</f>
        <v/>
      </c>
      <c r="R238" s="2" t="str">
        <f ca="1">IF('PR-tampon'!B204="","",IF('PR-tampon'!B204=0,"",IF(INDIRECT(NOM_FR_FACADE&amp;ADDRESS('PR-tampon'!$E204,COLUMN(REFERENCEMENT_FACADE[REF ApL])))=0,"",INDIRECT(NOM_FR_FACADE&amp;ADDRESS('PR-tampon'!$E204,COLUMN(REFERENCEMENT_FACADE[REF ApL]))))))</f>
        <v/>
      </c>
    </row>
    <row r="239" spans="1:18" ht="170.1" customHeight="1" x14ac:dyDescent="0.25">
      <c r="A239" s="2" t="e">
        <f ca="1">IF('PR-tampon'!B205=0,"",IF(A238+1&gt;'MODULE DE RECHERCHE'!$F$36,"",A238+1))</f>
        <v>#VALUE!</v>
      </c>
      <c r="B239" s="7" t="str">
        <f ca="1">IF('PR-tampon'!E205="","",IF('PR-tampon'!E205=0,"",INDIRECT(NOM_FR_FACADE&amp;ADDRESS('PR-tampon'!$E205,COLUMN(REFERENCEMENT_FACADE[[#Headers],[DATE REFERENCEMENT]])))))</f>
        <v/>
      </c>
      <c r="C239" s="2" t="str">
        <f ca="1">IF('PR-tampon'!B205="","",IF('PR-tampon'!B205=0,"",INDIRECT(NOM_FR_FACADE&amp;ADDRESS('PR-tampon'!$E205,COLUMN(REFERENCEMENT_FACADE[[#Headers],[ASPECT]])))))</f>
        <v/>
      </c>
      <c r="D239" s="2" t="str">
        <f ca="1">IF('PR-tampon'!B205="","",IF('PR-tampon'!B205=0,"",INDIRECT(NOM_FR_FACADE&amp;ADDRESS('PR-tampon'!$E205,COLUMN(REFERENCEMENT_FACADE[[#Headers],[TYPE DE PROCEDE]])))))</f>
        <v/>
      </c>
      <c r="E239" s="2" t="str">
        <f ca="1">IF('PR-tampon'!B205="","",IF('PR-tampon'!B205=0,"",INDIRECT(NOM_FR_FACADE&amp;ADDRESS('PR-tampon'!$E205,COLUMN(REFERENCEMENT_FACADE[[#Headers],[NOM COMMERCIAL DU PROCEDE]])))))</f>
        <v/>
      </c>
      <c r="F239" s="2" t="str">
        <f ca="1">IF('PR-tampon'!B205="","",IF('PR-tampon'!B205=0,"",INDIRECT(NOM_FR_FACADE&amp;ADDRESS('PR-tampon'!$E205,COLUMN(REFERENCEMENT_FACADE[[#Headers],[FABRICANT / TITULAIRE]])))))</f>
        <v/>
      </c>
      <c r="G239" s="2" t="str">
        <f ca="1">IF('PR-tampon'!B205="","",IF('PR-tampon'!B205=0,"",INDIRECT(NOM_FR_FACADE&amp;ADDRESS('PR-tampon'!$E205,COLUMN(REFERENCEMENT_FACADE[[#Headers],[TYPE DE DOCUMENT DE REFERENCE]])))))</f>
        <v/>
      </c>
      <c r="H239" s="2" t="str">
        <f ca="1">IF('PR-tampon'!B205="","",IF('PR-tampon'!B205=0,"",INDIRECT(NOM_FR_FACADE&amp;ADDRESS('PR-tampon'!$E205,COLUMN(REFERENCEMENT_FACADE[[#Headers],[REF]])))))</f>
        <v/>
      </c>
      <c r="I239" s="7" t="str">
        <f ca="1">IF('PR-tampon'!B205="","",IF('PR-tampon'!B205=0,"",INDIRECT(NOM_FR_FACADE&amp;ADDRESS('PR-tampon'!$E205,COLUMN(REFERENCEMENT_FACADE[[#Headers],[AVIS LIMITE AU / VALIDITE]])))))</f>
        <v/>
      </c>
      <c r="J239" s="7" t="str">
        <f ca="1">IF('PR-tampon'!B205="","",IF('PR-tampon'!B205=0,"",INDIRECT(NOM_FR_FACADE&amp;ADDRESS('PR-tampon'!$E205,COLUMN(REFERENCEMENT_FACADE[[#Headers],[TC/TNC
dans le domaine d''emploi visé]])))))</f>
        <v/>
      </c>
      <c r="K239" s="2" t="str">
        <f ca="1">IF('PR-tampon'!B205="","",IF('PR-tampon'!B205=0,"",INDIRECT(NOM_FR_FACADE&amp;ADDRESS('PR-tampon'!$E205,COLUMN(REFERENCEMENT_FACADE[[#Headers],[Synthèse support visés]])))))</f>
        <v/>
      </c>
      <c r="L239" s="2" t="str">
        <f ca="1">IF('PR-tampon'!B205="","",IF('PR-tampon'!B205=0,"",INDIRECT(NOM_FR_FACADE&amp;ADDRESS('PR-tampon'!$E205,COLUMN(REFERENCEMENT_FACADE[[#Headers],[LIMITATION DE HAUTEUR DE FACADE3]])))))</f>
        <v/>
      </c>
      <c r="M239" s="74" t="str">
        <f ca="1">IF('PR-tampon'!B205="","",IF('PR-tampon'!B205=0,"",INDIRECT(NOM_FR_FACADE&amp;ADDRESS('PR-tampon'!$E205,COLUMN(REFERENCEMENT_FACADE[[#Headers],[LIMITATION DE HAUTEUR DE FACADE]])))))</f>
        <v/>
      </c>
      <c r="N239" s="59" t="str">
        <f ca="1">IF('PR-tampon'!B205="","",IF('PR-tampon'!B205=0,"",IF(INDIRECT(NOM_FR_FACADE&amp;ADDRESS('PR-tampon'!$E205,COLUMN(REFERENCEMENT_FACADE[Observation domaine d''emploi Hauteur])))=0,"-",INDIRECT(NOM_FR_FACADE&amp;ADDRESS('PR-tampon'!$E205,COLUMN(REFERENCEMENT_FACADE[Observation domaine d''emploi Hauteur]))))))</f>
        <v/>
      </c>
      <c r="O239" s="2" t="str">
        <f ca="1">IF('PR-tampon'!B205="","",IF('PR-tampon'!B205=0,"",INDIRECT(NOM_FR_FACADE&amp;ADDRESS('PR-tampon'!$E205,COLUMN(REFERENCEMENT_FACADE[[#Headers],[Colonne catégorie visée]])))))</f>
        <v/>
      </c>
      <c r="P239" s="2" t="str">
        <f ca="1">IF('PR-tampon'!B205="","",IF('PR-tampon'!B205=0,"",INDIRECT(NOM_FR_FACADE&amp;ADDRESS('PR-tampon'!$E205,COLUMN(REFERENCEMENT_FACADE[[#Headers],[Colonne zone visée]])))))</f>
        <v/>
      </c>
      <c r="Q239" s="59" t="str">
        <f ca="1">IF(OR(RECH_CATEGORIE=FALSE,MID(Tableau5[[#This Row],[ZONE DE SISMICITE MAXIMALE POUR LA CATEGORIE DE BATIMENT VISEE]],2,2)="**"),IF('PR-tampon'!B205="","",IF('PR-tampon'!B205=0,"",IF(INDIRECT(NOM_FR_FACADE&amp;ADDRESS('PR-tampon'!$E205,COLUMN(REFERENCEMENT_FACADE[OBSERVATIONS SUR DOMAINE D''EMPLOI Sismique])))="","-",(INDIRECT(NOM_FR_FACADE&amp;ADDRESS('PR-tampon'!$E205,COLUMN(REFERENCEMENT_FACADE[OBSERVATIONS SUR DOMAINE D''EMPLOI Sismique]))))))),"")</f>
        <v/>
      </c>
      <c r="R239" s="2" t="str">
        <f ca="1">IF('PR-tampon'!B205="","",IF('PR-tampon'!B205=0,"",IF(INDIRECT(NOM_FR_FACADE&amp;ADDRESS('PR-tampon'!$E205,COLUMN(REFERENCEMENT_FACADE[REF ApL])))=0,"",INDIRECT(NOM_FR_FACADE&amp;ADDRESS('PR-tampon'!$E205,COLUMN(REFERENCEMENT_FACADE[REF ApL]))))))</f>
        <v/>
      </c>
    </row>
    <row r="240" spans="1:18" ht="120" customHeight="1" x14ac:dyDescent="0.25">
      <c r="B240" s="7"/>
      <c r="I240" s="7"/>
      <c r="J240" s="7"/>
      <c r="M240" s="74"/>
      <c r="N240" s="59"/>
      <c r="Q240" s="59"/>
    </row>
    <row r="241" spans="2:17" ht="120" customHeight="1" x14ac:dyDescent="0.25">
      <c r="B241" s="7"/>
      <c r="I241" s="7"/>
      <c r="J241" s="7"/>
      <c r="M241" s="74"/>
      <c r="N241" s="59"/>
      <c r="Q241" s="59"/>
    </row>
    <row r="242" spans="2:17" ht="120" customHeight="1" x14ac:dyDescent="0.25">
      <c r="B242" s="7"/>
      <c r="I242" s="7"/>
      <c r="J242" s="7"/>
      <c r="M242" s="74"/>
      <c r="N242" s="59"/>
      <c r="Q242" s="59"/>
    </row>
    <row r="243" spans="2:17" ht="120" customHeight="1" x14ac:dyDescent="0.25">
      <c r="B243" s="7"/>
      <c r="I243" s="7"/>
      <c r="J243" s="7"/>
      <c r="M243" s="74"/>
      <c r="N243" s="59"/>
      <c r="Q243" s="59"/>
    </row>
    <row r="244" spans="2:17" ht="120" customHeight="1" x14ac:dyDescent="0.25">
      <c r="B244" s="7"/>
      <c r="I244" s="7"/>
      <c r="J244" s="7"/>
      <c r="M244" s="74"/>
      <c r="N244" s="59"/>
      <c r="Q244" s="59"/>
    </row>
    <row r="245" spans="2:17" ht="120" customHeight="1" x14ac:dyDescent="0.25">
      <c r="B245" s="7"/>
      <c r="I245" s="7"/>
      <c r="J245" s="7"/>
      <c r="M245" s="74"/>
      <c r="N245" s="59"/>
      <c r="Q245" s="59"/>
    </row>
    <row r="246" spans="2:17" ht="120" customHeight="1" x14ac:dyDescent="0.25">
      <c r="B246" s="7"/>
      <c r="I246" s="7"/>
      <c r="J246" s="7"/>
      <c r="M246" s="74"/>
      <c r="N246" s="59"/>
      <c r="Q246" s="59"/>
    </row>
    <row r="247" spans="2:17" ht="120" customHeight="1" x14ac:dyDescent="0.25">
      <c r="B247" s="7"/>
      <c r="I247" s="7"/>
      <c r="J247" s="7"/>
      <c r="M247" s="74"/>
      <c r="N247" s="59"/>
      <c r="Q247" s="59"/>
    </row>
    <row r="248" spans="2:17" ht="120" customHeight="1" x14ac:dyDescent="0.25">
      <c r="B248" s="7"/>
      <c r="I248" s="7"/>
      <c r="J248" s="7"/>
      <c r="M248" s="74"/>
      <c r="N248" s="59"/>
      <c r="Q248" s="59"/>
    </row>
    <row r="249" spans="2:17" ht="120" customHeight="1" x14ac:dyDescent="0.25">
      <c r="B249" s="7"/>
      <c r="I249" s="7"/>
      <c r="J249" s="7"/>
      <c r="M249" s="74"/>
      <c r="N249" s="59"/>
      <c r="Q249" s="59"/>
    </row>
    <row r="250" spans="2:17" ht="120" customHeight="1" x14ac:dyDescent="0.25">
      <c r="B250" s="7"/>
      <c r="I250" s="7"/>
      <c r="J250" s="7"/>
      <c r="M250" s="74"/>
      <c r="N250" s="59"/>
      <c r="Q250" s="59"/>
    </row>
    <row r="251" spans="2:17" ht="120" customHeight="1" x14ac:dyDescent="0.25">
      <c r="B251" s="7"/>
      <c r="I251" s="7"/>
      <c r="J251" s="7"/>
      <c r="M251" s="74"/>
      <c r="N251" s="59"/>
      <c r="Q251" s="59"/>
    </row>
    <row r="252" spans="2:17" ht="120" customHeight="1" x14ac:dyDescent="0.25">
      <c r="B252" s="7"/>
      <c r="I252" s="7"/>
      <c r="J252" s="7"/>
      <c r="M252" s="74"/>
      <c r="N252" s="59"/>
      <c r="Q252" s="59"/>
    </row>
    <row r="253" spans="2:17" ht="120" customHeight="1" x14ac:dyDescent="0.25">
      <c r="B253" s="7"/>
      <c r="I253" s="7"/>
      <c r="J253" s="7"/>
      <c r="M253" s="74"/>
      <c r="N253" s="59"/>
      <c r="Q253" s="59"/>
    </row>
    <row r="254" spans="2:17" ht="120" customHeight="1" x14ac:dyDescent="0.25">
      <c r="B254" s="7"/>
      <c r="I254" s="7"/>
      <c r="J254" s="7"/>
      <c r="M254" s="74"/>
      <c r="N254" s="59"/>
      <c r="Q254" s="59"/>
    </row>
    <row r="255" spans="2:17" ht="120" customHeight="1" x14ac:dyDescent="0.25">
      <c r="B255" s="7"/>
      <c r="I255" s="7"/>
      <c r="J255" s="7"/>
      <c r="M255" s="74"/>
      <c r="N255" s="59"/>
      <c r="Q255" s="59"/>
    </row>
    <row r="256" spans="2:17" ht="120" customHeight="1" x14ac:dyDescent="0.25">
      <c r="B256" s="7"/>
      <c r="I256" s="7"/>
      <c r="J256" s="7"/>
      <c r="M256" s="74"/>
      <c r="N256" s="59"/>
      <c r="Q256" s="59"/>
    </row>
    <row r="257" spans="2:17" ht="120" customHeight="1" x14ac:dyDescent="0.25">
      <c r="B257" s="7"/>
      <c r="I257" s="7"/>
      <c r="J257" s="7"/>
      <c r="M257" s="74"/>
      <c r="N257" s="59"/>
      <c r="Q257" s="59"/>
    </row>
    <row r="258" spans="2:17" ht="120" customHeight="1" x14ac:dyDescent="0.25">
      <c r="B258" s="7"/>
      <c r="I258" s="7"/>
      <c r="J258" s="7"/>
      <c r="M258" s="74"/>
      <c r="N258" s="59"/>
      <c r="Q258" s="59"/>
    </row>
    <row r="259" spans="2:17" ht="120" customHeight="1" x14ac:dyDescent="0.25">
      <c r="B259" s="7"/>
      <c r="I259" s="7"/>
      <c r="J259" s="7"/>
      <c r="M259" s="74"/>
      <c r="N259" s="59"/>
      <c r="Q259" s="59"/>
    </row>
    <row r="260" spans="2:17" ht="120" customHeight="1" x14ac:dyDescent="0.25">
      <c r="B260" s="7"/>
      <c r="I260" s="7"/>
      <c r="J260" s="7"/>
      <c r="M260" s="74"/>
      <c r="N260" s="59"/>
      <c r="Q260" s="59"/>
    </row>
    <row r="261" spans="2:17" ht="120" customHeight="1" x14ac:dyDescent="0.25">
      <c r="B261" s="7"/>
      <c r="I261" s="7"/>
      <c r="J261" s="7"/>
      <c r="M261" s="74"/>
      <c r="N261" s="59"/>
      <c r="Q261" s="59"/>
    </row>
    <row r="262" spans="2:17" ht="120" customHeight="1" x14ac:dyDescent="0.25">
      <c r="B262" s="7"/>
      <c r="I262" s="7"/>
      <c r="J262" s="7"/>
      <c r="M262" s="74"/>
      <c r="N262" s="59"/>
      <c r="Q262" s="59"/>
    </row>
    <row r="263" spans="2:17" ht="120" customHeight="1" x14ac:dyDescent="0.25">
      <c r="B263" s="7"/>
      <c r="I263" s="7"/>
      <c r="J263" s="7"/>
      <c r="M263" s="74"/>
      <c r="N263" s="59"/>
      <c r="Q263" s="59"/>
    </row>
    <row r="264" spans="2:17" ht="120" customHeight="1" x14ac:dyDescent="0.25">
      <c r="B264" s="7"/>
      <c r="I264" s="7"/>
      <c r="J264" s="7"/>
      <c r="M264" s="74"/>
      <c r="N264" s="59"/>
      <c r="Q264" s="59"/>
    </row>
    <row r="265" spans="2:17" ht="120" customHeight="1" x14ac:dyDescent="0.25">
      <c r="B265" s="7"/>
      <c r="I265" s="7"/>
      <c r="J265" s="7"/>
      <c r="M265" s="74"/>
      <c r="N265" s="59"/>
      <c r="Q265" s="59"/>
    </row>
    <row r="266" spans="2:17" ht="120" customHeight="1" x14ac:dyDescent="0.25">
      <c r="B266" s="7"/>
      <c r="I266" s="7"/>
      <c r="J266" s="7"/>
      <c r="M266" s="74"/>
      <c r="N266" s="59"/>
      <c r="Q266" s="59"/>
    </row>
    <row r="267" spans="2:17" ht="120" customHeight="1" x14ac:dyDescent="0.25">
      <c r="B267" s="7"/>
      <c r="I267" s="7"/>
      <c r="J267" s="7"/>
      <c r="M267" s="74"/>
      <c r="N267" s="59"/>
      <c r="Q267" s="59"/>
    </row>
    <row r="268" spans="2:17" ht="120" customHeight="1" x14ac:dyDescent="0.25">
      <c r="B268" s="7"/>
      <c r="I268" s="7"/>
      <c r="J268" s="7"/>
      <c r="M268" s="74"/>
      <c r="N268" s="59"/>
      <c r="Q268" s="59"/>
    </row>
    <row r="269" spans="2:17" ht="120" customHeight="1" x14ac:dyDescent="0.25">
      <c r="B269" s="7"/>
      <c r="I269" s="7"/>
      <c r="J269" s="7"/>
      <c r="M269" s="74"/>
      <c r="N269" s="59"/>
      <c r="Q269" s="59"/>
    </row>
    <row r="270" spans="2:17" ht="120" customHeight="1" x14ac:dyDescent="0.25">
      <c r="B270" s="7"/>
      <c r="I270" s="7"/>
      <c r="J270" s="7"/>
      <c r="M270" s="74"/>
      <c r="N270" s="59"/>
      <c r="Q270" s="59"/>
    </row>
    <row r="271" spans="2:17" ht="120" customHeight="1" x14ac:dyDescent="0.25">
      <c r="B271" s="7"/>
      <c r="I271" s="7"/>
      <c r="J271" s="7"/>
      <c r="M271" s="74"/>
      <c r="N271" s="59"/>
      <c r="Q271" s="59"/>
    </row>
    <row r="272" spans="2:17" ht="120" customHeight="1" x14ac:dyDescent="0.25">
      <c r="B272" s="7"/>
      <c r="I272" s="7"/>
      <c r="J272" s="7"/>
      <c r="M272" s="74"/>
      <c r="N272" s="59"/>
      <c r="Q272" s="59"/>
    </row>
    <row r="273" spans="2:17" ht="120" customHeight="1" x14ac:dyDescent="0.25">
      <c r="B273" s="7"/>
      <c r="I273" s="7"/>
      <c r="J273" s="7"/>
      <c r="M273" s="74"/>
      <c r="N273" s="59"/>
      <c r="Q273" s="59"/>
    </row>
    <row r="274" spans="2:17" ht="120" customHeight="1" x14ac:dyDescent="0.25">
      <c r="B274" s="7"/>
      <c r="I274" s="7"/>
      <c r="J274" s="7"/>
      <c r="M274" s="74"/>
      <c r="N274" s="59"/>
      <c r="Q274" s="59"/>
    </row>
    <row r="275" spans="2:17" ht="120" customHeight="1" x14ac:dyDescent="0.25">
      <c r="B275" s="7"/>
      <c r="I275" s="7"/>
      <c r="J275" s="7"/>
      <c r="M275" s="74"/>
      <c r="N275" s="59"/>
      <c r="Q275" s="59"/>
    </row>
    <row r="276" spans="2:17" ht="120" customHeight="1" x14ac:dyDescent="0.25">
      <c r="B276" s="7"/>
      <c r="I276" s="7"/>
      <c r="J276" s="7"/>
      <c r="M276" s="74"/>
      <c r="N276" s="59"/>
      <c r="Q276" s="59"/>
    </row>
    <row r="277" spans="2:17" ht="120" customHeight="1" x14ac:dyDescent="0.25">
      <c r="B277" s="7"/>
      <c r="I277" s="7"/>
      <c r="J277" s="7"/>
      <c r="M277" s="74"/>
      <c r="N277" s="59"/>
      <c r="Q277" s="59"/>
    </row>
    <row r="278" spans="2:17" ht="120" customHeight="1" x14ac:dyDescent="0.25">
      <c r="B278" s="7"/>
      <c r="I278" s="7"/>
      <c r="J278" s="7"/>
      <c r="M278" s="74"/>
      <c r="N278" s="59"/>
      <c r="Q278" s="59"/>
    </row>
    <row r="279" spans="2:17" ht="120" customHeight="1" x14ac:dyDescent="0.25">
      <c r="B279" s="7"/>
      <c r="I279" s="7"/>
      <c r="J279" s="7"/>
      <c r="M279" s="74"/>
      <c r="N279" s="59"/>
      <c r="Q279" s="59"/>
    </row>
    <row r="280" spans="2:17" ht="120" customHeight="1" x14ac:dyDescent="0.25">
      <c r="B280" s="7"/>
      <c r="I280" s="7"/>
      <c r="J280" s="7"/>
      <c r="M280" s="74"/>
      <c r="N280" s="59"/>
      <c r="Q280" s="59"/>
    </row>
    <row r="281" spans="2:17" ht="120" customHeight="1" x14ac:dyDescent="0.25">
      <c r="B281" s="7"/>
      <c r="I281" s="7"/>
      <c r="J281" s="7"/>
      <c r="M281" s="74"/>
      <c r="N281" s="59"/>
      <c r="Q281" s="59"/>
    </row>
    <row r="282" spans="2:17" ht="120" customHeight="1" x14ac:dyDescent="0.25">
      <c r="B282" s="7"/>
      <c r="I282" s="7"/>
      <c r="J282" s="7"/>
      <c r="M282" s="74"/>
      <c r="N282" s="59"/>
      <c r="Q282" s="59"/>
    </row>
    <row r="283" spans="2:17" ht="120" customHeight="1" x14ac:dyDescent="0.25">
      <c r="B283" s="7"/>
      <c r="I283" s="7"/>
      <c r="J283" s="7"/>
      <c r="M283" s="74"/>
      <c r="N283" s="59"/>
      <c r="Q283" s="59"/>
    </row>
    <row r="284" spans="2:17" ht="120" customHeight="1" x14ac:dyDescent="0.25">
      <c r="B284" s="7"/>
      <c r="I284" s="7"/>
      <c r="J284" s="7"/>
      <c r="M284" s="74"/>
      <c r="N284" s="59"/>
      <c r="Q284" s="59"/>
    </row>
    <row r="285" spans="2:17" ht="120" customHeight="1" x14ac:dyDescent="0.25">
      <c r="B285" s="7"/>
      <c r="I285" s="7"/>
      <c r="J285" s="7"/>
      <c r="M285" s="74"/>
      <c r="N285" s="59"/>
      <c r="Q285" s="59"/>
    </row>
    <row r="286" spans="2:17" ht="120" customHeight="1" x14ac:dyDescent="0.25">
      <c r="B286" s="7"/>
      <c r="I286" s="7"/>
      <c r="J286" s="7"/>
      <c r="M286" s="74"/>
      <c r="N286" s="59"/>
      <c r="Q286" s="59"/>
    </row>
    <row r="287" spans="2:17" ht="120" customHeight="1" x14ac:dyDescent="0.25">
      <c r="B287" s="7"/>
      <c r="I287" s="7"/>
      <c r="J287" s="7"/>
      <c r="M287" s="74"/>
      <c r="N287" s="59"/>
      <c r="Q287" s="59"/>
    </row>
    <row r="288" spans="2:17" ht="120" customHeight="1" x14ac:dyDescent="0.25">
      <c r="B288" s="7"/>
      <c r="I288" s="7"/>
      <c r="J288" s="7"/>
      <c r="M288" s="74"/>
      <c r="N288" s="59"/>
      <c r="Q288" s="59"/>
    </row>
    <row r="289" spans="2:17" ht="120" customHeight="1" x14ac:dyDescent="0.25">
      <c r="B289" s="7"/>
      <c r="I289" s="7"/>
      <c r="J289" s="7"/>
      <c r="M289" s="74"/>
      <c r="N289" s="59"/>
      <c r="Q289" s="59"/>
    </row>
    <row r="290" spans="2:17" ht="120" customHeight="1" x14ac:dyDescent="0.25">
      <c r="B290" s="7"/>
      <c r="I290" s="7"/>
      <c r="J290" s="7"/>
      <c r="M290" s="74"/>
      <c r="N290" s="59"/>
      <c r="Q290" s="59"/>
    </row>
    <row r="291" spans="2:17" ht="120" customHeight="1" x14ac:dyDescent="0.25">
      <c r="B291" s="7"/>
      <c r="I291" s="7"/>
      <c r="J291" s="7"/>
      <c r="M291" s="74"/>
      <c r="N291" s="59"/>
      <c r="Q291" s="59"/>
    </row>
    <row r="292" spans="2:17" ht="120" customHeight="1" x14ac:dyDescent="0.25">
      <c r="B292" s="7"/>
      <c r="I292" s="7"/>
      <c r="J292" s="7"/>
      <c r="M292" s="74"/>
      <c r="N292" s="59"/>
      <c r="Q292" s="59"/>
    </row>
    <row r="293" spans="2:17" ht="120" customHeight="1" x14ac:dyDescent="0.25">
      <c r="B293" s="7"/>
      <c r="I293" s="7"/>
      <c r="J293" s="7"/>
      <c r="M293" s="74"/>
      <c r="N293" s="59"/>
      <c r="Q293" s="59"/>
    </row>
    <row r="294" spans="2:17" ht="120" customHeight="1" x14ac:dyDescent="0.25">
      <c r="B294" s="7"/>
      <c r="I294" s="7"/>
      <c r="J294" s="7"/>
      <c r="M294" s="74"/>
      <c r="N294" s="59"/>
      <c r="Q294" s="59"/>
    </row>
    <row r="295" spans="2:17" ht="120" customHeight="1" x14ac:dyDescent="0.25">
      <c r="B295" s="7"/>
      <c r="I295" s="7"/>
      <c r="J295" s="7"/>
      <c r="M295" s="74"/>
      <c r="N295" s="59"/>
      <c r="Q295" s="59"/>
    </row>
    <row r="296" spans="2:17" ht="120" customHeight="1" x14ac:dyDescent="0.25">
      <c r="B296" s="7"/>
      <c r="I296" s="7"/>
      <c r="J296" s="7"/>
      <c r="M296" s="74"/>
      <c r="N296" s="59"/>
      <c r="Q296" s="59"/>
    </row>
    <row r="297" spans="2:17" ht="120" customHeight="1" x14ac:dyDescent="0.25">
      <c r="B297" s="7"/>
      <c r="I297" s="7"/>
      <c r="J297" s="7"/>
      <c r="M297" s="74"/>
      <c r="N297" s="59"/>
      <c r="Q297" s="59"/>
    </row>
    <row r="298" spans="2:17" ht="120" customHeight="1" x14ac:dyDescent="0.25">
      <c r="B298" s="7"/>
      <c r="I298" s="7"/>
      <c r="J298" s="7"/>
      <c r="M298" s="74"/>
      <c r="N298" s="59"/>
      <c r="Q298" s="59"/>
    </row>
    <row r="299" spans="2:17" ht="120" customHeight="1" x14ac:dyDescent="0.25">
      <c r="B299" s="7"/>
      <c r="I299" s="7"/>
      <c r="J299" s="7"/>
      <c r="M299" s="74"/>
      <c r="N299" s="59"/>
      <c r="Q299" s="59"/>
    </row>
    <row r="300" spans="2:17" ht="120" customHeight="1" x14ac:dyDescent="0.25">
      <c r="B300" s="7"/>
      <c r="I300" s="7"/>
      <c r="J300" s="7"/>
      <c r="M300" s="74"/>
      <c r="N300" s="59"/>
      <c r="Q300" s="59"/>
    </row>
    <row r="301" spans="2:17" ht="120" customHeight="1" x14ac:dyDescent="0.25">
      <c r="B301" s="7"/>
      <c r="I301" s="7"/>
      <c r="J301" s="7"/>
      <c r="M301" s="74"/>
      <c r="N301" s="59"/>
      <c r="Q301" s="59"/>
    </row>
    <row r="302" spans="2:17" ht="120" customHeight="1" x14ac:dyDescent="0.25">
      <c r="B302" s="7"/>
      <c r="I302" s="7"/>
      <c r="J302" s="7"/>
      <c r="M302" s="74"/>
      <c r="N302" s="59"/>
      <c r="Q302" s="59"/>
    </row>
    <row r="303" spans="2:17" ht="120" customHeight="1" x14ac:dyDescent="0.25">
      <c r="B303" s="7"/>
      <c r="I303" s="7"/>
      <c r="J303" s="7"/>
      <c r="M303" s="74"/>
      <c r="N303" s="59"/>
      <c r="Q303" s="59"/>
    </row>
    <row r="304" spans="2:17" ht="120" customHeight="1" x14ac:dyDescent="0.25">
      <c r="B304" s="7"/>
      <c r="I304" s="7"/>
      <c r="J304" s="7"/>
      <c r="M304" s="74"/>
      <c r="N304" s="59"/>
      <c r="Q304" s="59"/>
    </row>
    <row r="305" spans="2:17" ht="120" customHeight="1" x14ac:dyDescent="0.25">
      <c r="B305" s="7"/>
      <c r="I305" s="7"/>
      <c r="J305" s="7"/>
      <c r="M305" s="74"/>
      <c r="N305" s="59"/>
      <c r="Q305" s="59"/>
    </row>
    <row r="306" spans="2:17" ht="120" customHeight="1" x14ac:dyDescent="0.25">
      <c r="B306" s="7"/>
      <c r="I306" s="7"/>
      <c r="J306" s="7"/>
      <c r="M306" s="74"/>
      <c r="N306" s="59"/>
      <c r="Q306" s="59"/>
    </row>
    <row r="307" spans="2:17" ht="120" customHeight="1" x14ac:dyDescent="0.25">
      <c r="B307" s="7"/>
      <c r="I307" s="7"/>
      <c r="J307" s="7"/>
      <c r="M307" s="74"/>
      <c r="N307" s="59"/>
      <c r="Q307" s="59"/>
    </row>
    <row r="308" spans="2:17" ht="120" customHeight="1" x14ac:dyDescent="0.25">
      <c r="B308" s="7"/>
      <c r="I308" s="7"/>
      <c r="J308" s="7"/>
      <c r="M308" s="74"/>
      <c r="N308" s="59"/>
      <c r="Q308" s="59"/>
    </row>
    <row r="309" spans="2:17" ht="120" customHeight="1" x14ac:dyDescent="0.25">
      <c r="B309" s="7"/>
      <c r="I309" s="7"/>
      <c r="J309" s="7"/>
      <c r="M309" s="74"/>
      <c r="N309" s="59"/>
      <c r="Q309" s="59"/>
    </row>
    <row r="310" spans="2:17" ht="120" customHeight="1" x14ac:dyDescent="0.25">
      <c r="B310" s="7"/>
      <c r="I310" s="7"/>
      <c r="J310" s="7"/>
      <c r="M310" s="74"/>
      <c r="N310" s="59"/>
      <c r="Q310" s="59"/>
    </row>
    <row r="311" spans="2:17" ht="120" customHeight="1" x14ac:dyDescent="0.25">
      <c r="B311" s="7"/>
      <c r="I311" s="7"/>
      <c r="J311" s="7"/>
      <c r="M311" s="74"/>
      <c r="N311" s="59"/>
      <c r="Q311" s="59"/>
    </row>
    <row r="312" spans="2:17" ht="120" customHeight="1" x14ac:dyDescent="0.25">
      <c r="B312" s="7"/>
      <c r="I312" s="7"/>
      <c r="J312" s="7"/>
      <c r="M312" s="74"/>
      <c r="N312" s="59"/>
      <c r="Q312" s="59"/>
    </row>
    <row r="313" spans="2:17" ht="120" customHeight="1" x14ac:dyDescent="0.25">
      <c r="B313" s="7"/>
      <c r="I313" s="7"/>
      <c r="J313" s="7"/>
      <c r="M313" s="74"/>
      <c r="N313" s="59"/>
      <c r="Q313" s="59"/>
    </row>
    <row r="314" spans="2:17" ht="120" customHeight="1" x14ac:dyDescent="0.25">
      <c r="B314" s="7"/>
      <c r="I314" s="7"/>
      <c r="J314" s="7"/>
      <c r="M314" s="74"/>
      <c r="N314" s="59"/>
      <c r="Q314" s="59"/>
    </row>
    <row r="315" spans="2:17" ht="120" customHeight="1" x14ac:dyDescent="0.25">
      <c r="B315" s="7"/>
      <c r="I315" s="7"/>
      <c r="J315" s="7"/>
      <c r="M315" s="74"/>
      <c r="N315" s="59"/>
      <c r="Q315" s="59"/>
    </row>
    <row r="316" spans="2:17" ht="120" customHeight="1" x14ac:dyDescent="0.25">
      <c r="B316" s="7"/>
      <c r="I316" s="7"/>
      <c r="J316" s="7"/>
      <c r="M316" s="74"/>
      <c r="N316" s="59"/>
      <c r="Q316" s="59"/>
    </row>
    <row r="317" spans="2:17" ht="120" customHeight="1" x14ac:dyDescent="0.25">
      <c r="B317" s="7"/>
      <c r="I317" s="7"/>
      <c r="J317" s="7"/>
      <c r="M317" s="74"/>
      <c r="N317" s="59"/>
      <c r="Q317" s="59"/>
    </row>
    <row r="318" spans="2:17" ht="120" customHeight="1" x14ac:dyDescent="0.25">
      <c r="B318" s="7"/>
      <c r="I318" s="7"/>
      <c r="J318" s="7"/>
      <c r="M318" s="74"/>
      <c r="N318" s="59"/>
      <c r="Q318" s="59"/>
    </row>
    <row r="319" spans="2:17" ht="120" customHeight="1" x14ac:dyDescent="0.25">
      <c r="B319" s="7"/>
      <c r="I319" s="7"/>
      <c r="J319" s="7"/>
      <c r="M319" s="74"/>
      <c r="N319" s="59"/>
      <c r="Q319" s="59"/>
    </row>
    <row r="320" spans="2:17" ht="120" customHeight="1" x14ac:dyDescent="0.25">
      <c r="B320" s="7"/>
      <c r="I320" s="7"/>
      <c r="J320" s="7"/>
      <c r="M320" s="74"/>
      <c r="N320" s="59"/>
      <c r="Q320" s="59"/>
    </row>
    <row r="321" spans="2:17" ht="120" customHeight="1" x14ac:dyDescent="0.25">
      <c r="B321" s="7"/>
      <c r="I321" s="7"/>
      <c r="J321" s="7"/>
      <c r="M321" s="74"/>
      <c r="N321" s="59"/>
      <c r="Q321" s="59"/>
    </row>
    <row r="322" spans="2:17" ht="120" customHeight="1" x14ac:dyDescent="0.25">
      <c r="B322" s="7"/>
      <c r="I322" s="7"/>
      <c r="J322" s="7"/>
      <c r="M322" s="74"/>
      <c r="N322" s="59"/>
      <c r="Q322" s="59"/>
    </row>
    <row r="323" spans="2:17" ht="120" customHeight="1" x14ac:dyDescent="0.25">
      <c r="B323" s="7"/>
      <c r="I323" s="7"/>
      <c r="J323" s="7"/>
      <c r="M323" s="74"/>
      <c r="N323" s="59"/>
      <c r="Q323" s="59"/>
    </row>
    <row r="324" spans="2:17" ht="120" customHeight="1" x14ac:dyDescent="0.25">
      <c r="B324" s="7"/>
      <c r="I324" s="7"/>
      <c r="J324" s="7"/>
      <c r="M324" s="74"/>
      <c r="N324" s="59"/>
      <c r="Q324" s="59"/>
    </row>
    <row r="325" spans="2:17" ht="120" customHeight="1" x14ac:dyDescent="0.25">
      <c r="B325" s="7"/>
      <c r="I325" s="7"/>
      <c r="J325" s="7"/>
      <c r="M325" s="74"/>
      <c r="N325" s="59"/>
      <c r="Q325" s="59"/>
    </row>
    <row r="326" spans="2:17" ht="120" customHeight="1" x14ac:dyDescent="0.25">
      <c r="B326" s="7"/>
      <c r="I326" s="7"/>
      <c r="J326" s="7"/>
      <c r="M326" s="74"/>
      <c r="N326" s="59"/>
      <c r="Q326" s="59"/>
    </row>
    <row r="327" spans="2:17" ht="120" customHeight="1" x14ac:dyDescent="0.25">
      <c r="B327" s="7"/>
      <c r="I327" s="7"/>
      <c r="J327" s="7"/>
      <c r="M327" s="74"/>
      <c r="N327" s="59"/>
      <c r="Q327" s="59"/>
    </row>
    <row r="328" spans="2:17" ht="120" customHeight="1" x14ac:dyDescent="0.25">
      <c r="B328" s="7"/>
      <c r="I328" s="7"/>
      <c r="J328" s="7"/>
      <c r="M328" s="74"/>
      <c r="N328" s="59"/>
      <c r="Q328" s="59"/>
    </row>
    <row r="329" spans="2:17" ht="120" customHeight="1" x14ac:dyDescent="0.25">
      <c r="B329" s="7"/>
      <c r="I329" s="7"/>
      <c r="J329" s="7"/>
      <c r="M329" s="74"/>
      <c r="N329" s="59"/>
      <c r="Q329" s="59"/>
    </row>
    <row r="330" spans="2:17" ht="120" customHeight="1" x14ac:dyDescent="0.25">
      <c r="B330" s="7"/>
      <c r="I330" s="7"/>
      <c r="J330" s="7"/>
      <c r="M330" s="74"/>
      <c r="N330" s="59"/>
      <c r="Q330" s="59"/>
    </row>
    <row r="331" spans="2:17" ht="120" customHeight="1" x14ac:dyDescent="0.25">
      <c r="B331" s="7"/>
      <c r="I331" s="7"/>
      <c r="J331" s="7"/>
      <c r="M331" s="74"/>
      <c r="N331" s="59"/>
      <c r="Q331" s="59"/>
    </row>
    <row r="332" spans="2:17" ht="120" customHeight="1" x14ac:dyDescent="0.25">
      <c r="B332" s="7"/>
      <c r="I332" s="7"/>
      <c r="J332" s="7"/>
      <c r="M332" s="74"/>
      <c r="N332" s="59"/>
      <c r="Q332" s="59"/>
    </row>
    <row r="333" spans="2:17" ht="120" customHeight="1" x14ac:dyDescent="0.25">
      <c r="B333" s="7"/>
      <c r="I333" s="7"/>
      <c r="J333" s="7"/>
      <c r="M333" s="74"/>
      <c r="N333" s="59"/>
      <c r="Q333" s="59"/>
    </row>
    <row r="334" spans="2:17" ht="120" customHeight="1" x14ac:dyDescent="0.25">
      <c r="B334" s="7"/>
      <c r="I334" s="7"/>
      <c r="J334" s="7"/>
      <c r="M334" s="74"/>
      <c r="N334" s="59"/>
      <c r="Q334" s="59"/>
    </row>
    <row r="335" spans="2:17" ht="120" customHeight="1" x14ac:dyDescent="0.25">
      <c r="B335" s="7"/>
      <c r="I335" s="7"/>
      <c r="J335" s="7"/>
      <c r="M335" s="74"/>
      <c r="N335" s="59"/>
      <c r="Q335" s="59"/>
    </row>
    <row r="336" spans="2:17" ht="120" customHeight="1" x14ac:dyDescent="0.25">
      <c r="B336" s="7"/>
      <c r="I336" s="7"/>
      <c r="J336" s="7"/>
      <c r="M336" s="74"/>
      <c r="N336" s="59"/>
      <c r="Q336" s="59"/>
    </row>
    <row r="337" spans="2:17" ht="120" customHeight="1" x14ac:dyDescent="0.25">
      <c r="B337" s="7"/>
      <c r="I337" s="7"/>
      <c r="J337" s="7"/>
      <c r="M337" s="74"/>
      <c r="N337" s="59"/>
      <c r="Q337" s="59"/>
    </row>
    <row r="338" spans="2:17" ht="120" customHeight="1" x14ac:dyDescent="0.25">
      <c r="B338" s="7"/>
      <c r="I338" s="7"/>
      <c r="J338" s="7"/>
      <c r="M338" s="74"/>
      <c r="N338" s="59"/>
      <c r="Q338" s="59"/>
    </row>
    <row r="339" spans="2:17" ht="120" customHeight="1" x14ac:dyDescent="0.25">
      <c r="B339" s="7"/>
      <c r="I339" s="7"/>
      <c r="J339" s="7"/>
      <c r="M339" s="74"/>
      <c r="N339" s="59"/>
      <c r="Q339" s="59"/>
    </row>
    <row r="340" spans="2:17" ht="120" customHeight="1" x14ac:dyDescent="0.25">
      <c r="B340" s="7"/>
      <c r="I340" s="7"/>
      <c r="J340" s="7"/>
      <c r="M340" s="74"/>
      <c r="N340" s="59"/>
      <c r="Q340" s="59"/>
    </row>
    <row r="341" spans="2:17" ht="120" customHeight="1" x14ac:dyDescent="0.25">
      <c r="B341" s="7"/>
      <c r="I341" s="7"/>
      <c r="J341" s="7"/>
      <c r="M341" s="74"/>
      <c r="N341" s="59"/>
      <c r="Q341" s="59"/>
    </row>
    <row r="342" spans="2:17" ht="120" customHeight="1" x14ac:dyDescent="0.25">
      <c r="B342" s="7"/>
      <c r="I342" s="7"/>
      <c r="J342" s="7"/>
      <c r="M342" s="74"/>
      <c r="N342" s="59"/>
      <c r="Q342" s="59"/>
    </row>
    <row r="343" spans="2:17" ht="120" customHeight="1" x14ac:dyDescent="0.25">
      <c r="B343" s="7"/>
      <c r="I343" s="7"/>
      <c r="J343" s="7"/>
      <c r="M343" s="74"/>
      <c r="N343" s="59"/>
      <c r="Q343" s="59"/>
    </row>
    <row r="344" spans="2:17" ht="120" customHeight="1" x14ac:dyDescent="0.25">
      <c r="B344" s="7"/>
      <c r="I344" s="7"/>
      <c r="J344" s="7"/>
      <c r="M344" s="74"/>
      <c r="N344" s="59"/>
      <c r="Q344" s="59"/>
    </row>
    <row r="345" spans="2:17" ht="120" customHeight="1" x14ac:dyDescent="0.25">
      <c r="B345" s="7"/>
      <c r="I345" s="7"/>
      <c r="J345" s="7"/>
      <c r="M345" s="74"/>
      <c r="N345" s="59"/>
      <c r="Q345" s="59"/>
    </row>
    <row r="346" spans="2:17" ht="120" customHeight="1" x14ac:dyDescent="0.25">
      <c r="B346" s="7"/>
      <c r="I346" s="7"/>
      <c r="J346" s="7"/>
      <c r="M346" s="74"/>
      <c r="N346" s="59"/>
      <c r="Q346" s="59"/>
    </row>
    <row r="347" spans="2:17" ht="120" customHeight="1" x14ac:dyDescent="0.25">
      <c r="B347" s="7"/>
      <c r="I347" s="7"/>
      <c r="J347" s="7"/>
      <c r="M347" s="74"/>
      <c r="N347" s="59"/>
      <c r="Q347" s="59"/>
    </row>
    <row r="348" spans="2:17" ht="120" customHeight="1" x14ac:dyDescent="0.25">
      <c r="B348" s="7"/>
      <c r="I348" s="7"/>
      <c r="J348" s="7"/>
      <c r="M348" s="74"/>
      <c r="N348" s="59"/>
      <c r="Q348" s="59"/>
    </row>
    <row r="349" spans="2:17" ht="120" customHeight="1" x14ac:dyDescent="0.25">
      <c r="B349" s="7"/>
      <c r="I349" s="7"/>
      <c r="J349" s="7"/>
      <c r="M349" s="74"/>
      <c r="N349" s="59"/>
      <c r="Q349" s="59"/>
    </row>
    <row r="350" spans="2:17" ht="120" customHeight="1" x14ac:dyDescent="0.25">
      <c r="B350" s="7"/>
      <c r="I350" s="7"/>
      <c r="J350" s="7"/>
      <c r="M350" s="74"/>
      <c r="N350" s="59"/>
      <c r="Q350" s="59"/>
    </row>
    <row r="351" spans="2:17" ht="120" customHeight="1" x14ac:dyDescent="0.25">
      <c r="B351" s="7"/>
      <c r="I351" s="7"/>
      <c r="J351" s="7"/>
      <c r="M351" s="74"/>
      <c r="N351" s="59"/>
      <c r="Q351" s="59"/>
    </row>
    <row r="352" spans="2:17" ht="120" customHeight="1" x14ac:dyDescent="0.25">
      <c r="B352" s="7"/>
      <c r="I352" s="7"/>
      <c r="J352" s="7"/>
      <c r="M352" s="74"/>
      <c r="N352" s="59"/>
      <c r="Q352" s="59"/>
    </row>
    <row r="353" spans="2:17" ht="120" customHeight="1" x14ac:dyDescent="0.25">
      <c r="B353" s="7"/>
      <c r="I353" s="7"/>
      <c r="J353" s="7"/>
      <c r="M353" s="74"/>
      <c r="N353" s="59"/>
      <c r="Q353" s="59"/>
    </row>
    <row r="354" spans="2:17" ht="120" customHeight="1" x14ac:dyDescent="0.25">
      <c r="B354" s="7"/>
      <c r="I354" s="7"/>
      <c r="J354" s="7"/>
      <c r="M354" s="74"/>
      <c r="N354" s="59"/>
      <c r="Q354" s="59"/>
    </row>
    <row r="355" spans="2:17" ht="120" customHeight="1" x14ac:dyDescent="0.25">
      <c r="B355" s="7"/>
      <c r="I355" s="7"/>
      <c r="J355" s="7"/>
      <c r="M355" s="74"/>
      <c r="N355" s="59"/>
      <c r="Q355" s="59"/>
    </row>
    <row r="356" spans="2:17" ht="120" customHeight="1" x14ac:dyDescent="0.25">
      <c r="B356" s="7"/>
      <c r="I356" s="7"/>
      <c r="J356" s="7"/>
      <c r="M356" s="74"/>
      <c r="N356" s="59"/>
      <c r="Q356" s="59"/>
    </row>
    <row r="357" spans="2:17" ht="120" customHeight="1" x14ac:dyDescent="0.25">
      <c r="B357" s="7"/>
      <c r="I357" s="7"/>
      <c r="J357" s="7"/>
      <c r="M357" s="74"/>
      <c r="N357" s="59"/>
      <c r="Q357" s="59"/>
    </row>
    <row r="358" spans="2:17" ht="120" customHeight="1" x14ac:dyDescent="0.25">
      <c r="B358" s="7"/>
      <c r="I358" s="7"/>
      <c r="J358" s="7"/>
      <c r="M358" s="74"/>
      <c r="N358" s="59"/>
      <c r="Q358" s="59"/>
    </row>
    <row r="359" spans="2:17" ht="120" customHeight="1" x14ac:dyDescent="0.25">
      <c r="B359" s="7"/>
      <c r="I359" s="7"/>
      <c r="J359" s="7"/>
      <c r="M359" s="74"/>
      <c r="N359" s="59"/>
      <c r="Q359" s="59"/>
    </row>
    <row r="360" spans="2:17" ht="120" customHeight="1" x14ac:dyDescent="0.25">
      <c r="B360" s="7"/>
      <c r="I360" s="7"/>
      <c r="J360" s="7"/>
      <c r="M360" s="74"/>
      <c r="N360" s="59"/>
      <c r="Q360" s="59"/>
    </row>
    <row r="361" spans="2:17" ht="120" customHeight="1" x14ac:dyDescent="0.25">
      <c r="B361" s="7"/>
      <c r="I361" s="7"/>
      <c r="J361" s="7"/>
      <c r="M361" s="74"/>
      <c r="N361" s="59"/>
      <c r="Q361" s="59"/>
    </row>
    <row r="362" spans="2:17" ht="120" customHeight="1" x14ac:dyDescent="0.25">
      <c r="B362" s="7"/>
      <c r="I362" s="7"/>
      <c r="J362" s="7"/>
      <c r="M362" s="74"/>
      <c r="N362" s="59"/>
      <c r="Q362" s="59"/>
    </row>
    <row r="363" spans="2:17" ht="120" customHeight="1" x14ac:dyDescent="0.25">
      <c r="B363" s="7"/>
      <c r="I363" s="7"/>
      <c r="J363" s="7"/>
      <c r="M363" s="74"/>
      <c r="N363" s="59"/>
      <c r="Q363" s="59"/>
    </row>
    <row r="364" spans="2:17" ht="120" customHeight="1" x14ac:dyDescent="0.25">
      <c r="B364" s="7"/>
      <c r="I364" s="7"/>
      <c r="J364" s="7"/>
      <c r="M364" s="74"/>
      <c r="N364" s="59"/>
      <c r="Q364" s="59"/>
    </row>
    <row r="365" spans="2:17" ht="120" customHeight="1" x14ac:dyDescent="0.25">
      <c r="B365" s="7"/>
      <c r="I365" s="7"/>
      <c r="J365" s="7"/>
      <c r="M365" s="74"/>
      <c r="N365" s="59"/>
      <c r="Q365" s="59"/>
    </row>
    <row r="366" spans="2:17" ht="120" customHeight="1" x14ac:dyDescent="0.25">
      <c r="B366" s="7"/>
      <c r="I366" s="7"/>
      <c r="J366" s="7"/>
      <c r="M366" s="74"/>
      <c r="N366" s="59"/>
      <c r="Q366" s="59"/>
    </row>
    <row r="367" spans="2:17" ht="120" customHeight="1" x14ac:dyDescent="0.25">
      <c r="B367" s="7"/>
      <c r="I367" s="7"/>
      <c r="J367" s="7"/>
      <c r="M367" s="74"/>
      <c r="N367" s="59"/>
      <c r="Q367" s="59"/>
    </row>
    <row r="368" spans="2:17" ht="120" customHeight="1" x14ac:dyDescent="0.25">
      <c r="B368" s="7"/>
      <c r="I368" s="7"/>
      <c r="J368" s="7"/>
      <c r="M368" s="74"/>
      <c r="N368" s="59"/>
      <c r="Q368" s="59"/>
    </row>
    <row r="369" spans="2:17" ht="120" customHeight="1" x14ac:dyDescent="0.25">
      <c r="B369" s="7"/>
      <c r="I369" s="7"/>
      <c r="J369" s="7"/>
      <c r="M369" s="74"/>
      <c r="N369" s="59"/>
      <c r="Q369" s="59"/>
    </row>
    <row r="370" spans="2:17" ht="120" customHeight="1" x14ac:dyDescent="0.25">
      <c r="B370" s="7"/>
      <c r="I370" s="7"/>
      <c r="J370" s="7"/>
      <c r="M370" s="74"/>
      <c r="N370" s="59"/>
      <c r="Q370" s="59"/>
    </row>
    <row r="371" spans="2:17" ht="120" customHeight="1" x14ac:dyDescent="0.25">
      <c r="B371" s="7"/>
      <c r="I371" s="7"/>
      <c r="J371" s="7"/>
      <c r="M371" s="74"/>
      <c r="N371" s="59"/>
      <c r="Q371" s="59"/>
    </row>
    <row r="372" spans="2:17" ht="120" customHeight="1" x14ac:dyDescent="0.25">
      <c r="B372" s="7"/>
      <c r="I372" s="7"/>
      <c r="J372" s="7"/>
      <c r="M372" s="74"/>
      <c r="N372" s="59"/>
      <c r="Q372" s="59"/>
    </row>
    <row r="373" spans="2:17" ht="120" customHeight="1" x14ac:dyDescent="0.25">
      <c r="B373" s="7"/>
      <c r="I373" s="7"/>
      <c r="J373" s="7"/>
      <c r="M373" s="74"/>
      <c r="N373" s="59"/>
      <c r="Q373" s="59"/>
    </row>
    <row r="374" spans="2:17" ht="120" customHeight="1" x14ac:dyDescent="0.25">
      <c r="B374" s="7"/>
      <c r="I374" s="7"/>
      <c r="J374" s="7"/>
      <c r="M374" s="74"/>
      <c r="N374" s="59"/>
      <c r="Q374" s="59"/>
    </row>
    <row r="375" spans="2:17" ht="120" customHeight="1" x14ac:dyDescent="0.25">
      <c r="B375" s="7"/>
      <c r="I375" s="7"/>
      <c r="J375" s="7"/>
      <c r="M375" s="74"/>
      <c r="N375" s="59"/>
      <c r="Q375" s="59"/>
    </row>
    <row r="376" spans="2:17" ht="120" customHeight="1" x14ac:dyDescent="0.25">
      <c r="B376" s="7"/>
      <c r="I376" s="7"/>
      <c r="J376" s="7"/>
      <c r="M376" s="74"/>
      <c r="N376" s="59"/>
      <c r="Q376" s="59"/>
    </row>
    <row r="377" spans="2:17" ht="120" customHeight="1" x14ac:dyDescent="0.25">
      <c r="B377" s="7"/>
      <c r="I377" s="7"/>
      <c r="J377" s="7"/>
      <c r="M377" s="74"/>
      <c r="N377" s="59"/>
      <c r="Q377" s="59"/>
    </row>
    <row r="378" spans="2:17" ht="120" customHeight="1" x14ac:dyDescent="0.25">
      <c r="B378" s="7"/>
      <c r="I378" s="7"/>
      <c r="J378" s="7"/>
      <c r="M378" s="74"/>
      <c r="N378" s="59"/>
      <c r="Q378" s="59"/>
    </row>
    <row r="379" spans="2:17" ht="120" customHeight="1" x14ac:dyDescent="0.25">
      <c r="B379" s="7"/>
      <c r="I379" s="7"/>
      <c r="J379" s="7"/>
      <c r="M379" s="74"/>
      <c r="N379" s="59"/>
      <c r="Q379" s="59"/>
    </row>
    <row r="380" spans="2:17" ht="120" customHeight="1" x14ac:dyDescent="0.25">
      <c r="B380" s="7"/>
      <c r="I380" s="7"/>
      <c r="J380" s="7"/>
      <c r="M380" s="74"/>
      <c r="N380" s="59"/>
      <c r="Q380" s="59"/>
    </row>
    <row r="381" spans="2:17" ht="120" customHeight="1" x14ac:dyDescent="0.25">
      <c r="B381" s="7"/>
      <c r="I381" s="7"/>
      <c r="J381" s="7"/>
      <c r="M381" s="74"/>
      <c r="N381" s="59"/>
      <c r="Q381" s="59"/>
    </row>
    <row r="382" spans="2:17" ht="120" customHeight="1" x14ac:dyDescent="0.25">
      <c r="B382" s="7"/>
      <c r="I382" s="7"/>
      <c r="J382" s="7"/>
      <c r="M382" s="74"/>
      <c r="N382" s="59"/>
      <c r="Q382" s="59"/>
    </row>
    <row r="383" spans="2:17" ht="120" customHeight="1" x14ac:dyDescent="0.25">
      <c r="B383" s="7"/>
      <c r="I383" s="7"/>
      <c r="J383" s="7"/>
      <c r="M383" s="74"/>
      <c r="N383" s="59"/>
      <c r="Q383" s="59"/>
    </row>
    <row r="384" spans="2:17" ht="120" customHeight="1" x14ac:dyDescent="0.25">
      <c r="B384" s="7"/>
      <c r="I384" s="7"/>
      <c r="J384" s="7"/>
      <c r="M384" s="74"/>
      <c r="N384" s="59"/>
      <c r="Q384" s="59"/>
    </row>
    <row r="385" spans="2:17" ht="120" customHeight="1" x14ac:dyDescent="0.25">
      <c r="B385" s="7"/>
      <c r="I385" s="7"/>
      <c r="J385" s="7"/>
      <c r="M385" s="74"/>
      <c r="N385" s="59"/>
      <c r="Q385" s="59"/>
    </row>
    <row r="386" spans="2:17" ht="120" customHeight="1" x14ac:dyDescent="0.25">
      <c r="B386" s="7"/>
      <c r="I386" s="7"/>
      <c r="J386" s="7"/>
      <c r="M386" s="74"/>
      <c r="N386" s="59"/>
      <c r="Q386" s="59"/>
    </row>
    <row r="387" spans="2:17" ht="120" customHeight="1" x14ac:dyDescent="0.25">
      <c r="B387" s="7"/>
      <c r="I387" s="7"/>
      <c r="J387" s="7"/>
      <c r="M387" s="74"/>
      <c r="N387" s="59"/>
      <c r="Q387" s="59"/>
    </row>
    <row r="388" spans="2:17" ht="120" customHeight="1" x14ac:dyDescent="0.25">
      <c r="B388" s="7"/>
      <c r="I388" s="7"/>
      <c r="J388" s="7"/>
      <c r="M388" s="74"/>
      <c r="N388" s="59"/>
      <c r="Q388" s="59"/>
    </row>
    <row r="389" spans="2:17" ht="120" customHeight="1" x14ac:dyDescent="0.25">
      <c r="B389" s="7"/>
      <c r="I389" s="7"/>
      <c r="J389" s="7"/>
      <c r="M389" s="74"/>
      <c r="N389" s="59"/>
      <c r="Q389" s="59"/>
    </row>
    <row r="390" spans="2:17" ht="120" customHeight="1" x14ac:dyDescent="0.25">
      <c r="B390" s="7"/>
      <c r="I390" s="7"/>
      <c r="J390" s="7"/>
      <c r="M390" s="74"/>
      <c r="N390" s="59"/>
      <c r="Q390" s="59"/>
    </row>
    <row r="391" spans="2:17" ht="120" customHeight="1" x14ac:dyDescent="0.25">
      <c r="B391" s="7"/>
      <c r="I391" s="7"/>
      <c r="J391" s="7"/>
      <c r="M391" s="74"/>
      <c r="N391" s="59"/>
      <c r="Q391" s="59"/>
    </row>
    <row r="392" spans="2:17" ht="120" customHeight="1" x14ac:dyDescent="0.25">
      <c r="B392" s="7"/>
      <c r="I392" s="7"/>
      <c r="J392" s="7"/>
      <c r="M392" s="74"/>
      <c r="N392" s="59"/>
      <c r="Q392" s="59"/>
    </row>
    <row r="393" spans="2:17" ht="120" customHeight="1" x14ac:dyDescent="0.25">
      <c r="B393" s="7"/>
      <c r="I393" s="7"/>
      <c r="J393" s="7"/>
      <c r="M393" s="74"/>
      <c r="N393" s="59"/>
      <c r="Q393" s="59"/>
    </row>
    <row r="394" spans="2:17" ht="120" customHeight="1" x14ac:dyDescent="0.25">
      <c r="B394" s="7"/>
      <c r="I394" s="7"/>
      <c r="J394" s="7"/>
      <c r="M394" s="74"/>
      <c r="N394" s="59"/>
      <c r="Q394" s="59"/>
    </row>
    <row r="395" spans="2:17" ht="120" customHeight="1" x14ac:dyDescent="0.25">
      <c r="B395" s="7"/>
      <c r="I395" s="7"/>
      <c r="J395" s="7"/>
      <c r="M395" s="74"/>
      <c r="N395" s="59"/>
      <c r="Q395" s="59"/>
    </row>
    <row r="396" spans="2:17" ht="120" customHeight="1" x14ac:dyDescent="0.25">
      <c r="B396" s="7"/>
      <c r="I396" s="7"/>
      <c r="J396" s="7"/>
      <c r="M396" s="74"/>
      <c r="N396" s="59"/>
      <c r="Q396" s="59"/>
    </row>
    <row r="397" spans="2:17" ht="120" customHeight="1" x14ac:dyDescent="0.25">
      <c r="B397" s="7"/>
      <c r="I397" s="7"/>
      <c r="J397" s="7"/>
      <c r="M397" s="74"/>
      <c r="N397" s="59"/>
      <c r="Q397" s="59"/>
    </row>
    <row r="398" spans="2:17" ht="120" customHeight="1" x14ac:dyDescent="0.25">
      <c r="B398" s="7"/>
      <c r="I398" s="7"/>
      <c r="J398" s="7"/>
      <c r="M398" s="74"/>
      <c r="N398" s="59"/>
      <c r="Q398" s="59"/>
    </row>
    <row r="399" spans="2:17" ht="120" customHeight="1" x14ac:dyDescent="0.25">
      <c r="B399" s="7"/>
      <c r="I399" s="7"/>
      <c r="J399" s="7"/>
      <c r="M399" s="74"/>
      <c r="N399" s="59"/>
      <c r="Q399" s="59"/>
    </row>
    <row r="400" spans="2:17" ht="120" customHeight="1" x14ac:dyDescent="0.25">
      <c r="B400" s="7"/>
      <c r="I400" s="7"/>
      <c r="J400" s="7"/>
      <c r="M400" s="74"/>
      <c r="N400" s="59"/>
      <c r="Q400" s="59"/>
    </row>
    <row r="401" spans="2:17" ht="120" customHeight="1" x14ac:dyDescent="0.25">
      <c r="B401" s="7"/>
      <c r="I401" s="7"/>
      <c r="J401" s="7"/>
      <c r="M401" s="74"/>
      <c r="N401" s="59"/>
      <c r="Q401" s="59"/>
    </row>
    <row r="402" spans="2:17" ht="120" customHeight="1" x14ac:dyDescent="0.25">
      <c r="B402" s="7"/>
      <c r="I402" s="7"/>
      <c r="J402" s="7"/>
      <c r="M402" s="74"/>
      <c r="N402" s="59"/>
      <c r="Q402" s="59"/>
    </row>
    <row r="403" spans="2:17" ht="120" customHeight="1" x14ac:dyDescent="0.25">
      <c r="B403" s="7"/>
      <c r="I403" s="7"/>
      <c r="J403" s="7"/>
      <c r="M403" s="74"/>
      <c r="N403" s="59"/>
      <c r="Q403" s="59"/>
    </row>
    <row r="404" spans="2:17" ht="120" customHeight="1" x14ac:dyDescent="0.25">
      <c r="B404" s="7"/>
      <c r="I404" s="7"/>
      <c r="J404" s="7"/>
      <c r="M404" s="74"/>
      <c r="N404" s="59"/>
      <c r="Q404" s="59"/>
    </row>
    <row r="405" spans="2:17" ht="120" customHeight="1" x14ac:dyDescent="0.25">
      <c r="B405" s="7"/>
      <c r="I405" s="7"/>
      <c r="J405" s="7"/>
      <c r="M405" s="74"/>
      <c r="N405" s="59"/>
      <c r="Q405" s="59"/>
    </row>
    <row r="406" spans="2:17" ht="120" customHeight="1" x14ac:dyDescent="0.25">
      <c r="B406" s="7"/>
      <c r="I406" s="7"/>
      <c r="J406" s="7"/>
      <c r="M406" s="74"/>
      <c r="N406" s="59"/>
      <c r="Q406" s="59"/>
    </row>
    <row r="407" spans="2:17" ht="120" customHeight="1" x14ac:dyDescent="0.25">
      <c r="B407" s="7"/>
      <c r="I407" s="7"/>
      <c r="J407" s="7"/>
      <c r="M407" s="74"/>
      <c r="N407" s="59"/>
      <c r="Q407" s="59"/>
    </row>
    <row r="408" spans="2:17" ht="120" customHeight="1" x14ac:dyDescent="0.25">
      <c r="B408" s="7"/>
      <c r="I408" s="7"/>
      <c r="J408" s="7"/>
      <c r="M408" s="74"/>
      <c r="N408" s="59"/>
      <c r="Q408" s="59"/>
    </row>
    <row r="409" spans="2:17" ht="120" customHeight="1" x14ac:dyDescent="0.25">
      <c r="B409" s="7"/>
      <c r="I409" s="7"/>
      <c r="J409" s="7"/>
      <c r="M409" s="74"/>
      <c r="N409" s="59"/>
      <c r="Q409" s="59"/>
    </row>
    <row r="410" spans="2:17" ht="120" customHeight="1" x14ac:dyDescent="0.25">
      <c r="B410" s="7"/>
      <c r="I410" s="7"/>
      <c r="J410" s="7"/>
      <c r="M410" s="74"/>
      <c r="N410" s="59"/>
      <c r="Q410" s="59"/>
    </row>
    <row r="411" spans="2:17" ht="120" customHeight="1" x14ac:dyDescent="0.25">
      <c r="B411" s="7"/>
      <c r="I411" s="7"/>
      <c r="J411" s="7"/>
      <c r="M411" s="74"/>
      <c r="N411" s="59"/>
      <c r="Q411" s="59"/>
    </row>
    <row r="412" spans="2:17" ht="120" customHeight="1" x14ac:dyDescent="0.25">
      <c r="B412" s="7"/>
      <c r="I412" s="7"/>
      <c r="J412" s="7"/>
      <c r="M412" s="74"/>
      <c r="N412" s="59"/>
      <c r="Q412" s="59"/>
    </row>
    <row r="413" spans="2:17" ht="120" customHeight="1" x14ac:dyDescent="0.25">
      <c r="B413" s="7"/>
      <c r="I413" s="7"/>
      <c r="J413" s="7"/>
      <c r="M413" s="74"/>
      <c r="N413" s="59"/>
      <c r="Q413" s="59"/>
    </row>
    <row r="414" spans="2:17" ht="120" customHeight="1" x14ac:dyDescent="0.25">
      <c r="B414" s="7"/>
      <c r="I414" s="7"/>
      <c r="J414" s="7"/>
      <c r="M414" s="74"/>
      <c r="N414" s="59"/>
      <c r="Q414" s="59"/>
    </row>
    <row r="415" spans="2:17" ht="120" customHeight="1" x14ac:dyDescent="0.25">
      <c r="B415" s="7"/>
      <c r="I415" s="7"/>
      <c r="J415" s="7"/>
      <c r="M415" s="74"/>
      <c r="N415" s="59"/>
      <c r="Q415" s="59"/>
    </row>
    <row r="416" spans="2:17" ht="120" customHeight="1" x14ac:dyDescent="0.25">
      <c r="B416" s="7"/>
      <c r="I416" s="7"/>
      <c r="J416" s="7"/>
      <c r="M416" s="74"/>
      <c r="N416" s="59"/>
      <c r="Q416" s="59"/>
    </row>
    <row r="417" spans="2:17" ht="120" customHeight="1" x14ac:dyDescent="0.25">
      <c r="B417" s="7"/>
      <c r="I417" s="7"/>
      <c r="J417" s="7"/>
      <c r="M417" s="74"/>
      <c r="N417" s="59"/>
      <c r="Q417" s="59"/>
    </row>
    <row r="418" spans="2:17" ht="120" customHeight="1" x14ac:dyDescent="0.25">
      <c r="B418" s="7"/>
      <c r="I418" s="7"/>
      <c r="J418" s="7"/>
      <c r="M418" s="74"/>
      <c r="N418" s="59"/>
      <c r="Q418" s="59"/>
    </row>
    <row r="419" spans="2:17" ht="120" customHeight="1" x14ac:dyDescent="0.25">
      <c r="B419" s="7"/>
      <c r="I419" s="7"/>
      <c r="J419" s="7"/>
      <c r="M419" s="74"/>
      <c r="N419" s="59"/>
      <c r="Q419" s="59"/>
    </row>
    <row r="420" spans="2:17" ht="120" customHeight="1" x14ac:dyDescent="0.25">
      <c r="B420" s="7"/>
      <c r="I420" s="7"/>
      <c r="J420" s="7"/>
      <c r="M420" s="74"/>
      <c r="N420" s="59"/>
      <c r="Q420" s="59"/>
    </row>
    <row r="421" spans="2:17" ht="120" customHeight="1" x14ac:dyDescent="0.25">
      <c r="B421" s="7"/>
      <c r="I421" s="7"/>
      <c r="J421" s="7"/>
      <c r="M421" s="74"/>
      <c r="N421" s="59"/>
      <c r="Q421" s="59"/>
    </row>
    <row r="422" spans="2:17" ht="120" customHeight="1" x14ac:dyDescent="0.25">
      <c r="B422" s="7"/>
      <c r="I422" s="7"/>
      <c r="J422" s="7"/>
      <c r="M422" s="74"/>
      <c r="N422" s="59"/>
      <c r="Q422" s="59"/>
    </row>
    <row r="423" spans="2:17" ht="120" customHeight="1" x14ac:dyDescent="0.25">
      <c r="B423" s="7"/>
      <c r="I423" s="7"/>
      <c r="J423" s="7"/>
      <c r="M423" s="74"/>
      <c r="N423" s="59"/>
      <c r="Q423" s="59"/>
    </row>
    <row r="424" spans="2:17" ht="120" customHeight="1" x14ac:dyDescent="0.25">
      <c r="B424" s="7"/>
      <c r="I424" s="7"/>
      <c r="J424" s="7"/>
      <c r="M424" s="74"/>
      <c r="N424" s="59"/>
      <c r="Q424" s="59"/>
    </row>
    <row r="425" spans="2:17" ht="120" customHeight="1" x14ac:dyDescent="0.25">
      <c r="B425" s="7"/>
      <c r="I425" s="7"/>
      <c r="J425" s="7"/>
      <c r="M425" s="74"/>
      <c r="N425" s="59"/>
      <c r="Q425" s="59"/>
    </row>
    <row r="426" spans="2:17" ht="120" customHeight="1" x14ac:dyDescent="0.25">
      <c r="B426" s="7"/>
      <c r="I426" s="7"/>
      <c r="J426" s="7"/>
      <c r="M426" s="74"/>
      <c r="N426" s="59"/>
      <c r="Q426" s="59"/>
    </row>
    <row r="427" spans="2:17" ht="120" customHeight="1" x14ac:dyDescent="0.25">
      <c r="B427" s="7"/>
      <c r="I427" s="7"/>
      <c r="J427" s="7"/>
      <c r="M427" s="74"/>
      <c r="N427" s="59"/>
      <c r="Q427" s="59"/>
    </row>
    <row r="428" spans="2:17" ht="120" customHeight="1" x14ac:dyDescent="0.25">
      <c r="B428" s="7"/>
      <c r="I428" s="7"/>
      <c r="J428" s="7"/>
      <c r="M428" s="74"/>
      <c r="N428" s="59"/>
      <c r="Q428" s="59"/>
    </row>
    <row r="429" spans="2:17" ht="120" customHeight="1" x14ac:dyDescent="0.25">
      <c r="B429" s="7"/>
      <c r="I429" s="7"/>
      <c r="J429" s="7"/>
      <c r="M429" s="74"/>
      <c r="N429" s="59"/>
      <c r="Q429" s="59"/>
    </row>
    <row r="430" spans="2:17" ht="120" customHeight="1" x14ac:dyDescent="0.25">
      <c r="B430" s="7"/>
      <c r="I430" s="7"/>
      <c r="J430" s="7"/>
      <c r="M430" s="74"/>
      <c r="N430" s="59"/>
      <c r="Q430" s="59"/>
    </row>
    <row r="431" spans="2:17" ht="120" customHeight="1" x14ac:dyDescent="0.25">
      <c r="B431" s="7"/>
      <c r="I431" s="7"/>
      <c r="J431" s="7"/>
      <c r="M431" s="74"/>
      <c r="N431" s="59"/>
      <c r="Q431" s="59"/>
    </row>
    <row r="432" spans="2:17" ht="120" customHeight="1" x14ac:dyDescent="0.25">
      <c r="B432" s="7"/>
      <c r="I432" s="7"/>
      <c r="J432" s="7"/>
      <c r="M432" s="74"/>
      <c r="N432" s="59"/>
      <c r="Q432" s="59"/>
    </row>
    <row r="433" spans="2:17" ht="120" customHeight="1" x14ac:dyDescent="0.25">
      <c r="B433" s="7"/>
      <c r="I433" s="7"/>
      <c r="J433" s="7"/>
      <c r="M433" s="74"/>
      <c r="N433" s="59"/>
      <c r="Q433" s="59"/>
    </row>
    <row r="434" spans="2:17" ht="120" customHeight="1" x14ac:dyDescent="0.25">
      <c r="B434" s="7"/>
      <c r="I434" s="7"/>
      <c r="J434" s="7"/>
      <c r="M434" s="74"/>
      <c r="N434" s="59"/>
      <c r="Q434" s="59"/>
    </row>
    <row r="435" spans="2:17" ht="120" customHeight="1" x14ac:dyDescent="0.25">
      <c r="B435" s="7"/>
      <c r="I435" s="7"/>
      <c r="J435" s="7"/>
      <c r="M435" s="74"/>
      <c r="N435" s="59"/>
      <c r="Q435" s="59"/>
    </row>
    <row r="436" spans="2:17" ht="120" customHeight="1" x14ac:dyDescent="0.25">
      <c r="B436" s="7"/>
      <c r="I436" s="7"/>
      <c r="J436" s="7"/>
      <c r="M436" s="74"/>
      <c r="N436" s="59"/>
      <c r="Q436" s="59"/>
    </row>
    <row r="437" spans="2:17" ht="120" customHeight="1" x14ac:dyDescent="0.25">
      <c r="B437" s="7"/>
      <c r="I437" s="7"/>
      <c r="J437" s="7"/>
      <c r="M437" s="74"/>
      <c r="N437" s="59"/>
      <c r="Q437" s="59"/>
    </row>
    <row r="438" spans="2:17" ht="120" customHeight="1" x14ac:dyDescent="0.25">
      <c r="B438" s="7"/>
      <c r="I438" s="7"/>
      <c r="J438" s="7"/>
      <c r="M438" s="74"/>
      <c r="N438" s="59"/>
      <c r="Q438" s="59"/>
    </row>
    <row r="439" spans="2:17" ht="120" customHeight="1" x14ac:dyDescent="0.25">
      <c r="B439" s="7"/>
      <c r="I439" s="7"/>
      <c r="J439" s="7"/>
      <c r="M439" s="74"/>
      <c r="N439" s="59"/>
      <c r="Q439" s="59"/>
    </row>
    <row r="440" spans="2:17" ht="120" customHeight="1" x14ac:dyDescent="0.25">
      <c r="B440" s="7"/>
      <c r="I440" s="7"/>
      <c r="J440" s="7"/>
      <c r="M440" s="74"/>
      <c r="N440" s="59"/>
      <c r="Q440" s="59"/>
    </row>
    <row r="441" spans="2:17" ht="120" customHeight="1" x14ac:dyDescent="0.25">
      <c r="B441" s="7"/>
      <c r="I441" s="7"/>
      <c r="J441" s="7"/>
      <c r="M441" s="74"/>
      <c r="N441" s="59"/>
      <c r="Q441" s="59"/>
    </row>
    <row r="442" spans="2:17" ht="120" customHeight="1" x14ac:dyDescent="0.25">
      <c r="B442" s="7"/>
      <c r="I442" s="7"/>
      <c r="J442" s="7"/>
      <c r="M442" s="74"/>
      <c r="N442" s="59"/>
      <c r="Q442" s="59"/>
    </row>
    <row r="443" spans="2:17" ht="120" customHeight="1" x14ac:dyDescent="0.25">
      <c r="B443" s="7"/>
      <c r="I443" s="7"/>
      <c r="J443" s="7"/>
      <c r="M443" s="74"/>
      <c r="N443" s="59"/>
      <c r="Q443" s="59"/>
    </row>
    <row r="444" spans="2:17" ht="120" customHeight="1" x14ac:dyDescent="0.25">
      <c r="B444" s="7"/>
      <c r="I444" s="7"/>
      <c r="J444" s="7"/>
      <c r="M444" s="74"/>
      <c r="N444" s="59"/>
      <c r="Q444" s="59"/>
    </row>
    <row r="445" spans="2:17" ht="120" customHeight="1" x14ac:dyDescent="0.25">
      <c r="B445" s="7"/>
      <c r="I445" s="7"/>
      <c r="J445" s="7"/>
      <c r="M445" s="74"/>
      <c r="N445" s="59"/>
      <c r="Q445" s="59"/>
    </row>
    <row r="446" spans="2:17" ht="120" customHeight="1" x14ac:dyDescent="0.25">
      <c r="B446" s="7"/>
      <c r="I446" s="7"/>
      <c r="J446" s="7"/>
      <c r="M446" s="74"/>
      <c r="N446" s="59"/>
      <c r="Q446" s="59"/>
    </row>
    <row r="447" spans="2:17" ht="120" customHeight="1" x14ac:dyDescent="0.25">
      <c r="B447" s="7"/>
      <c r="I447" s="7"/>
      <c r="J447" s="7"/>
      <c r="M447" s="74"/>
      <c r="N447" s="59"/>
      <c r="Q447" s="59"/>
    </row>
    <row r="448" spans="2:17" ht="120" customHeight="1" x14ac:dyDescent="0.25">
      <c r="B448" s="7"/>
      <c r="I448" s="7"/>
      <c r="J448" s="7"/>
      <c r="M448" s="74"/>
      <c r="N448" s="59"/>
      <c r="Q448" s="59"/>
    </row>
    <row r="449" spans="2:17" ht="120" customHeight="1" x14ac:dyDescent="0.25">
      <c r="B449" s="7"/>
      <c r="I449" s="7"/>
      <c r="J449" s="7"/>
      <c r="M449" s="74"/>
      <c r="N449" s="59"/>
      <c r="Q449" s="59"/>
    </row>
    <row r="450" spans="2:17" ht="120" customHeight="1" x14ac:dyDescent="0.25">
      <c r="B450" s="7"/>
      <c r="I450" s="7"/>
      <c r="J450" s="7"/>
      <c r="M450" s="74"/>
      <c r="N450" s="59"/>
      <c r="Q450" s="59"/>
    </row>
    <row r="451" spans="2:17" ht="120" customHeight="1" x14ac:dyDescent="0.25">
      <c r="B451" s="7"/>
      <c r="I451" s="7"/>
      <c r="J451" s="7"/>
      <c r="M451" s="74"/>
      <c r="N451" s="59"/>
      <c r="Q451" s="59"/>
    </row>
    <row r="452" spans="2:17" ht="120" customHeight="1" x14ac:dyDescent="0.25">
      <c r="B452" s="7"/>
      <c r="I452" s="7"/>
      <c r="J452" s="7"/>
      <c r="M452" s="74"/>
      <c r="N452" s="59"/>
      <c r="Q452" s="59"/>
    </row>
    <row r="453" spans="2:17" ht="120" customHeight="1" x14ac:dyDescent="0.25">
      <c r="B453" s="7"/>
      <c r="I453" s="7"/>
      <c r="J453" s="7"/>
      <c r="M453" s="74"/>
      <c r="N453" s="59"/>
      <c r="Q453" s="59"/>
    </row>
    <row r="454" spans="2:17" ht="120" customHeight="1" x14ac:dyDescent="0.25">
      <c r="B454" s="7"/>
      <c r="I454" s="7"/>
      <c r="J454" s="7"/>
      <c r="M454" s="74"/>
      <c r="N454" s="59"/>
      <c r="Q454" s="59"/>
    </row>
    <row r="455" spans="2:17" ht="120" customHeight="1" x14ac:dyDescent="0.25">
      <c r="B455" s="7"/>
      <c r="I455" s="7"/>
      <c r="J455" s="7"/>
      <c r="M455" s="74"/>
      <c r="N455" s="59"/>
      <c r="Q455" s="59"/>
    </row>
    <row r="456" spans="2:17" ht="120" customHeight="1" x14ac:dyDescent="0.25">
      <c r="B456" s="7"/>
      <c r="I456" s="7"/>
      <c r="J456" s="7"/>
      <c r="M456" s="74"/>
      <c r="N456" s="59"/>
      <c r="Q456" s="59"/>
    </row>
    <row r="457" spans="2:17" ht="120" customHeight="1" x14ac:dyDescent="0.25">
      <c r="B457" s="7"/>
      <c r="I457" s="7"/>
      <c r="J457" s="7"/>
      <c r="M457" s="74"/>
      <c r="N457" s="59"/>
      <c r="Q457" s="59"/>
    </row>
    <row r="458" spans="2:17" ht="120" customHeight="1" x14ac:dyDescent="0.25">
      <c r="B458" s="7"/>
      <c r="I458" s="7"/>
      <c r="J458" s="7"/>
      <c r="M458" s="74"/>
      <c r="N458" s="59"/>
      <c r="Q458" s="59"/>
    </row>
    <row r="459" spans="2:17" ht="120" customHeight="1" x14ac:dyDescent="0.25">
      <c r="B459" s="7"/>
      <c r="I459" s="7"/>
      <c r="J459" s="7"/>
      <c r="M459" s="74"/>
      <c r="N459" s="59"/>
      <c r="Q459" s="59"/>
    </row>
    <row r="460" spans="2:17" ht="120" customHeight="1" x14ac:dyDescent="0.25">
      <c r="B460" s="7"/>
      <c r="I460" s="7"/>
      <c r="J460" s="7"/>
      <c r="M460" s="74"/>
      <c r="N460" s="59"/>
      <c r="Q460" s="59"/>
    </row>
    <row r="461" spans="2:17" ht="120" customHeight="1" x14ac:dyDescent="0.25">
      <c r="B461" s="7"/>
      <c r="I461" s="7"/>
      <c r="J461" s="7"/>
      <c r="M461" s="74"/>
      <c r="N461" s="59"/>
      <c r="Q461" s="59"/>
    </row>
    <row r="462" spans="2:17" ht="120" customHeight="1" x14ac:dyDescent="0.25">
      <c r="B462" s="7"/>
      <c r="I462" s="7"/>
      <c r="J462" s="7"/>
      <c r="M462" s="74"/>
      <c r="N462" s="59"/>
      <c r="Q462" s="59"/>
    </row>
    <row r="463" spans="2:17" ht="120" customHeight="1" x14ac:dyDescent="0.25">
      <c r="B463" s="7"/>
      <c r="I463" s="7"/>
      <c r="J463" s="7"/>
      <c r="M463" s="74"/>
      <c r="N463" s="59"/>
      <c r="Q463" s="59"/>
    </row>
    <row r="464" spans="2:17" ht="120" customHeight="1" x14ac:dyDescent="0.25">
      <c r="B464" s="7"/>
      <c r="I464" s="7"/>
      <c r="J464" s="7"/>
      <c r="M464" s="74"/>
      <c r="N464" s="59"/>
      <c r="Q464" s="59"/>
    </row>
    <row r="465" spans="2:17" ht="120" customHeight="1" x14ac:dyDescent="0.25">
      <c r="B465" s="7"/>
      <c r="I465" s="7"/>
      <c r="J465" s="7"/>
      <c r="M465" s="74"/>
      <c r="N465" s="59"/>
      <c r="Q465" s="59"/>
    </row>
    <row r="466" spans="2:17" ht="120" customHeight="1" x14ac:dyDescent="0.25">
      <c r="B466" s="7"/>
      <c r="I466" s="7"/>
      <c r="J466" s="7"/>
      <c r="M466" s="74"/>
      <c r="N466" s="59"/>
      <c r="Q466" s="59"/>
    </row>
    <row r="467" spans="2:17" ht="120" customHeight="1" x14ac:dyDescent="0.25">
      <c r="B467" s="7"/>
      <c r="I467" s="7"/>
      <c r="J467" s="7"/>
      <c r="M467" s="74"/>
      <c r="N467" s="59"/>
      <c r="Q467" s="59"/>
    </row>
    <row r="468" spans="2:17" ht="120" customHeight="1" x14ac:dyDescent="0.25">
      <c r="B468" s="7"/>
      <c r="I468" s="7"/>
      <c r="J468" s="7"/>
      <c r="M468" s="74"/>
      <c r="N468" s="59"/>
      <c r="Q468" s="59"/>
    </row>
    <row r="469" spans="2:17" ht="120" customHeight="1" x14ac:dyDescent="0.25">
      <c r="B469" s="7"/>
      <c r="I469" s="7"/>
      <c r="J469" s="7"/>
      <c r="M469" s="74"/>
      <c r="N469" s="59"/>
      <c r="Q469" s="59"/>
    </row>
    <row r="470" spans="2:17" ht="120" customHeight="1" x14ac:dyDescent="0.25">
      <c r="B470" s="7"/>
      <c r="I470" s="7"/>
      <c r="J470" s="7"/>
      <c r="M470" s="74"/>
      <c r="N470" s="59"/>
      <c r="Q470" s="59"/>
    </row>
    <row r="471" spans="2:17" ht="120" customHeight="1" x14ac:dyDescent="0.25">
      <c r="B471" s="7"/>
      <c r="I471" s="7"/>
      <c r="J471" s="7"/>
      <c r="M471" s="74"/>
      <c r="N471" s="59"/>
      <c r="Q471" s="59"/>
    </row>
    <row r="472" spans="2:17" ht="120" customHeight="1" x14ac:dyDescent="0.25">
      <c r="B472" s="7"/>
      <c r="I472" s="7"/>
      <c r="J472" s="7"/>
      <c r="M472" s="74"/>
      <c r="N472" s="59"/>
      <c r="Q472" s="59"/>
    </row>
    <row r="473" spans="2:17" ht="120" customHeight="1" x14ac:dyDescent="0.25">
      <c r="B473" s="7"/>
      <c r="I473" s="7"/>
      <c r="J473" s="7"/>
      <c r="M473" s="74"/>
      <c r="N473" s="59"/>
      <c r="Q473" s="59"/>
    </row>
    <row r="474" spans="2:17" ht="120" customHeight="1" x14ac:dyDescent="0.25">
      <c r="B474" s="7"/>
      <c r="I474" s="7"/>
      <c r="J474" s="7"/>
      <c r="M474" s="74"/>
      <c r="N474" s="59"/>
      <c r="Q474" s="59"/>
    </row>
    <row r="475" spans="2:17" ht="120" customHeight="1" x14ac:dyDescent="0.25">
      <c r="B475" s="7"/>
      <c r="I475" s="7"/>
      <c r="J475" s="7"/>
      <c r="M475" s="74"/>
      <c r="N475" s="59"/>
      <c r="Q475" s="59"/>
    </row>
    <row r="476" spans="2:17" ht="120" customHeight="1" x14ac:dyDescent="0.25">
      <c r="B476" s="7"/>
      <c r="I476" s="7"/>
      <c r="J476" s="7"/>
      <c r="M476" s="74"/>
      <c r="N476" s="59"/>
      <c r="Q476" s="59"/>
    </row>
    <row r="477" spans="2:17" ht="120" customHeight="1" x14ac:dyDescent="0.25">
      <c r="B477" s="7"/>
      <c r="I477" s="7"/>
      <c r="J477" s="7"/>
      <c r="M477" s="74"/>
      <c r="N477" s="59"/>
      <c r="Q477" s="59"/>
    </row>
    <row r="478" spans="2:17" ht="120" customHeight="1" x14ac:dyDescent="0.25">
      <c r="B478" s="7"/>
      <c r="I478" s="7"/>
      <c r="J478" s="7"/>
      <c r="M478" s="74"/>
      <c r="N478" s="59"/>
      <c r="Q478" s="59"/>
    </row>
    <row r="479" spans="2:17" ht="120" customHeight="1" x14ac:dyDescent="0.25">
      <c r="B479" s="7"/>
      <c r="I479" s="7"/>
      <c r="J479" s="7"/>
      <c r="M479" s="74"/>
      <c r="N479" s="59"/>
      <c r="Q479" s="59"/>
    </row>
    <row r="480" spans="2:17" ht="120" customHeight="1" x14ac:dyDescent="0.25">
      <c r="B480" s="7"/>
      <c r="I480" s="7"/>
      <c r="J480" s="7"/>
      <c r="M480" s="74"/>
      <c r="N480" s="59"/>
      <c r="Q480" s="59"/>
    </row>
    <row r="481" spans="2:17" ht="120" customHeight="1" x14ac:dyDescent="0.25">
      <c r="B481" s="7"/>
      <c r="I481" s="7"/>
      <c r="J481" s="7"/>
      <c r="M481" s="74"/>
      <c r="N481" s="59"/>
      <c r="Q481" s="59"/>
    </row>
    <row r="482" spans="2:17" ht="120" customHeight="1" x14ac:dyDescent="0.25">
      <c r="B482" s="7"/>
      <c r="I482" s="7"/>
      <c r="J482" s="7"/>
      <c r="M482" s="74"/>
      <c r="N482" s="59"/>
      <c r="Q482" s="59"/>
    </row>
    <row r="483" spans="2:17" ht="120" customHeight="1" x14ac:dyDescent="0.25">
      <c r="B483" s="7"/>
      <c r="I483" s="7"/>
      <c r="J483" s="7"/>
      <c r="M483" s="74"/>
      <c r="N483" s="59"/>
      <c r="Q483" s="59"/>
    </row>
    <row r="484" spans="2:17" ht="120" customHeight="1" x14ac:dyDescent="0.25">
      <c r="B484" s="7"/>
      <c r="I484" s="7"/>
      <c r="J484" s="7"/>
      <c r="M484" s="74"/>
      <c r="N484" s="59"/>
      <c r="Q484" s="59"/>
    </row>
    <row r="485" spans="2:17" ht="120" customHeight="1" x14ac:dyDescent="0.25">
      <c r="B485" s="7"/>
      <c r="I485" s="7"/>
      <c r="J485" s="7"/>
      <c r="M485" s="74"/>
      <c r="N485" s="59"/>
      <c r="Q485" s="59"/>
    </row>
    <row r="486" spans="2:17" ht="120" customHeight="1" x14ac:dyDescent="0.25">
      <c r="B486" s="7"/>
      <c r="I486" s="7"/>
      <c r="J486" s="7"/>
      <c r="M486" s="74"/>
      <c r="N486" s="59"/>
      <c r="Q486" s="59"/>
    </row>
    <row r="487" spans="2:17" ht="120" customHeight="1" x14ac:dyDescent="0.25">
      <c r="B487" s="7"/>
      <c r="I487" s="7"/>
      <c r="J487" s="7"/>
      <c r="M487" s="74"/>
      <c r="N487" s="59"/>
      <c r="Q487" s="59"/>
    </row>
    <row r="488" spans="2:17" ht="120" customHeight="1" x14ac:dyDescent="0.25">
      <c r="B488" s="7"/>
      <c r="I488" s="7"/>
      <c r="J488" s="7"/>
      <c r="M488" s="74"/>
      <c r="N488" s="59"/>
      <c r="Q488" s="59"/>
    </row>
    <row r="489" spans="2:17" ht="120" customHeight="1" x14ac:dyDescent="0.25">
      <c r="B489" s="7"/>
      <c r="I489" s="7"/>
      <c r="J489" s="7"/>
      <c r="M489" s="74"/>
      <c r="N489" s="59"/>
      <c r="Q489" s="59"/>
    </row>
    <row r="490" spans="2:17" ht="120" customHeight="1" x14ac:dyDescent="0.25">
      <c r="B490" s="7"/>
      <c r="I490" s="7"/>
      <c r="J490" s="7"/>
      <c r="M490" s="74"/>
      <c r="N490" s="59"/>
      <c r="Q490" s="59"/>
    </row>
    <row r="491" spans="2:17" ht="120" customHeight="1" x14ac:dyDescent="0.25">
      <c r="B491" s="7"/>
      <c r="I491" s="7"/>
      <c r="J491" s="7"/>
      <c r="M491" s="74"/>
      <c r="N491" s="59"/>
      <c r="Q491" s="59"/>
    </row>
    <row r="492" spans="2:17" ht="120" customHeight="1" x14ac:dyDescent="0.25">
      <c r="B492" s="7"/>
      <c r="I492" s="7"/>
      <c r="J492" s="7"/>
      <c r="M492" s="74"/>
      <c r="N492" s="59"/>
      <c r="Q492" s="59"/>
    </row>
    <row r="493" spans="2:17" ht="120" customHeight="1" x14ac:dyDescent="0.25">
      <c r="B493" s="7"/>
      <c r="I493" s="7"/>
      <c r="J493" s="7"/>
      <c r="M493" s="74"/>
      <c r="N493" s="59"/>
      <c r="Q493" s="59"/>
    </row>
    <row r="494" spans="2:17" ht="120" customHeight="1" x14ac:dyDescent="0.25">
      <c r="B494" s="7"/>
      <c r="I494" s="7"/>
      <c r="J494" s="7"/>
      <c r="M494" s="74"/>
      <c r="N494" s="59"/>
      <c r="Q494" s="59"/>
    </row>
    <row r="495" spans="2:17" ht="120" customHeight="1" x14ac:dyDescent="0.25">
      <c r="B495" s="7"/>
      <c r="I495" s="7"/>
      <c r="J495" s="7"/>
      <c r="M495" s="74"/>
      <c r="N495" s="59"/>
      <c r="Q495" s="59"/>
    </row>
    <row r="496" spans="2:17" ht="120" customHeight="1" x14ac:dyDescent="0.25">
      <c r="B496" s="7"/>
      <c r="I496" s="7"/>
      <c r="J496" s="7"/>
      <c r="M496" s="74"/>
      <c r="N496" s="59"/>
      <c r="Q496" s="59"/>
    </row>
    <row r="497" spans="2:17" ht="120" customHeight="1" x14ac:dyDescent="0.25">
      <c r="B497" s="7"/>
      <c r="I497" s="7"/>
      <c r="J497" s="7"/>
      <c r="M497" s="74"/>
      <c r="N497" s="59"/>
      <c r="Q497" s="59"/>
    </row>
    <row r="498" spans="2:17" ht="120" customHeight="1" x14ac:dyDescent="0.25">
      <c r="B498" s="7"/>
      <c r="I498" s="7"/>
      <c r="J498" s="7"/>
      <c r="M498" s="74"/>
      <c r="N498" s="59"/>
      <c r="Q498" s="59"/>
    </row>
    <row r="499" spans="2:17" ht="120" customHeight="1" x14ac:dyDescent="0.25">
      <c r="B499" s="7"/>
      <c r="I499" s="7"/>
      <c r="J499" s="7"/>
      <c r="M499" s="74"/>
      <c r="N499" s="59"/>
      <c r="Q499" s="59"/>
    </row>
    <row r="500" spans="2:17" ht="120" customHeight="1" x14ac:dyDescent="0.25">
      <c r="B500" s="7"/>
      <c r="I500" s="7"/>
      <c r="J500" s="7"/>
      <c r="M500" s="74"/>
      <c r="N500" s="59"/>
      <c r="Q500" s="59"/>
    </row>
    <row r="501" spans="2:17" ht="120" customHeight="1" x14ac:dyDescent="0.25">
      <c r="B501" s="7"/>
      <c r="I501" s="7"/>
      <c r="J501" s="7"/>
      <c r="M501" s="74"/>
      <c r="N501" s="59"/>
      <c r="Q501" s="59"/>
    </row>
    <row r="502" spans="2:17" ht="120" customHeight="1" x14ac:dyDescent="0.25">
      <c r="B502" s="7"/>
      <c r="I502" s="7"/>
      <c r="J502" s="7"/>
      <c r="M502" s="74"/>
      <c r="N502" s="59"/>
      <c r="Q502" s="59"/>
    </row>
    <row r="503" spans="2:17" ht="120" customHeight="1" x14ac:dyDescent="0.25">
      <c r="B503" s="7"/>
      <c r="I503" s="7"/>
      <c r="J503" s="7"/>
      <c r="M503" s="74"/>
      <c r="N503" s="59"/>
      <c r="Q503" s="59"/>
    </row>
    <row r="504" spans="2:17" ht="120" customHeight="1" x14ac:dyDescent="0.25">
      <c r="B504" s="7"/>
      <c r="I504" s="7"/>
      <c r="J504" s="7"/>
      <c r="M504" s="74"/>
      <c r="N504" s="59"/>
      <c r="Q504" s="59"/>
    </row>
    <row r="505" spans="2:17" ht="120" customHeight="1" x14ac:dyDescent="0.25">
      <c r="B505" s="7"/>
      <c r="I505" s="7"/>
      <c r="J505" s="7"/>
      <c r="M505" s="74"/>
      <c r="N505" s="59"/>
      <c r="Q505" s="59"/>
    </row>
    <row r="506" spans="2:17" ht="120" customHeight="1" x14ac:dyDescent="0.25">
      <c r="B506" s="7"/>
      <c r="I506" s="7"/>
      <c r="J506" s="7"/>
      <c r="M506" s="74"/>
      <c r="N506" s="59"/>
      <c r="Q506" s="59"/>
    </row>
    <row r="507" spans="2:17" ht="120" customHeight="1" x14ac:dyDescent="0.25">
      <c r="B507" s="7"/>
      <c r="I507" s="7"/>
      <c r="J507" s="7"/>
      <c r="M507" s="74"/>
      <c r="N507" s="59"/>
      <c r="Q507" s="59"/>
    </row>
    <row r="508" spans="2:17" ht="120" customHeight="1" x14ac:dyDescent="0.25">
      <c r="B508" s="7"/>
      <c r="I508" s="7"/>
      <c r="J508" s="7"/>
      <c r="M508" s="74"/>
      <c r="N508" s="59"/>
      <c r="Q508" s="59"/>
    </row>
    <row r="509" spans="2:17" ht="120" customHeight="1" x14ac:dyDescent="0.25">
      <c r="B509" s="7"/>
      <c r="I509" s="7"/>
      <c r="J509" s="7"/>
      <c r="M509" s="74"/>
      <c r="N509" s="59"/>
      <c r="Q509" s="59"/>
    </row>
    <row r="510" spans="2:17" ht="120" customHeight="1" x14ac:dyDescent="0.25">
      <c r="B510" s="7"/>
      <c r="I510" s="7"/>
      <c r="J510" s="7"/>
      <c r="M510" s="74"/>
      <c r="N510" s="59"/>
      <c r="Q510" s="59"/>
    </row>
    <row r="511" spans="2:17" ht="120" customHeight="1" x14ac:dyDescent="0.25">
      <c r="B511" s="7"/>
      <c r="I511" s="7"/>
      <c r="J511" s="7"/>
      <c r="M511" s="74"/>
      <c r="N511" s="59"/>
      <c r="Q511" s="59"/>
    </row>
    <row r="512" spans="2:17" ht="120" customHeight="1" x14ac:dyDescent="0.25">
      <c r="B512" s="7"/>
      <c r="I512" s="7"/>
      <c r="J512" s="7"/>
      <c r="M512" s="74"/>
      <c r="N512" s="59"/>
      <c r="Q512" s="59"/>
    </row>
    <row r="513" spans="2:17" ht="120" customHeight="1" x14ac:dyDescent="0.25">
      <c r="B513" s="7"/>
      <c r="I513" s="7"/>
      <c r="J513" s="7"/>
      <c r="M513" s="74"/>
      <c r="N513" s="59"/>
      <c r="Q513" s="59"/>
    </row>
    <row r="514" spans="2:17" ht="120" customHeight="1" x14ac:dyDescent="0.25">
      <c r="B514" s="7"/>
      <c r="I514" s="7"/>
      <c r="J514" s="7"/>
      <c r="M514" s="74"/>
      <c r="N514" s="59"/>
      <c r="Q514" s="59"/>
    </row>
    <row r="515" spans="2:17" ht="120" customHeight="1" x14ac:dyDescent="0.25">
      <c r="B515" s="7"/>
      <c r="I515" s="7"/>
      <c r="J515" s="7"/>
      <c r="M515" s="74"/>
      <c r="N515" s="59"/>
      <c r="Q515" s="59"/>
    </row>
    <row r="516" spans="2:17" ht="120" customHeight="1" x14ac:dyDescent="0.25">
      <c r="B516" s="7"/>
      <c r="I516" s="7"/>
      <c r="J516" s="7"/>
      <c r="M516" s="74"/>
      <c r="N516" s="59"/>
      <c r="Q516" s="59"/>
    </row>
    <row r="517" spans="2:17" ht="120" customHeight="1" x14ac:dyDescent="0.25">
      <c r="B517" s="7"/>
      <c r="I517" s="7"/>
      <c r="J517" s="7"/>
      <c r="M517" s="74"/>
      <c r="N517" s="59"/>
      <c r="Q517" s="59"/>
    </row>
    <row r="518" spans="2:17" ht="120" customHeight="1" x14ac:dyDescent="0.25">
      <c r="B518" s="7"/>
      <c r="I518" s="7"/>
      <c r="J518" s="7"/>
      <c r="M518" s="74"/>
      <c r="N518" s="59"/>
      <c r="Q518" s="59"/>
    </row>
    <row r="519" spans="2:17" ht="120" customHeight="1" x14ac:dyDescent="0.25">
      <c r="B519" s="7"/>
      <c r="I519" s="7"/>
      <c r="J519" s="7"/>
      <c r="M519" s="74"/>
      <c r="N519" s="59"/>
      <c r="Q519" s="59"/>
    </row>
    <row r="520" spans="2:17" ht="120" customHeight="1" x14ac:dyDescent="0.25">
      <c r="B520" s="7"/>
      <c r="I520" s="7"/>
      <c r="J520" s="7"/>
      <c r="M520" s="74"/>
      <c r="N520" s="59"/>
      <c r="Q520" s="59"/>
    </row>
    <row r="521" spans="2:17" ht="120" customHeight="1" x14ac:dyDescent="0.25">
      <c r="B521" s="7"/>
      <c r="I521" s="7"/>
      <c r="J521" s="7"/>
      <c r="M521" s="74"/>
      <c r="N521" s="59"/>
      <c r="Q521" s="59"/>
    </row>
    <row r="522" spans="2:17" ht="120" customHeight="1" x14ac:dyDescent="0.25">
      <c r="B522" s="7"/>
      <c r="I522" s="7"/>
      <c r="J522" s="7"/>
      <c r="N522" s="59"/>
      <c r="Q522" s="59"/>
    </row>
    <row r="523" spans="2:17" ht="120" customHeight="1" x14ac:dyDescent="0.25">
      <c r="B523" s="7"/>
      <c r="I523" s="7"/>
      <c r="J523" s="7"/>
      <c r="N523" s="59"/>
      <c r="Q523" s="59"/>
    </row>
    <row r="524" spans="2:17" ht="120" customHeight="1" x14ac:dyDescent="0.25">
      <c r="B524" s="7"/>
      <c r="I524" s="7"/>
      <c r="J524" s="7"/>
      <c r="N524" s="59"/>
      <c r="Q524" s="59"/>
    </row>
    <row r="525" spans="2:17" ht="120" customHeight="1" x14ac:dyDescent="0.25">
      <c r="B525" s="7"/>
      <c r="I525" s="7"/>
      <c r="J525" s="7"/>
      <c r="N525" s="59"/>
      <c r="Q525" s="59"/>
    </row>
    <row r="526" spans="2:17" ht="120" customHeight="1" x14ac:dyDescent="0.25">
      <c r="B526" s="7"/>
      <c r="I526" s="7"/>
      <c r="J526" s="7"/>
      <c r="N526" s="59"/>
      <c r="Q526" s="59"/>
    </row>
    <row r="527" spans="2:17" ht="120" customHeight="1" x14ac:dyDescent="0.25">
      <c r="B527" s="7"/>
      <c r="I527" s="7"/>
      <c r="J527" s="7"/>
      <c r="N527" s="59"/>
      <c r="Q527" s="59"/>
    </row>
    <row r="528" spans="2:17" ht="120" customHeight="1" x14ac:dyDescent="0.25">
      <c r="B528" s="7"/>
      <c r="I528" s="7"/>
      <c r="J528" s="7"/>
      <c r="N528" s="59"/>
      <c r="Q528" s="59"/>
    </row>
    <row r="529" spans="2:17" ht="120" customHeight="1" x14ac:dyDescent="0.25">
      <c r="B529" s="7"/>
      <c r="I529" s="7"/>
      <c r="J529" s="7"/>
      <c r="N529" s="59"/>
      <c r="Q529" s="59"/>
    </row>
    <row r="530" spans="2:17" ht="120" customHeight="1" x14ac:dyDescent="0.25">
      <c r="B530" s="7"/>
      <c r="I530" s="7"/>
      <c r="J530" s="7"/>
      <c r="N530" s="59"/>
      <c r="Q530" s="59"/>
    </row>
    <row r="531" spans="2:17" ht="120" customHeight="1" x14ac:dyDescent="0.25">
      <c r="B531" s="7"/>
      <c r="I531" s="7"/>
      <c r="J531" s="7"/>
      <c r="N531" s="59"/>
      <c r="Q531" s="59"/>
    </row>
    <row r="532" spans="2:17" ht="120" customHeight="1" x14ac:dyDescent="0.25">
      <c r="B532" s="7"/>
      <c r="I532" s="7"/>
      <c r="J532" s="7"/>
      <c r="N532" s="59"/>
      <c r="Q532" s="59"/>
    </row>
    <row r="533" spans="2:17" ht="120" customHeight="1" x14ac:dyDescent="0.25">
      <c r="B533" s="7"/>
      <c r="I533" s="7"/>
      <c r="J533" s="7"/>
      <c r="N533" s="59"/>
      <c r="Q533" s="59"/>
    </row>
    <row r="534" spans="2:17" ht="120" customHeight="1" x14ac:dyDescent="0.25">
      <c r="B534" s="7"/>
      <c r="I534" s="7"/>
      <c r="J534" s="7"/>
      <c r="N534" s="59"/>
      <c r="Q534" s="59"/>
    </row>
    <row r="535" spans="2:17" ht="120" customHeight="1" x14ac:dyDescent="0.25">
      <c r="B535" s="7"/>
      <c r="I535" s="7"/>
      <c r="J535" s="7"/>
      <c r="N535" s="59"/>
      <c r="Q535" s="59"/>
    </row>
    <row r="536" spans="2:17" ht="120" customHeight="1" x14ac:dyDescent="0.25">
      <c r="B536" s="7"/>
      <c r="I536" s="7"/>
      <c r="J536" s="7"/>
      <c r="N536" s="59"/>
      <c r="Q536" s="59"/>
    </row>
    <row r="537" spans="2:17" ht="120" customHeight="1" x14ac:dyDescent="0.25">
      <c r="B537" s="7"/>
      <c r="I537" s="7"/>
      <c r="J537" s="7"/>
      <c r="N537" s="59"/>
      <c r="Q537" s="59"/>
    </row>
    <row r="538" spans="2:17" ht="120" customHeight="1" x14ac:dyDescent="0.25">
      <c r="B538" s="7"/>
      <c r="I538" s="7"/>
      <c r="J538" s="7"/>
      <c r="N538" s="59"/>
      <c r="Q538" s="59"/>
    </row>
    <row r="539" spans="2:17" ht="120" customHeight="1" x14ac:dyDescent="0.25">
      <c r="B539" s="7"/>
      <c r="I539" s="7"/>
      <c r="J539" s="7"/>
      <c r="N539" s="59"/>
      <c r="Q539" s="59"/>
    </row>
    <row r="540" spans="2:17" ht="120" customHeight="1" x14ac:dyDescent="0.25">
      <c r="B540" s="7"/>
      <c r="I540" s="7"/>
      <c r="J540" s="7"/>
      <c r="N540" s="59"/>
      <c r="Q540" s="59"/>
    </row>
    <row r="541" spans="2:17" ht="120" customHeight="1" x14ac:dyDescent="0.25">
      <c r="B541" s="7"/>
      <c r="I541" s="7"/>
      <c r="J541" s="7"/>
      <c r="N541" s="59"/>
      <c r="Q541" s="59"/>
    </row>
    <row r="542" spans="2:17" ht="120" customHeight="1" x14ac:dyDescent="0.25">
      <c r="B542" s="7"/>
      <c r="I542" s="7"/>
      <c r="J542" s="7"/>
      <c r="N542" s="59"/>
      <c r="Q542" s="59"/>
    </row>
    <row r="543" spans="2:17" ht="120" customHeight="1" x14ac:dyDescent="0.25">
      <c r="B543" s="7"/>
      <c r="I543" s="7"/>
      <c r="J543" s="7"/>
      <c r="N543" s="59"/>
      <c r="Q543" s="59"/>
    </row>
    <row r="544" spans="2:17" ht="120" customHeight="1" x14ac:dyDescent="0.25">
      <c r="B544" s="7"/>
      <c r="I544" s="7"/>
      <c r="J544" s="7"/>
      <c r="N544" s="59"/>
      <c r="Q544" s="59"/>
    </row>
    <row r="545" spans="2:17" ht="120" customHeight="1" x14ac:dyDescent="0.25">
      <c r="B545" s="7"/>
      <c r="I545" s="7"/>
      <c r="J545" s="7"/>
      <c r="N545" s="59"/>
      <c r="Q545" s="59"/>
    </row>
    <row r="546" spans="2:17" ht="120" customHeight="1" x14ac:dyDescent="0.25">
      <c r="B546" s="7"/>
      <c r="I546" s="7"/>
      <c r="J546" s="7"/>
      <c r="N546" s="59"/>
      <c r="Q546" s="59"/>
    </row>
    <row r="547" spans="2:17" ht="120" customHeight="1" x14ac:dyDescent="0.25">
      <c r="B547" s="7"/>
      <c r="I547" s="7"/>
      <c r="J547" s="7"/>
      <c r="N547" s="59"/>
      <c r="Q547" s="59"/>
    </row>
    <row r="548" spans="2:17" ht="120" customHeight="1" x14ac:dyDescent="0.25">
      <c r="B548" s="7"/>
      <c r="I548" s="7"/>
      <c r="J548" s="7"/>
      <c r="N548" s="59"/>
      <c r="Q548" s="59"/>
    </row>
    <row r="549" spans="2:17" ht="120" customHeight="1" x14ac:dyDescent="0.25">
      <c r="B549" s="7"/>
      <c r="I549" s="7"/>
      <c r="J549" s="7"/>
      <c r="N549" s="59"/>
      <c r="Q549" s="59"/>
    </row>
    <row r="550" spans="2:17" ht="120" customHeight="1" x14ac:dyDescent="0.25">
      <c r="B550" s="7"/>
      <c r="I550" s="7"/>
      <c r="J550" s="7"/>
      <c r="N550" s="59"/>
      <c r="Q550" s="59"/>
    </row>
    <row r="551" spans="2:17" ht="120" customHeight="1" x14ac:dyDescent="0.25">
      <c r="B551" s="7"/>
      <c r="I551" s="7"/>
      <c r="J551" s="7"/>
      <c r="N551" s="59"/>
      <c r="Q551" s="59"/>
    </row>
    <row r="552" spans="2:17" ht="120" customHeight="1" x14ac:dyDescent="0.25">
      <c r="B552" s="7"/>
      <c r="I552" s="7"/>
      <c r="J552" s="7"/>
      <c r="N552" s="59"/>
      <c r="Q552" s="59"/>
    </row>
    <row r="553" spans="2:17" ht="120" customHeight="1" x14ac:dyDescent="0.25">
      <c r="B553" s="7"/>
      <c r="I553" s="7"/>
      <c r="J553" s="7"/>
      <c r="N553" s="59"/>
      <c r="Q553" s="59"/>
    </row>
    <row r="554" spans="2:17" ht="120" customHeight="1" x14ac:dyDescent="0.25">
      <c r="B554" s="7"/>
      <c r="I554" s="7"/>
      <c r="J554" s="7"/>
      <c r="N554" s="59"/>
      <c r="Q554" s="59"/>
    </row>
    <row r="555" spans="2:17" ht="120" customHeight="1" x14ac:dyDescent="0.25">
      <c r="B555" s="7"/>
      <c r="I555" s="7"/>
      <c r="J555" s="7"/>
      <c r="N555" s="59"/>
      <c r="Q555" s="59"/>
    </row>
    <row r="556" spans="2:17" ht="120" customHeight="1" x14ac:dyDescent="0.25">
      <c r="B556" s="7"/>
      <c r="I556" s="7"/>
      <c r="J556" s="7"/>
      <c r="N556" s="59"/>
      <c r="Q556" s="59"/>
    </row>
    <row r="557" spans="2:17" ht="120" customHeight="1" x14ac:dyDescent="0.25">
      <c r="B557" s="7"/>
      <c r="I557" s="7"/>
      <c r="J557" s="7"/>
      <c r="N557" s="59"/>
      <c r="Q557" s="59"/>
    </row>
    <row r="558" spans="2:17" ht="120" customHeight="1" x14ac:dyDescent="0.25">
      <c r="B558" s="7"/>
      <c r="I558" s="7"/>
      <c r="J558" s="7"/>
      <c r="N558" s="59"/>
      <c r="Q558" s="59"/>
    </row>
    <row r="559" spans="2:17" ht="120" customHeight="1" x14ac:dyDescent="0.25">
      <c r="B559" s="7"/>
      <c r="I559" s="7"/>
      <c r="J559" s="7"/>
      <c r="N559" s="59"/>
      <c r="Q559" s="59"/>
    </row>
    <row r="560" spans="2:17" ht="120" customHeight="1" x14ac:dyDescent="0.25">
      <c r="B560" s="7"/>
      <c r="I560" s="7"/>
      <c r="J560" s="7"/>
      <c r="N560" s="59"/>
      <c r="Q560" s="59"/>
    </row>
    <row r="561" spans="2:17" ht="120" customHeight="1" x14ac:dyDescent="0.25">
      <c r="B561" s="7"/>
      <c r="I561" s="7"/>
      <c r="J561" s="7"/>
      <c r="N561" s="59"/>
      <c r="Q561" s="59"/>
    </row>
    <row r="562" spans="2:17" ht="120" customHeight="1" x14ac:dyDescent="0.25">
      <c r="B562" s="7"/>
      <c r="I562" s="7"/>
      <c r="J562" s="7"/>
      <c r="N562" s="59"/>
      <c r="Q562" s="59"/>
    </row>
    <row r="563" spans="2:17" ht="120" customHeight="1" x14ac:dyDescent="0.25">
      <c r="B563" s="7"/>
      <c r="I563" s="7"/>
      <c r="J563" s="7"/>
      <c r="N563" s="59"/>
      <c r="Q563" s="59"/>
    </row>
    <row r="564" spans="2:17" ht="120" customHeight="1" x14ac:dyDescent="0.25">
      <c r="B564" s="7"/>
      <c r="I564" s="7"/>
      <c r="J564" s="7"/>
      <c r="N564" s="59"/>
      <c r="Q564" s="59"/>
    </row>
    <row r="565" spans="2:17" ht="120" customHeight="1" x14ac:dyDescent="0.25">
      <c r="B565" s="7"/>
      <c r="I565" s="7"/>
      <c r="J565" s="7"/>
      <c r="N565" s="59"/>
      <c r="Q565" s="59"/>
    </row>
    <row r="566" spans="2:17" ht="120" customHeight="1" x14ac:dyDescent="0.25">
      <c r="B566" s="7"/>
      <c r="I566" s="7"/>
      <c r="J566" s="7"/>
      <c r="N566" s="59"/>
      <c r="Q566" s="59"/>
    </row>
    <row r="567" spans="2:17" ht="120" customHeight="1" x14ac:dyDescent="0.25">
      <c r="B567" s="7"/>
      <c r="I567" s="7"/>
      <c r="J567" s="7"/>
      <c r="N567" s="59"/>
      <c r="Q567" s="59"/>
    </row>
    <row r="568" spans="2:17" ht="120" customHeight="1" x14ac:dyDescent="0.25">
      <c r="B568" s="7"/>
      <c r="I568" s="7"/>
      <c r="J568" s="7"/>
      <c r="N568" s="59"/>
      <c r="Q568" s="59"/>
    </row>
    <row r="569" spans="2:17" ht="120" customHeight="1" x14ac:dyDescent="0.25">
      <c r="B569" s="7"/>
      <c r="I569" s="7"/>
      <c r="J569" s="7"/>
      <c r="N569" s="59"/>
      <c r="Q569" s="59"/>
    </row>
    <row r="570" spans="2:17" ht="120" customHeight="1" x14ac:dyDescent="0.25">
      <c r="B570" s="7"/>
      <c r="I570" s="7"/>
      <c r="J570" s="7"/>
      <c r="N570" s="59"/>
      <c r="Q570" s="59"/>
    </row>
    <row r="571" spans="2:17" ht="120" customHeight="1" x14ac:dyDescent="0.25">
      <c r="B571" s="7"/>
      <c r="I571" s="7"/>
      <c r="J571" s="7"/>
      <c r="N571" s="59"/>
      <c r="Q571" s="59"/>
    </row>
    <row r="572" spans="2:17" ht="120" customHeight="1" x14ac:dyDescent="0.25">
      <c r="B572" s="7"/>
      <c r="I572" s="7"/>
      <c r="J572" s="7"/>
      <c r="N572" s="59"/>
      <c r="Q572" s="59"/>
    </row>
    <row r="573" spans="2:17" ht="120" customHeight="1" x14ac:dyDescent="0.25">
      <c r="B573" s="7"/>
      <c r="I573" s="7"/>
      <c r="J573" s="7"/>
      <c r="N573" s="59"/>
      <c r="Q573" s="59"/>
    </row>
    <row r="574" spans="2:17" ht="120" customHeight="1" x14ac:dyDescent="0.25">
      <c r="B574" s="7"/>
      <c r="I574" s="7"/>
      <c r="J574" s="7"/>
      <c r="N574" s="59"/>
      <c r="Q574" s="59"/>
    </row>
    <row r="575" spans="2:17" ht="120" customHeight="1" x14ac:dyDescent="0.25">
      <c r="B575" s="7"/>
      <c r="I575" s="7"/>
      <c r="J575" s="7"/>
      <c r="N575" s="59"/>
      <c r="Q575" s="59"/>
    </row>
    <row r="576" spans="2:17" ht="120" customHeight="1" x14ac:dyDescent="0.25">
      <c r="B576" s="7"/>
      <c r="I576" s="7"/>
      <c r="J576" s="7"/>
      <c r="N576" s="59"/>
      <c r="Q576" s="59"/>
    </row>
    <row r="577" spans="2:17" ht="120" customHeight="1" x14ac:dyDescent="0.25">
      <c r="B577" s="7"/>
      <c r="I577" s="7"/>
      <c r="J577" s="7"/>
      <c r="N577" s="59"/>
      <c r="Q577" s="59"/>
    </row>
    <row r="578" spans="2:17" ht="120" customHeight="1" x14ac:dyDescent="0.25">
      <c r="B578" s="7"/>
      <c r="I578" s="7"/>
      <c r="J578" s="7"/>
      <c r="N578" s="59"/>
      <c r="Q578" s="59"/>
    </row>
    <row r="579" spans="2:17" ht="120" customHeight="1" x14ac:dyDescent="0.25">
      <c r="B579" s="7"/>
      <c r="I579" s="7"/>
      <c r="J579" s="7"/>
      <c r="N579" s="59"/>
      <c r="Q579" s="59"/>
    </row>
    <row r="580" spans="2:17" ht="120" customHeight="1" x14ac:dyDescent="0.25">
      <c r="B580" s="7"/>
      <c r="I580" s="7"/>
      <c r="J580" s="7"/>
      <c r="N580" s="59"/>
      <c r="Q580" s="59"/>
    </row>
    <row r="581" spans="2:17" ht="120" customHeight="1" x14ac:dyDescent="0.25">
      <c r="B581" s="7"/>
      <c r="I581" s="7"/>
      <c r="J581" s="7"/>
      <c r="N581" s="59"/>
      <c r="Q581" s="59"/>
    </row>
    <row r="582" spans="2:17" ht="120" customHeight="1" x14ac:dyDescent="0.25">
      <c r="B582" s="7"/>
      <c r="I582" s="7"/>
      <c r="J582" s="7"/>
      <c r="N582" s="59"/>
      <c r="Q582" s="59"/>
    </row>
    <row r="583" spans="2:17" ht="120" customHeight="1" x14ac:dyDescent="0.25">
      <c r="B583" s="7"/>
      <c r="I583" s="7"/>
      <c r="J583" s="7"/>
      <c r="N583" s="59"/>
      <c r="Q583" s="59"/>
    </row>
    <row r="584" spans="2:17" ht="120" customHeight="1" x14ac:dyDescent="0.25">
      <c r="B584" s="7"/>
      <c r="I584" s="7"/>
      <c r="J584" s="7"/>
      <c r="N584" s="59"/>
      <c r="Q584" s="59"/>
    </row>
    <row r="585" spans="2:17" ht="120" customHeight="1" x14ac:dyDescent="0.25">
      <c r="B585" s="7"/>
      <c r="I585" s="7"/>
      <c r="J585" s="7"/>
      <c r="N585" s="59"/>
      <c r="Q585" s="59"/>
    </row>
    <row r="586" spans="2:17" ht="120" customHeight="1" x14ac:dyDescent="0.25">
      <c r="B586" s="7"/>
      <c r="I586" s="7"/>
      <c r="J586" s="7"/>
      <c r="N586" s="59"/>
      <c r="Q586" s="59"/>
    </row>
    <row r="587" spans="2:17" ht="120" customHeight="1" x14ac:dyDescent="0.25">
      <c r="B587" s="7"/>
      <c r="I587" s="7"/>
      <c r="J587" s="7"/>
      <c r="N587" s="59"/>
      <c r="Q587" s="59"/>
    </row>
    <row r="588" spans="2:17" ht="120" customHeight="1" x14ac:dyDescent="0.25">
      <c r="B588" s="7"/>
      <c r="I588" s="7"/>
      <c r="J588" s="7"/>
      <c r="N588" s="59"/>
      <c r="Q588" s="59"/>
    </row>
    <row r="589" spans="2:17" ht="120" customHeight="1" x14ac:dyDescent="0.25">
      <c r="B589" s="7"/>
      <c r="I589" s="7"/>
      <c r="J589" s="7"/>
      <c r="N589" s="59"/>
      <c r="Q589" s="59"/>
    </row>
    <row r="590" spans="2:17" ht="120" customHeight="1" x14ac:dyDescent="0.25">
      <c r="B590" s="7"/>
      <c r="I590" s="7"/>
      <c r="J590" s="7"/>
      <c r="N590" s="59"/>
      <c r="Q590" s="59"/>
    </row>
    <row r="591" spans="2:17" ht="120" customHeight="1" x14ac:dyDescent="0.25">
      <c r="B591" s="7"/>
      <c r="I591" s="7"/>
      <c r="J591" s="7"/>
      <c r="N591" s="59"/>
      <c r="Q591" s="59"/>
    </row>
    <row r="592" spans="2:17" ht="120" customHeight="1" x14ac:dyDescent="0.25">
      <c r="B592" s="7"/>
      <c r="I592" s="7"/>
      <c r="J592" s="7"/>
      <c r="N592" s="59"/>
      <c r="Q592" s="59"/>
    </row>
    <row r="593" spans="2:17" ht="120" customHeight="1" x14ac:dyDescent="0.25">
      <c r="B593" s="7"/>
      <c r="I593" s="7"/>
      <c r="J593" s="7"/>
      <c r="N593" s="59"/>
      <c r="Q593" s="59"/>
    </row>
    <row r="594" spans="2:17" ht="120" customHeight="1" x14ac:dyDescent="0.25">
      <c r="B594" s="7"/>
      <c r="I594" s="7"/>
      <c r="J594" s="7"/>
      <c r="N594" s="59"/>
      <c r="Q594" s="59"/>
    </row>
    <row r="595" spans="2:17" ht="120" customHeight="1" x14ac:dyDescent="0.25">
      <c r="B595" s="7"/>
      <c r="I595" s="7"/>
      <c r="J595" s="7"/>
      <c r="N595" s="59"/>
      <c r="Q595" s="59"/>
    </row>
    <row r="596" spans="2:17" ht="120" customHeight="1" x14ac:dyDescent="0.25">
      <c r="B596" s="7"/>
      <c r="I596" s="7"/>
      <c r="J596" s="7"/>
      <c r="N596" s="59"/>
      <c r="Q596" s="59"/>
    </row>
  </sheetData>
  <sheetProtection algorithmName="SHA-512" hashValue="Ss2vwx5WTRLElSEc3gDFN9TtbEn51gWGWnGH4lpLDfcGRTrQ0+dp5gTdkTWRywZMMB5bDMG7rAOeDT61TG/oMw==" saltValue="zbygEIBfijpgyUnrNqHR9A==" spinCount="100000" sheet="1" selectLockedCells="1" sort="0" autoFilter="0"/>
  <mergeCells count="28">
    <mergeCell ref="B38:B41"/>
    <mergeCell ref="C38:F41"/>
    <mergeCell ref="B30:B31"/>
    <mergeCell ref="D29:F29"/>
    <mergeCell ref="B34:D34"/>
    <mergeCell ref="E34:F34"/>
    <mergeCell ref="E33:F33"/>
    <mergeCell ref="B11:R13"/>
    <mergeCell ref="B15:R21"/>
    <mergeCell ref="B14:R14"/>
    <mergeCell ref="B33:D33"/>
    <mergeCell ref="D31:F31"/>
    <mergeCell ref="B1:R10"/>
    <mergeCell ref="R38:R41"/>
    <mergeCell ref="B24:F25"/>
    <mergeCell ref="G38:J41"/>
    <mergeCell ref="B36:E36"/>
    <mergeCell ref="B28:B29"/>
    <mergeCell ref="B22:F22"/>
    <mergeCell ref="G28:M29"/>
    <mergeCell ref="G30:M31"/>
    <mergeCell ref="G27:M27"/>
    <mergeCell ref="R22:R37"/>
    <mergeCell ref="D27:F27"/>
    <mergeCell ref="D30:F30"/>
    <mergeCell ref="D28:F28"/>
    <mergeCell ref="D26:F26"/>
    <mergeCell ref="K38:Q41"/>
  </mergeCells>
  <conditionalFormatting sqref="A43:R596">
    <cfRule type="expression" dxfId="49" priority="2433">
      <formula>$B43&lt;&gt;""</formula>
    </cfRule>
  </conditionalFormatting>
  <conditionalFormatting sqref="G30">
    <cfRule type="expression" dxfId="38" priority="6">
      <formula>OR($D$31="",$D$30="")</formula>
    </cfRule>
  </conditionalFormatting>
  <conditionalFormatting sqref="I43:I596">
    <cfRule type="expression" dxfId="35" priority="8">
      <formula>IF($I43="",FALSE,IF($I43&gt;TODAY(),TRUE,FALSE))</formula>
    </cfRule>
    <cfRule type="expression" dxfId="34" priority="2430">
      <formula>IF($I43="",FALSE,IF($I43&gt;TODAY(),FALSE,TRUE))</formula>
    </cfRule>
  </conditionalFormatting>
  <conditionalFormatting sqref="J43:K596">
    <cfRule type="expression" dxfId="33" priority="10">
      <formula>FIND("EVALUATION RECENTE",J43,1)</formula>
    </cfRule>
    <cfRule type="expression" dxfId="32" priority="17">
      <formula>MID(J43,1,3)="TNC"</formula>
    </cfRule>
  </conditionalFormatting>
  <conditionalFormatting sqref="M43:M596">
    <cfRule type="dataBar" priority="18">
      <dataBar>
        <cfvo type="num" val="0"/>
        <cfvo type="num" val="50"/>
        <color theme="9" tint="0.79998168889431442"/>
      </dataBar>
      <extLst>
        <ext xmlns:x14="http://schemas.microsoft.com/office/spreadsheetml/2009/9/main" uri="{B025F937-C7B1-47D3-B67F-A62EFF666E3E}">
          <x14:id>{5FE2F079-E396-4472-81BC-FEEBFCB8BD58}</x14:id>
        </ext>
      </extLst>
    </cfRule>
  </conditionalFormatting>
  <conditionalFormatting sqref="N43:Q596">
    <cfRule type="cellIs" dxfId="31" priority="24" operator="equal">
      <formula>"-"</formula>
    </cfRule>
  </conditionalFormatting>
  <dataValidations xWindow="575" yWindow="1114" count="9">
    <dataValidation allowBlank="1" showInputMessage="1" sqref="B15 G38 B38:F42 G42:K42 R42 R38 B11 M35:Q35 B33:B34 L32:Q34 L36:Q37 S11:XFD37 Q24:Q34" xr:uid="{CE511467-6A3F-4C0F-9B62-BC49FD3853AB}"/>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support bois visé parmi les propositions de la liste déroulante._x000a_Pour cela, cliquer sur la petite flèche en bas à droite de la cellule." sqref="D27:F27" xr:uid="{7C900810-1075-422F-B186-18E1408BBB28}">
      <formula1>LISTE_SUPPORT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situation du bâtiment visée parmi les propositions de la liste déroulante._x000a_Pour cela, cliquer sur la petite flèche en bas à droite de la cellule." sqref="D29:F29" xr:uid="{E91B5D51-C7D9-4C21-ADE7-5FB6C465F3CB}">
      <formula1>LISTE_SITUATION_BATIMENT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zone de sismicité visée parmi les propositions de la liste déroulante._x000a_Pour cela, cliquer sur la petite flèche en bas à droite de la cellule." sqref="D30:F30" xr:uid="{291AA389-7ABA-4B69-B8A0-136829C6A3AB}">
      <formula1>LISTE_ZONE_SISMIQUE</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catégorie d'importance visée parmi les propositions de la liste déroulante._x000a_Pour cela, cliquer sur la petite flèche en bas à droite de la cellule." sqref="D31:D34 E31:F32" xr:uid="{A2C749C2-863F-48B9-95B6-C8A572C5143E}">
      <formula1>LISTE_CATEGORIE_BATIMENT</formula1>
    </dataValidation>
    <dataValidation type="decimal" allowBlank="1" showInputMessage="1" showErrorMessage="1" error="L'information saisie n'est pas appropriée pour cette donnée._x000a_Veuillez saisir les informations en fonction des instructions de saisie de la case sélectionnée." promptTitle="INSTRUCTIONS DE SAISIE" prompt="Taper une valeur comprise entre 0 et 50m._x000a_Elle peut comprendre des chiffres derrière la virgule." sqref="D28:F28" xr:uid="{8271BC4C-EABD-4DB2-9CFB-23C744242351}">
      <formula1>0</formula1>
      <formula2>50</formula2>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ordre voulu parmi les propositions de la liste déroulante._x000a_Pour cela, cliquer sur la petite flèche en bas à droite de la cellule." sqref="E34:F34" xr:uid="{B32E7339-C35A-43C2-BC70-BEDD6C4ED42F}">
      <formula1>"CROISSANT (de A à Z), DECROISSANT (de Z à A)"</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critère de tri voulu parmi les propositions de la liste déroulante._x000a_Pour cela, cliquer sur la petite flèche en bas à droite de la cellule." sqref="E33:F33" xr:uid="{BEC4FEDF-3FBE-4D00-8B44-4F9197E72497}">
      <formula1>LISTE_TRI</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catégorie d'importance visée parmi les propositions de la liste déroulante._x000a_Pour cela, cliquer sur la petite flèche en bas à droite de la cellule." sqref="E34:F34" xr:uid="{E07C71CA-8BE9-4527-B028-A8F46C09F9D8}">
      <formula1>"CROISSANT, DECROISSANT"</formula1>
    </dataValidation>
  </dataValidations>
  <hyperlinks>
    <hyperlink ref="B22" r:id="rId1" xr:uid="{E0CD06ED-3486-4CDC-AD68-B83DD53FE6B0}"/>
  </hyperlinks>
  <printOptions horizontalCentered="1"/>
  <pageMargins left="0.70866141732283472" right="0.70866141732283472" top="0.74803149606299213" bottom="0.74803149606299213" header="0.31496062992125984" footer="0.31496062992125984"/>
  <pageSetup paperSize="8" scale="37" fitToHeight="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ltText="qsfqgsdx">
                <anchor moveWithCells="1">
                  <from>
                    <xdr:col>1</xdr:col>
                    <xdr:colOff>400050</xdr:colOff>
                    <xdr:row>26</xdr:row>
                    <xdr:rowOff>180975</xdr:rowOff>
                  </from>
                  <to>
                    <xdr:col>1</xdr:col>
                    <xdr:colOff>628650</xdr:colOff>
                    <xdr:row>26</xdr:row>
                    <xdr:rowOff>390525</xdr:rowOff>
                  </to>
                </anchor>
              </controlPr>
            </control>
          </mc:Choice>
        </mc:AlternateContent>
        <mc:AlternateContent xmlns:mc="http://schemas.openxmlformats.org/markup-compatibility/2006">
          <mc:Choice Requires="x14">
            <control shapeId="2062" r:id="rId6" name="Check Box 14">
              <controlPr defaultSize="0" autoFill="0" autoLine="0" autoPict="0" altText="qsfqgsdx">
                <anchor moveWithCells="1">
                  <from>
                    <xdr:col>1</xdr:col>
                    <xdr:colOff>390525</xdr:colOff>
                    <xdr:row>27</xdr:row>
                    <xdr:rowOff>485775</xdr:rowOff>
                  </from>
                  <to>
                    <xdr:col>1</xdr:col>
                    <xdr:colOff>609600</xdr:colOff>
                    <xdr:row>28</xdr:row>
                    <xdr:rowOff>152400</xdr:rowOff>
                  </to>
                </anchor>
              </controlPr>
            </control>
          </mc:Choice>
        </mc:AlternateContent>
        <mc:AlternateContent xmlns:mc="http://schemas.openxmlformats.org/markup-compatibility/2006">
          <mc:Choice Requires="x14">
            <control shapeId="2063" r:id="rId7" name="Check Box 15">
              <controlPr defaultSize="0" autoFill="0" autoLine="0" autoPict="0" altText="qsfqgsdx">
                <anchor moveWithCells="1">
                  <from>
                    <xdr:col>1</xdr:col>
                    <xdr:colOff>419100</xdr:colOff>
                    <xdr:row>29</xdr:row>
                    <xdr:rowOff>485775</xdr:rowOff>
                  </from>
                  <to>
                    <xdr:col>1</xdr:col>
                    <xdr:colOff>638175</xdr:colOff>
                    <xdr:row>30</xdr:row>
                    <xdr:rowOff>104775</xdr:rowOff>
                  </to>
                </anchor>
              </controlPr>
            </control>
          </mc:Choice>
        </mc:AlternateContent>
      </controls>
    </mc:Choice>
  </mc:AlternateContent>
  <tableParts count="1">
    <tablePart r:id="rId8"/>
  </tableParts>
  <extLst>
    <ext xmlns:x14="http://schemas.microsoft.com/office/spreadsheetml/2009/9/main" uri="{78C0D931-6437-407d-A8EE-F0AAD7539E65}">
      <x14:conditionalFormattings>
        <x14:conditionalFormatting xmlns:xm="http://schemas.microsoft.com/office/excel/2006/main">
          <x14:cfRule type="expression" priority="1" id="{4C4F5BA6-1F7D-4209-A9B1-F82E6C525284}">
            <xm:f>'PR-tampon'!$F9=2</xm:f>
            <x14:dxf>
              <fill>
                <patternFill>
                  <bgColor rgb="FFCCCCFF"/>
                </patternFill>
              </fill>
            </x14:dxf>
          </x14:cfRule>
          <x14:cfRule type="expression" priority="7" id="{AE52030E-3E76-46F5-B552-C9123F9054F1}">
            <xm:f>'PR-tampon'!$F9=1</xm:f>
            <x14:dxf>
              <fill>
                <patternFill>
                  <bgColor theme="0" tint="-0.24994659260841701"/>
                </patternFill>
              </fill>
            </x14:dxf>
          </x14:cfRule>
          <xm:sqref>B43:R596</xm:sqref>
        </x14:conditionalFormatting>
        <x14:conditionalFormatting xmlns:xm="http://schemas.microsoft.com/office/excel/2006/main">
          <x14:cfRule type="expression" priority="2434" id="{00000000-000E-0000-0200-000002000000}">
            <xm:f>'PR-tampon'!$B$3=FALSE</xm:f>
            <x14:dxf>
              <font>
                <color theme="0"/>
              </font>
              <fill>
                <patternFill patternType="none">
                  <bgColor auto="1"/>
                </patternFill>
              </fill>
            </x14:dxf>
          </x14:cfRule>
          <xm:sqref>D27</xm:sqref>
        </x14:conditionalFormatting>
        <x14:conditionalFormatting xmlns:xm="http://schemas.microsoft.com/office/excel/2006/main">
          <x14:cfRule type="expression" priority="2438" id="{2D40F319-872A-4FFE-B5A9-B37ABA8BE0D7}">
            <xm:f>'PR-tampon'!$B$4=FALSE</xm:f>
            <x14:dxf>
              <font>
                <color theme="0"/>
              </font>
              <fill>
                <patternFill>
                  <bgColor theme="0"/>
                </patternFill>
              </fill>
            </x14:dxf>
          </x14:cfRule>
          <xm:sqref>D28:F29</xm:sqref>
        </x14:conditionalFormatting>
        <x14:conditionalFormatting xmlns:xm="http://schemas.microsoft.com/office/excel/2006/main">
          <x14:cfRule type="expression" priority="9" id="{50B911D4-69B5-479C-95B6-371CF7601235}">
            <xm:f>'PR-tampon'!$B$5=FALSE</xm:f>
            <x14:dxf>
              <font>
                <color theme="0"/>
              </font>
              <fill>
                <patternFill>
                  <bgColor theme="0"/>
                </patternFill>
              </fill>
            </x14:dxf>
          </x14:cfRule>
          <xm:sqref>D30:F31</xm:sqref>
        </x14:conditionalFormatting>
        <x14:conditionalFormatting xmlns:xm="http://schemas.microsoft.com/office/excel/2006/main">
          <x14:cfRule type="expression" priority="3" id="{27E07ED3-019C-47F5-ABA0-B42AF568607A}">
            <xm:f>AND('PR-tampon'!$B$3=TRUE,$D$27="")</xm:f>
            <x14:dxf>
              <font>
                <b/>
                <i val="0"/>
                <color theme="5"/>
              </font>
              <fill>
                <patternFill patternType="none">
                  <bgColor auto="1"/>
                </patternFill>
              </fill>
            </x14:dxf>
          </x14:cfRule>
          <x14:cfRule type="expression" priority="2435" id="{00000000-000E-0000-0200-000001000000}">
            <xm:f>AND('PR-tampon'!$B$3=TRUE,$D$27&lt;&gt;"")</xm:f>
            <x14:dxf>
              <font>
                <color theme="0"/>
              </font>
              <fill>
                <patternFill patternType="none">
                  <bgColor auto="1"/>
                </patternFill>
              </fill>
            </x14:dxf>
          </x14:cfRule>
          <xm:sqref>G27</xm:sqref>
        </x14:conditionalFormatting>
        <x14:conditionalFormatting xmlns:xm="http://schemas.microsoft.com/office/excel/2006/main">
          <x14:cfRule type="expression" priority="4" id="{E67C065D-E92E-414D-926B-35438118D3CA}">
            <xm:f>AND(OR($D$28="",$D$29=""),'PR-tampon'!$B$4=TRUE)</xm:f>
            <x14:dxf>
              <font>
                <b/>
                <i val="0"/>
                <color theme="5"/>
              </font>
              <fill>
                <patternFill patternType="none">
                  <bgColor auto="1"/>
                </patternFill>
              </fill>
            </x14:dxf>
          </x14:cfRule>
          <x14:cfRule type="expression" priority="5" id="{00000000-000E-0000-0200-000001000000}">
            <xm:f>AND(OR($D$28="",$D$29=""),'PR-tampon'!$B$4=FALSE)</xm:f>
            <x14:dxf>
              <font>
                <b/>
                <i val="0"/>
                <color rgb="FFFF0000"/>
              </font>
            </x14:dxf>
          </x14:cfRule>
          <x14:cfRule type="expression" priority="2436" id="{8C369895-9F88-45E4-9121-0A882C8F0634}">
            <xm:f>'PR-tampon'!$B$4=TRUE</xm:f>
            <x14:dxf>
              <font>
                <color theme="0"/>
              </font>
              <fill>
                <patternFill patternType="none">
                  <bgColor auto="1"/>
                </patternFill>
              </fill>
            </x14:dxf>
          </x14:cfRule>
          <xm:sqref>G28</xm:sqref>
        </x14:conditionalFormatting>
        <x14:conditionalFormatting xmlns:xm="http://schemas.microsoft.com/office/excel/2006/main">
          <x14:cfRule type="expression" priority="2437" id="{6A244A29-1420-442B-BD21-DD3A943F231C}">
            <xm:f>'PR-tampon'!$B$5=TRUE</xm:f>
            <x14:dxf>
              <font>
                <color theme="0"/>
              </font>
              <fill>
                <patternFill patternType="none">
                  <bgColor auto="1"/>
                </patternFill>
              </fill>
            </x14:dxf>
          </x14:cfRule>
          <xm:sqref>G30</xm:sqref>
        </x14:conditionalFormatting>
        <x14:conditionalFormatting xmlns:xm="http://schemas.microsoft.com/office/excel/2006/main">
          <x14:cfRule type="expression" priority="2" id="{CDB93233-CDA6-44B2-9950-65A019439528}">
            <xm:f>AND(OR($D$31="",ZONE_SIS_VISEE=""),'PR-tampon'!$B$5=TRUE)</xm:f>
            <x14:dxf>
              <font>
                <b/>
                <i val="0"/>
                <color theme="5"/>
              </font>
              <fill>
                <patternFill patternType="none">
                  <bgColor auto="1"/>
                </patternFill>
              </fill>
            </x14:dxf>
          </x14:cfRule>
          <xm:sqref>G30:M31</xm:sqref>
        </x14:conditionalFormatting>
        <x14:conditionalFormatting xmlns:xm="http://schemas.microsoft.com/office/excel/2006/main">
          <x14:cfRule type="dataBar" id="{5FE2F079-E396-4472-81BC-FEEBFCB8BD58}">
            <x14:dataBar minLength="0" maxLength="100" gradient="0">
              <x14:cfvo type="num">
                <xm:f>0</xm:f>
              </x14:cfvo>
              <x14:cfvo type="num">
                <xm:f>50</xm:f>
              </x14:cfvo>
              <x14:negativeFillColor rgb="FFFF0000"/>
              <x14:axisColor rgb="FF000000"/>
            </x14:dataBar>
          </x14:cfRule>
          <xm:sqref>M43:M596</xm:sqref>
        </x14:conditionalFormatting>
      </x14:conditionalFormattings>
    </ext>
    <ext xmlns:x14="http://schemas.microsoft.com/office/spreadsheetml/2009/9/main" uri="{CCE6A557-97BC-4b89-ADB6-D9C93CAAB3DF}">
      <x14:dataValidations xmlns:xm="http://schemas.microsoft.com/office/excel/2006/main" xWindow="575" yWindow="1114" count="1">
        <x14: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critère de tri voulu parmi les propositions de la liste déroulante._x000a_Pour cela, cliquer sur la petite flèche en bas à droite de la cellule." xr:uid="{EFD83583-0020-4370-BAEF-FD96E08C7FD3}">
          <x14:formula1>
            <xm:f>LISTES!$I$2:$I$7</xm:f>
          </x14:formula1>
          <xm:sqref>E33:F33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31832-8B8A-4A4A-9542-5B05539A915C}">
  <sheetPr codeName="Feuil3">
    <tabColor theme="1"/>
    <pageSetUpPr fitToPage="1"/>
  </sheetPr>
  <dimension ref="A1:CJ194"/>
  <sheetViews>
    <sheetView zoomScale="55" zoomScaleNormal="55" workbookViewId="0">
      <selection activeCell="A33" sqref="A33:XFD33"/>
    </sheetView>
  </sheetViews>
  <sheetFormatPr baseColWidth="10" defaultColWidth="11.5703125" defaultRowHeight="15" outlineLevelCol="1" x14ac:dyDescent="0.25"/>
  <cols>
    <col min="1" max="1" width="16.140625" style="2" customWidth="1"/>
    <col min="2" max="2" width="20.7109375" style="2" customWidth="1"/>
    <col min="3" max="3" width="35.42578125" style="2" customWidth="1"/>
    <col min="4" max="4" width="28.42578125" style="2" customWidth="1"/>
    <col min="5" max="5" width="52.85546875" style="2" customWidth="1"/>
    <col min="6" max="11" width="13.85546875" style="2" customWidth="1" outlineLevel="1"/>
    <col min="12" max="35" width="8.7109375" style="2" customWidth="1" outlineLevel="1"/>
    <col min="36" max="59" width="30.7109375" style="13" customWidth="1" outlineLevel="1"/>
    <col min="60" max="60" width="32.5703125" style="13" customWidth="1" outlineLevel="1"/>
    <col min="61" max="64" width="8.7109375" style="2" customWidth="1" outlineLevel="1"/>
    <col min="65" max="66" width="52.7109375" style="2" customWidth="1" outlineLevel="1"/>
    <col min="67" max="67" width="34" style="2" customWidth="1" outlineLevel="1"/>
    <col min="68" max="68" width="19" style="2" customWidth="1"/>
    <col min="69" max="69" width="45.7109375" style="2" customWidth="1"/>
    <col min="70" max="70" width="15.7109375" style="2" customWidth="1"/>
    <col min="71" max="71" width="28.5703125" style="2" customWidth="1"/>
    <col min="72" max="73" width="20.28515625" style="2" customWidth="1"/>
    <col min="74" max="74" width="20.7109375" style="2" customWidth="1"/>
    <col min="75" max="79" width="11.5703125" style="2" customWidth="1"/>
    <col min="80" max="80" width="14.7109375" style="2" customWidth="1"/>
    <col min="81" max="81" width="11.5703125" style="2" customWidth="1"/>
    <col min="82" max="82" width="36.28515625" customWidth="1"/>
    <col min="83" max="83" width="65.85546875" style="2" customWidth="1"/>
    <col min="84" max="84" width="13.140625" style="2" customWidth="1"/>
    <col min="85" max="88" width="11.5703125" style="2" customWidth="1"/>
    <col min="89" max="16384" width="11.5703125" style="2"/>
  </cols>
  <sheetData>
    <row r="1" spans="1:88" s="15" customFormat="1" ht="18" customHeight="1" x14ac:dyDescent="0.25">
      <c r="A1" s="267"/>
      <c r="B1" s="227" t="s">
        <v>42</v>
      </c>
      <c r="C1" s="228"/>
      <c r="D1" s="228"/>
      <c r="E1" s="228"/>
      <c r="F1" s="254" t="s">
        <v>44</v>
      </c>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27" t="s">
        <v>62</v>
      </c>
      <c r="BP1" s="228"/>
      <c r="BQ1" s="228"/>
      <c r="BR1" s="228"/>
      <c r="BS1" s="228"/>
      <c r="BT1" s="228"/>
      <c r="BU1" s="228"/>
      <c r="BV1" s="227" t="s">
        <v>63</v>
      </c>
      <c r="BW1" s="52"/>
    </row>
    <row r="2" spans="1:88" s="15" customFormat="1" ht="18" customHeight="1" thickBot="1" x14ac:dyDescent="0.3">
      <c r="A2" s="267"/>
      <c r="B2" s="230"/>
      <c r="C2" s="231"/>
      <c r="D2" s="231"/>
      <c r="E2" s="231"/>
      <c r="F2" s="285"/>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7"/>
      <c r="AK2" s="287"/>
      <c r="AL2" s="287"/>
      <c r="AM2" s="287"/>
      <c r="AN2" s="287"/>
      <c r="AO2" s="287"/>
      <c r="AP2" s="287"/>
      <c r="AQ2" s="287"/>
      <c r="AR2" s="287"/>
      <c r="AS2" s="287"/>
      <c r="AT2" s="287"/>
      <c r="AU2" s="287"/>
      <c r="AV2" s="287"/>
      <c r="AW2" s="287"/>
      <c r="AX2" s="287"/>
      <c r="AY2" s="287"/>
      <c r="AZ2" s="287"/>
      <c r="BA2" s="287"/>
      <c r="BB2" s="287"/>
      <c r="BC2" s="287"/>
      <c r="BD2" s="287"/>
      <c r="BE2" s="287"/>
      <c r="BF2" s="287"/>
      <c r="BG2" s="287"/>
      <c r="BH2" s="287"/>
      <c r="BI2" s="287"/>
      <c r="BJ2" s="287"/>
      <c r="BK2" s="287"/>
      <c r="BL2" s="287"/>
      <c r="BM2" s="287"/>
      <c r="BN2" s="287"/>
      <c r="BO2" s="230"/>
      <c r="BP2" s="231"/>
      <c r="BQ2" s="231"/>
      <c r="BR2" s="231"/>
      <c r="BS2" s="231"/>
      <c r="BT2" s="231"/>
      <c r="BU2" s="231"/>
      <c r="BV2" s="230"/>
    </row>
    <row r="3" spans="1:88" s="5" customFormat="1" ht="80.25" customHeight="1" thickBot="1" x14ac:dyDescent="0.3">
      <c r="A3" s="267"/>
      <c r="B3" s="230"/>
      <c r="C3" s="231"/>
      <c r="D3" s="231"/>
      <c r="E3" s="231"/>
      <c r="F3" s="276" t="s">
        <v>64</v>
      </c>
      <c r="G3" s="277"/>
      <c r="H3" s="277"/>
      <c r="I3" s="278"/>
      <c r="J3" s="278"/>
      <c r="K3" s="279"/>
      <c r="L3" s="288" t="s">
        <v>65</v>
      </c>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90"/>
      <c r="BI3" s="288" t="s">
        <v>66</v>
      </c>
      <c r="BJ3" s="289"/>
      <c r="BK3" s="289"/>
      <c r="BL3" s="289"/>
      <c r="BM3" s="289"/>
      <c r="BN3" s="290"/>
      <c r="BO3" s="230"/>
      <c r="BP3" s="231"/>
      <c r="BQ3" s="231"/>
      <c r="BR3" s="231"/>
      <c r="BS3" s="231"/>
      <c r="BT3" s="231"/>
      <c r="BU3" s="231"/>
      <c r="BV3" s="230"/>
    </row>
    <row r="4" spans="1:88" s="5" customFormat="1" ht="23.45" customHeight="1" thickBot="1" x14ac:dyDescent="0.3">
      <c r="A4" s="267"/>
      <c r="B4" s="233"/>
      <c r="C4" s="234"/>
      <c r="D4" s="234"/>
      <c r="E4" s="234"/>
      <c r="F4" s="280"/>
      <c r="G4" s="281"/>
      <c r="H4" s="281"/>
      <c r="I4" s="282"/>
      <c r="J4" s="282"/>
      <c r="K4" s="283"/>
      <c r="L4" s="270" t="s">
        <v>67</v>
      </c>
      <c r="M4" s="271"/>
      <c r="N4" s="271"/>
      <c r="O4" s="271"/>
      <c r="P4" s="271"/>
      <c r="Q4" s="271"/>
      <c r="R4" s="271"/>
      <c r="S4" s="271"/>
      <c r="T4" s="271"/>
      <c r="U4" s="271"/>
      <c r="V4" s="271"/>
      <c r="W4" s="272"/>
      <c r="X4" s="273" t="s">
        <v>68</v>
      </c>
      <c r="Y4" s="274"/>
      <c r="Z4" s="274"/>
      <c r="AA4" s="274"/>
      <c r="AB4" s="274"/>
      <c r="AC4" s="274"/>
      <c r="AD4" s="274"/>
      <c r="AE4" s="274"/>
      <c r="AF4" s="274"/>
      <c r="AG4" s="274"/>
      <c r="AH4" s="274"/>
      <c r="AI4" s="275"/>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2"/>
      <c r="BI4" s="293"/>
      <c r="BJ4" s="294"/>
      <c r="BK4" s="294"/>
      <c r="BL4" s="294"/>
      <c r="BM4" s="294"/>
      <c r="BN4" s="295"/>
      <c r="BO4" s="233"/>
      <c r="BP4" s="234"/>
      <c r="BQ4" s="234"/>
      <c r="BR4" s="234"/>
      <c r="BS4" s="234"/>
      <c r="BT4" s="234"/>
      <c r="BU4" s="234"/>
      <c r="BV4" s="230"/>
    </row>
    <row r="5" spans="1:88" s="5" customFormat="1" ht="90.75" thickBot="1" x14ac:dyDescent="0.3">
      <c r="A5" s="135" t="s">
        <v>46</v>
      </c>
      <c r="B5" s="137" t="s">
        <v>39</v>
      </c>
      <c r="C5" s="138" t="s">
        <v>47</v>
      </c>
      <c r="D5" s="139" t="s">
        <v>48</v>
      </c>
      <c r="E5" s="139" t="s">
        <v>49</v>
      </c>
      <c r="F5" s="140" t="s">
        <v>69</v>
      </c>
      <c r="G5" s="137" t="s">
        <v>33</v>
      </c>
      <c r="H5" s="141" t="s">
        <v>70</v>
      </c>
      <c r="I5" s="141" t="s">
        <v>71</v>
      </c>
      <c r="J5" s="141" t="s">
        <v>72</v>
      </c>
      <c r="K5" s="142" t="s">
        <v>73</v>
      </c>
      <c r="L5" s="143" t="s">
        <v>74</v>
      </c>
      <c r="M5" s="138" t="s">
        <v>75</v>
      </c>
      <c r="N5" s="138" t="s">
        <v>76</v>
      </c>
      <c r="O5" s="138" t="s">
        <v>77</v>
      </c>
      <c r="P5" s="138" t="s">
        <v>78</v>
      </c>
      <c r="Q5" s="138" t="s">
        <v>79</v>
      </c>
      <c r="R5" s="138" t="s">
        <v>80</v>
      </c>
      <c r="S5" s="138" t="s">
        <v>81</v>
      </c>
      <c r="T5" s="138" t="s">
        <v>82</v>
      </c>
      <c r="U5" s="138" t="s">
        <v>83</v>
      </c>
      <c r="V5" s="138" t="s">
        <v>84</v>
      </c>
      <c r="W5" s="144" t="s">
        <v>85</v>
      </c>
      <c r="X5" s="143" t="s">
        <v>86</v>
      </c>
      <c r="Y5" s="138" t="s">
        <v>87</v>
      </c>
      <c r="Z5" s="138" t="s">
        <v>88</v>
      </c>
      <c r="AA5" s="138" t="s">
        <v>89</v>
      </c>
      <c r="AB5" s="138" t="s">
        <v>90</v>
      </c>
      <c r="AC5" s="138" t="s">
        <v>91</v>
      </c>
      <c r="AD5" s="138" t="s">
        <v>92</v>
      </c>
      <c r="AE5" s="138" t="s">
        <v>93</v>
      </c>
      <c r="AF5" s="138" t="s">
        <v>94</v>
      </c>
      <c r="AG5" s="138" t="s">
        <v>95</v>
      </c>
      <c r="AH5" s="138" t="s">
        <v>96</v>
      </c>
      <c r="AI5" s="144" t="s">
        <v>97</v>
      </c>
      <c r="AJ5" s="136" t="s">
        <v>98</v>
      </c>
      <c r="AK5" s="136" t="s">
        <v>99</v>
      </c>
      <c r="AL5" s="136" t="s">
        <v>100</v>
      </c>
      <c r="AM5" s="136" t="s">
        <v>101</v>
      </c>
      <c r="AN5" s="136" t="s">
        <v>102</v>
      </c>
      <c r="AO5" s="136" t="s">
        <v>103</v>
      </c>
      <c r="AP5" s="136" t="s">
        <v>104</v>
      </c>
      <c r="AQ5" s="136" t="s">
        <v>105</v>
      </c>
      <c r="AR5" s="136" t="s">
        <v>106</v>
      </c>
      <c r="AS5" s="136" t="s">
        <v>107</v>
      </c>
      <c r="AT5" s="136" t="s">
        <v>108</v>
      </c>
      <c r="AU5" s="136" t="s">
        <v>109</v>
      </c>
      <c r="AV5" s="136" t="s">
        <v>110</v>
      </c>
      <c r="AW5" s="136" t="s">
        <v>111</v>
      </c>
      <c r="AX5" s="136" t="s">
        <v>112</v>
      </c>
      <c r="AY5" s="136" t="s">
        <v>113</v>
      </c>
      <c r="AZ5" s="136" t="s">
        <v>114</v>
      </c>
      <c r="BA5" s="136" t="s">
        <v>115</v>
      </c>
      <c r="BB5" s="136" t="s">
        <v>116</v>
      </c>
      <c r="BC5" s="136" t="s">
        <v>117</v>
      </c>
      <c r="BD5" s="136" t="s">
        <v>118</v>
      </c>
      <c r="BE5" s="136" t="s">
        <v>119</v>
      </c>
      <c r="BF5" s="136" t="s">
        <v>120</v>
      </c>
      <c r="BG5" s="136" t="s">
        <v>121</v>
      </c>
      <c r="BH5" s="136" t="s">
        <v>122</v>
      </c>
      <c r="BI5" s="145" t="s">
        <v>123</v>
      </c>
      <c r="BJ5" s="146" t="s">
        <v>124</v>
      </c>
      <c r="BK5" s="146" t="s">
        <v>125</v>
      </c>
      <c r="BL5" s="146" t="s">
        <v>126</v>
      </c>
      <c r="BM5" s="147" t="s">
        <v>127</v>
      </c>
      <c r="BN5" s="136" t="s">
        <v>128</v>
      </c>
      <c r="BO5" s="138" t="s">
        <v>129</v>
      </c>
      <c r="BP5" s="138" t="s">
        <v>50</v>
      </c>
      <c r="BQ5" s="137" t="s">
        <v>51</v>
      </c>
      <c r="BR5" s="138" t="s">
        <v>52</v>
      </c>
      <c r="BS5" s="137" t="s">
        <v>130</v>
      </c>
      <c r="BT5" s="137" t="s">
        <v>131</v>
      </c>
      <c r="BU5" s="137" t="s">
        <v>132</v>
      </c>
      <c r="BV5" s="140" t="s">
        <v>133</v>
      </c>
      <c r="BW5" s="184" t="s">
        <v>134</v>
      </c>
      <c r="BX5" s="184" t="s">
        <v>135</v>
      </c>
      <c r="BY5" s="184" t="s">
        <v>136</v>
      </c>
      <c r="BZ5" s="184" t="s">
        <v>137</v>
      </c>
      <c r="CA5" s="184" t="s">
        <v>138</v>
      </c>
      <c r="CB5" s="184" t="s">
        <v>139</v>
      </c>
      <c r="CC5" s="184" t="s">
        <v>140</v>
      </c>
      <c r="CD5" s="184" t="s">
        <v>141</v>
      </c>
      <c r="CE5" s="184" t="s">
        <v>142</v>
      </c>
      <c r="CF5" s="184" t="s">
        <v>143</v>
      </c>
      <c r="CG5" s="184" t="s">
        <v>144</v>
      </c>
      <c r="CH5" s="184" t="s">
        <v>145</v>
      </c>
      <c r="CI5" s="184" t="s">
        <v>146</v>
      </c>
      <c r="CJ5" s="184" t="s">
        <v>147</v>
      </c>
    </row>
    <row r="6" spans="1:88" s="5" customFormat="1" ht="240" x14ac:dyDescent="0.25">
      <c r="A6" s="122">
        <v>45881</v>
      </c>
      <c r="B6" s="37" t="s">
        <v>186</v>
      </c>
      <c r="C6" s="37" t="s">
        <v>187</v>
      </c>
      <c r="D6" s="37" t="s">
        <v>193</v>
      </c>
      <c r="E6" s="38" t="s">
        <v>759</v>
      </c>
      <c r="F6" s="30" t="s">
        <v>150</v>
      </c>
      <c r="G6" s="31" t="s">
        <v>151</v>
      </c>
      <c r="H6" s="54" t="s">
        <v>151</v>
      </c>
      <c r="I6" s="31" t="s">
        <v>151</v>
      </c>
      <c r="J6" s="23" t="str">
        <f>IF(REFERENCEMENT_FACADE[[#This Row],[Charpente bois (NF DTU 31.1)]]="OUI","SO",IF(OR(REFERENCEMENT_FACADE[[#This Row],[FOB (Sous AT/DTA/ATEx)]]="OUI",REFERENCEMENT_FACADE[[#This Row],[FOB (NF DTU 31.4)]]="OUI"),"OUI","SO"))</f>
        <v>SO</v>
      </c>
      <c r="K6" s="31" t="s">
        <v>151</v>
      </c>
      <c r="L6" s="22" t="s">
        <v>150</v>
      </c>
      <c r="M6" s="37" t="s">
        <v>150</v>
      </c>
      <c r="N6" s="37" t="s">
        <v>150</v>
      </c>
      <c r="O6" s="37" t="s">
        <v>150</v>
      </c>
      <c r="P6" s="37" t="s">
        <v>150</v>
      </c>
      <c r="Q6" s="37" t="s">
        <v>150</v>
      </c>
      <c r="R6" s="37" t="s">
        <v>150</v>
      </c>
      <c r="S6" s="37" t="s">
        <v>150</v>
      </c>
      <c r="T6" s="37" t="s">
        <v>150</v>
      </c>
      <c r="U6" s="37" t="s">
        <v>150</v>
      </c>
      <c r="V6" s="37" t="s">
        <v>150</v>
      </c>
      <c r="W6" s="38" t="s">
        <v>150</v>
      </c>
      <c r="X6" s="41" t="s">
        <v>150</v>
      </c>
      <c r="Y6" s="37" t="s">
        <v>150</v>
      </c>
      <c r="Z6" s="37" t="s">
        <v>150</v>
      </c>
      <c r="AA6" s="37" t="s">
        <v>150</v>
      </c>
      <c r="AB6" s="37" t="s">
        <v>150</v>
      </c>
      <c r="AC6" s="37" t="s">
        <v>150</v>
      </c>
      <c r="AD6" s="37" t="s">
        <v>150</v>
      </c>
      <c r="AE6" s="37" t="s">
        <v>150</v>
      </c>
      <c r="AF6" s="37" t="s">
        <v>150</v>
      </c>
      <c r="AG6" s="37" t="s">
        <v>150</v>
      </c>
      <c r="AH6" s="37" t="s">
        <v>150</v>
      </c>
      <c r="AI6" s="38" t="s">
        <v>150</v>
      </c>
      <c r="AJ6" s="81" t="s">
        <v>153</v>
      </c>
      <c r="AK6" s="81" t="s">
        <v>153</v>
      </c>
      <c r="AL6" s="81" t="s">
        <v>153</v>
      </c>
      <c r="AM6" s="81" t="s">
        <v>153</v>
      </c>
      <c r="AN6" s="81" t="s">
        <v>153</v>
      </c>
      <c r="AO6" s="81" t="s">
        <v>153</v>
      </c>
      <c r="AP6" s="81" t="s">
        <v>153</v>
      </c>
      <c r="AQ6" s="81" t="s">
        <v>153</v>
      </c>
      <c r="AR6" s="81" t="s">
        <v>153</v>
      </c>
      <c r="AS6" s="81" t="s">
        <v>153</v>
      </c>
      <c r="AT6" s="81" t="s">
        <v>153</v>
      </c>
      <c r="AU6" s="81" t="s">
        <v>153</v>
      </c>
      <c r="AV6" s="81" t="s">
        <v>153</v>
      </c>
      <c r="AW6" s="81" t="s">
        <v>153</v>
      </c>
      <c r="AX6" s="81" t="s">
        <v>153</v>
      </c>
      <c r="AY6" s="81" t="s">
        <v>153</v>
      </c>
      <c r="AZ6" s="81" t="s">
        <v>153</v>
      </c>
      <c r="BA6" s="81" t="s">
        <v>153</v>
      </c>
      <c r="BB6" s="81" t="s">
        <v>153</v>
      </c>
      <c r="BC6" s="81" t="s">
        <v>153</v>
      </c>
      <c r="BD6" s="81" t="s">
        <v>153</v>
      </c>
      <c r="BE6" s="81" t="s">
        <v>153</v>
      </c>
      <c r="BF6" s="81" t="s">
        <v>153</v>
      </c>
      <c r="BG6" s="81" t="s">
        <v>153</v>
      </c>
      <c r="BH6" s="119" t="s">
        <v>154</v>
      </c>
      <c r="BI6" s="22">
        <v>4</v>
      </c>
      <c r="BJ6" s="23">
        <v>4</v>
      </c>
      <c r="BK6" s="23">
        <v>3</v>
      </c>
      <c r="BL6" s="23">
        <v>3</v>
      </c>
      <c r="BM6" s="56"/>
      <c r="BN6" s="20" t="s">
        <v>155</v>
      </c>
      <c r="BO6" s="40">
        <v>0</v>
      </c>
      <c r="BP6" s="37" t="s">
        <v>188</v>
      </c>
      <c r="BQ6" s="37" t="s">
        <v>760</v>
      </c>
      <c r="BR6" s="123">
        <v>47603</v>
      </c>
      <c r="BS6" s="116">
        <f ca="1">+(REFERENCEMENT_FACADE[[#This Row],[AVIS LIMITE AU / VALIDITE]]&gt;=TODAY())*1</f>
        <v>1</v>
      </c>
      <c r="BT6" s="23" t="s">
        <v>150</v>
      </c>
      <c r="BU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 s="40"/>
      <c r="BW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3
3</v>
      </c>
      <c r="CA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 s="80">
        <f ca="1">REFERENCEMENT_FACADE[[#This Row],[VALIDITE]]</f>
        <v>1</v>
      </c>
      <c r="CF6" s="26">
        <f>IF(RECH_SUPPORT=TRUE,IF(MID(REFERENCEMENT_FACADE[[#This Row],[Colonne support visé]],1,3)="OUI",1,IF(OR(MID(REFERENCEMENT_FACADE[[#This Row],[Colonne support visé]],1,3)="non",MID(REFERENCEMENT_FACADE[[#This Row],[Colonne support visé]],1,2)="SO"),0,0)),1)</f>
        <v>1</v>
      </c>
      <c r="CG6" s="26">
        <f>IF(RECH_HAUTEUR=FALSE,1,IF(AND(MID(REFERENCEMENT_FACADE[[#This Row],[Colonne situation visé]],1,3)="oui",HAUT_VISEE&lt;=REFERENCEMENT_FACADE[[#This Row],[LIMITATION DE HAUTEUR DE FACADE]],HAUT_VISEE&lt;&gt;"",SITUA_VISEE&lt;&gt;""),1,IF(MID(REFERENCEMENT_FACADE[[#This Row],[Colonne situation visé]],1,3)="non",0,"ERREUR")))</f>
        <v>1</v>
      </c>
      <c r="CH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 s="26">
        <f ca="1">IF(REFERENCEMENT_FACADE[[#This Row],[Eligibilité procédé]]&lt;&gt;0,COUNTIF(REFERENCEMENT_FACADE[Eligibilité procédé],"&lt;="&amp;REFERENCEMENT_FACADE[[#This Row],[Eligibilité procédé]])-COUNTIF(REFERENCEMENT_FACADE[Eligibilité procédé],"=0"),ROWS(REFERENCEMENT_FACADE[Ordre]))</f>
        <v>1</v>
      </c>
      <c r="CJ6" s="26">
        <f ca="1">IF(COUNTIF((REFERENCEMENT_FACADE[[#This Row],[Validité]:[zone de simicité]]),"&lt;&gt;"&amp;"")=SUM(REFERENCEMENT_FACADE[[#This Row],[Validité]:[zone de simicité]]),ROW(REFERENCEMENT_FACADE[[#This Row],[zone de simicité]]),"")</f>
        <v>6</v>
      </c>
    </row>
    <row r="7" spans="1:88" s="5" customFormat="1" ht="270" x14ac:dyDescent="0.25">
      <c r="A7" s="122">
        <v>45881</v>
      </c>
      <c r="B7" s="37" t="s">
        <v>186</v>
      </c>
      <c r="C7" s="131" t="s">
        <v>526</v>
      </c>
      <c r="D7" s="37" t="s">
        <v>562</v>
      </c>
      <c r="E7" s="38" t="s">
        <v>563</v>
      </c>
      <c r="F7" s="30" t="s">
        <v>150</v>
      </c>
      <c r="G7" s="31" t="s">
        <v>151</v>
      </c>
      <c r="H7" s="19" t="s">
        <v>151</v>
      </c>
      <c r="I7" s="19" t="s">
        <v>151</v>
      </c>
      <c r="J7" s="19" t="s">
        <v>151</v>
      </c>
      <c r="K7" s="19" t="s">
        <v>151</v>
      </c>
      <c r="L7" s="22" t="s">
        <v>161</v>
      </c>
      <c r="M7" s="37" t="s">
        <v>161</v>
      </c>
      <c r="N7" s="37" t="s">
        <v>161</v>
      </c>
      <c r="O7" s="37" t="s">
        <v>161</v>
      </c>
      <c r="P7" s="37" t="s">
        <v>161</v>
      </c>
      <c r="Q7" s="37" t="s">
        <v>161</v>
      </c>
      <c r="R7" s="37" t="s">
        <v>161</v>
      </c>
      <c r="S7" s="37" t="s">
        <v>161</v>
      </c>
      <c r="T7" s="37" t="s">
        <v>161</v>
      </c>
      <c r="U7" s="37" t="s">
        <v>161</v>
      </c>
      <c r="V7" s="37" t="s">
        <v>161</v>
      </c>
      <c r="W7" s="38" t="s">
        <v>161</v>
      </c>
      <c r="X7" s="41" t="s">
        <v>161</v>
      </c>
      <c r="Y7" s="37" t="s">
        <v>161</v>
      </c>
      <c r="Z7" s="37" t="s">
        <v>161</v>
      </c>
      <c r="AA7" s="37" t="s">
        <v>161</v>
      </c>
      <c r="AB7" s="37" t="s">
        <v>161</v>
      </c>
      <c r="AC7" s="37" t="s">
        <v>161</v>
      </c>
      <c r="AD7" s="37" t="s">
        <v>161</v>
      </c>
      <c r="AE7" s="37" t="s">
        <v>161</v>
      </c>
      <c r="AF7" s="37" t="s">
        <v>161</v>
      </c>
      <c r="AG7" s="37" t="s">
        <v>161</v>
      </c>
      <c r="AH7" s="37" t="s">
        <v>161</v>
      </c>
      <c r="AI7" s="38" t="s">
        <v>161</v>
      </c>
      <c r="AJ7" s="81" t="s">
        <v>256</v>
      </c>
      <c r="AK7" s="81" t="s">
        <v>256</v>
      </c>
      <c r="AL7" s="81" t="s">
        <v>256</v>
      </c>
      <c r="AM7" s="81" t="s">
        <v>256</v>
      </c>
      <c r="AN7" s="81" t="s">
        <v>256</v>
      </c>
      <c r="AO7" s="81" t="s">
        <v>256</v>
      </c>
      <c r="AP7" s="81" t="s">
        <v>256</v>
      </c>
      <c r="AQ7" s="81" t="s">
        <v>256</v>
      </c>
      <c r="AR7" s="81" t="s">
        <v>256</v>
      </c>
      <c r="AS7" s="81" t="s">
        <v>256</v>
      </c>
      <c r="AT7" s="81" t="s">
        <v>256</v>
      </c>
      <c r="AU7" s="81" t="s">
        <v>256</v>
      </c>
      <c r="AV7" s="81" t="s">
        <v>256</v>
      </c>
      <c r="AW7" s="81" t="s">
        <v>256</v>
      </c>
      <c r="AX7" s="81" t="s">
        <v>256</v>
      </c>
      <c r="AY7" s="81" t="s">
        <v>256</v>
      </c>
      <c r="AZ7" s="81" t="s">
        <v>256</v>
      </c>
      <c r="BA7" s="81" t="s">
        <v>256</v>
      </c>
      <c r="BB7" s="81" t="s">
        <v>256</v>
      </c>
      <c r="BC7" s="81" t="s">
        <v>256</v>
      </c>
      <c r="BD7" s="81" t="s">
        <v>256</v>
      </c>
      <c r="BE7" s="81" t="s">
        <v>256</v>
      </c>
      <c r="BF7" s="81" t="s">
        <v>256</v>
      </c>
      <c r="BG7" s="81" t="s">
        <v>256</v>
      </c>
      <c r="BH7" s="119" t="s">
        <v>154</v>
      </c>
      <c r="BI7" s="22">
        <v>4</v>
      </c>
      <c r="BJ7" s="23">
        <v>2</v>
      </c>
      <c r="BK7" s="23">
        <v>1</v>
      </c>
      <c r="BL7" s="23">
        <v>1</v>
      </c>
      <c r="BM7" s="56"/>
      <c r="BN7" s="20" t="s">
        <v>155</v>
      </c>
      <c r="BO7" s="40">
        <v>0</v>
      </c>
      <c r="BP7" s="37" t="s">
        <v>156</v>
      </c>
      <c r="BQ7" s="37" t="s">
        <v>761</v>
      </c>
      <c r="BR7" s="115">
        <v>47391</v>
      </c>
      <c r="BS7" s="116">
        <f ca="1">+(REFERENCEMENT_FACADE[[#This Row],[AVIS LIMITE AU / VALIDITE]]&gt;=TODAY())*1</f>
        <v>1</v>
      </c>
      <c r="BT7" s="23" t="s">
        <v>587</v>
      </c>
      <c r="BU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7" s="40"/>
      <c r="BW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 s="80">
        <f ca="1">REFERENCEMENT_FACADE[[#This Row],[VALIDITE]]</f>
        <v>1</v>
      </c>
      <c r="CF7" s="26">
        <f>IF(RECH_SUPPORT=TRUE,IF(MID(REFERENCEMENT_FACADE[[#This Row],[Colonne support visé]],1,3)="OUI",1,IF(OR(MID(REFERENCEMENT_FACADE[[#This Row],[Colonne support visé]],1,3)="non",MID(REFERENCEMENT_FACADE[[#This Row],[Colonne support visé]],1,2)="SO"),0,0)),1)</f>
        <v>1</v>
      </c>
      <c r="CG7" s="26">
        <f>IF(RECH_HAUTEUR=FALSE,1,IF(AND(MID(REFERENCEMENT_FACADE[[#This Row],[Colonne situation visé]],1,3)="oui",HAUT_VISEE&lt;=REFERENCEMENT_FACADE[[#This Row],[LIMITATION DE HAUTEUR DE FACADE]],HAUT_VISEE&lt;&gt;"",SITUA_VISEE&lt;&gt;""),1,IF(MID(REFERENCEMENT_FACADE[[#This Row],[Colonne situation visé]],1,3)="non",0,"ERREUR")))</f>
        <v>1</v>
      </c>
      <c r="CH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 s="26">
        <f ca="1">IF(REFERENCEMENT_FACADE[[#This Row],[Eligibilité procédé]]&lt;&gt;0,COUNTIF(REFERENCEMENT_FACADE[Eligibilité procédé],"&lt;="&amp;REFERENCEMENT_FACADE[[#This Row],[Eligibilité procédé]])-COUNTIF(REFERENCEMENT_FACADE[Eligibilité procédé],"=0"),ROWS(REFERENCEMENT_FACADE[Ordre]))</f>
        <v>2</v>
      </c>
      <c r="CJ7" s="26">
        <f ca="1">IF(COUNTIF((REFERENCEMENT_FACADE[[#This Row],[Validité]:[zone de simicité]]),"&lt;&gt;"&amp;"")=SUM(REFERENCEMENT_FACADE[[#This Row],[Validité]:[zone de simicité]]),ROW(REFERENCEMENT_FACADE[[#This Row],[zone de simicité]]),"")</f>
        <v>7</v>
      </c>
    </row>
    <row r="8" spans="1:88" s="5" customFormat="1" ht="240" x14ac:dyDescent="0.25">
      <c r="A8" s="122">
        <v>45881</v>
      </c>
      <c r="B8" s="37" t="s">
        <v>148</v>
      </c>
      <c r="C8" s="23" t="s">
        <v>271</v>
      </c>
      <c r="D8" s="37" t="s">
        <v>272</v>
      </c>
      <c r="E8" s="38" t="s">
        <v>157</v>
      </c>
      <c r="F8" s="30" t="s">
        <v>151</v>
      </c>
      <c r="G8" s="31" t="s">
        <v>150</v>
      </c>
      <c r="H8" s="19" t="s">
        <v>152</v>
      </c>
      <c r="I8" s="19" t="s">
        <v>152</v>
      </c>
      <c r="J8" s="42" t="str">
        <f>IF(REFERENCEMENT_FACADE[[#This Row],[Charpente bois (NF DTU 31.1)]]="OUI","SO",IF(OR(REFERENCEMENT_FACADE[[#This Row],[FOB (Sous AT/DTA/ATEx)]]="OUI",REFERENCEMENT_FACADE[[#This Row],[FOB (NF DTU 31.4)]]="OUI"),"OUI","SO"))</f>
        <v>SO</v>
      </c>
      <c r="K8" s="32" t="s">
        <v>247</v>
      </c>
      <c r="L8" s="22" t="s">
        <v>150</v>
      </c>
      <c r="M8" s="23" t="s">
        <v>150</v>
      </c>
      <c r="N8" s="23" t="s">
        <v>150</v>
      </c>
      <c r="O8" s="23" t="s">
        <v>152</v>
      </c>
      <c r="P8" s="23" t="s">
        <v>152</v>
      </c>
      <c r="Q8" s="23" t="s">
        <v>152</v>
      </c>
      <c r="R8" s="23" t="s">
        <v>152</v>
      </c>
      <c r="S8" s="23" t="s">
        <v>152</v>
      </c>
      <c r="T8" s="23" t="s">
        <v>152</v>
      </c>
      <c r="U8" s="23" t="s">
        <v>152</v>
      </c>
      <c r="V8" s="23" t="s">
        <v>152</v>
      </c>
      <c r="W8" s="24" t="s">
        <v>152</v>
      </c>
      <c r="X8" s="25" t="s">
        <v>150</v>
      </c>
      <c r="Y8" s="23" t="s">
        <v>152</v>
      </c>
      <c r="Z8" s="23" t="s">
        <v>152</v>
      </c>
      <c r="AA8" s="23" t="s">
        <v>152</v>
      </c>
      <c r="AB8" s="23" t="s">
        <v>152</v>
      </c>
      <c r="AC8" s="23" t="s">
        <v>152</v>
      </c>
      <c r="AD8" s="23" t="s">
        <v>152</v>
      </c>
      <c r="AE8" s="23" t="s">
        <v>152</v>
      </c>
      <c r="AF8" s="23" t="s">
        <v>152</v>
      </c>
      <c r="AG8" s="23" t="s">
        <v>152</v>
      </c>
      <c r="AH8" s="23" t="s">
        <v>152</v>
      </c>
      <c r="AI8" s="24" t="s">
        <v>152</v>
      </c>
      <c r="AJ8" s="81" t="s">
        <v>153</v>
      </c>
      <c r="AK8" s="81" t="s">
        <v>153</v>
      </c>
      <c r="AL8" s="81" t="s">
        <v>153</v>
      </c>
      <c r="AM8" s="21"/>
      <c r="AN8" s="21"/>
      <c r="AO8" s="21"/>
      <c r="AP8" s="21"/>
      <c r="AQ8" s="21"/>
      <c r="AR8" s="21"/>
      <c r="AS8" s="21"/>
      <c r="AT8" s="21"/>
      <c r="AU8" s="21"/>
      <c r="AV8" s="81" t="s">
        <v>153</v>
      </c>
      <c r="AW8" s="21"/>
      <c r="AX8" s="21"/>
      <c r="AY8" s="21"/>
      <c r="AZ8" s="21"/>
      <c r="BA8" s="21"/>
      <c r="BB8" s="21"/>
      <c r="BC8" s="21"/>
      <c r="BD8" s="21"/>
      <c r="BE8" s="21"/>
      <c r="BF8" s="21"/>
      <c r="BG8" s="21"/>
      <c r="BH8" s="56" t="s">
        <v>154</v>
      </c>
      <c r="BI8" s="22">
        <v>4</v>
      </c>
      <c r="BJ8" s="23">
        <v>2</v>
      </c>
      <c r="BK8" s="23">
        <v>1</v>
      </c>
      <c r="BL8" s="23">
        <v>1</v>
      </c>
      <c r="BM8" s="56"/>
      <c r="BN8" s="20" t="s">
        <v>155</v>
      </c>
      <c r="BO8" s="40">
        <v>0</v>
      </c>
      <c r="BP8" s="37" t="s">
        <v>164</v>
      </c>
      <c r="BQ8" s="37" t="s">
        <v>273</v>
      </c>
      <c r="BR8" s="115">
        <v>47057</v>
      </c>
      <c r="BS8" s="116">
        <f ca="1">+(REFERENCEMENT_FACADE[[#This Row],[AVIS LIMITE AU / VALIDITE]]&gt;=TODAY())*1</f>
        <v>1</v>
      </c>
      <c r="BT8" s="23" t="s">
        <v>150</v>
      </c>
      <c r="BU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 s="40"/>
      <c r="BW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 s="80">
        <f ca="1">REFERENCEMENT_FACADE[[#This Row],[VALIDITE]]</f>
        <v>1</v>
      </c>
      <c r="CF8" s="26">
        <f>IF(RECH_SUPPORT=TRUE,IF(MID(REFERENCEMENT_FACADE[[#This Row],[Colonne support visé]],1,3)="OUI",1,IF(OR(MID(REFERENCEMENT_FACADE[[#This Row],[Colonne support visé]],1,3)="non",MID(REFERENCEMENT_FACADE[[#This Row],[Colonne support visé]],1,2)="SO"),0,0)),1)</f>
        <v>1</v>
      </c>
      <c r="CG8" s="26">
        <f>IF(RECH_HAUTEUR=FALSE,1,IF(AND(MID(REFERENCEMENT_FACADE[[#This Row],[Colonne situation visé]],1,3)="oui",HAUT_VISEE&lt;=REFERENCEMENT_FACADE[[#This Row],[LIMITATION DE HAUTEUR DE FACADE]],HAUT_VISEE&lt;&gt;"",SITUA_VISEE&lt;&gt;""),1,IF(MID(REFERENCEMENT_FACADE[[#This Row],[Colonne situation visé]],1,3)="non",0,"ERREUR")))</f>
        <v>1</v>
      </c>
      <c r="CH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 s="26">
        <f ca="1">IF(REFERENCEMENT_FACADE[[#This Row],[Eligibilité procédé]]&lt;&gt;0,COUNTIF(REFERENCEMENT_FACADE[Eligibilité procédé],"&lt;="&amp;REFERENCEMENT_FACADE[[#This Row],[Eligibilité procédé]])-COUNTIF(REFERENCEMENT_FACADE[Eligibilité procédé],"=0"),ROWS(REFERENCEMENT_FACADE[Ordre]))</f>
        <v>3</v>
      </c>
      <c r="CJ8" s="26">
        <f ca="1">IF(COUNTIF((REFERENCEMENT_FACADE[[#This Row],[Validité]:[zone de simicité]]),"&lt;&gt;"&amp;"")=SUM(REFERENCEMENT_FACADE[[#This Row],[Validité]:[zone de simicité]]),ROW(REFERENCEMENT_FACADE[[#This Row],[zone de simicité]]),"")</f>
        <v>8</v>
      </c>
    </row>
    <row r="9" spans="1:88" s="5" customFormat="1" ht="240" x14ac:dyDescent="0.25">
      <c r="A9" s="122">
        <v>45881</v>
      </c>
      <c r="B9" s="37" t="s">
        <v>158</v>
      </c>
      <c r="C9" s="23" t="s">
        <v>258</v>
      </c>
      <c r="D9" s="37" t="s">
        <v>723</v>
      </c>
      <c r="E9" s="38" t="s">
        <v>724</v>
      </c>
      <c r="F9" s="30" t="s">
        <v>152</v>
      </c>
      <c r="G9" s="31" t="s">
        <v>150</v>
      </c>
      <c r="H9" s="31" t="s">
        <v>152</v>
      </c>
      <c r="I9" s="54" t="s">
        <v>152</v>
      </c>
      <c r="J9" s="23" t="str">
        <f>IF(REFERENCEMENT_FACADE[[#This Row],[Charpente bois (NF DTU 31.1)]]="OUI","SO",IF(OR(REFERENCEMENT_FACADE[[#This Row],[FOB (Sous AT/DTA/ATEx)]]="OUI",REFERENCEMENT_FACADE[[#This Row],[FOB (NF DTU 31.4)]]="OUI"),"OUI","SO"))</f>
        <v>SO</v>
      </c>
      <c r="K9" s="31" t="s">
        <v>150</v>
      </c>
      <c r="L9" s="22" t="s">
        <v>150</v>
      </c>
      <c r="M9" s="23" t="s">
        <v>161</v>
      </c>
      <c r="N9" s="23" t="s">
        <v>161</v>
      </c>
      <c r="O9" s="23" t="s">
        <v>152</v>
      </c>
      <c r="P9" s="23" t="s">
        <v>152</v>
      </c>
      <c r="Q9" s="23" t="s">
        <v>152</v>
      </c>
      <c r="R9" s="23" t="s">
        <v>152</v>
      </c>
      <c r="S9" s="23" t="s">
        <v>152</v>
      </c>
      <c r="T9" s="23" t="s">
        <v>152</v>
      </c>
      <c r="U9" s="23" t="s">
        <v>152</v>
      </c>
      <c r="V9" s="23" t="s">
        <v>152</v>
      </c>
      <c r="W9" s="23" t="s">
        <v>152</v>
      </c>
      <c r="X9" s="22" t="s">
        <v>150</v>
      </c>
      <c r="Y9" s="23" t="s">
        <v>152</v>
      </c>
      <c r="Z9" s="23" t="s">
        <v>152</v>
      </c>
      <c r="AA9" s="23" t="s">
        <v>152</v>
      </c>
      <c r="AB9" s="23" t="s">
        <v>152</v>
      </c>
      <c r="AC9" s="23" t="s">
        <v>152</v>
      </c>
      <c r="AD9" s="23" t="s">
        <v>152</v>
      </c>
      <c r="AE9" s="23" t="s">
        <v>152</v>
      </c>
      <c r="AF9" s="23" t="s">
        <v>152</v>
      </c>
      <c r="AG9" s="23" t="s">
        <v>152</v>
      </c>
      <c r="AH9" s="23" t="s">
        <v>152</v>
      </c>
      <c r="AI9" s="23" t="s">
        <v>152</v>
      </c>
      <c r="AJ9" s="81" t="s">
        <v>153</v>
      </c>
      <c r="AK9" s="81" t="s">
        <v>725</v>
      </c>
      <c r="AL9" s="81" t="s">
        <v>725</v>
      </c>
      <c r="AM9" s="21"/>
      <c r="AN9" s="55"/>
      <c r="AO9" s="55"/>
      <c r="AP9" s="55"/>
      <c r="AQ9" s="55"/>
      <c r="AR9" s="55"/>
      <c r="AS9" s="55"/>
      <c r="AT9" s="55"/>
      <c r="AU9" s="55"/>
      <c r="AV9" s="81" t="s">
        <v>153</v>
      </c>
      <c r="AW9" s="55"/>
      <c r="AX9" s="55"/>
      <c r="AY9" s="21"/>
      <c r="AZ9" s="55"/>
      <c r="BA9" s="55"/>
      <c r="BB9" s="55"/>
      <c r="BC9" s="55"/>
      <c r="BD9" s="55"/>
      <c r="BE9" s="55"/>
      <c r="BF9" s="55"/>
      <c r="BG9" s="55"/>
      <c r="BH9" s="56" t="s">
        <v>154</v>
      </c>
      <c r="BI9" s="22">
        <v>4</v>
      </c>
      <c r="BJ9" s="23" t="s">
        <v>179</v>
      </c>
      <c r="BK9" s="23" t="s">
        <v>339</v>
      </c>
      <c r="BL9" s="23" t="s">
        <v>339</v>
      </c>
      <c r="BM9" s="56" t="s">
        <v>797</v>
      </c>
      <c r="BN9" s="20" t="s">
        <v>155</v>
      </c>
      <c r="BO9" s="190"/>
      <c r="BP9" s="23" t="s">
        <v>164</v>
      </c>
      <c r="BQ9" s="37" t="s">
        <v>726</v>
      </c>
      <c r="BR9" s="115">
        <v>47208</v>
      </c>
      <c r="BS9" s="192">
        <f ca="1">+(REFERENCEMENT_FACADE[[#This Row],[AVIS LIMITE AU / VALIDITE]]&gt;=TODAY())*1</f>
        <v>1</v>
      </c>
      <c r="BT9" s="23" t="s">
        <v>150</v>
      </c>
      <c r="BU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 s="40"/>
      <c r="BW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3**
3**</v>
      </c>
      <c r="CA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 s="80">
        <f ca="1">REFERENCEMENT_FACADE[[#This Row],[VALIDITE]]</f>
        <v>1</v>
      </c>
      <c r="CF9" s="26">
        <f>IF(RECH_SUPPORT=TRUE,IF(MID(REFERENCEMENT_FACADE[[#This Row],[Colonne support visé]],1,3)="OUI",1,IF(OR(MID(REFERENCEMENT_FACADE[[#This Row],[Colonne support visé]],1,3)="non",MID(REFERENCEMENT_FACADE[[#This Row],[Colonne support visé]],1,2)="SO"),0,0)),1)</f>
        <v>1</v>
      </c>
      <c r="CG9" s="26">
        <f>IF(RECH_HAUTEUR=FALSE,1,IF(AND(MID(REFERENCEMENT_FACADE[[#This Row],[Colonne situation visé]],1,3)="oui",HAUT_VISEE&lt;=REFERENCEMENT_FACADE[[#This Row],[LIMITATION DE HAUTEUR DE FACADE]],HAUT_VISEE&lt;&gt;"",SITUA_VISEE&lt;&gt;""),1,IF(MID(REFERENCEMENT_FACADE[[#This Row],[Colonne situation visé]],1,3)="non",0,"ERREUR")))</f>
        <v>1</v>
      </c>
      <c r="CH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 s="26">
        <f ca="1">IF(REFERENCEMENT_FACADE[[#This Row],[Eligibilité procédé]]&lt;&gt;0,COUNTIF(REFERENCEMENT_FACADE[Eligibilité procédé],"&lt;="&amp;REFERENCEMENT_FACADE[[#This Row],[Eligibilité procédé]])-COUNTIF(REFERENCEMENT_FACADE[Eligibilité procédé],"=0"),ROWS(REFERENCEMENT_FACADE[Ordre]))</f>
        <v>4</v>
      </c>
      <c r="CJ9" s="26">
        <f ca="1">IF(COUNTIF((REFERENCEMENT_FACADE[[#This Row],[Validité]:[zone de simicité]]),"&lt;&gt;"&amp;"")=SUM(REFERENCEMENT_FACADE[[#This Row],[Validité]:[zone de simicité]]),ROW(REFERENCEMENT_FACADE[[#This Row],[zone de simicité]]),"")</f>
        <v>9</v>
      </c>
    </row>
    <row r="10" spans="1:88" s="5" customFormat="1" ht="255" x14ac:dyDescent="0.25">
      <c r="A10" s="122">
        <v>45881</v>
      </c>
      <c r="B10" s="23" t="s">
        <v>165</v>
      </c>
      <c r="C10" s="23" t="s">
        <v>455</v>
      </c>
      <c r="D10" s="37" t="s">
        <v>456</v>
      </c>
      <c r="E10" s="38" t="s">
        <v>457</v>
      </c>
      <c r="F10" s="30" t="s">
        <v>151</v>
      </c>
      <c r="G10" s="54" t="s">
        <v>150</v>
      </c>
      <c r="H10" s="19" t="s">
        <v>152</v>
      </c>
      <c r="I10" s="18" t="s">
        <v>152</v>
      </c>
      <c r="J10" s="42" t="str">
        <f>IF(REFERENCEMENT_FACADE[[#This Row],[Charpente bois (NF DTU 31.1)]]="OUI","SO",IF(OR(REFERENCEMENT_FACADE[[#This Row],[FOB (Sous AT/DTA/ATEx)]]="OUI",REFERENCEMENT_FACADE[[#This Row],[FOB (NF DTU 31.4)]]="OUI"),"OUI","SO"))</f>
        <v>SO</v>
      </c>
      <c r="K10" s="18" t="s">
        <v>150</v>
      </c>
      <c r="L10" s="22" t="s">
        <v>150</v>
      </c>
      <c r="M10" s="37" t="s">
        <v>161</v>
      </c>
      <c r="N10" s="37" t="s">
        <v>161</v>
      </c>
      <c r="O10" s="37" t="s">
        <v>161</v>
      </c>
      <c r="P10" s="37" t="s">
        <v>161</v>
      </c>
      <c r="Q10" s="37" t="s">
        <v>161</v>
      </c>
      <c r="R10" s="37" t="s">
        <v>161</v>
      </c>
      <c r="S10" s="37" t="s">
        <v>152</v>
      </c>
      <c r="T10" s="37" t="s">
        <v>152</v>
      </c>
      <c r="U10" s="37" t="s">
        <v>152</v>
      </c>
      <c r="V10" s="37" t="s">
        <v>152</v>
      </c>
      <c r="W10" s="38" t="s">
        <v>152</v>
      </c>
      <c r="X10" s="41" t="s">
        <v>150</v>
      </c>
      <c r="Y10" s="37" t="s">
        <v>161</v>
      </c>
      <c r="Z10" s="37" t="s">
        <v>161</v>
      </c>
      <c r="AA10" s="37" t="s">
        <v>161</v>
      </c>
      <c r="AB10" s="37" t="s">
        <v>161</v>
      </c>
      <c r="AC10" s="37" t="s">
        <v>152</v>
      </c>
      <c r="AD10" s="37" t="s">
        <v>152</v>
      </c>
      <c r="AE10" s="37" t="s">
        <v>152</v>
      </c>
      <c r="AF10" s="37" t="s">
        <v>152</v>
      </c>
      <c r="AG10" s="37" t="s">
        <v>152</v>
      </c>
      <c r="AH10" s="37" t="s">
        <v>152</v>
      </c>
      <c r="AI10" s="38" t="s">
        <v>152</v>
      </c>
      <c r="AJ10" s="81" t="s">
        <v>153</v>
      </c>
      <c r="AK10" s="81" t="s">
        <v>764</v>
      </c>
      <c r="AL10" s="81" t="s">
        <v>764</v>
      </c>
      <c r="AM10" s="81" t="s">
        <v>765</v>
      </c>
      <c r="AN10" s="81" t="s">
        <v>765</v>
      </c>
      <c r="AO10" s="81" t="s">
        <v>766</v>
      </c>
      <c r="AP10" s="81" t="s">
        <v>766</v>
      </c>
      <c r="AQ10" s="55"/>
      <c r="AR10" s="55"/>
      <c r="AS10" s="55"/>
      <c r="AT10" s="55"/>
      <c r="AU10" s="55"/>
      <c r="AV10" s="81" t="s">
        <v>153</v>
      </c>
      <c r="AW10" s="81" t="s">
        <v>763</v>
      </c>
      <c r="AX10" s="81" t="s">
        <v>763</v>
      </c>
      <c r="AY10" s="81" t="s">
        <v>763</v>
      </c>
      <c r="AZ10" s="81" t="s">
        <v>763</v>
      </c>
      <c r="BA10" s="55"/>
      <c r="BB10" s="55"/>
      <c r="BC10" s="55"/>
      <c r="BD10" s="55"/>
      <c r="BE10" s="55"/>
      <c r="BF10" s="55"/>
      <c r="BG10" s="55"/>
      <c r="BH10" s="56" t="s">
        <v>154</v>
      </c>
      <c r="BI10" s="22">
        <v>4</v>
      </c>
      <c r="BJ10" s="23">
        <v>4</v>
      </c>
      <c r="BK10" s="23">
        <v>4</v>
      </c>
      <c r="BL10" s="23">
        <v>4</v>
      </c>
      <c r="BM10" s="56"/>
      <c r="BN10" s="20" t="s">
        <v>155</v>
      </c>
      <c r="BO10" s="190"/>
      <c r="BP10" s="37" t="s">
        <v>164</v>
      </c>
      <c r="BQ10" s="37" t="s">
        <v>727</v>
      </c>
      <c r="BR10" s="115">
        <v>47848</v>
      </c>
      <c r="BS10" s="192">
        <f ca="1">+(REFERENCEMENT_FACADE[[#This Row],[AVIS LIMITE AU / VALIDITE]]&gt;=TODAY())*1</f>
        <v>1</v>
      </c>
      <c r="BT10" s="23" t="s">
        <v>150</v>
      </c>
      <c r="BU1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 s="40" t="s">
        <v>762</v>
      </c>
      <c r="BW1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 s="80">
        <f ca="1">REFERENCEMENT_FACADE[[#This Row],[VALIDITE]]</f>
        <v>1</v>
      </c>
      <c r="CF10" s="26">
        <f>IF(RECH_SUPPORT=TRUE,IF(MID(REFERENCEMENT_FACADE[[#This Row],[Colonne support visé]],1,3)="OUI",1,IF(OR(MID(REFERENCEMENT_FACADE[[#This Row],[Colonne support visé]],1,3)="non",MID(REFERENCEMENT_FACADE[[#This Row],[Colonne support visé]],1,2)="SO"),0,0)),1)</f>
        <v>1</v>
      </c>
      <c r="CG10" s="26">
        <f>IF(RECH_HAUTEUR=FALSE,1,IF(AND(MID(REFERENCEMENT_FACADE[[#This Row],[Colonne situation visé]],1,3)="oui",HAUT_VISEE&lt;=REFERENCEMENT_FACADE[[#This Row],[LIMITATION DE HAUTEUR DE FACADE]],HAUT_VISEE&lt;&gt;"",SITUA_VISEE&lt;&gt;""),1,IF(MID(REFERENCEMENT_FACADE[[#This Row],[Colonne situation visé]],1,3)="non",0,"ERREUR")))</f>
        <v>1</v>
      </c>
      <c r="CH1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 s="26">
        <f ca="1">IF(REFERENCEMENT_FACADE[[#This Row],[Eligibilité procédé]]&lt;&gt;0,COUNTIF(REFERENCEMENT_FACADE[Eligibilité procédé],"&lt;="&amp;REFERENCEMENT_FACADE[[#This Row],[Eligibilité procédé]])-COUNTIF(REFERENCEMENT_FACADE[Eligibilité procédé],"=0"),ROWS(REFERENCEMENT_FACADE[Ordre]))</f>
        <v>5</v>
      </c>
      <c r="CJ10" s="26">
        <f ca="1">IF(COUNTIF((REFERENCEMENT_FACADE[[#This Row],[Validité]:[zone de simicité]]),"&lt;&gt;"&amp;"")=SUM(REFERENCEMENT_FACADE[[#This Row],[Validité]:[zone de simicité]]),ROW(REFERENCEMENT_FACADE[[#This Row],[zone de simicité]]),"")</f>
        <v>10</v>
      </c>
    </row>
    <row r="11" spans="1:88" s="5" customFormat="1" ht="240" x14ac:dyDescent="0.25">
      <c r="A11" s="122">
        <v>45881</v>
      </c>
      <c r="B11" s="37" t="s">
        <v>226</v>
      </c>
      <c r="C11" s="23" t="s">
        <v>227</v>
      </c>
      <c r="D11" s="37" t="s">
        <v>543</v>
      </c>
      <c r="E11" s="24" t="s">
        <v>544</v>
      </c>
      <c r="F11" s="30" t="s">
        <v>151</v>
      </c>
      <c r="G11" s="31" t="s">
        <v>150</v>
      </c>
      <c r="H11" s="19" t="s">
        <v>152</v>
      </c>
      <c r="I11" s="19" t="s">
        <v>152</v>
      </c>
      <c r="J11" s="42" t="str">
        <f>IF(REFERENCEMENT_FACADE[[#This Row],[Charpente bois (NF DTU 31.1)]]="OUI","SO",IF(OR(REFERENCEMENT_FACADE[[#This Row],[FOB (Sous AT/DTA/ATEx)]]="OUI",REFERENCEMENT_FACADE[[#This Row],[FOB (NF DTU 31.4)]]="OUI"),"OUI","SO"))</f>
        <v>SO</v>
      </c>
      <c r="K11" s="32" t="s">
        <v>247</v>
      </c>
      <c r="L11" s="22" t="s">
        <v>150</v>
      </c>
      <c r="M11" s="37" t="s">
        <v>161</v>
      </c>
      <c r="N11" s="37" t="s">
        <v>161</v>
      </c>
      <c r="O11" s="37" t="s">
        <v>152</v>
      </c>
      <c r="P11" s="37" t="s">
        <v>152</v>
      </c>
      <c r="Q11" s="37" t="s">
        <v>152</v>
      </c>
      <c r="R11" s="37" t="s">
        <v>152</v>
      </c>
      <c r="S11" s="37" t="s">
        <v>152</v>
      </c>
      <c r="T11" s="37" t="s">
        <v>152</v>
      </c>
      <c r="U11" s="37" t="s">
        <v>152</v>
      </c>
      <c r="V11" s="37" t="s">
        <v>152</v>
      </c>
      <c r="W11" s="38" t="s">
        <v>152</v>
      </c>
      <c r="X11" s="25" t="s">
        <v>150</v>
      </c>
      <c r="Y11" s="37" t="s">
        <v>152</v>
      </c>
      <c r="Z11" s="37" t="s">
        <v>152</v>
      </c>
      <c r="AA11" s="37" t="s">
        <v>152</v>
      </c>
      <c r="AB11" s="37" t="s">
        <v>152</v>
      </c>
      <c r="AC11" s="37" t="s">
        <v>152</v>
      </c>
      <c r="AD11" s="37" t="s">
        <v>152</v>
      </c>
      <c r="AE11" s="37" t="s">
        <v>152</v>
      </c>
      <c r="AF11" s="37" t="s">
        <v>152</v>
      </c>
      <c r="AG11" s="37" t="s">
        <v>152</v>
      </c>
      <c r="AH11" s="37" t="s">
        <v>152</v>
      </c>
      <c r="AI11" s="38" t="s">
        <v>152</v>
      </c>
      <c r="AJ11" s="81" t="s">
        <v>153</v>
      </c>
      <c r="AK11" s="81" t="s">
        <v>767</v>
      </c>
      <c r="AL11" s="81" t="s">
        <v>767</v>
      </c>
      <c r="AM11" s="81"/>
      <c r="AN11" s="81"/>
      <c r="AO11" s="81"/>
      <c r="AP11" s="81"/>
      <c r="AQ11" s="81"/>
      <c r="AR11" s="81"/>
      <c r="AS11" s="81"/>
      <c r="AT11" s="81"/>
      <c r="AU11" s="81"/>
      <c r="AV11" s="81" t="s">
        <v>153</v>
      </c>
      <c r="AW11" s="81"/>
      <c r="AX11" s="81"/>
      <c r="AY11" s="81"/>
      <c r="AZ11" s="81"/>
      <c r="BA11" s="81"/>
      <c r="BB11" s="81"/>
      <c r="BC11" s="81"/>
      <c r="BD11" s="81"/>
      <c r="BE11" s="81"/>
      <c r="BF11" s="81"/>
      <c r="BG11" s="81"/>
      <c r="BH11" s="119" t="s">
        <v>154</v>
      </c>
      <c r="BI11" s="22">
        <v>4</v>
      </c>
      <c r="BJ11" s="23" t="s">
        <v>179</v>
      </c>
      <c r="BK11" s="23" t="s">
        <v>179</v>
      </c>
      <c r="BL11" s="23">
        <v>1</v>
      </c>
      <c r="BM11" s="56" t="s">
        <v>781</v>
      </c>
      <c r="BN11" s="20" t="s">
        <v>155</v>
      </c>
      <c r="BO11" s="190"/>
      <c r="BP11" s="51" t="s">
        <v>164</v>
      </c>
      <c r="BQ11" s="37" t="s">
        <v>728</v>
      </c>
      <c r="BR11" s="115">
        <v>46445</v>
      </c>
      <c r="BS11" s="192">
        <f ca="1">+(REFERENCEMENT_FACADE[[#This Row],[AVIS LIMITE AU / VALIDITE]]&gt;=TODAY())*1</f>
        <v>1</v>
      </c>
      <c r="BT11" s="23" t="s">
        <v>150</v>
      </c>
      <c r="BU1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 s="40"/>
      <c r="BW1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 s="80">
        <f ca="1">REFERENCEMENT_FACADE[[#This Row],[VALIDITE]]</f>
        <v>1</v>
      </c>
      <c r="CF11" s="26">
        <f>IF(RECH_SUPPORT=TRUE,IF(MID(REFERENCEMENT_FACADE[[#This Row],[Colonne support visé]],1,3)="OUI",1,IF(OR(MID(REFERENCEMENT_FACADE[[#This Row],[Colonne support visé]],1,3)="non",MID(REFERENCEMENT_FACADE[[#This Row],[Colonne support visé]],1,2)="SO"),0,0)),1)</f>
        <v>1</v>
      </c>
      <c r="CG11" s="26">
        <f>IF(RECH_HAUTEUR=FALSE,1,IF(AND(MID(REFERENCEMENT_FACADE[[#This Row],[Colonne situation visé]],1,3)="oui",HAUT_VISEE&lt;=REFERENCEMENT_FACADE[[#This Row],[LIMITATION DE HAUTEUR DE FACADE]],HAUT_VISEE&lt;&gt;"",SITUA_VISEE&lt;&gt;""),1,IF(MID(REFERENCEMENT_FACADE[[#This Row],[Colonne situation visé]],1,3)="non",0,"ERREUR")))</f>
        <v>1</v>
      </c>
      <c r="CH1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 s="26">
        <f ca="1">IF(REFERENCEMENT_FACADE[[#This Row],[Eligibilité procédé]]&lt;&gt;0,COUNTIF(REFERENCEMENT_FACADE[Eligibilité procédé],"&lt;="&amp;REFERENCEMENT_FACADE[[#This Row],[Eligibilité procédé]])-COUNTIF(REFERENCEMENT_FACADE[Eligibilité procédé],"=0"),ROWS(REFERENCEMENT_FACADE[Ordre]))</f>
        <v>6</v>
      </c>
      <c r="CJ11" s="26">
        <f ca="1">IF(COUNTIF((REFERENCEMENT_FACADE[[#This Row],[Validité]:[zone de simicité]]),"&lt;&gt;"&amp;"")=SUM(REFERENCEMENT_FACADE[[#This Row],[Validité]:[zone de simicité]]),ROW(REFERENCEMENT_FACADE[[#This Row],[zone de simicité]]),"")</f>
        <v>11</v>
      </c>
    </row>
    <row r="12" spans="1:88" s="5" customFormat="1" ht="255" x14ac:dyDescent="0.25">
      <c r="A12" s="122">
        <v>45881</v>
      </c>
      <c r="B12" s="23" t="s">
        <v>773</v>
      </c>
      <c r="C12" s="23" t="s">
        <v>716</v>
      </c>
      <c r="D12" s="23" t="s">
        <v>717</v>
      </c>
      <c r="E12" s="24" t="s">
        <v>457</v>
      </c>
      <c r="F12" s="30" t="s">
        <v>152</v>
      </c>
      <c r="G12" s="31" t="s">
        <v>150</v>
      </c>
      <c r="H12" s="19" t="s">
        <v>152</v>
      </c>
      <c r="I12" s="18" t="s">
        <v>152</v>
      </c>
      <c r="J12" s="42" t="str">
        <f>IF(REFERENCEMENT_FACADE[[#This Row],[Charpente bois (NF DTU 31.1)]]="OUI","SO",IF(OR(REFERENCEMENT_FACADE[[#This Row],[FOB (Sous AT/DTA/ATEx)]]="OUI",REFERENCEMENT_FACADE[[#This Row],[FOB (NF DTU 31.4)]]="OUI"),"OUI","SO"))</f>
        <v>SO</v>
      </c>
      <c r="K12" s="32" t="s">
        <v>150</v>
      </c>
      <c r="L12" s="22" t="s">
        <v>150</v>
      </c>
      <c r="M12" s="23" t="s">
        <v>161</v>
      </c>
      <c r="N12" s="23" t="s">
        <v>161</v>
      </c>
      <c r="O12" s="23" t="s">
        <v>161</v>
      </c>
      <c r="P12" s="23" t="s">
        <v>161</v>
      </c>
      <c r="Q12" s="23" t="s">
        <v>161</v>
      </c>
      <c r="R12" s="23" t="s">
        <v>161</v>
      </c>
      <c r="S12" s="23" t="s">
        <v>152</v>
      </c>
      <c r="T12" s="23" t="s">
        <v>152</v>
      </c>
      <c r="U12" s="23" t="s">
        <v>152</v>
      </c>
      <c r="V12" s="23" t="s">
        <v>152</v>
      </c>
      <c r="W12" s="24" t="s">
        <v>152</v>
      </c>
      <c r="X12" s="25" t="s">
        <v>150</v>
      </c>
      <c r="Y12" s="23" t="s">
        <v>161</v>
      </c>
      <c r="Z12" s="23" t="s">
        <v>161</v>
      </c>
      <c r="AA12" s="23" t="s">
        <v>161</v>
      </c>
      <c r="AB12" s="23" t="s">
        <v>161</v>
      </c>
      <c r="AC12" s="23" t="s">
        <v>152</v>
      </c>
      <c r="AD12" s="23" t="s">
        <v>152</v>
      </c>
      <c r="AE12" s="23" t="s">
        <v>152</v>
      </c>
      <c r="AF12" s="23" t="s">
        <v>152</v>
      </c>
      <c r="AG12" s="23" t="s">
        <v>152</v>
      </c>
      <c r="AH12" s="23" t="s">
        <v>152</v>
      </c>
      <c r="AI12" s="24" t="s">
        <v>152</v>
      </c>
      <c r="AJ12" s="81" t="s">
        <v>153</v>
      </c>
      <c r="AK12" s="81" t="s">
        <v>764</v>
      </c>
      <c r="AL12" s="81" t="s">
        <v>764</v>
      </c>
      <c r="AM12" s="81" t="s">
        <v>765</v>
      </c>
      <c r="AN12" s="81" t="s">
        <v>765</v>
      </c>
      <c r="AO12" s="81" t="s">
        <v>766</v>
      </c>
      <c r="AP12" s="81" t="s">
        <v>766</v>
      </c>
      <c r="AQ12" s="55"/>
      <c r="AR12" s="55"/>
      <c r="AS12" s="55"/>
      <c r="AT12" s="55"/>
      <c r="AU12" s="55"/>
      <c r="AV12" s="81" t="s">
        <v>153</v>
      </c>
      <c r="AW12" s="81" t="s">
        <v>763</v>
      </c>
      <c r="AX12" s="81" t="s">
        <v>763</v>
      </c>
      <c r="AY12" s="81" t="s">
        <v>763</v>
      </c>
      <c r="AZ12" s="81" t="s">
        <v>763</v>
      </c>
      <c r="BA12" s="55"/>
      <c r="BB12" s="55"/>
      <c r="BC12" s="55"/>
      <c r="BD12" s="55"/>
      <c r="BE12" s="55"/>
      <c r="BF12" s="55"/>
      <c r="BG12" s="55"/>
      <c r="BH12" s="56" t="s">
        <v>154</v>
      </c>
      <c r="BI12" s="22">
        <v>4</v>
      </c>
      <c r="BJ12" s="23">
        <v>2</v>
      </c>
      <c r="BK12" s="23">
        <v>1</v>
      </c>
      <c r="BL12" s="23">
        <v>1</v>
      </c>
      <c r="BM12" s="56"/>
      <c r="BN12" s="20" t="s">
        <v>155</v>
      </c>
      <c r="BO12" s="50"/>
      <c r="BP12" s="23" t="s">
        <v>164</v>
      </c>
      <c r="BQ12" s="23" t="s">
        <v>718</v>
      </c>
      <c r="BR12" s="58">
        <v>46630</v>
      </c>
      <c r="BS12" s="164">
        <f ca="1">+(REFERENCEMENT_FACADE[[#This Row],[AVIS LIMITE AU / VALIDITE]]&gt;=TODAY())*1</f>
        <v>1</v>
      </c>
      <c r="BT12" s="23" t="s">
        <v>150</v>
      </c>
      <c r="BU1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 s="22" t="s">
        <v>762</v>
      </c>
      <c r="BW1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 s="80">
        <f ca="1">REFERENCEMENT_FACADE[[#This Row],[VALIDITE]]</f>
        <v>1</v>
      </c>
      <c r="CF12" s="26">
        <f>IF(RECH_SUPPORT=TRUE,IF(MID(REFERENCEMENT_FACADE[[#This Row],[Colonne support visé]],1,3)="OUI",1,IF(OR(MID(REFERENCEMENT_FACADE[[#This Row],[Colonne support visé]],1,3)="non",MID(REFERENCEMENT_FACADE[[#This Row],[Colonne support visé]],1,2)="SO"),0,0)),1)</f>
        <v>1</v>
      </c>
      <c r="CG12" s="26">
        <f>IF(RECH_HAUTEUR=FALSE,1,IF(AND(MID(REFERENCEMENT_FACADE[[#This Row],[Colonne situation visé]],1,3)="oui",HAUT_VISEE&lt;=REFERENCEMENT_FACADE[[#This Row],[LIMITATION DE HAUTEUR DE FACADE]],HAUT_VISEE&lt;&gt;"",SITUA_VISEE&lt;&gt;""),1,IF(MID(REFERENCEMENT_FACADE[[#This Row],[Colonne situation visé]],1,3)="non",0,"ERREUR")))</f>
        <v>1</v>
      </c>
      <c r="CH1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 s="26">
        <f ca="1">IF(REFERENCEMENT_FACADE[[#This Row],[Eligibilité procédé]]&lt;&gt;0,COUNTIF(REFERENCEMENT_FACADE[Eligibilité procédé],"&lt;="&amp;REFERENCEMENT_FACADE[[#This Row],[Eligibilité procédé]])-COUNTIF(REFERENCEMENT_FACADE[Eligibilité procédé],"=0"),ROWS(REFERENCEMENT_FACADE[Ordre]))</f>
        <v>7</v>
      </c>
      <c r="CJ12" s="26">
        <f ca="1">IF(COUNTIF((REFERENCEMENT_FACADE[[#This Row],[Validité]:[zone de simicité]]),"&lt;&gt;"&amp;"")=SUM(REFERENCEMENT_FACADE[[#This Row],[Validité]:[zone de simicité]]),ROW(REFERENCEMENT_FACADE[[#This Row],[zone de simicité]]),"")</f>
        <v>12</v>
      </c>
    </row>
    <row r="13" spans="1:88" s="5" customFormat="1" ht="240" x14ac:dyDescent="0.25">
      <c r="A13" s="122">
        <v>45881</v>
      </c>
      <c r="B13" s="23" t="s">
        <v>148</v>
      </c>
      <c r="C13" s="37" t="s">
        <v>149</v>
      </c>
      <c r="D13" s="37" t="s">
        <v>691</v>
      </c>
      <c r="E13" s="24" t="s">
        <v>692</v>
      </c>
      <c r="F13" s="30" t="s">
        <v>150</v>
      </c>
      <c r="G13" s="54" t="s">
        <v>151</v>
      </c>
      <c r="H13" s="18" t="s">
        <v>151</v>
      </c>
      <c r="I13" s="19" t="s">
        <v>151</v>
      </c>
      <c r="J13" s="42" t="str">
        <f>IF(REFERENCEMENT_FACADE[[#This Row],[Charpente bois (NF DTU 31.1)]]="OUI","SO",IF(OR(REFERENCEMENT_FACADE[[#This Row],[FOB (Sous AT/DTA/ATEx)]]="OUI",REFERENCEMENT_FACADE[[#This Row],[FOB (NF DTU 31.4)]]="OUI"),"OUI","SO"))</f>
        <v>SO</v>
      </c>
      <c r="K13" s="39" t="s">
        <v>151</v>
      </c>
      <c r="L13" s="22" t="s">
        <v>150</v>
      </c>
      <c r="M13" s="23" t="s">
        <v>150</v>
      </c>
      <c r="N13" s="23" t="s">
        <v>150</v>
      </c>
      <c r="O13" s="23" t="s">
        <v>150</v>
      </c>
      <c r="P13" s="23" t="s">
        <v>150</v>
      </c>
      <c r="Q13" s="23" t="s">
        <v>150</v>
      </c>
      <c r="R13" s="23" t="s">
        <v>152</v>
      </c>
      <c r="S13" s="23" t="s">
        <v>152</v>
      </c>
      <c r="T13" s="23" t="s">
        <v>152</v>
      </c>
      <c r="U13" s="23" t="s">
        <v>152</v>
      </c>
      <c r="V13" s="23" t="s">
        <v>152</v>
      </c>
      <c r="W13" s="24" t="s">
        <v>152</v>
      </c>
      <c r="X13" s="25" t="s">
        <v>150</v>
      </c>
      <c r="Y13" s="23" t="s">
        <v>150</v>
      </c>
      <c r="Z13" s="23" t="s">
        <v>150</v>
      </c>
      <c r="AA13" s="23" t="s">
        <v>150</v>
      </c>
      <c r="AB13" s="23" t="s">
        <v>150</v>
      </c>
      <c r="AC13" s="23" t="s">
        <v>150</v>
      </c>
      <c r="AD13" s="23" t="s">
        <v>152</v>
      </c>
      <c r="AE13" s="23" t="s">
        <v>152</v>
      </c>
      <c r="AF13" s="23" t="s">
        <v>152</v>
      </c>
      <c r="AG13" s="23" t="s">
        <v>152</v>
      </c>
      <c r="AH13" s="23" t="s">
        <v>152</v>
      </c>
      <c r="AI13" s="24" t="s">
        <v>152</v>
      </c>
      <c r="AJ13" s="81" t="s">
        <v>153</v>
      </c>
      <c r="AK13" s="81" t="s">
        <v>153</v>
      </c>
      <c r="AL13" s="81" t="s">
        <v>153</v>
      </c>
      <c r="AM13" s="81" t="s">
        <v>153</v>
      </c>
      <c r="AN13" s="81" t="s">
        <v>153</v>
      </c>
      <c r="AO13" s="81" t="s">
        <v>153</v>
      </c>
      <c r="AP13" s="81"/>
      <c r="AQ13" s="81"/>
      <c r="AR13" s="81"/>
      <c r="AS13" s="81"/>
      <c r="AT13" s="81"/>
      <c r="AU13" s="81"/>
      <c r="AV13" s="81" t="s">
        <v>153</v>
      </c>
      <c r="AW13" s="81" t="s">
        <v>153</v>
      </c>
      <c r="AX13" s="81" t="s">
        <v>153</v>
      </c>
      <c r="AY13" s="81" t="s">
        <v>153</v>
      </c>
      <c r="AZ13" s="81" t="s">
        <v>153</v>
      </c>
      <c r="BA13" s="81" t="s">
        <v>153</v>
      </c>
      <c r="BB13" s="55"/>
      <c r="BC13" s="55"/>
      <c r="BD13" s="55"/>
      <c r="BE13" s="55"/>
      <c r="BF13" s="55"/>
      <c r="BG13" s="55"/>
      <c r="BH13" s="56" t="s">
        <v>154</v>
      </c>
      <c r="BI13" s="22">
        <v>4</v>
      </c>
      <c r="BJ13" s="23">
        <v>4</v>
      </c>
      <c r="BK13" s="23">
        <v>4</v>
      </c>
      <c r="BL13" s="23">
        <v>4</v>
      </c>
      <c r="BM13" s="56" t="s">
        <v>693</v>
      </c>
      <c r="BN13" s="20" t="s">
        <v>155</v>
      </c>
      <c r="BO13" s="40">
        <v>0</v>
      </c>
      <c r="BP13" s="23" t="s">
        <v>156</v>
      </c>
      <c r="BQ13" s="37" t="s">
        <v>768</v>
      </c>
      <c r="BR13" s="123">
        <v>47664</v>
      </c>
      <c r="BS13" s="116">
        <f ca="1">+(REFERENCEMENT_FACADE[[#This Row],[AVIS LIMITE AU / VALIDITE]]&gt;=TODAY())*1</f>
        <v>1</v>
      </c>
      <c r="BT13" s="23" t="s">
        <v>150</v>
      </c>
      <c r="BU1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 s="40"/>
      <c r="BW1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 s="80">
        <f ca="1">REFERENCEMENT_FACADE[[#This Row],[VALIDITE]]</f>
        <v>1</v>
      </c>
      <c r="CF13" s="26">
        <f>IF(RECH_SUPPORT=TRUE,IF(MID(REFERENCEMENT_FACADE[[#This Row],[Colonne support visé]],1,3)="OUI",1,IF(OR(MID(REFERENCEMENT_FACADE[[#This Row],[Colonne support visé]],1,3)="non",MID(REFERENCEMENT_FACADE[[#This Row],[Colonne support visé]],1,2)="SO"),0,0)),1)</f>
        <v>1</v>
      </c>
      <c r="CG13" s="26">
        <f>IF(RECH_HAUTEUR=FALSE,1,IF(AND(MID(REFERENCEMENT_FACADE[[#This Row],[Colonne situation visé]],1,3)="oui",HAUT_VISEE&lt;=REFERENCEMENT_FACADE[[#This Row],[LIMITATION DE HAUTEUR DE FACADE]],HAUT_VISEE&lt;&gt;"",SITUA_VISEE&lt;&gt;""),1,IF(MID(REFERENCEMENT_FACADE[[#This Row],[Colonne situation visé]],1,3)="non",0,"ERREUR")))</f>
        <v>1</v>
      </c>
      <c r="CH1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 s="26">
        <f ca="1">IF(REFERENCEMENT_FACADE[[#This Row],[Eligibilité procédé]]&lt;&gt;0,COUNTIF(REFERENCEMENT_FACADE[Eligibilité procédé],"&lt;="&amp;REFERENCEMENT_FACADE[[#This Row],[Eligibilité procédé]])-COUNTIF(REFERENCEMENT_FACADE[Eligibilité procédé],"=0"),ROWS(REFERENCEMENT_FACADE[Ordre]))</f>
        <v>8</v>
      </c>
      <c r="CJ13" s="26">
        <f ca="1">IF(COUNTIF((REFERENCEMENT_FACADE[[#This Row],[Validité]:[zone de simicité]]),"&lt;&gt;"&amp;"")=SUM(REFERENCEMENT_FACADE[[#This Row],[Validité]:[zone de simicité]]),ROW(REFERENCEMENT_FACADE[[#This Row],[zone de simicité]]),"")</f>
        <v>13</v>
      </c>
    </row>
    <row r="14" spans="1:88" s="5" customFormat="1" ht="240" x14ac:dyDescent="0.25">
      <c r="A14" s="122">
        <v>45881</v>
      </c>
      <c r="B14" s="37" t="s">
        <v>148</v>
      </c>
      <c r="C14" s="37" t="s">
        <v>149</v>
      </c>
      <c r="D14" s="37" t="s">
        <v>611</v>
      </c>
      <c r="E14" s="23" t="s">
        <v>612</v>
      </c>
      <c r="F14" s="30" t="s">
        <v>150</v>
      </c>
      <c r="G14" s="54" t="s">
        <v>151</v>
      </c>
      <c r="H14" s="18" t="s">
        <v>151</v>
      </c>
      <c r="I14" s="19" t="s">
        <v>151</v>
      </c>
      <c r="J14" s="42" t="str">
        <f>IF(REFERENCEMENT_FACADE[[#This Row],[Charpente bois (NF DTU 31.1)]]="OUI","SO",IF(OR(REFERENCEMENT_FACADE[[#This Row],[FOB (Sous AT/DTA/ATEx)]]="OUI",REFERENCEMENT_FACADE[[#This Row],[FOB (NF DTU 31.4)]]="OUI"),"OUI","SO"))</f>
        <v>SO</v>
      </c>
      <c r="K14" s="39" t="s">
        <v>151</v>
      </c>
      <c r="L14" s="22" t="s">
        <v>150</v>
      </c>
      <c r="M14" s="23" t="s">
        <v>150</v>
      </c>
      <c r="N14" s="23" t="s">
        <v>150</v>
      </c>
      <c r="O14" s="23" t="s">
        <v>150</v>
      </c>
      <c r="P14" s="23" t="s">
        <v>150</v>
      </c>
      <c r="Q14" s="23" t="s">
        <v>150</v>
      </c>
      <c r="R14" s="23" t="s">
        <v>152</v>
      </c>
      <c r="S14" s="23" t="s">
        <v>152</v>
      </c>
      <c r="T14" s="23" t="s">
        <v>152</v>
      </c>
      <c r="U14" s="23" t="s">
        <v>152</v>
      </c>
      <c r="V14" s="23" t="s">
        <v>152</v>
      </c>
      <c r="W14" s="24" t="s">
        <v>152</v>
      </c>
      <c r="X14" s="25" t="s">
        <v>150</v>
      </c>
      <c r="Y14" s="23" t="s">
        <v>150</v>
      </c>
      <c r="Z14" s="23" t="s">
        <v>150</v>
      </c>
      <c r="AA14" s="23" t="s">
        <v>150</v>
      </c>
      <c r="AB14" s="23" t="s">
        <v>150</v>
      </c>
      <c r="AC14" s="23" t="s">
        <v>150</v>
      </c>
      <c r="AD14" s="23" t="s">
        <v>152</v>
      </c>
      <c r="AE14" s="23" t="s">
        <v>152</v>
      </c>
      <c r="AF14" s="23" t="s">
        <v>152</v>
      </c>
      <c r="AG14" s="23" t="s">
        <v>152</v>
      </c>
      <c r="AH14" s="23" t="s">
        <v>152</v>
      </c>
      <c r="AI14" s="24" t="s">
        <v>152</v>
      </c>
      <c r="AJ14" s="81" t="s">
        <v>153</v>
      </c>
      <c r="AK14" s="81" t="s">
        <v>153</v>
      </c>
      <c r="AL14" s="81" t="s">
        <v>153</v>
      </c>
      <c r="AM14" s="81" t="s">
        <v>153</v>
      </c>
      <c r="AN14" s="81" t="s">
        <v>153</v>
      </c>
      <c r="AO14" s="81" t="s">
        <v>153</v>
      </c>
      <c r="AP14" s="81"/>
      <c r="AQ14" s="81"/>
      <c r="AR14" s="81"/>
      <c r="AS14" s="81"/>
      <c r="AT14" s="81"/>
      <c r="AU14" s="81"/>
      <c r="AV14" s="81" t="s">
        <v>153</v>
      </c>
      <c r="AW14" s="81" t="s">
        <v>153</v>
      </c>
      <c r="AX14" s="81" t="s">
        <v>153</v>
      </c>
      <c r="AY14" s="81" t="s">
        <v>153</v>
      </c>
      <c r="AZ14" s="81" t="s">
        <v>153</v>
      </c>
      <c r="BA14" s="81" t="s">
        <v>153</v>
      </c>
      <c r="BB14" s="55"/>
      <c r="BC14" s="55"/>
      <c r="BD14" s="55"/>
      <c r="BE14" s="55"/>
      <c r="BF14" s="55"/>
      <c r="BG14" s="55"/>
      <c r="BH14" s="56" t="s">
        <v>154</v>
      </c>
      <c r="BI14" s="77">
        <v>4</v>
      </c>
      <c r="BJ14" s="29">
        <v>4</v>
      </c>
      <c r="BK14" s="29">
        <v>4</v>
      </c>
      <c r="BL14" s="29">
        <v>4</v>
      </c>
      <c r="BM14" s="209"/>
      <c r="BN14" s="20" t="s">
        <v>155</v>
      </c>
      <c r="BO14" s="40">
        <v>0</v>
      </c>
      <c r="BP14" s="23" t="s">
        <v>156</v>
      </c>
      <c r="BQ14" s="37" t="s">
        <v>769</v>
      </c>
      <c r="BR14" s="123">
        <v>47208</v>
      </c>
      <c r="BS14" s="116">
        <f ca="1">+(REFERENCEMENT_FACADE[[#This Row],[AVIS LIMITE AU / VALIDITE]]&gt;=TODAY())*1</f>
        <v>1</v>
      </c>
      <c r="BT14" s="23" t="s">
        <v>150</v>
      </c>
      <c r="BU1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 s="40"/>
      <c r="BW1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 s="80">
        <f ca="1">REFERENCEMENT_FACADE[[#This Row],[VALIDITE]]</f>
        <v>1</v>
      </c>
      <c r="CF14" s="26">
        <f>IF(RECH_SUPPORT=TRUE,IF(MID(REFERENCEMENT_FACADE[[#This Row],[Colonne support visé]],1,3)="OUI",1,IF(OR(MID(REFERENCEMENT_FACADE[[#This Row],[Colonne support visé]],1,3)="non",MID(REFERENCEMENT_FACADE[[#This Row],[Colonne support visé]],1,2)="SO"),0,0)),1)</f>
        <v>1</v>
      </c>
      <c r="CG14" s="26">
        <f>IF(RECH_HAUTEUR=FALSE,1,IF(AND(MID(REFERENCEMENT_FACADE[[#This Row],[Colonne situation visé]],1,3)="oui",HAUT_VISEE&lt;=REFERENCEMENT_FACADE[[#This Row],[LIMITATION DE HAUTEUR DE FACADE]],HAUT_VISEE&lt;&gt;"",SITUA_VISEE&lt;&gt;""),1,IF(MID(REFERENCEMENT_FACADE[[#This Row],[Colonne situation visé]],1,3)="non",0,"ERREUR")))</f>
        <v>1</v>
      </c>
      <c r="CH1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 s="26">
        <f ca="1">IF(REFERENCEMENT_FACADE[[#This Row],[Eligibilité procédé]]&lt;&gt;0,COUNTIF(REFERENCEMENT_FACADE[Eligibilité procédé],"&lt;="&amp;REFERENCEMENT_FACADE[[#This Row],[Eligibilité procédé]])-COUNTIF(REFERENCEMENT_FACADE[Eligibilité procédé],"=0"),ROWS(REFERENCEMENT_FACADE[Ordre]))</f>
        <v>9</v>
      </c>
      <c r="CJ14" s="26">
        <f ca="1">IF(COUNTIF((REFERENCEMENT_FACADE[[#This Row],[Validité]:[zone de simicité]]),"&lt;&gt;"&amp;"")=SUM(REFERENCEMENT_FACADE[[#This Row],[Validité]:[zone de simicité]]),ROW(REFERENCEMENT_FACADE[[#This Row],[zone de simicité]]),"")</f>
        <v>14</v>
      </c>
    </row>
    <row r="15" spans="1:88" s="5" customFormat="1" ht="240" x14ac:dyDescent="0.25">
      <c r="A15" s="122">
        <v>45881</v>
      </c>
      <c r="B15" s="23" t="s">
        <v>148</v>
      </c>
      <c r="C15" s="23" t="s">
        <v>149</v>
      </c>
      <c r="D15" s="37" t="s">
        <v>613</v>
      </c>
      <c r="E15" s="24" t="s">
        <v>612</v>
      </c>
      <c r="F15" s="30" t="s">
        <v>150</v>
      </c>
      <c r="G15" s="54" t="s">
        <v>151</v>
      </c>
      <c r="H15" s="18" t="s">
        <v>151</v>
      </c>
      <c r="I15" s="19" t="s">
        <v>151</v>
      </c>
      <c r="J15" s="42" t="str">
        <f>IF(REFERENCEMENT_FACADE[[#This Row],[Charpente bois (NF DTU 31.1)]]="OUI","SO",IF(OR(REFERENCEMENT_FACADE[[#This Row],[FOB (Sous AT/DTA/ATEx)]]="OUI",REFERENCEMENT_FACADE[[#This Row],[FOB (NF DTU 31.4)]]="OUI"),"OUI","SO"))</f>
        <v>SO</v>
      </c>
      <c r="K15" s="39" t="s">
        <v>151</v>
      </c>
      <c r="L15" s="22" t="s">
        <v>150</v>
      </c>
      <c r="M15" s="23" t="s">
        <v>150</v>
      </c>
      <c r="N15" s="23" t="s">
        <v>150</v>
      </c>
      <c r="O15" s="23" t="s">
        <v>150</v>
      </c>
      <c r="P15" s="23" t="s">
        <v>150</v>
      </c>
      <c r="Q15" s="23" t="s">
        <v>150</v>
      </c>
      <c r="R15" s="23" t="s">
        <v>152</v>
      </c>
      <c r="S15" s="23" t="s">
        <v>152</v>
      </c>
      <c r="T15" s="23" t="s">
        <v>152</v>
      </c>
      <c r="U15" s="23" t="s">
        <v>152</v>
      </c>
      <c r="V15" s="23" t="s">
        <v>152</v>
      </c>
      <c r="W15" s="24" t="s">
        <v>152</v>
      </c>
      <c r="X15" s="25" t="s">
        <v>150</v>
      </c>
      <c r="Y15" s="23" t="s">
        <v>150</v>
      </c>
      <c r="Z15" s="23" t="s">
        <v>150</v>
      </c>
      <c r="AA15" s="23" t="s">
        <v>150</v>
      </c>
      <c r="AB15" s="23" t="s">
        <v>150</v>
      </c>
      <c r="AC15" s="23" t="s">
        <v>150</v>
      </c>
      <c r="AD15" s="23" t="s">
        <v>152</v>
      </c>
      <c r="AE15" s="23" t="s">
        <v>152</v>
      </c>
      <c r="AF15" s="23" t="s">
        <v>152</v>
      </c>
      <c r="AG15" s="23" t="s">
        <v>152</v>
      </c>
      <c r="AH15" s="23" t="s">
        <v>152</v>
      </c>
      <c r="AI15" s="24" t="s">
        <v>152</v>
      </c>
      <c r="AJ15" s="81" t="s">
        <v>153</v>
      </c>
      <c r="AK15" s="81" t="s">
        <v>153</v>
      </c>
      <c r="AL15" s="81" t="s">
        <v>153</v>
      </c>
      <c r="AM15" s="81" t="s">
        <v>153</v>
      </c>
      <c r="AN15" s="81" t="s">
        <v>153</v>
      </c>
      <c r="AO15" s="81" t="s">
        <v>153</v>
      </c>
      <c r="AP15" s="81"/>
      <c r="AQ15" s="81"/>
      <c r="AR15" s="81"/>
      <c r="AS15" s="81"/>
      <c r="AT15" s="81"/>
      <c r="AU15" s="81"/>
      <c r="AV15" s="81" t="s">
        <v>153</v>
      </c>
      <c r="AW15" s="81" t="s">
        <v>153</v>
      </c>
      <c r="AX15" s="81" t="s">
        <v>153</v>
      </c>
      <c r="AY15" s="81" t="s">
        <v>153</v>
      </c>
      <c r="AZ15" s="81" t="s">
        <v>153</v>
      </c>
      <c r="BA15" s="81" t="s">
        <v>153</v>
      </c>
      <c r="BB15" s="55"/>
      <c r="BC15" s="55"/>
      <c r="BD15" s="55"/>
      <c r="BE15" s="55"/>
      <c r="BF15" s="55"/>
      <c r="BG15" s="55"/>
      <c r="BH15" s="56" t="s">
        <v>154</v>
      </c>
      <c r="BI15" s="77">
        <v>4</v>
      </c>
      <c r="BJ15" s="29">
        <v>4</v>
      </c>
      <c r="BK15" s="29">
        <v>4</v>
      </c>
      <c r="BL15" s="29">
        <v>4</v>
      </c>
      <c r="BM15" s="209"/>
      <c r="BN15" s="20" t="s">
        <v>155</v>
      </c>
      <c r="BO15" s="40">
        <v>0</v>
      </c>
      <c r="BP15" s="23" t="s">
        <v>156</v>
      </c>
      <c r="BQ15" s="37" t="s">
        <v>770</v>
      </c>
      <c r="BR15" s="123">
        <v>47208</v>
      </c>
      <c r="BS15" s="116">
        <f ca="1">+(REFERENCEMENT_FACADE[[#This Row],[AVIS LIMITE AU / VALIDITE]]&gt;=TODAY())*1</f>
        <v>1</v>
      </c>
      <c r="BT15" s="23" t="s">
        <v>150</v>
      </c>
      <c r="BU1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 s="40"/>
      <c r="BW1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 s="80">
        <f ca="1">REFERENCEMENT_FACADE[[#This Row],[VALIDITE]]</f>
        <v>1</v>
      </c>
      <c r="CF15" s="26">
        <f>IF(RECH_SUPPORT=TRUE,IF(MID(REFERENCEMENT_FACADE[[#This Row],[Colonne support visé]],1,3)="OUI",1,IF(OR(MID(REFERENCEMENT_FACADE[[#This Row],[Colonne support visé]],1,3)="non",MID(REFERENCEMENT_FACADE[[#This Row],[Colonne support visé]],1,2)="SO"),0,0)),1)</f>
        <v>1</v>
      </c>
      <c r="CG15" s="26">
        <f>IF(RECH_HAUTEUR=FALSE,1,IF(AND(MID(REFERENCEMENT_FACADE[[#This Row],[Colonne situation visé]],1,3)="oui",HAUT_VISEE&lt;=REFERENCEMENT_FACADE[[#This Row],[LIMITATION DE HAUTEUR DE FACADE]],HAUT_VISEE&lt;&gt;"",SITUA_VISEE&lt;&gt;""),1,IF(MID(REFERENCEMENT_FACADE[[#This Row],[Colonne situation visé]],1,3)="non",0,"ERREUR")))</f>
        <v>1</v>
      </c>
      <c r="CH1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 s="26">
        <f ca="1">IF(REFERENCEMENT_FACADE[[#This Row],[Eligibilité procédé]]&lt;&gt;0,COUNTIF(REFERENCEMENT_FACADE[Eligibilité procédé],"&lt;="&amp;REFERENCEMENT_FACADE[[#This Row],[Eligibilité procédé]])-COUNTIF(REFERENCEMENT_FACADE[Eligibilité procédé],"=0"),ROWS(REFERENCEMENT_FACADE[Ordre]))</f>
        <v>10</v>
      </c>
      <c r="CJ15" s="26">
        <f ca="1">IF(COUNTIF((REFERENCEMENT_FACADE[[#This Row],[Validité]:[zone de simicité]]),"&lt;&gt;"&amp;"")=SUM(REFERENCEMENT_FACADE[[#This Row],[Validité]:[zone de simicité]]),ROW(REFERENCEMENT_FACADE[[#This Row],[zone de simicité]]),"")</f>
        <v>15</v>
      </c>
    </row>
    <row r="16" spans="1:88" s="5" customFormat="1" ht="409.5" x14ac:dyDescent="0.25">
      <c r="A16" s="129">
        <v>45881</v>
      </c>
      <c r="B16" s="85" t="s">
        <v>226</v>
      </c>
      <c r="C16" s="85" t="s">
        <v>410</v>
      </c>
      <c r="D16" s="114" t="s">
        <v>411</v>
      </c>
      <c r="E16" s="101" t="s">
        <v>412</v>
      </c>
      <c r="F16" s="102" t="s">
        <v>152</v>
      </c>
      <c r="G16" s="103" t="s">
        <v>151</v>
      </c>
      <c r="H16" s="104" t="s">
        <v>151</v>
      </c>
      <c r="I16" s="100" t="s">
        <v>150</v>
      </c>
      <c r="J16" s="134" t="str">
        <f>IF(REFERENCEMENT_FACADE[[#This Row],[Charpente bois (NF DTU 31.1)]]="OUI","SO",IF(OR(REFERENCEMENT_FACADE[[#This Row],[FOB (Sous AT/DTA/ATEx)]]="OUI",REFERENCEMENT_FACADE[[#This Row],[FOB (NF DTU 31.4)]]="OUI"),"OUI","SO"))</f>
        <v>OUI</v>
      </c>
      <c r="K16" s="105" t="s">
        <v>151</v>
      </c>
      <c r="L16" s="106" t="s">
        <v>161</v>
      </c>
      <c r="M16" s="85" t="s">
        <v>161</v>
      </c>
      <c r="N16" s="85" t="s">
        <v>161</v>
      </c>
      <c r="O16" s="85" t="s">
        <v>161</v>
      </c>
      <c r="P16" s="85" t="s">
        <v>161</v>
      </c>
      <c r="Q16" s="85" t="s">
        <v>161</v>
      </c>
      <c r="R16" s="85" t="s">
        <v>161</v>
      </c>
      <c r="S16" s="85" t="s">
        <v>152</v>
      </c>
      <c r="T16" s="85" t="s">
        <v>152</v>
      </c>
      <c r="U16" s="85" t="s">
        <v>152</v>
      </c>
      <c r="V16" s="85" t="s">
        <v>152</v>
      </c>
      <c r="W16" s="101" t="s">
        <v>152</v>
      </c>
      <c r="X16" s="111" t="s">
        <v>161</v>
      </c>
      <c r="Y16" s="85" t="s">
        <v>161</v>
      </c>
      <c r="Z16" s="85" t="s">
        <v>161</v>
      </c>
      <c r="AA16" s="85" t="s">
        <v>161</v>
      </c>
      <c r="AB16" s="85" t="s">
        <v>161</v>
      </c>
      <c r="AC16" s="85" t="s">
        <v>161</v>
      </c>
      <c r="AD16" s="85" t="s">
        <v>161</v>
      </c>
      <c r="AE16" s="85" t="s">
        <v>152</v>
      </c>
      <c r="AF16" s="85" t="s">
        <v>152</v>
      </c>
      <c r="AG16" s="85" t="s">
        <v>152</v>
      </c>
      <c r="AH16" s="85" t="s">
        <v>152</v>
      </c>
      <c r="AI16" s="101" t="s">
        <v>152</v>
      </c>
      <c r="AJ16" s="99" t="s">
        <v>413</v>
      </c>
      <c r="AK16" s="99" t="s">
        <v>413</v>
      </c>
      <c r="AL16" s="99" t="s">
        <v>413</v>
      </c>
      <c r="AM16" s="99" t="s">
        <v>413</v>
      </c>
      <c r="AN16" s="99" t="s">
        <v>413</v>
      </c>
      <c r="AO16" s="99" t="s">
        <v>413</v>
      </c>
      <c r="AP16" s="99" t="s">
        <v>413</v>
      </c>
      <c r="AQ16" s="99"/>
      <c r="AR16" s="99"/>
      <c r="AS16" s="99"/>
      <c r="AT16" s="99"/>
      <c r="AU16" s="99"/>
      <c r="AV16" s="99" t="s">
        <v>413</v>
      </c>
      <c r="AW16" s="99" t="s">
        <v>413</v>
      </c>
      <c r="AX16" s="99" t="s">
        <v>413</v>
      </c>
      <c r="AY16" s="99" t="s">
        <v>413</v>
      </c>
      <c r="AZ16" s="99" t="s">
        <v>413</v>
      </c>
      <c r="BA16" s="99" t="s">
        <v>413</v>
      </c>
      <c r="BB16" s="99" t="s">
        <v>413</v>
      </c>
      <c r="BC16" s="99"/>
      <c r="BD16" s="99"/>
      <c r="BE16" s="99"/>
      <c r="BF16" s="99"/>
      <c r="BG16" s="99"/>
      <c r="BH16" s="126" t="s">
        <v>414</v>
      </c>
      <c r="BI16" s="106">
        <v>4</v>
      </c>
      <c r="BJ16" s="85" t="s">
        <v>179</v>
      </c>
      <c r="BK16" s="85" t="s">
        <v>179</v>
      </c>
      <c r="BL16" s="85" t="s">
        <v>179</v>
      </c>
      <c r="BM16" s="201" t="s">
        <v>415</v>
      </c>
      <c r="BN16" s="133" t="s">
        <v>155</v>
      </c>
      <c r="BO16" s="197">
        <v>2</v>
      </c>
      <c r="BP16" s="85" t="s">
        <v>205</v>
      </c>
      <c r="BQ16" s="114" t="s">
        <v>754</v>
      </c>
      <c r="BR16" s="198">
        <v>46022</v>
      </c>
      <c r="BS16" s="150">
        <f ca="1">+(REFERENCEMENT_FACADE[[#This Row],[AVIS LIMITE AU / VALIDITE]]&gt;=TODAY())*1</f>
        <v>1</v>
      </c>
      <c r="BT16" s="85" t="s">
        <v>206</v>
      </c>
      <c r="BU1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 s="197" t="s">
        <v>416</v>
      </c>
      <c r="BW16"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6"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6"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6"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 s="110">
        <f ca="1">REFERENCEMENT_FACADE[[#This Row],[VALIDITE]]</f>
        <v>1</v>
      </c>
      <c r="CF16" s="86">
        <f>IF(RECH_SUPPORT=TRUE,IF(MID(REFERENCEMENT_FACADE[[#This Row],[Colonne support visé]],1,3)="OUI",1,IF(OR(MID(REFERENCEMENT_FACADE[[#This Row],[Colonne support visé]],1,3)="non",MID(REFERENCEMENT_FACADE[[#This Row],[Colonne support visé]],1,2)="SO"),0,0)),1)</f>
        <v>1</v>
      </c>
      <c r="CG16" s="86">
        <f>IF(RECH_HAUTEUR=FALSE,1,IF(AND(MID(REFERENCEMENT_FACADE[[#This Row],[Colonne situation visé]],1,3)="oui",HAUT_VISEE&lt;=REFERENCEMENT_FACADE[[#This Row],[LIMITATION DE HAUTEUR DE FACADE]],HAUT_VISEE&lt;&gt;"",SITUA_VISEE&lt;&gt;""),1,IF(MID(REFERENCEMENT_FACADE[[#This Row],[Colonne situation visé]],1,3)="non",0,"ERREUR")))</f>
        <v>1</v>
      </c>
      <c r="CH16"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 s="86">
        <f ca="1">IF(REFERENCEMENT_FACADE[[#This Row],[Eligibilité procédé]]&lt;&gt;0,COUNTIF(REFERENCEMENT_FACADE[Eligibilité procédé],"&lt;="&amp;REFERENCEMENT_FACADE[[#This Row],[Eligibilité procédé]])-COUNTIF(REFERENCEMENT_FACADE[Eligibilité procédé],"=0"),ROWS(REFERENCEMENT_FACADE[Ordre]))</f>
        <v>11</v>
      </c>
      <c r="CJ16" s="86">
        <f ca="1">IF(COUNTIF((REFERENCEMENT_FACADE[[#This Row],[Validité]:[zone de simicité]]),"&lt;&gt;"&amp;"")=SUM(REFERENCEMENT_FACADE[[#This Row],[Validité]:[zone de simicité]]),ROW(REFERENCEMENT_FACADE[[#This Row],[zone de simicité]]),"")</f>
        <v>16</v>
      </c>
    </row>
    <row r="17" spans="1:88" s="5" customFormat="1" ht="409.5" x14ac:dyDescent="0.25">
      <c r="A17" s="129">
        <v>45881</v>
      </c>
      <c r="B17" s="85" t="s">
        <v>168</v>
      </c>
      <c r="C17" s="85" t="s">
        <v>417</v>
      </c>
      <c r="D17" s="85" t="s">
        <v>411</v>
      </c>
      <c r="E17" s="101" t="s">
        <v>412</v>
      </c>
      <c r="F17" s="102" t="s">
        <v>152</v>
      </c>
      <c r="G17" s="103" t="s">
        <v>151</v>
      </c>
      <c r="H17" s="104" t="s">
        <v>151</v>
      </c>
      <c r="I17" s="100" t="s">
        <v>150</v>
      </c>
      <c r="J17" s="134" t="str">
        <f>IF(REFERENCEMENT_FACADE[[#This Row],[Charpente bois (NF DTU 31.1)]]="OUI","SO",IF(OR(REFERENCEMENT_FACADE[[#This Row],[FOB (Sous AT/DTA/ATEx)]]="OUI",REFERENCEMENT_FACADE[[#This Row],[FOB (NF DTU 31.4)]]="OUI"),"OUI","SO"))</f>
        <v>OUI</v>
      </c>
      <c r="K17" s="105" t="s">
        <v>151</v>
      </c>
      <c r="L17" s="106" t="s">
        <v>161</v>
      </c>
      <c r="M17" s="85" t="s">
        <v>161</v>
      </c>
      <c r="N17" s="85" t="s">
        <v>161</v>
      </c>
      <c r="O17" s="85" t="s">
        <v>161</v>
      </c>
      <c r="P17" s="85" t="s">
        <v>161</v>
      </c>
      <c r="Q17" s="85" t="s">
        <v>161</v>
      </c>
      <c r="R17" s="85" t="s">
        <v>161</v>
      </c>
      <c r="S17" s="85" t="s">
        <v>152</v>
      </c>
      <c r="T17" s="85" t="s">
        <v>152</v>
      </c>
      <c r="U17" s="85" t="s">
        <v>152</v>
      </c>
      <c r="V17" s="85" t="s">
        <v>152</v>
      </c>
      <c r="W17" s="101" t="s">
        <v>152</v>
      </c>
      <c r="X17" s="111" t="s">
        <v>161</v>
      </c>
      <c r="Y17" s="85" t="s">
        <v>161</v>
      </c>
      <c r="Z17" s="85" t="s">
        <v>161</v>
      </c>
      <c r="AA17" s="85" t="s">
        <v>161</v>
      </c>
      <c r="AB17" s="85" t="s">
        <v>161</v>
      </c>
      <c r="AC17" s="85" t="s">
        <v>161</v>
      </c>
      <c r="AD17" s="85" t="s">
        <v>161</v>
      </c>
      <c r="AE17" s="85" t="s">
        <v>152</v>
      </c>
      <c r="AF17" s="85" t="s">
        <v>152</v>
      </c>
      <c r="AG17" s="85" t="s">
        <v>152</v>
      </c>
      <c r="AH17" s="85" t="s">
        <v>152</v>
      </c>
      <c r="AI17" s="101" t="s">
        <v>152</v>
      </c>
      <c r="AJ17" s="99" t="s">
        <v>413</v>
      </c>
      <c r="AK17" s="99" t="s">
        <v>413</v>
      </c>
      <c r="AL17" s="99" t="s">
        <v>413</v>
      </c>
      <c r="AM17" s="99" t="s">
        <v>413</v>
      </c>
      <c r="AN17" s="99" t="s">
        <v>413</v>
      </c>
      <c r="AO17" s="99" t="s">
        <v>413</v>
      </c>
      <c r="AP17" s="99" t="s">
        <v>413</v>
      </c>
      <c r="AQ17" s="99"/>
      <c r="AR17" s="99"/>
      <c r="AS17" s="99"/>
      <c r="AT17" s="99"/>
      <c r="AU17" s="99"/>
      <c r="AV17" s="99" t="s">
        <v>413</v>
      </c>
      <c r="AW17" s="99" t="s">
        <v>413</v>
      </c>
      <c r="AX17" s="99" t="s">
        <v>413</v>
      </c>
      <c r="AY17" s="99" t="s">
        <v>413</v>
      </c>
      <c r="AZ17" s="99" t="s">
        <v>413</v>
      </c>
      <c r="BA17" s="99" t="s">
        <v>413</v>
      </c>
      <c r="BB17" s="99" t="s">
        <v>413</v>
      </c>
      <c r="BC17" s="99"/>
      <c r="BD17" s="99"/>
      <c r="BE17" s="99"/>
      <c r="BF17" s="99"/>
      <c r="BG17" s="99"/>
      <c r="BH17" s="126" t="s">
        <v>414</v>
      </c>
      <c r="BI17" s="106">
        <v>4</v>
      </c>
      <c r="BJ17" s="85" t="s">
        <v>179</v>
      </c>
      <c r="BK17" s="85" t="s">
        <v>179</v>
      </c>
      <c r="BL17" s="85" t="s">
        <v>179</v>
      </c>
      <c r="BM17" s="107" t="s">
        <v>415</v>
      </c>
      <c r="BN17" s="133" t="s">
        <v>155</v>
      </c>
      <c r="BO17" s="106">
        <v>2</v>
      </c>
      <c r="BP17" s="85" t="s">
        <v>205</v>
      </c>
      <c r="BQ17" s="85" t="s">
        <v>754</v>
      </c>
      <c r="BR17" s="112">
        <v>46022</v>
      </c>
      <c r="BS17" s="109">
        <f ca="1">+(REFERENCEMENT_FACADE[[#This Row],[AVIS LIMITE AU / VALIDITE]]&gt;=TODAY())*1</f>
        <v>1</v>
      </c>
      <c r="BT17" s="85" t="s">
        <v>206</v>
      </c>
      <c r="BU1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 s="106" t="s">
        <v>416</v>
      </c>
      <c r="BW17"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7"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7"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7"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 s="110">
        <f ca="1">REFERENCEMENT_FACADE[[#This Row],[VALIDITE]]</f>
        <v>1</v>
      </c>
      <c r="CF17" s="86">
        <f>IF(RECH_SUPPORT=TRUE,IF(MID(REFERENCEMENT_FACADE[[#This Row],[Colonne support visé]],1,3)="OUI",1,IF(OR(MID(REFERENCEMENT_FACADE[[#This Row],[Colonne support visé]],1,3)="non",MID(REFERENCEMENT_FACADE[[#This Row],[Colonne support visé]],1,2)="SO"),0,0)),1)</f>
        <v>1</v>
      </c>
      <c r="CG17" s="86">
        <f>IF(RECH_HAUTEUR=FALSE,1,IF(AND(MID(REFERENCEMENT_FACADE[[#This Row],[Colonne situation visé]],1,3)="oui",HAUT_VISEE&lt;=REFERENCEMENT_FACADE[[#This Row],[LIMITATION DE HAUTEUR DE FACADE]],HAUT_VISEE&lt;&gt;"",SITUA_VISEE&lt;&gt;""),1,IF(MID(REFERENCEMENT_FACADE[[#This Row],[Colonne situation visé]],1,3)="non",0,"ERREUR")))</f>
        <v>1</v>
      </c>
      <c r="CH17"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 s="86">
        <f ca="1">IF(REFERENCEMENT_FACADE[[#This Row],[Eligibilité procédé]]&lt;&gt;0,COUNTIF(REFERENCEMENT_FACADE[Eligibilité procédé],"&lt;="&amp;REFERENCEMENT_FACADE[[#This Row],[Eligibilité procédé]])-COUNTIF(REFERENCEMENT_FACADE[Eligibilité procédé],"=0"),ROWS(REFERENCEMENT_FACADE[Ordre]))</f>
        <v>12</v>
      </c>
      <c r="CJ17" s="86">
        <f ca="1">IF(COUNTIF((REFERENCEMENT_FACADE[[#This Row],[Validité]:[zone de simicité]]),"&lt;&gt;"&amp;"")=SUM(REFERENCEMENT_FACADE[[#This Row],[Validité]:[zone de simicité]]),ROW(REFERENCEMENT_FACADE[[#This Row],[zone de simicité]]),"")</f>
        <v>17</v>
      </c>
    </row>
    <row r="18" spans="1:88" s="5" customFormat="1" ht="409.5" x14ac:dyDescent="0.25">
      <c r="A18" s="122">
        <v>45881</v>
      </c>
      <c r="B18" s="114" t="s">
        <v>165</v>
      </c>
      <c r="C18" s="114" t="s">
        <v>418</v>
      </c>
      <c r="D18" s="114" t="s">
        <v>411</v>
      </c>
      <c r="E18" s="193" t="s">
        <v>412</v>
      </c>
      <c r="F18" s="102" t="s">
        <v>152</v>
      </c>
      <c r="G18" s="103" t="s">
        <v>151</v>
      </c>
      <c r="H18" s="104" t="s">
        <v>151</v>
      </c>
      <c r="I18" s="100" t="s">
        <v>150</v>
      </c>
      <c r="J18" s="134" t="str">
        <f>IF(REFERENCEMENT_FACADE[[#This Row],[Charpente bois (NF DTU 31.1)]]="OUI","SO",IF(OR(REFERENCEMENT_FACADE[[#This Row],[FOB (Sous AT/DTA/ATEx)]]="OUI",REFERENCEMENT_FACADE[[#This Row],[FOB (NF DTU 31.4)]]="OUI"),"OUI","SO"))</f>
        <v>OUI</v>
      </c>
      <c r="K18" s="105" t="s">
        <v>151</v>
      </c>
      <c r="L18" s="194" t="s">
        <v>161</v>
      </c>
      <c r="M18" s="114" t="s">
        <v>161</v>
      </c>
      <c r="N18" s="114" t="s">
        <v>161</v>
      </c>
      <c r="O18" s="114" t="s">
        <v>161</v>
      </c>
      <c r="P18" s="114" t="s">
        <v>161</v>
      </c>
      <c r="Q18" s="114" t="s">
        <v>152</v>
      </c>
      <c r="R18" s="114" t="s">
        <v>152</v>
      </c>
      <c r="S18" s="114" t="s">
        <v>152</v>
      </c>
      <c r="T18" s="114" t="s">
        <v>152</v>
      </c>
      <c r="U18" s="114" t="s">
        <v>152</v>
      </c>
      <c r="V18" s="114" t="s">
        <v>152</v>
      </c>
      <c r="W18" s="193" t="s">
        <v>152</v>
      </c>
      <c r="X18" s="194" t="s">
        <v>161</v>
      </c>
      <c r="Y18" s="114" t="s">
        <v>161</v>
      </c>
      <c r="Z18" s="114" t="s">
        <v>161</v>
      </c>
      <c r="AA18" s="114" t="s">
        <v>152</v>
      </c>
      <c r="AB18" s="114" t="s">
        <v>152</v>
      </c>
      <c r="AC18" s="114" t="s">
        <v>152</v>
      </c>
      <c r="AD18" s="114" t="s">
        <v>152</v>
      </c>
      <c r="AE18" s="114" t="s">
        <v>152</v>
      </c>
      <c r="AF18" s="114" t="s">
        <v>152</v>
      </c>
      <c r="AG18" s="114" t="s">
        <v>152</v>
      </c>
      <c r="AH18" s="114" t="s">
        <v>152</v>
      </c>
      <c r="AI18" s="195" t="s">
        <v>152</v>
      </c>
      <c r="AJ18" s="99" t="s">
        <v>413</v>
      </c>
      <c r="AK18" s="99" t="s">
        <v>413</v>
      </c>
      <c r="AL18" s="99" t="s">
        <v>413</v>
      </c>
      <c r="AM18" s="99" t="s">
        <v>413</v>
      </c>
      <c r="AN18" s="99" t="s">
        <v>413</v>
      </c>
      <c r="AO18" s="99"/>
      <c r="AP18" s="99"/>
      <c r="AQ18" s="99"/>
      <c r="AR18" s="99"/>
      <c r="AS18" s="99"/>
      <c r="AT18" s="99"/>
      <c r="AU18" s="99"/>
      <c r="AV18" s="99" t="s">
        <v>413</v>
      </c>
      <c r="AW18" s="99" t="s">
        <v>413</v>
      </c>
      <c r="AX18" s="99" t="s">
        <v>413</v>
      </c>
      <c r="AY18" s="99"/>
      <c r="AZ18" s="99"/>
      <c r="BA18" s="99"/>
      <c r="BB18" s="99"/>
      <c r="BC18" s="99"/>
      <c r="BD18" s="99"/>
      <c r="BE18" s="99"/>
      <c r="BF18" s="99"/>
      <c r="BG18" s="99"/>
      <c r="BH18" s="196" t="s">
        <v>414</v>
      </c>
      <c r="BI18" s="106">
        <v>4</v>
      </c>
      <c r="BJ18" s="85" t="s">
        <v>179</v>
      </c>
      <c r="BK18" s="85" t="s">
        <v>179</v>
      </c>
      <c r="BL18" s="85" t="s">
        <v>179</v>
      </c>
      <c r="BM18" s="201" t="s">
        <v>415</v>
      </c>
      <c r="BN18" s="133" t="s">
        <v>155</v>
      </c>
      <c r="BO18" s="197">
        <v>2</v>
      </c>
      <c r="BP18" s="114" t="s">
        <v>205</v>
      </c>
      <c r="BQ18" s="114" t="s">
        <v>754</v>
      </c>
      <c r="BR18" s="198">
        <v>46022</v>
      </c>
      <c r="BS18" s="150">
        <f ca="1">+(REFERENCEMENT_FACADE[[#This Row],[AVIS LIMITE AU / VALIDITE]]&gt;=TODAY())*1</f>
        <v>1</v>
      </c>
      <c r="BT18" s="85" t="s">
        <v>206</v>
      </c>
      <c r="BU1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 s="197" t="s">
        <v>416</v>
      </c>
      <c r="BW18"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8"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8"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8"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8"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 s="110">
        <f ca="1">REFERENCEMENT_FACADE[[#This Row],[VALIDITE]]</f>
        <v>1</v>
      </c>
      <c r="CF18" s="86">
        <f>IF(RECH_SUPPORT=TRUE,IF(MID(REFERENCEMENT_FACADE[[#This Row],[Colonne support visé]],1,3)="OUI",1,IF(OR(MID(REFERENCEMENT_FACADE[[#This Row],[Colonne support visé]],1,3)="non",MID(REFERENCEMENT_FACADE[[#This Row],[Colonne support visé]],1,2)="SO"),0,0)),1)</f>
        <v>1</v>
      </c>
      <c r="CG18" s="86">
        <f>IF(RECH_HAUTEUR=FALSE,1,IF(AND(MID(REFERENCEMENT_FACADE[[#This Row],[Colonne situation visé]],1,3)="oui",HAUT_VISEE&lt;=REFERENCEMENT_FACADE[[#This Row],[LIMITATION DE HAUTEUR DE FACADE]],HAUT_VISEE&lt;&gt;"",SITUA_VISEE&lt;&gt;""),1,IF(MID(REFERENCEMENT_FACADE[[#This Row],[Colonne situation visé]],1,3)="non",0,"ERREUR")))</f>
        <v>1</v>
      </c>
      <c r="CH18"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 s="86">
        <f ca="1">IF(REFERENCEMENT_FACADE[[#This Row],[Eligibilité procédé]]&lt;&gt;0,COUNTIF(REFERENCEMENT_FACADE[Eligibilité procédé],"&lt;="&amp;REFERENCEMENT_FACADE[[#This Row],[Eligibilité procédé]])-COUNTIF(REFERENCEMENT_FACADE[Eligibilité procédé],"=0"),ROWS(REFERENCEMENT_FACADE[Ordre]))</f>
        <v>13</v>
      </c>
      <c r="CJ18" s="86">
        <f ca="1">IF(COUNTIF((REFERENCEMENT_FACADE[[#This Row],[Validité]:[zone de simicité]]),"&lt;&gt;"&amp;"")=SUM(REFERENCEMENT_FACADE[[#This Row],[Validité]:[zone de simicité]]),ROW(REFERENCEMENT_FACADE[[#This Row],[zone de simicité]]),"")</f>
        <v>18</v>
      </c>
    </row>
    <row r="19" spans="1:88" s="5" customFormat="1" ht="240" x14ac:dyDescent="0.25">
      <c r="A19" s="113">
        <v>45218</v>
      </c>
      <c r="B19" s="37" t="s">
        <v>165</v>
      </c>
      <c r="C19" s="37" t="s">
        <v>166</v>
      </c>
      <c r="D19" s="37" t="s">
        <v>478</v>
      </c>
      <c r="E19" s="24" t="s">
        <v>232</v>
      </c>
      <c r="F19" s="30" t="s">
        <v>151</v>
      </c>
      <c r="G19" s="54" t="s">
        <v>150</v>
      </c>
      <c r="H19" s="18" t="s">
        <v>152</v>
      </c>
      <c r="I19" s="19" t="s">
        <v>152</v>
      </c>
      <c r="J19" s="42" t="str">
        <f>IF(REFERENCEMENT_FACADE[[#This Row],[Charpente bois (NF DTU 31.1)]]="OUI","SO",IF(OR(REFERENCEMENT_FACADE[[#This Row],[FOB (Sous AT/DTA/ATEx)]]="OUI",REFERENCEMENT_FACADE[[#This Row],[FOB (NF DTU 31.4)]]="OUI"),"OUI","SO"))</f>
        <v>SO</v>
      </c>
      <c r="K19" s="39" t="s">
        <v>247</v>
      </c>
      <c r="L19" s="37" t="s">
        <v>150</v>
      </c>
      <c r="M19" s="37" t="s">
        <v>150</v>
      </c>
      <c r="N19" s="37" t="s">
        <v>152</v>
      </c>
      <c r="O19" s="37" t="s">
        <v>152</v>
      </c>
      <c r="P19" s="37" t="s">
        <v>152</v>
      </c>
      <c r="Q19" s="37" t="s">
        <v>152</v>
      </c>
      <c r="R19" s="37" t="s">
        <v>152</v>
      </c>
      <c r="S19" s="37" t="s">
        <v>152</v>
      </c>
      <c r="T19" s="37" t="s">
        <v>152</v>
      </c>
      <c r="U19" s="37" t="s">
        <v>152</v>
      </c>
      <c r="V19" s="37" t="s">
        <v>152</v>
      </c>
      <c r="W19" s="24" t="s">
        <v>152</v>
      </c>
      <c r="X19" s="37" t="s">
        <v>152</v>
      </c>
      <c r="Y19" s="37" t="s">
        <v>152</v>
      </c>
      <c r="Z19" s="37" t="s">
        <v>152</v>
      </c>
      <c r="AA19" s="37" t="s">
        <v>152</v>
      </c>
      <c r="AB19" s="37" t="s">
        <v>152</v>
      </c>
      <c r="AC19" s="37" t="s">
        <v>152</v>
      </c>
      <c r="AD19" s="37" t="s">
        <v>152</v>
      </c>
      <c r="AE19" s="37" t="s">
        <v>152</v>
      </c>
      <c r="AF19" s="37" t="s">
        <v>152</v>
      </c>
      <c r="AG19" s="37" t="s">
        <v>152</v>
      </c>
      <c r="AH19" s="37" t="s">
        <v>152</v>
      </c>
      <c r="AI19" s="37" t="s">
        <v>152</v>
      </c>
      <c r="AJ19" s="81" t="s">
        <v>153</v>
      </c>
      <c r="AK19" s="81" t="s">
        <v>153</v>
      </c>
      <c r="AL19" s="81"/>
      <c r="AM19" s="81"/>
      <c r="AN19" s="81"/>
      <c r="AO19" s="81"/>
      <c r="AP19" s="81"/>
      <c r="AQ19" s="81"/>
      <c r="AR19" s="81"/>
      <c r="AS19" s="81"/>
      <c r="AT19" s="81"/>
      <c r="AU19" s="81"/>
      <c r="AV19" s="81"/>
      <c r="AW19" s="81"/>
      <c r="AX19" s="81"/>
      <c r="AY19" s="81"/>
      <c r="AZ19" s="81"/>
      <c r="BA19" s="55"/>
      <c r="BB19" s="55"/>
      <c r="BC19" s="55"/>
      <c r="BD19" s="55"/>
      <c r="BE19" s="55"/>
      <c r="BF19" s="55"/>
      <c r="BG19" s="55"/>
      <c r="BH19" s="56" t="s">
        <v>154</v>
      </c>
      <c r="BI19" s="22">
        <v>4</v>
      </c>
      <c r="BJ19" s="23">
        <v>4</v>
      </c>
      <c r="BK19" s="23">
        <v>4</v>
      </c>
      <c r="BL19" s="23">
        <v>4</v>
      </c>
      <c r="BM19" s="56"/>
      <c r="BN19" s="20" t="s">
        <v>155</v>
      </c>
      <c r="BO19" s="40">
        <v>0</v>
      </c>
      <c r="BP19" s="23" t="s">
        <v>205</v>
      </c>
      <c r="BQ19" s="37" t="s">
        <v>479</v>
      </c>
      <c r="BR19" s="58">
        <v>46173</v>
      </c>
      <c r="BS19" s="116">
        <f ca="1">+(REFERENCEMENT_FACADE[[#This Row],[AVIS LIMITE AU / VALIDITE]]&gt;=TODAY())*1</f>
        <v>1</v>
      </c>
      <c r="BT19" s="53" t="s">
        <v>206</v>
      </c>
      <c r="BU1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 s="40"/>
      <c r="BW1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9 m
</v>
      </c>
      <c r="CD1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 s="80">
        <f ca="1">REFERENCEMENT_FACADE[[#This Row],[VALIDITE]]</f>
        <v>1</v>
      </c>
      <c r="CF19" s="26">
        <f>IF(RECH_SUPPORT=TRUE,IF(MID(REFERENCEMENT_FACADE[[#This Row],[Colonne support visé]],1,3)="OUI",1,IF(OR(MID(REFERENCEMENT_FACADE[[#This Row],[Colonne support visé]],1,3)="non",MID(REFERENCEMENT_FACADE[[#This Row],[Colonne support visé]],1,2)="SO"),0,0)),1)</f>
        <v>1</v>
      </c>
      <c r="CG19" s="26">
        <f>IF(RECH_HAUTEUR=FALSE,1,IF(AND(MID(REFERENCEMENT_FACADE[[#This Row],[Colonne situation visé]],1,3)="oui",HAUT_VISEE&lt;=REFERENCEMENT_FACADE[[#This Row],[LIMITATION DE HAUTEUR DE FACADE]],HAUT_VISEE&lt;&gt;"",SITUA_VISEE&lt;&gt;""),1,IF(MID(REFERENCEMENT_FACADE[[#This Row],[Colonne situation visé]],1,3)="non",0,"ERREUR")))</f>
        <v>1</v>
      </c>
      <c r="CH1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 s="26">
        <f ca="1">IF(REFERENCEMENT_FACADE[[#This Row],[Eligibilité procédé]]&lt;&gt;0,COUNTIF(REFERENCEMENT_FACADE[Eligibilité procédé],"&lt;="&amp;REFERENCEMENT_FACADE[[#This Row],[Eligibilité procédé]])-COUNTIF(REFERENCEMENT_FACADE[Eligibilité procédé],"=0"),ROWS(REFERENCEMENT_FACADE[Ordre]))</f>
        <v>14</v>
      </c>
      <c r="CJ19" s="26">
        <f ca="1">IF(COUNTIF((REFERENCEMENT_FACADE[[#This Row],[Validité]:[zone de simicité]]),"&lt;&gt;"&amp;"")=SUM(REFERENCEMENT_FACADE[[#This Row],[Validité]:[zone de simicité]]),ROW(REFERENCEMENT_FACADE[[#This Row],[zone de simicité]]),"")</f>
        <v>19</v>
      </c>
    </row>
    <row r="20" spans="1:88" s="5" customFormat="1" ht="409.5" x14ac:dyDescent="0.25">
      <c r="A20" s="122">
        <v>45881</v>
      </c>
      <c r="B20" s="85" t="s">
        <v>226</v>
      </c>
      <c r="C20" s="85" t="s">
        <v>419</v>
      </c>
      <c r="D20" s="85" t="s">
        <v>411</v>
      </c>
      <c r="E20" s="101" t="s">
        <v>412</v>
      </c>
      <c r="F20" s="102" t="s">
        <v>152</v>
      </c>
      <c r="G20" s="103" t="s">
        <v>151</v>
      </c>
      <c r="H20" s="104" t="s">
        <v>151</v>
      </c>
      <c r="I20" s="100" t="s">
        <v>150</v>
      </c>
      <c r="J20" s="134" t="str">
        <f>IF(REFERENCEMENT_FACADE[[#This Row],[Charpente bois (NF DTU 31.1)]]="OUI","SO",IF(OR(REFERENCEMENT_FACADE[[#This Row],[FOB (Sous AT/DTA/ATEx)]]="OUI",REFERENCEMENT_FACADE[[#This Row],[FOB (NF DTU 31.4)]]="OUI"),"OUI","SO"))</f>
        <v>OUI</v>
      </c>
      <c r="K20" s="105" t="s">
        <v>151</v>
      </c>
      <c r="L20" s="106" t="s">
        <v>161</v>
      </c>
      <c r="M20" s="85" t="s">
        <v>161</v>
      </c>
      <c r="N20" s="85" t="s">
        <v>161</v>
      </c>
      <c r="O20" s="85" t="s">
        <v>161</v>
      </c>
      <c r="P20" s="85" t="s">
        <v>161</v>
      </c>
      <c r="Q20" s="85" t="s">
        <v>152</v>
      </c>
      <c r="R20" s="85" t="s">
        <v>152</v>
      </c>
      <c r="S20" s="85" t="s">
        <v>152</v>
      </c>
      <c r="T20" s="85" t="s">
        <v>152</v>
      </c>
      <c r="U20" s="85" t="s">
        <v>152</v>
      </c>
      <c r="V20" s="85" t="s">
        <v>152</v>
      </c>
      <c r="W20" s="101" t="s">
        <v>152</v>
      </c>
      <c r="X20" s="85" t="s">
        <v>161</v>
      </c>
      <c r="Y20" s="85" t="s">
        <v>161</v>
      </c>
      <c r="Z20" s="85" t="s">
        <v>161</v>
      </c>
      <c r="AA20" s="85" t="s">
        <v>152</v>
      </c>
      <c r="AB20" s="85" t="s">
        <v>152</v>
      </c>
      <c r="AC20" s="85" t="s">
        <v>152</v>
      </c>
      <c r="AD20" s="85" t="s">
        <v>152</v>
      </c>
      <c r="AE20" s="85" t="s">
        <v>152</v>
      </c>
      <c r="AF20" s="85" t="s">
        <v>152</v>
      </c>
      <c r="AG20" s="85" t="s">
        <v>152</v>
      </c>
      <c r="AH20" s="85" t="s">
        <v>152</v>
      </c>
      <c r="AI20" s="85" t="s">
        <v>152</v>
      </c>
      <c r="AJ20" s="99" t="s">
        <v>413</v>
      </c>
      <c r="AK20" s="99" t="s">
        <v>413</v>
      </c>
      <c r="AL20" s="99" t="s">
        <v>413</v>
      </c>
      <c r="AM20" s="99" t="s">
        <v>413</v>
      </c>
      <c r="AN20" s="99" t="s">
        <v>413</v>
      </c>
      <c r="AO20" s="99"/>
      <c r="AP20" s="99"/>
      <c r="AQ20" s="99"/>
      <c r="AR20" s="99"/>
      <c r="AS20" s="99"/>
      <c r="AT20" s="99"/>
      <c r="AU20" s="99"/>
      <c r="AV20" s="99" t="s">
        <v>413</v>
      </c>
      <c r="AW20" s="99" t="s">
        <v>413</v>
      </c>
      <c r="AX20" s="99" t="s">
        <v>413</v>
      </c>
      <c r="AY20" s="99"/>
      <c r="AZ20" s="99"/>
      <c r="BA20" s="99"/>
      <c r="BB20" s="99"/>
      <c r="BC20" s="99"/>
      <c r="BD20" s="99"/>
      <c r="BE20" s="99"/>
      <c r="BF20" s="99"/>
      <c r="BG20" s="99"/>
      <c r="BH20" s="126" t="s">
        <v>414</v>
      </c>
      <c r="BI20" s="106">
        <v>4</v>
      </c>
      <c r="BJ20" s="85" t="s">
        <v>179</v>
      </c>
      <c r="BK20" s="85" t="s">
        <v>179</v>
      </c>
      <c r="BL20" s="85" t="s">
        <v>179</v>
      </c>
      <c r="BM20" s="107" t="s">
        <v>415</v>
      </c>
      <c r="BN20" s="133" t="s">
        <v>155</v>
      </c>
      <c r="BO20" s="106">
        <v>2</v>
      </c>
      <c r="BP20" s="85" t="s">
        <v>205</v>
      </c>
      <c r="BQ20" s="85" t="s">
        <v>754</v>
      </c>
      <c r="BR20" s="112">
        <v>46022</v>
      </c>
      <c r="BS20" s="109">
        <f ca="1">+(REFERENCEMENT_FACADE[[#This Row],[AVIS LIMITE AU / VALIDITE]]&gt;=TODAY())*1</f>
        <v>1</v>
      </c>
      <c r="BT20" s="85" t="s">
        <v>206</v>
      </c>
      <c r="BU2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0" s="106" t="s">
        <v>416</v>
      </c>
      <c r="BW20"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0"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0"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0"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0"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0"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20"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20"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0" s="110">
        <f ca="1">REFERENCEMENT_FACADE[[#This Row],[VALIDITE]]</f>
        <v>1</v>
      </c>
      <c r="CF20" s="86">
        <f>IF(RECH_SUPPORT=TRUE,IF(MID(REFERENCEMENT_FACADE[[#This Row],[Colonne support visé]],1,3)="OUI",1,IF(OR(MID(REFERENCEMENT_FACADE[[#This Row],[Colonne support visé]],1,3)="non",MID(REFERENCEMENT_FACADE[[#This Row],[Colonne support visé]],1,2)="SO"),0,0)),1)</f>
        <v>1</v>
      </c>
      <c r="CG20" s="86">
        <f>IF(RECH_HAUTEUR=FALSE,1,IF(AND(MID(REFERENCEMENT_FACADE[[#This Row],[Colonne situation visé]],1,3)="oui",HAUT_VISEE&lt;=REFERENCEMENT_FACADE[[#This Row],[LIMITATION DE HAUTEUR DE FACADE]],HAUT_VISEE&lt;&gt;"",SITUA_VISEE&lt;&gt;""),1,IF(MID(REFERENCEMENT_FACADE[[#This Row],[Colonne situation visé]],1,3)="non",0,"ERREUR")))</f>
        <v>1</v>
      </c>
      <c r="CH20"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0" s="86">
        <f ca="1">IF(REFERENCEMENT_FACADE[[#This Row],[Eligibilité procédé]]&lt;&gt;0,COUNTIF(REFERENCEMENT_FACADE[Eligibilité procédé],"&lt;="&amp;REFERENCEMENT_FACADE[[#This Row],[Eligibilité procédé]])-COUNTIF(REFERENCEMENT_FACADE[Eligibilité procédé],"=0"),ROWS(REFERENCEMENT_FACADE[Ordre]))</f>
        <v>15</v>
      </c>
      <c r="CJ20" s="86">
        <f ca="1">IF(COUNTIF((REFERENCEMENT_FACADE[[#This Row],[Validité]:[zone de simicité]]),"&lt;&gt;"&amp;"")=SUM(REFERENCEMENT_FACADE[[#This Row],[Validité]:[zone de simicité]]),ROW(REFERENCEMENT_FACADE[[#This Row],[zone de simicité]]),"")</f>
        <v>20</v>
      </c>
    </row>
    <row r="21" spans="1:88" s="5" customFormat="1" ht="240" x14ac:dyDescent="0.25">
      <c r="A21" s="113">
        <v>45700</v>
      </c>
      <c r="B21" s="23" t="s">
        <v>165</v>
      </c>
      <c r="C21" s="23" t="s">
        <v>245</v>
      </c>
      <c r="D21" s="23" t="s">
        <v>684</v>
      </c>
      <c r="E21" s="24" t="s">
        <v>232</v>
      </c>
      <c r="F21" s="22" t="s">
        <v>151</v>
      </c>
      <c r="G21" s="23" t="s">
        <v>150</v>
      </c>
      <c r="H21" s="42" t="s">
        <v>152</v>
      </c>
      <c r="I21" s="19" t="s">
        <v>152</v>
      </c>
      <c r="J21" s="42" t="str">
        <f>IF(REFERENCEMENT_FACADE[[#This Row],[Charpente bois (NF DTU 31.1)]]="OUI","SO",IF(OR(REFERENCEMENT_FACADE[[#This Row],[FOB (Sous AT/DTA/ATEx)]]="OUI",REFERENCEMENT_FACADE[[#This Row],[FOB (NF DTU 31.4)]]="OUI"),"OUI","SO"))</f>
        <v>SO</v>
      </c>
      <c r="K21" s="39" t="s">
        <v>150</v>
      </c>
      <c r="L21" s="22" t="s">
        <v>150</v>
      </c>
      <c r="M21" s="23" t="s">
        <v>150</v>
      </c>
      <c r="N21" s="23" t="s">
        <v>152</v>
      </c>
      <c r="O21" s="23" t="s">
        <v>152</v>
      </c>
      <c r="P21" s="23" t="s">
        <v>152</v>
      </c>
      <c r="Q21" s="23" t="s">
        <v>152</v>
      </c>
      <c r="R21" s="23" t="s">
        <v>152</v>
      </c>
      <c r="S21" s="23" t="s">
        <v>152</v>
      </c>
      <c r="T21" s="23" t="s">
        <v>152</v>
      </c>
      <c r="U21" s="23" t="s">
        <v>152</v>
      </c>
      <c r="V21" s="23" t="s">
        <v>152</v>
      </c>
      <c r="W21" s="24" t="s">
        <v>152</v>
      </c>
      <c r="X21" s="22" t="s">
        <v>152</v>
      </c>
      <c r="Y21" s="23" t="s">
        <v>152</v>
      </c>
      <c r="Z21" s="23" t="s">
        <v>152</v>
      </c>
      <c r="AA21" s="23" t="s">
        <v>152</v>
      </c>
      <c r="AB21" s="23" t="s">
        <v>152</v>
      </c>
      <c r="AC21" s="23" t="s">
        <v>152</v>
      </c>
      <c r="AD21" s="23" t="s">
        <v>152</v>
      </c>
      <c r="AE21" s="23" t="s">
        <v>152</v>
      </c>
      <c r="AF21" s="23" t="s">
        <v>152</v>
      </c>
      <c r="AG21" s="23" t="s">
        <v>152</v>
      </c>
      <c r="AH21" s="23" t="s">
        <v>152</v>
      </c>
      <c r="AI21" s="23" t="s">
        <v>152</v>
      </c>
      <c r="AJ21" s="81" t="s">
        <v>153</v>
      </c>
      <c r="AK21" s="81" t="s">
        <v>153</v>
      </c>
      <c r="AL21" s="125"/>
      <c r="AM21" s="125"/>
      <c r="AN21" s="125"/>
      <c r="AO21" s="125"/>
      <c r="AP21" s="125"/>
      <c r="AQ21" s="55"/>
      <c r="AR21" s="55"/>
      <c r="AS21" s="55"/>
      <c r="AT21" s="55"/>
      <c r="AU21" s="55"/>
      <c r="AV21" s="125"/>
      <c r="AW21" s="125"/>
      <c r="AX21" s="125"/>
      <c r="AY21" s="125"/>
      <c r="AZ21" s="125"/>
      <c r="BA21" s="125"/>
      <c r="BB21" s="125"/>
      <c r="BC21" s="55"/>
      <c r="BD21" s="55"/>
      <c r="BE21" s="55"/>
      <c r="BF21" s="55"/>
      <c r="BG21" s="55"/>
      <c r="BH21" s="56" t="s">
        <v>154</v>
      </c>
      <c r="BI21" s="22">
        <v>4</v>
      </c>
      <c r="BJ21" s="23">
        <v>2</v>
      </c>
      <c r="BK21" s="23">
        <v>1</v>
      </c>
      <c r="BL21" s="23">
        <v>1</v>
      </c>
      <c r="BM21" s="78"/>
      <c r="BN21" s="20" t="s">
        <v>155</v>
      </c>
      <c r="BO21" s="22"/>
      <c r="BP21" s="23" t="s">
        <v>205</v>
      </c>
      <c r="BQ21" s="23" t="s">
        <v>685</v>
      </c>
      <c r="BR21" s="58">
        <v>46584</v>
      </c>
      <c r="BS21" s="84">
        <f ca="1">+(REFERENCEMENT_FACADE[[#This Row],[AVIS LIMITE AU / VALIDITE]]&gt;=TODAY())*1</f>
        <v>1</v>
      </c>
      <c r="BT21" s="23" t="s">
        <v>206</v>
      </c>
      <c r="BU2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1" s="22" t="s">
        <v>686</v>
      </c>
      <c r="BW2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2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2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2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2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9 m
</v>
      </c>
      <c r="CD2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1" s="80">
        <f ca="1">REFERENCEMENT_FACADE[[#This Row],[VALIDITE]]</f>
        <v>1</v>
      </c>
      <c r="CF21" s="26">
        <f>IF(RECH_SUPPORT=TRUE,IF(MID(REFERENCEMENT_FACADE[[#This Row],[Colonne support visé]],1,3)="OUI",1,IF(OR(MID(REFERENCEMENT_FACADE[[#This Row],[Colonne support visé]],1,3)="non",MID(REFERENCEMENT_FACADE[[#This Row],[Colonne support visé]],1,2)="SO"),0,0)),1)</f>
        <v>1</v>
      </c>
      <c r="CG21" s="26">
        <f>IF(RECH_HAUTEUR=FALSE,1,IF(AND(MID(REFERENCEMENT_FACADE[[#This Row],[Colonne situation visé]],1,3)="oui",HAUT_VISEE&lt;=REFERENCEMENT_FACADE[[#This Row],[LIMITATION DE HAUTEUR DE FACADE]],HAUT_VISEE&lt;&gt;"",SITUA_VISEE&lt;&gt;""),1,IF(MID(REFERENCEMENT_FACADE[[#This Row],[Colonne situation visé]],1,3)="non",0,"ERREUR")))</f>
        <v>1</v>
      </c>
      <c r="CH2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1" s="26">
        <f ca="1">IF(REFERENCEMENT_FACADE[[#This Row],[Eligibilité procédé]]&lt;&gt;0,COUNTIF(REFERENCEMENT_FACADE[Eligibilité procédé],"&lt;="&amp;REFERENCEMENT_FACADE[[#This Row],[Eligibilité procédé]])-COUNTIF(REFERENCEMENT_FACADE[Eligibilité procédé],"=0"),ROWS(REFERENCEMENT_FACADE[Ordre]))</f>
        <v>16</v>
      </c>
      <c r="CJ21" s="26">
        <f ca="1">IF(COUNTIF((REFERENCEMENT_FACADE[[#This Row],[Validité]:[zone de simicité]]),"&lt;&gt;"&amp;"")=SUM(REFERENCEMENT_FACADE[[#This Row],[Validité]:[zone de simicité]]),ROW(REFERENCEMENT_FACADE[[#This Row],[zone de simicité]]),"")</f>
        <v>21</v>
      </c>
    </row>
    <row r="22" spans="1:88" s="5" customFormat="1" ht="240" x14ac:dyDescent="0.25">
      <c r="A22" s="113">
        <v>45700</v>
      </c>
      <c r="B22" s="23" t="s">
        <v>165</v>
      </c>
      <c r="C22" s="51" t="s">
        <v>166</v>
      </c>
      <c r="D22" s="23" t="s">
        <v>579</v>
      </c>
      <c r="E22" s="24" t="s">
        <v>580</v>
      </c>
      <c r="F22" s="50" t="s">
        <v>151</v>
      </c>
      <c r="G22" s="51" t="s">
        <v>150</v>
      </c>
      <c r="H22" s="76" t="s">
        <v>152</v>
      </c>
      <c r="I22" s="19" t="s">
        <v>152</v>
      </c>
      <c r="J22" s="42" t="str">
        <f>IF(REFERENCEMENT_FACADE[[#This Row],[Charpente bois (NF DTU 31.1)]]="OUI","SO",IF(OR(REFERENCEMENT_FACADE[[#This Row],[FOB (Sous AT/DTA/ATEx)]]="OUI",REFERENCEMENT_FACADE[[#This Row],[FOB (NF DTU 31.4)]]="OUI"),"OUI","SO"))</f>
        <v>SO</v>
      </c>
      <c r="K22" s="75" t="s">
        <v>167</v>
      </c>
      <c r="L22" s="22" t="s">
        <v>150</v>
      </c>
      <c r="M22" s="23" t="s">
        <v>150</v>
      </c>
      <c r="N22" s="23" t="s">
        <v>152</v>
      </c>
      <c r="O22" s="23" t="s">
        <v>152</v>
      </c>
      <c r="P22" s="23" t="s">
        <v>152</v>
      </c>
      <c r="Q22" s="23" t="s">
        <v>152</v>
      </c>
      <c r="R22" s="23" t="s">
        <v>152</v>
      </c>
      <c r="S22" s="23" t="s">
        <v>152</v>
      </c>
      <c r="T22" s="23" t="s">
        <v>152</v>
      </c>
      <c r="U22" s="23" t="s">
        <v>152</v>
      </c>
      <c r="V22" s="23" t="s">
        <v>152</v>
      </c>
      <c r="W22" s="24" t="s">
        <v>152</v>
      </c>
      <c r="X22" s="22" t="s">
        <v>150</v>
      </c>
      <c r="Y22" s="23" t="s">
        <v>152</v>
      </c>
      <c r="Z22" s="23" t="s">
        <v>152</v>
      </c>
      <c r="AA22" s="23" t="s">
        <v>152</v>
      </c>
      <c r="AB22" s="23" t="s">
        <v>152</v>
      </c>
      <c r="AC22" s="23" t="s">
        <v>152</v>
      </c>
      <c r="AD22" s="23" t="s">
        <v>152</v>
      </c>
      <c r="AE22" s="23" t="s">
        <v>152</v>
      </c>
      <c r="AF22" s="23" t="s">
        <v>152</v>
      </c>
      <c r="AG22" s="23" t="s">
        <v>152</v>
      </c>
      <c r="AH22" s="23" t="s">
        <v>152</v>
      </c>
      <c r="AI22" s="24" t="s">
        <v>152</v>
      </c>
      <c r="AJ22" s="81" t="s">
        <v>153</v>
      </c>
      <c r="AK22" s="81" t="s">
        <v>153</v>
      </c>
      <c r="AL22" s="55"/>
      <c r="AM22" s="55"/>
      <c r="AN22" s="55"/>
      <c r="AO22" s="55"/>
      <c r="AP22" s="55"/>
      <c r="AQ22" s="55"/>
      <c r="AR22" s="55"/>
      <c r="AS22" s="55"/>
      <c r="AT22" s="55"/>
      <c r="AU22" s="55"/>
      <c r="AV22" s="81" t="s">
        <v>153</v>
      </c>
      <c r="AW22" s="55"/>
      <c r="AX22" s="55"/>
      <c r="AY22" s="55"/>
      <c r="AZ22" s="55"/>
      <c r="BA22" s="55"/>
      <c r="BB22" s="55"/>
      <c r="BC22" s="55"/>
      <c r="BD22" s="55"/>
      <c r="BE22" s="55"/>
      <c r="BF22" s="55"/>
      <c r="BG22" s="55"/>
      <c r="BH22" s="56" t="s">
        <v>154</v>
      </c>
      <c r="BI22" s="77">
        <v>4</v>
      </c>
      <c r="BJ22" s="29" t="s">
        <v>179</v>
      </c>
      <c r="BK22" s="29" t="s">
        <v>179</v>
      </c>
      <c r="BL22" s="29" t="s">
        <v>179</v>
      </c>
      <c r="BM22" s="78" t="s">
        <v>180</v>
      </c>
      <c r="BN22" s="20" t="s">
        <v>155</v>
      </c>
      <c r="BO22" s="22">
        <v>0</v>
      </c>
      <c r="BP22" s="23" t="s">
        <v>164</v>
      </c>
      <c r="BQ22" s="23" t="s">
        <v>581</v>
      </c>
      <c r="BR22" s="53">
        <v>48304</v>
      </c>
      <c r="BS22" s="84">
        <f ca="1">+(REFERENCEMENT_FACADE[[#This Row],[AVIS LIMITE AU / VALIDITE]]&gt;=TODAY())*1</f>
        <v>1</v>
      </c>
      <c r="BT22" s="23" t="s">
        <v>150</v>
      </c>
      <c r="BU2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2" s="22"/>
      <c r="BW2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2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2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2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2" s="80">
        <f ca="1">REFERENCEMENT_FACADE[[#This Row],[VALIDITE]]</f>
        <v>1</v>
      </c>
      <c r="CF22" s="26">
        <f>IF(RECH_SUPPORT=TRUE,IF(MID(REFERENCEMENT_FACADE[[#This Row],[Colonne support visé]],1,3)="OUI",1,IF(OR(MID(REFERENCEMENT_FACADE[[#This Row],[Colonne support visé]],1,3)="non",MID(REFERENCEMENT_FACADE[[#This Row],[Colonne support visé]],1,2)="SO"),0,0)),1)</f>
        <v>1</v>
      </c>
      <c r="CG22" s="26">
        <f>IF(RECH_HAUTEUR=FALSE,1,IF(AND(MID(REFERENCEMENT_FACADE[[#This Row],[Colonne situation visé]],1,3)="oui",HAUT_VISEE&lt;=REFERENCEMENT_FACADE[[#This Row],[LIMITATION DE HAUTEUR DE FACADE]],HAUT_VISEE&lt;&gt;"",SITUA_VISEE&lt;&gt;""),1,IF(MID(REFERENCEMENT_FACADE[[#This Row],[Colonne situation visé]],1,3)="non",0,"ERREUR")))</f>
        <v>1</v>
      </c>
      <c r="CH2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2" s="26">
        <f ca="1">IF(REFERENCEMENT_FACADE[[#This Row],[Eligibilité procédé]]&lt;&gt;0,COUNTIF(REFERENCEMENT_FACADE[Eligibilité procédé],"&lt;="&amp;REFERENCEMENT_FACADE[[#This Row],[Eligibilité procédé]])-COUNTIF(REFERENCEMENT_FACADE[Eligibilité procédé],"=0"),ROWS(REFERENCEMENT_FACADE[Ordre]))</f>
        <v>17</v>
      </c>
      <c r="CJ22" s="26">
        <f ca="1">IF(COUNTIF((REFERENCEMENT_FACADE[[#This Row],[Validité]:[zone de simicité]]),"&lt;&gt;"&amp;"")=SUM(REFERENCEMENT_FACADE[[#This Row],[Validité]:[zone de simicité]]),ROW(REFERENCEMENT_FACADE[[#This Row],[zone de simicité]]),"")</f>
        <v>22</v>
      </c>
    </row>
    <row r="23" spans="1:88" s="5" customFormat="1" ht="240" x14ac:dyDescent="0.25">
      <c r="A23" s="122">
        <v>45442</v>
      </c>
      <c r="B23" s="23" t="s">
        <v>165</v>
      </c>
      <c r="C23" s="51" t="s">
        <v>166</v>
      </c>
      <c r="D23" s="23" t="s">
        <v>548</v>
      </c>
      <c r="E23" s="24" t="s">
        <v>549</v>
      </c>
      <c r="F23" s="50" t="s">
        <v>151</v>
      </c>
      <c r="G23" s="51" t="s">
        <v>150</v>
      </c>
      <c r="H23" s="76" t="s">
        <v>152</v>
      </c>
      <c r="I23" s="19" t="s">
        <v>152</v>
      </c>
      <c r="J23" s="42" t="str">
        <f>IF(REFERENCEMENT_FACADE[[#This Row],[Charpente bois (NF DTU 31.1)]]="OUI","SO",IF(OR(REFERENCEMENT_FACADE[[#This Row],[FOB (Sous AT/DTA/ATEx)]]="OUI",REFERENCEMENT_FACADE[[#This Row],[FOB (NF DTU 31.4)]]="OUI"),"OUI","SO"))</f>
        <v>SO</v>
      </c>
      <c r="K23" s="75" t="s">
        <v>167</v>
      </c>
      <c r="L23" s="22" t="s">
        <v>150</v>
      </c>
      <c r="M23" s="23" t="s">
        <v>150</v>
      </c>
      <c r="N23" s="23" t="s">
        <v>152</v>
      </c>
      <c r="O23" s="23" t="s">
        <v>152</v>
      </c>
      <c r="P23" s="23" t="s">
        <v>152</v>
      </c>
      <c r="Q23" s="23" t="s">
        <v>152</v>
      </c>
      <c r="R23" s="23" t="s">
        <v>152</v>
      </c>
      <c r="S23" s="23" t="s">
        <v>152</v>
      </c>
      <c r="T23" s="23" t="s">
        <v>152</v>
      </c>
      <c r="U23" s="23" t="s">
        <v>152</v>
      </c>
      <c r="V23" s="23" t="s">
        <v>152</v>
      </c>
      <c r="W23" s="24" t="s">
        <v>152</v>
      </c>
      <c r="X23" s="22" t="s">
        <v>150</v>
      </c>
      <c r="Y23" s="23" t="s">
        <v>152</v>
      </c>
      <c r="Z23" s="23" t="s">
        <v>152</v>
      </c>
      <c r="AA23" s="23" t="s">
        <v>152</v>
      </c>
      <c r="AB23" s="23" t="s">
        <v>152</v>
      </c>
      <c r="AC23" s="23" t="s">
        <v>152</v>
      </c>
      <c r="AD23" s="23" t="s">
        <v>152</v>
      </c>
      <c r="AE23" s="23" t="s">
        <v>152</v>
      </c>
      <c r="AF23" s="23" t="s">
        <v>152</v>
      </c>
      <c r="AG23" s="23" t="s">
        <v>152</v>
      </c>
      <c r="AH23" s="23" t="s">
        <v>152</v>
      </c>
      <c r="AI23" s="24" t="s">
        <v>152</v>
      </c>
      <c r="AJ23" s="81" t="s">
        <v>153</v>
      </c>
      <c r="AK23" s="81" t="s">
        <v>153</v>
      </c>
      <c r="AL23" s="55"/>
      <c r="AM23" s="55"/>
      <c r="AN23" s="55"/>
      <c r="AO23" s="55"/>
      <c r="AP23" s="55"/>
      <c r="AQ23" s="55"/>
      <c r="AR23" s="55"/>
      <c r="AS23" s="55"/>
      <c r="AT23" s="55"/>
      <c r="AU23" s="55"/>
      <c r="AV23" s="81" t="s">
        <v>153</v>
      </c>
      <c r="AW23" s="55"/>
      <c r="AX23" s="55"/>
      <c r="AY23" s="55"/>
      <c r="AZ23" s="55"/>
      <c r="BA23" s="55"/>
      <c r="BB23" s="55"/>
      <c r="BC23" s="55"/>
      <c r="BD23" s="55"/>
      <c r="BE23" s="55"/>
      <c r="BF23" s="55"/>
      <c r="BG23" s="55"/>
      <c r="BH23" s="56" t="s">
        <v>154</v>
      </c>
      <c r="BI23" s="77">
        <v>4</v>
      </c>
      <c r="BJ23" s="29">
        <v>4</v>
      </c>
      <c r="BK23" s="29">
        <v>4</v>
      </c>
      <c r="BL23" s="29">
        <v>4</v>
      </c>
      <c r="BM23" s="32"/>
      <c r="BN23" s="20" t="s">
        <v>155</v>
      </c>
      <c r="BO23" s="22">
        <v>0</v>
      </c>
      <c r="BP23" s="23" t="s">
        <v>164</v>
      </c>
      <c r="BQ23" s="23" t="s">
        <v>550</v>
      </c>
      <c r="BR23" s="53">
        <v>48029</v>
      </c>
      <c r="BS23" s="84">
        <f ca="1">+(REFERENCEMENT_FACADE[[#This Row],[AVIS LIMITE AU / VALIDITE]]&gt;=TODAY())*1</f>
        <v>1</v>
      </c>
      <c r="BT23" s="23" t="s">
        <v>150</v>
      </c>
      <c r="BU2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3" s="22"/>
      <c r="BW2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2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2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2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3" s="80">
        <f ca="1">REFERENCEMENT_FACADE[[#This Row],[VALIDITE]]</f>
        <v>1</v>
      </c>
      <c r="CF23" s="26">
        <f>IF(RECH_SUPPORT=TRUE,IF(MID(REFERENCEMENT_FACADE[[#This Row],[Colonne support visé]],1,3)="OUI",1,IF(OR(MID(REFERENCEMENT_FACADE[[#This Row],[Colonne support visé]],1,3)="non",MID(REFERENCEMENT_FACADE[[#This Row],[Colonne support visé]],1,2)="SO"),0,0)),1)</f>
        <v>1</v>
      </c>
      <c r="CG23" s="26">
        <f>IF(RECH_HAUTEUR=FALSE,1,IF(AND(MID(REFERENCEMENT_FACADE[[#This Row],[Colonne situation visé]],1,3)="oui",HAUT_VISEE&lt;=REFERENCEMENT_FACADE[[#This Row],[LIMITATION DE HAUTEUR DE FACADE]],HAUT_VISEE&lt;&gt;"",SITUA_VISEE&lt;&gt;""),1,IF(MID(REFERENCEMENT_FACADE[[#This Row],[Colonne situation visé]],1,3)="non",0,"ERREUR")))</f>
        <v>1</v>
      </c>
      <c r="CH2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3" s="26">
        <f ca="1">IF(REFERENCEMENT_FACADE[[#This Row],[Eligibilité procédé]]&lt;&gt;0,COUNTIF(REFERENCEMENT_FACADE[Eligibilité procédé],"&lt;="&amp;REFERENCEMENT_FACADE[[#This Row],[Eligibilité procédé]])-COUNTIF(REFERENCEMENT_FACADE[Eligibilité procédé],"=0"),ROWS(REFERENCEMENT_FACADE[Ordre]))</f>
        <v>18</v>
      </c>
      <c r="CJ23" s="26">
        <f ca="1">IF(COUNTIF((REFERENCEMENT_FACADE[[#This Row],[Validité]:[zone de simicité]]),"&lt;&gt;"&amp;"")=SUM(REFERENCEMENT_FACADE[[#This Row],[Validité]:[zone de simicité]]),ROW(REFERENCEMENT_FACADE[[#This Row],[zone de simicité]]),"")</f>
        <v>23</v>
      </c>
    </row>
    <row r="24" spans="1:88" s="5" customFormat="1" ht="240" x14ac:dyDescent="0.25">
      <c r="A24" s="204">
        <v>44631</v>
      </c>
      <c r="B24" s="23" t="s">
        <v>165</v>
      </c>
      <c r="C24" s="23" t="s">
        <v>166</v>
      </c>
      <c r="D24" s="23" t="s">
        <v>278</v>
      </c>
      <c r="E24" s="91" t="s">
        <v>279</v>
      </c>
      <c r="F24" s="22" t="s">
        <v>151</v>
      </c>
      <c r="G24" s="23" t="s">
        <v>150</v>
      </c>
      <c r="H24" s="42" t="s">
        <v>152</v>
      </c>
      <c r="I24" s="19" t="s">
        <v>152</v>
      </c>
      <c r="J24" s="42" t="str">
        <f>IF(REFERENCEMENT_FACADE[[#This Row],[Charpente bois (NF DTU 31.1)]]="OUI","SO",IF(OR(REFERENCEMENT_FACADE[[#This Row],[FOB (Sous AT/DTA/ATEx)]]="OUI",REFERENCEMENT_FACADE[[#This Row],[FOB (NF DTU 31.4)]]="OUI"),"OUI","SO"))</f>
        <v>SO</v>
      </c>
      <c r="K24" s="24" t="s">
        <v>247</v>
      </c>
      <c r="L24" s="22" t="s">
        <v>150</v>
      </c>
      <c r="M24" s="23" t="s">
        <v>150</v>
      </c>
      <c r="N24" s="23" t="s">
        <v>152</v>
      </c>
      <c r="O24" s="23" t="s">
        <v>152</v>
      </c>
      <c r="P24" s="23" t="s">
        <v>152</v>
      </c>
      <c r="Q24" s="23" t="s">
        <v>152</v>
      </c>
      <c r="R24" s="23" t="s">
        <v>152</v>
      </c>
      <c r="S24" s="23" t="s">
        <v>152</v>
      </c>
      <c r="T24" s="23" t="s">
        <v>152</v>
      </c>
      <c r="U24" s="23" t="s">
        <v>152</v>
      </c>
      <c r="V24" s="23" t="s">
        <v>152</v>
      </c>
      <c r="W24" s="24" t="s">
        <v>152</v>
      </c>
      <c r="X24" s="22" t="s">
        <v>150</v>
      </c>
      <c r="Y24" s="23" t="s">
        <v>152</v>
      </c>
      <c r="Z24" s="23" t="s">
        <v>152</v>
      </c>
      <c r="AA24" s="23" t="s">
        <v>152</v>
      </c>
      <c r="AB24" s="23" t="s">
        <v>152</v>
      </c>
      <c r="AC24" s="23" t="s">
        <v>152</v>
      </c>
      <c r="AD24" s="23" t="s">
        <v>152</v>
      </c>
      <c r="AE24" s="23" t="s">
        <v>152</v>
      </c>
      <c r="AF24" s="23" t="s">
        <v>152</v>
      </c>
      <c r="AG24" s="23" t="s">
        <v>152</v>
      </c>
      <c r="AH24" s="23" t="s">
        <v>152</v>
      </c>
      <c r="AI24" s="24" t="s">
        <v>152</v>
      </c>
      <c r="AJ24" s="81" t="s">
        <v>153</v>
      </c>
      <c r="AK24" s="81" t="s">
        <v>153</v>
      </c>
      <c r="AL24" s="55"/>
      <c r="AM24" s="55"/>
      <c r="AN24" s="55"/>
      <c r="AO24" s="55"/>
      <c r="AP24" s="55"/>
      <c r="AQ24" s="55"/>
      <c r="AR24" s="55"/>
      <c r="AS24" s="55"/>
      <c r="AT24" s="55"/>
      <c r="AU24" s="55"/>
      <c r="AV24" s="81" t="s">
        <v>153</v>
      </c>
      <c r="AW24" s="55"/>
      <c r="AX24" s="55"/>
      <c r="AY24" s="55"/>
      <c r="AZ24" s="55"/>
      <c r="BA24" s="55"/>
      <c r="BB24" s="55"/>
      <c r="BC24" s="55"/>
      <c r="BD24" s="55"/>
      <c r="BE24" s="55"/>
      <c r="BF24" s="55"/>
      <c r="BG24" s="55"/>
      <c r="BH24" s="56" t="s">
        <v>154</v>
      </c>
      <c r="BI24" s="22">
        <v>4</v>
      </c>
      <c r="BJ24" s="23">
        <v>4</v>
      </c>
      <c r="BK24" s="23">
        <v>4</v>
      </c>
      <c r="BL24" s="23">
        <v>4</v>
      </c>
      <c r="BM24" s="78"/>
      <c r="BN24" s="20" t="s">
        <v>155</v>
      </c>
      <c r="BO24" s="22">
        <v>0</v>
      </c>
      <c r="BP24" s="23" t="s">
        <v>164</v>
      </c>
      <c r="BQ24" s="23" t="s">
        <v>280</v>
      </c>
      <c r="BR24" s="87">
        <v>47057</v>
      </c>
      <c r="BS24" s="84">
        <f ca="1">+(REFERENCEMENT_FACADE[[#This Row],[AVIS LIMITE AU / VALIDITE]]&gt;=TODAY())*1</f>
        <v>1</v>
      </c>
      <c r="BT24" s="29" t="s">
        <v>150</v>
      </c>
      <c r="BU2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4" s="22"/>
      <c r="BW2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2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2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2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4" s="80">
        <f ca="1">REFERENCEMENT_FACADE[[#This Row],[VALIDITE]]</f>
        <v>1</v>
      </c>
      <c r="CF24" s="26">
        <f>IF(RECH_SUPPORT=TRUE,IF(MID(REFERENCEMENT_FACADE[[#This Row],[Colonne support visé]],1,3)="OUI",1,IF(OR(MID(REFERENCEMENT_FACADE[[#This Row],[Colonne support visé]],1,3)="non",MID(REFERENCEMENT_FACADE[[#This Row],[Colonne support visé]],1,2)="SO"),0,0)),1)</f>
        <v>1</v>
      </c>
      <c r="CG24" s="26">
        <f>IF(RECH_HAUTEUR=FALSE,1,IF(AND(MID(REFERENCEMENT_FACADE[[#This Row],[Colonne situation visé]],1,3)="oui",HAUT_VISEE&lt;=REFERENCEMENT_FACADE[[#This Row],[LIMITATION DE HAUTEUR DE FACADE]],HAUT_VISEE&lt;&gt;"",SITUA_VISEE&lt;&gt;""),1,IF(MID(REFERENCEMENT_FACADE[[#This Row],[Colonne situation visé]],1,3)="non",0,"ERREUR")))</f>
        <v>1</v>
      </c>
      <c r="CH2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4" s="26">
        <f ca="1">IF(REFERENCEMENT_FACADE[[#This Row],[Eligibilité procédé]]&lt;&gt;0,COUNTIF(REFERENCEMENT_FACADE[Eligibilité procédé],"&lt;="&amp;REFERENCEMENT_FACADE[[#This Row],[Eligibilité procédé]])-COUNTIF(REFERENCEMENT_FACADE[Eligibilité procédé],"=0"),ROWS(REFERENCEMENT_FACADE[Ordre]))</f>
        <v>19</v>
      </c>
      <c r="CJ24" s="26">
        <f ca="1">IF(COUNTIF((REFERENCEMENT_FACADE[[#This Row],[Validité]:[zone de simicité]]),"&lt;&gt;"&amp;"")=SUM(REFERENCEMENT_FACADE[[#This Row],[Validité]:[zone de simicité]]),ROW(REFERENCEMENT_FACADE[[#This Row],[zone de simicité]]),"")</f>
        <v>24</v>
      </c>
    </row>
    <row r="25" spans="1:88" s="5" customFormat="1" ht="409.5" x14ac:dyDescent="0.25">
      <c r="A25" s="122">
        <v>45881</v>
      </c>
      <c r="B25" s="85" t="s">
        <v>226</v>
      </c>
      <c r="C25" s="85" t="s">
        <v>420</v>
      </c>
      <c r="D25" s="85" t="s">
        <v>411</v>
      </c>
      <c r="E25" s="101" t="s">
        <v>412</v>
      </c>
      <c r="F25" s="102" t="s">
        <v>152</v>
      </c>
      <c r="G25" s="103" t="s">
        <v>151</v>
      </c>
      <c r="H25" s="104" t="s">
        <v>151</v>
      </c>
      <c r="I25" s="100" t="s">
        <v>150</v>
      </c>
      <c r="J25" s="134" t="str">
        <f>IF(REFERENCEMENT_FACADE[[#This Row],[Charpente bois (NF DTU 31.1)]]="OUI","SO",IF(OR(REFERENCEMENT_FACADE[[#This Row],[FOB (Sous AT/DTA/ATEx)]]="OUI",REFERENCEMENT_FACADE[[#This Row],[FOB (NF DTU 31.4)]]="OUI"),"OUI","SO"))</f>
        <v>OUI</v>
      </c>
      <c r="K25" s="105" t="s">
        <v>151</v>
      </c>
      <c r="L25" s="106" t="s">
        <v>161</v>
      </c>
      <c r="M25" s="85" t="s">
        <v>161</v>
      </c>
      <c r="N25" s="85" t="s">
        <v>161</v>
      </c>
      <c r="O25" s="85" t="s">
        <v>161</v>
      </c>
      <c r="P25" s="85" t="s">
        <v>161</v>
      </c>
      <c r="Q25" s="85" t="s">
        <v>152</v>
      </c>
      <c r="R25" s="85" t="s">
        <v>152</v>
      </c>
      <c r="S25" s="85" t="s">
        <v>152</v>
      </c>
      <c r="T25" s="85" t="s">
        <v>152</v>
      </c>
      <c r="U25" s="85" t="s">
        <v>152</v>
      </c>
      <c r="V25" s="85" t="s">
        <v>152</v>
      </c>
      <c r="W25" s="101" t="s">
        <v>152</v>
      </c>
      <c r="X25" s="111" t="s">
        <v>161</v>
      </c>
      <c r="Y25" s="85" t="s">
        <v>161</v>
      </c>
      <c r="Z25" s="85" t="s">
        <v>161</v>
      </c>
      <c r="AA25" s="85" t="s">
        <v>152</v>
      </c>
      <c r="AB25" s="85" t="s">
        <v>152</v>
      </c>
      <c r="AC25" s="85" t="s">
        <v>152</v>
      </c>
      <c r="AD25" s="85" t="s">
        <v>152</v>
      </c>
      <c r="AE25" s="85" t="s">
        <v>152</v>
      </c>
      <c r="AF25" s="85" t="s">
        <v>152</v>
      </c>
      <c r="AG25" s="85" t="s">
        <v>152</v>
      </c>
      <c r="AH25" s="85" t="s">
        <v>152</v>
      </c>
      <c r="AI25" s="101" t="s">
        <v>152</v>
      </c>
      <c r="AJ25" s="99" t="s">
        <v>413</v>
      </c>
      <c r="AK25" s="99" t="s">
        <v>413</v>
      </c>
      <c r="AL25" s="99" t="s">
        <v>413</v>
      </c>
      <c r="AM25" s="99" t="s">
        <v>413</v>
      </c>
      <c r="AN25" s="99" t="s">
        <v>413</v>
      </c>
      <c r="AO25" s="99"/>
      <c r="AP25" s="99"/>
      <c r="AQ25" s="99"/>
      <c r="AR25" s="99"/>
      <c r="AS25" s="99"/>
      <c r="AT25" s="99"/>
      <c r="AU25" s="99"/>
      <c r="AV25" s="99" t="s">
        <v>413</v>
      </c>
      <c r="AW25" s="99" t="s">
        <v>413</v>
      </c>
      <c r="AX25" s="99" t="s">
        <v>413</v>
      </c>
      <c r="AY25" s="99"/>
      <c r="AZ25" s="99"/>
      <c r="BA25" s="99"/>
      <c r="BB25" s="99"/>
      <c r="BC25" s="99"/>
      <c r="BD25" s="99"/>
      <c r="BE25" s="99"/>
      <c r="BF25" s="99"/>
      <c r="BG25" s="99"/>
      <c r="BH25" s="126" t="s">
        <v>414</v>
      </c>
      <c r="BI25" s="106">
        <v>4</v>
      </c>
      <c r="BJ25" s="85" t="s">
        <v>179</v>
      </c>
      <c r="BK25" s="85" t="s">
        <v>179</v>
      </c>
      <c r="BL25" s="85" t="s">
        <v>179</v>
      </c>
      <c r="BM25" s="107" t="s">
        <v>415</v>
      </c>
      <c r="BN25" s="133" t="s">
        <v>155</v>
      </c>
      <c r="BO25" s="106">
        <v>2</v>
      </c>
      <c r="BP25" s="85" t="s">
        <v>205</v>
      </c>
      <c r="BQ25" s="85" t="s">
        <v>754</v>
      </c>
      <c r="BR25" s="112">
        <v>46022</v>
      </c>
      <c r="BS25" s="109">
        <f ca="1">+(REFERENCEMENT_FACADE[[#This Row],[AVIS LIMITE AU / VALIDITE]]&gt;=TODAY())*1</f>
        <v>1</v>
      </c>
      <c r="BT25" s="85" t="s">
        <v>206</v>
      </c>
      <c r="BU2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5" s="106" t="s">
        <v>416</v>
      </c>
      <c r="BW25"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5"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5"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5"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5"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5"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25"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25"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5" s="110">
        <f ca="1">REFERENCEMENT_FACADE[[#This Row],[VALIDITE]]</f>
        <v>1</v>
      </c>
      <c r="CF25" s="86">
        <f>IF(RECH_SUPPORT=TRUE,IF(MID(REFERENCEMENT_FACADE[[#This Row],[Colonne support visé]],1,3)="OUI",1,IF(OR(MID(REFERENCEMENT_FACADE[[#This Row],[Colonne support visé]],1,3)="non",MID(REFERENCEMENT_FACADE[[#This Row],[Colonne support visé]],1,2)="SO"),0,0)),1)</f>
        <v>1</v>
      </c>
      <c r="CG25" s="86">
        <f>IF(RECH_HAUTEUR=FALSE,1,IF(AND(MID(REFERENCEMENT_FACADE[[#This Row],[Colonne situation visé]],1,3)="oui",HAUT_VISEE&lt;=REFERENCEMENT_FACADE[[#This Row],[LIMITATION DE HAUTEUR DE FACADE]],HAUT_VISEE&lt;&gt;"",SITUA_VISEE&lt;&gt;""),1,IF(MID(REFERENCEMENT_FACADE[[#This Row],[Colonne situation visé]],1,3)="non",0,"ERREUR")))</f>
        <v>1</v>
      </c>
      <c r="CH25"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5" s="86">
        <f ca="1">IF(REFERENCEMENT_FACADE[[#This Row],[Eligibilité procédé]]&lt;&gt;0,COUNTIF(REFERENCEMENT_FACADE[Eligibilité procédé],"&lt;="&amp;REFERENCEMENT_FACADE[[#This Row],[Eligibilité procédé]])-COUNTIF(REFERENCEMENT_FACADE[Eligibilité procédé],"=0"),ROWS(REFERENCEMENT_FACADE[Ordre]))</f>
        <v>20</v>
      </c>
      <c r="CJ25" s="86">
        <f ca="1">IF(COUNTIF((REFERENCEMENT_FACADE[[#This Row],[Validité]:[zone de simicité]]),"&lt;&gt;"&amp;"")=SUM(REFERENCEMENT_FACADE[[#This Row],[Validité]:[zone de simicité]]),ROW(REFERENCEMENT_FACADE[[#This Row],[zone de simicité]]),"")</f>
        <v>25</v>
      </c>
    </row>
    <row r="26" spans="1:88" s="5" customFormat="1" ht="409.5" x14ac:dyDescent="0.25">
      <c r="A26" s="122">
        <v>45881</v>
      </c>
      <c r="B26" s="85" t="s">
        <v>168</v>
      </c>
      <c r="C26" s="85" t="s">
        <v>421</v>
      </c>
      <c r="D26" s="85" t="s">
        <v>411</v>
      </c>
      <c r="E26" s="101" t="s">
        <v>412</v>
      </c>
      <c r="F26" s="102" t="s">
        <v>152</v>
      </c>
      <c r="G26" s="103" t="s">
        <v>151</v>
      </c>
      <c r="H26" s="104" t="s">
        <v>151</v>
      </c>
      <c r="I26" s="100" t="s">
        <v>150</v>
      </c>
      <c r="J26" s="134" t="str">
        <f>IF(REFERENCEMENT_FACADE[[#This Row],[Charpente bois (NF DTU 31.1)]]="OUI","SO",IF(OR(REFERENCEMENT_FACADE[[#This Row],[FOB (Sous AT/DTA/ATEx)]]="OUI",REFERENCEMENT_FACADE[[#This Row],[FOB (NF DTU 31.4)]]="OUI"),"OUI","SO"))</f>
        <v>OUI</v>
      </c>
      <c r="K26" s="105" t="s">
        <v>151</v>
      </c>
      <c r="L26" s="106" t="s">
        <v>161</v>
      </c>
      <c r="M26" s="85" t="s">
        <v>161</v>
      </c>
      <c r="N26" s="85" t="s">
        <v>161</v>
      </c>
      <c r="O26" s="85" t="s">
        <v>161</v>
      </c>
      <c r="P26" s="85" t="s">
        <v>161</v>
      </c>
      <c r="Q26" s="85" t="s">
        <v>152</v>
      </c>
      <c r="R26" s="85" t="s">
        <v>152</v>
      </c>
      <c r="S26" s="85" t="s">
        <v>152</v>
      </c>
      <c r="T26" s="85" t="s">
        <v>152</v>
      </c>
      <c r="U26" s="85" t="s">
        <v>152</v>
      </c>
      <c r="V26" s="85" t="s">
        <v>152</v>
      </c>
      <c r="W26" s="101" t="s">
        <v>152</v>
      </c>
      <c r="X26" s="85" t="s">
        <v>161</v>
      </c>
      <c r="Y26" s="85" t="s">
        <v>161</v>
      </c>
      <c r="Z26" s="85" t="s">
        <v>161</v>
      </c>
      <c r="AA26" s="85" t="s">
        <v>152</v>
      </c>
      <c r="AB26" s="85" t="s">
        <v>152</v>
      </c>
      <c r="AC26" s="85" t="s">
        <v>152</v>
      </c>
      <c r="AD26" s="85" t="s">
        <v>152</v>
      </c>
      <c r="AE26" s="85" t="s">
        <v>152</v>
      </c>
      <c r="AF26" s="85" t="s">
        <v>152</v>
      </c>
      <c r="AG26" s="85" t="s">
        <v>152</v>
      </c>
      <c r="AH26" s="85" t="s">
        <v>152</v>
      </c>
      <c r="AI26" s="101" t="s">
        <v>152</v>
      </c>
      <c r="AJ26" s="99" t="s">
        <v>413</v>
      </c>
      <c r="AK26" s="99" t="s">
        <v>413</v>
      </c>
      <c r="AL26" s="99" t="s">
        <v>413</v>
      </c>
      <c r="AM26" s="99" t="s">
        <v>413</v>
      </c>
      <c r="AN26" s="99" t="s">
        <v>413</v>
      </c>
      <c r="AO26" s="99"/>
      <c r="AP26" s="99"/>
      <c r="AQ26" s="99"/>
      <c r="AR26" s="99"/>
      <c r="AS26" s="99"/>
      <c r="AT26" s="99"/>
      <c r="AU26" s="99"/>
      <c r="AV26" s="99" t="s">
        <v>413</v>
      </c>
      <c r="AW26" s="99" t="s">
        <v>413</v>
      </c>
      <c r="AX26" s="99" t="s">
        <v>413</v>
      </c>
      <c r="AY26" s="99"/>
      <c r="AZ26" s="99"/>
      <c r="BA26" s="99"/>
      <c r="BB26" s="99"/>
      <c r="BC26" s="99"/>
      <c r="BD26" s="99"/>
      <c r="BE26" s="99"/>
      <c r="BF26" s="99"/>
      <c r="BG26" s="99"/>
      <c r="BH26" s="126" t="s">
        <v>414</v>
      </c>
      <c r="BI26" s="106">
        <v>4</v>
      </c>
      <c r="BJ26" s="85" t="s">
        <v>179</v>
      </c>
      <c r="BK26" s="85" t="s">
        <v>179</v>
      </c>
      <c r="BL26" s="85" t="s">
        <v>179</v>
      </c>
      <c r="BM26" s="107" t="s">
        <v>415</v>
      </c>
      <c r="BN26" s="133" t="s">
        <v>155</v>
      </c>
      <c r="BO26" s="106">
        <v>2</v>
      </c>
      <c r="BP26" s="85" t="s">
        <v>205</v>
      </c>
      <c r="BQ26" s="85" t="s">
        <v>754</v>
      </c>
      <c r="BR26" s="112">
        <v>46022</v>
      </c>
      <c r="BS26" s="109">
        <f ca="1">+(REFERENCEMENT_FACADE[[#This Row],[AVIS LIMITE AU / VALIDITE]]&gt;=TODAY())*1</f>
        <v>1</v>
      </c>
      <c r="BT26" s="85" t="s">
        <v>206</v>
      </c>
      <c r="BU2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6" s="106" t="s">
        <v>416</v>
      </c>
      <c r="BW26"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6"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6"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6"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6"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6"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26"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26"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6" s="110">
        <f ca="1">REFERENCEMENT_FACADE[[#This Row],[VALIDITE]]</f>
        <v>1</v>
      </c>
      <c r="CF26" s="86">
        <f>IF(RECH_SUPPORT=TRUE,IF(MID(REFERENCEMENT_FACADE[[#This Row],[Colonne support visé]],1,3)="OUI",1,IF(OR(MID(REFERENCEMENT_FACADE[[#This Row],[Colonne support visé]],1,3)="non",MID(REFERENCEMENT_FACADE[[#This Row],[Colonne support visé]],1,2)="SO"),0,0)),1)</f>
        <v>1</v>
      </c>
      <c r="CG26" s="86">
        <f>IF(RECH_HAUTEUR=FALSE,1,IF(AND(MID(REFERENCEMENT_FACADE[[#This Row],[Colonne situation visé]],1,3)="oui",HAUT_VISEE&lt;=REFERENCEMENT_FACADE[[#This Row],[LIMITATION DE HAUTEUR DE FACADE]],HAUT_VISEE&lt;&gt;"",SITUA_VISEE&lt;&gt;""),1,IF(MID(REFERENCEMENT_FACADE[[#This Row],[Colonne situation visé]],1,3)="non",0,"ERREUR")))</f>
        <v>1</v>
      </c>
      <c r="CH26"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6" s="86">
        <f ca="1">IF(REFERENCEMENT_FACADE[[#This Row],[Eligibilité procédé]]&lt;&gt;0,COUNTIF(REFERENCEMENT_FACADE[Eligibilité procédé],"&lt;="&amp;REFERENCEMENT_FACADE[[#This Row],[Eligibilité procédé]])-COUNTIF(REFERENCEMENT_FACADE[Eligibilité procédé],"=0"),ROWS(REFERENCEMENT_FACADE[Ordre]))</f>
        <v>21</v>
      </c>
      <c r="CJ26" s="86">
        <f ca="1">IF(COUNTIF((REFERENCEMENT_FACADE[[#This Row],[Validité]:[zone de simicité]]),"&lt;&gt;"&amp;"")=SUM(REFERENCEMENT_FACADE[[#This Row],[Validité]:[zone de simicité]]),ROW(REFERENCEMENT_FACADE[[#This Row],[zone de simicité]]),"")</f>
        <v>26</v>
      </c>
    </row>
    <row r="27" spans="1:88" s="5" customFormat="1" ht="409.5" x14ac:dyDescent="0.25">
      <c r="A27" s="122">
        <v>45881</v>
      </c>
      <c r="B27" s="85" t="s">
        <v>168</v>
      </c>
      <c r="C27" s="85" t="s">
        <v>422</v>
      </c>
      <c r="D27" s="85" t="s">
        <v>411</v>
      </c>
      <c r="E27" s="101" t="s">
        <v>412</v>
      </c>
      <c r="F27" s="102" t="s">
        <v>152</v>
      </c>
      <c r="G27" s="103" t="s">
        <v>151</v>
      </c>
      <c r="H27" s="104" t="s">
        <v>151</v>
      </c>
      <c r="I27" s="100" t="s">
        <v>150</v>
      </c>
      <c r="J27" s="134" t="str">
        <f>IF(REFERENCEMENT_FACADE[[#This Row],[Charpente bois (NF DTU 31.1)]]="OUI","SO",IF(OR(REFERENCEMENT_FACADE[[#This Row],[FOB (Sous AT/DTA/ATEx)]]="OUI",REFERENCEMENT_FACADE[[#This Row],[FOB (NF DTU 31.4)]]="OUI"),"OUI","SO"))</f>
        <v>OUI</v>
      </c>
      <c r="K27" s="105" t="s">
        <v>151</v>
      </c>
      <c r="L27" s="106" t="s">
        <v>161</v>
      </c>
      <c r="M27" s="85" t="s">
        <v>161</v>
      </c>
      <c r="N27" s="85" t="s">
        <v>161</v>
      </c>
      <c r="O27" s="85" t="s">
        <v>161</v>
      </c>
      <c r="P27" s="85" t="s">
        <v>161</v>
      </c>
      <c r="Q27" s="85" t="s">
        <v>152</v>
      </c>
      <c r="R27" s="85" t="s">
        <v>152</v>
      </c>
      <c r="S27" s="85" t="s">
        <v>152</v>
      </c>
      <c r="T27" s="85" t="s">
        <v>152</v>
      </c>
      <c r="U27" s="85" t="s">
        <v>152</v>
      </c>
      <c r="V27" s="85" t="s">
        <v>152</v>
      </c>
      <c r="W27" s="101" t="s">
        <v>152</v>
      </c>
      <c r="X27" s="106" t="s">
        <v>161</v>
      </c>
      <c r="Y27" s="85" t="s">
        <v>161</v>
      </c>
      <c r="Z27" s="85" t="s">
        <v>161</v>
      </c>
      <c r="AA27" s="85" t="s">
        <v>152</v>
      </c>
      <c r="AB27" s="85" t="s">
        <v>152</v>
      </c>
      <c r="AC27" s="85" t="s">
        <v>152</v>
      </c>
      <c r="AD27" s="85" t="s">
        <v>152</v>
      </c>
      <c r="AE27" s="85" t="s">
        <v>152</v>
      </c>
      <c r="AF27" s="85" t="s">
        <v>152</v>
      </c>
      <c r="AG27" s="85" t="s">
        <v>152</v>
      </c>
      <c r="AH27" s="85" t="s">
        <v>152</v>
      </c>
      <c r="AI27" s="101" t="s">
        <v>152</v>
      </c>
      <c r="AJ27" s="99" t="s">
        <v>413</v>
      </c>
      <c r="AK27" s="99" t="s">
        <v>413</v>
      </c>
      <c r="AL27" s="99" t="s">
        <v>413</v>
      </c>
      <c r="AM27" s="99" t="s">
        <v>413</v>
      </c>
      <c r="AN27" s="99" t="s">
        <v>413</v>
      </c>
      <c r="AO27" s="99"/>
      <c r="AP27" s="99"/>
      <c r="AQ27" s="99"/>
      <c r="AR27" s="99"/>
      <c r="AS27" s="99"/>
      <c r="AT27" s="99"/>
      <c r="AU27" s="99"/>
      <c r="AV27" s="99" t="s">
        <v>413</v>
      </c>
      <c r="AW27" s="99" t="s">
        <v>413</v>
      </c>
      <c r="AX27" s="99" t="s">
        <v>413</v>
      </c>
      <c r="AY27" s="99"/>
      <c r="AZ27" s="99"/>
      <c r="BA27" s="99"/>
      <c r="BB27" s="99"/>
      <c r="BC27" s="99"/>
      <c r="BD27" s="99"/>
      <c r="BE27" s="99"/>
      <c r="BF27" s="99"/>
      <c r="BG27" s="99"/>
      <c r="BH27" s="126" t="s">
        <v>414</v>
      </c>
      <c r="BI27" s="106">
        <v>4</v>
      </c>
      <c r="BJ27" s="85" t="s">
        <v>179</v>
      </c>
      <c r="BK27" s="85" t="s">
        <v>179</v>
      </c>
      <c r="BL27" s="85" t="s">
        <v>179</v>
      </c>
      <c r="BM27" s="107" t="s">
        <v>415</v>
      </c>
      <c r="BN27" s="133" t="s">
        <v>155</v>
      </c>
      <c r="BO27" s="106">
        <v>2</v>
      </c>
      <c r="BP27" s="85" t="s">
        <v>205</v>
      </c>
      <c r="BQ27" s="86" t="s">
        <v>754</v>
      </c>
      <c r="BR27" s="112">
        <v>46022</v>
      </c>
      <c r="BS27" s="109">
        <f ca="1">+(REFERENCEMENT_FACADE[[#This Row],[AVIS LIMITE AU / VALIDITE]]&gt;=TODAY())*1</f>
        <v>1</v>
      </c>
      <c r="BT27" s="85" t="s">
        <v>206</v>
      </c>
      <c r="BU2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7" s="106" t="s">
        <v>416</v>
      </c>
      <c r="BW27"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7"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7"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7"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7"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7"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27"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27"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7" s="110">
        <f ca="1">REFERENCEMENT_FACADE[[#This Row],[VALIDITE]]</f>
        <v>1</v>
      </c>
      <c r="CF27" s="86">
        <f>IF(RECH_SUPPORT=TRUE,IF(MID(REFERENCEMENT_FACADE[[#This Row],[Colonne support visé]],1,3)="OUI",1,IF(OR(MID(REFERENCEMENT_FACADE[[#This Row],[Colonne support visé]],1,3)="non",MID(REFERENCEMENT_FACADE[[#This Row],[Colonne support visé]],1,2)="SO"),0,0)),1)</f>
        <v>1</v>
      </c>
      <c r="CG27" s="86">
        <f>IF(RECH_HAUTEUR=FALSE,1,IF(AND(MID(REFERENCEMENT_FACADE[[#This Row],[Colonne situation visé]],1,3)="oui",HAUT_VISEE&lt;=REFERENCEMENT_FACADE[[#This Row],[LIMITATION DE HAUTEUR DE FACADE]],HAUT_VISEE&lt;&gt;"",SITUA_VISEE&lt;&gt;""),1,IF(MID(REFERENCEMENT_FACADE[[#This Row],[Colonne situation visé]],1,3)="non",0,"ERREUR")))</f>
        <v>1</v>
      </c>
      <c r="CH27"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7" s="86">
        <f ca="1">IF(REFERENCEMENT_FACADE[[#This Row],[Eligibilité procédé]]&lt;&gt;0,COUNTIF(REFERENCEMENT_FACADE[Eligibilité procédé],"&lt;="&amp;REFERENCEMENT_FACADE[[#This Row],[Eligibilité procédé]])-COUNTIF(REFERENCEMENT_FACADE[Eligibilité procédé],"=0"),ROWS(REFERENCEMENT_FACADE[Ordre]))</f>
        <v>22</v>
      </c>
      <c r="CJ27" s="86">
        <f ca="1">IF(COUNTIF((REFERENCEMENT_FACADE[[#This Row],[Validité]:[zone de simicité]]),"&lt;&gt;"&amp;"")=SUM(REFERENCEMENT_FACADE[[#This Row],[Validité]:[zone de simicité]]),ROW(REFERENCEMENT_FACADE[[#This Row],[zone de simicité]]),"")</f>
        <v>27</v>
      </c>
    </row>
    <row r="28" spans="1:88" s="5" customFormat="1" ht="240" customHeight="1" x14ac:dyDescent="0.25">
      <c r="A28" s="122">
        <v>45881</v>
      </c>
      <c r="B28" s="85" t="s">
        <v>148</v>
      </c>
      <c r="C28" s="85" t="s">
        <v>423</v>
      </c>
      <c r="D28" s="85" t="s">
        <v>411</v>
      </c>
      <c r="E28" s="101" t="s">
        <v>412</v>
      </c>
      <c r="F28" s="102" t="s">
        <v>152</v>
      </c>
      <c r="G28" s="103" t="s">
        <v>151</v>
      </c>
      <c r="H28" s="104" t="s">
        <v>151</v>
      </c>
      <c r="I28" s="100" t="s">
        <v>150</v>
      </c>
      <c r="J28" s="134" t="str">
        <f>IF(REFERENCEMENT_FACADE[[#This Row],[Charpente bois (NF DTU 31.1)]]="OUI","SO",IF(OR(REFERENCEMENT_FACADE[[#This Row],[FOB (Sous AT/DTA/ATEx)]]="OUI",REFERENCEMENT_FACADE[[#This Row],[FOB (NF DTU 31.4)]]="OUI"),"OUI","SO"))</f>
        <v>OUI</v>
      </c>
      <c r="K28" s="104" t="s">
        <v>151</v>
      </c>
      <c r="L28" s="106" t="s">
        <v>161</v>
      </c>
      <c r="M28" s="85" t="s">
        <v>161</v>
      </c>
      <c r="N28" s="85" t="s">
        <v>161</v>
      </c>
      <c r="O28" s="85" t="s">
        <v>161</v>
      </c>
      <c r="P28" s="85" t="s">
        <v>161</v>
      </c>
      <c r="Q28" s="85" t="s">
        <v>152</v>
      </c>
      <c r="R28" s="85" t="s">
        <v>152</v>
      </c>
      <c r="S28" s="85" t="s">
        <v>152</v>
      </c>
      <c r="T28" s="85" t="s">
        <v>152</v>
      </c>
      <c r="U28" s="85" t="s">
        <v>152</v>
      </c>
      <c r="V28" s="85" t="s">
        <v>152</v>
      </c>
      <c r="W28" s="101" t="s">
        <v>152</v>
      </c>
      <c r="X28" s="106" t="s">
        <v>161</v>
      </c>
      <c r="Y28" s="85" t="s">
        <v>161</v>
      </c>
      <c r="Z28" s="85" t="s">
        <v>161</v>
      </c>
      <c r="AA28" s="85" t="s">
        <v>161</v>
      </c>
      <c r="AB28" s="85" t="s">
        <v>161</v>
      </c>
      <c r="AC28" s="85" t="s">
        <v>152</v>
      </c>
      <c r="AD28" s="85" t="s">
        <v>152</v>
      </c>
      <c r="AE28" s="85" t="s">
        <v>152</v>
      </c>
      <c r="AF28" s="85" t="s">
        <v>152</v>
      </c>
      <c r="AG28" s="85" t="s">
        <v>152</v>
      </c>
      <c r="AH28" s="85" t="s">
        <v>152</v>
      </c>
      <c r="AI28" s="101" t="s">
        <v>152</v>
      </c>
      <c r="AJ28" s="99" t="s">
        <v>413</v>
      </c>
      <c r="AK28" s="99" t="s">
        <v>413</v>
      </c>
      <c r="AL28" s="99" t="s">
        <v>413</v>
      </c>
      <c r="AM28" s="99" t="s">
        <v>413</v>
      </c>
      <c r="AN28" s="99" t="s">
        <v>413</v>
      </c>
      <c r="AO28" s="99"/>
      <c r="AP28" s="99"/>
      <c r="AQ28" s="99"/>
      <c r="AR28" s="99"/>
      <c r="AS28" s="99"/>
      <c r="AT28" s="99"/>
      <c r="AU28" s="99"/>
      <c r="AV28" s="99" t="s">
        <v>413</v>
      </c>
      <c r="AW28" s="99" t="s">
        <v>413</v>
      </c>
      <c r="AX28" s="99" t="s">
        <v>413</v>
      </c>
      <c r="AY28" s="99" t="s">
        <v>413</v>
      </c>
      <c r="AZ28" s="99" t="s">
        <v>413</v>
      </c>
      <c r="BA28" s="99"/>
      <c r="BB28" s="99"/>
      <c r="BC28" s="99"/>
      <c r="BD28" s="99"/>
      <c r="BE28" s="99"/>
      <c r="BF28" s="99"/>
      <c r="BG28" s="99"/>
      <c r="BH28" s="126" t="s">
        <v>414</v>
      </c>
      <c r="BI28" s="106">
        <v>4</v>
      </c>
      <c r="BJ28" s="85" t="s">
        <v>179</v>
      </c>
      <c r="BK28" s="85" t="s">
        <v>179</v>
      </c>
      <c r="BL28" s="85" t="s">
        <v>179</v>
      </c>
      <c r="BM28" s="107" t="s">
        <v>415</v>
      </c>
      <c r="BN28" s="133" t="s">
        <v>155</v>
      </c>
      <c r="BO28" s="106">
        <v>2</v>
      </c>
      <c r="BP28" s="85" t="s">
        <v>205</v>
      </c>
      <c r="BQ28" s="86" t="s">
        <v>754</v>
      </c>
      <c r="BR28" s="112">
        <v>46022</v>
      </c>
      <c r="BS28" s="109">
        <f ca="1">+(REFERENCEMENT_FACADE[[#This Row],[AVIS LIMITE AU / VALIDITE]]&gt;=TODAY())*1</f>
        <v>1</v>
      </c>
      <c r="BT28" s="85" t="s">
        <v>206</v>
      </c>
      <c r="BU2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8" s="106" t="s">
        <v>416</v>
      </c>
      <c r="BW28"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8"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8"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8"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8"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8"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28"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28"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8" s="110">
        <f ca="1">REFERENCEMENT_FACADE[[#This Row],[VALIDITE]]</f>
        <v>1</v>
      </c>
      <c r="CF28" s="86">
        <f>IF(RECH_SUPPORT=TRUE,IF(MID(REFERENCEMENT_FACADE[[#This Row],[Colonne support visé]],1,3)="OUI",1,IF(OR(MID(REFERENCEMENT_FACADE[[#This Row],[Colonne support visé]],1,3)="non",MID(REFERENCEMENT_FACADE[[#This Row],[Colonne support visé]],1,2)="SO"),0,0)),1)</f>
        <v>1</v>
      </c>
      <c r="CG28" s="86">
        <f>IF(RECH_HAUTEUR=FALSE,1,IF(AND(MID(REFERENCEMENT_FACADE[[#This Row],[Colonne situation visé]],1,3)="oui",HAUT_VISEE&lt;=REFERENCEMENT_FACADE[[#This Row],[LIMITATION DE HAUTEUR DE FACADE]],HAUT_VISEE&lt;&gt;"",SITUA_VISEE&lt;&gt;""),1,IF(MID(REFERENCEMENT_FACADE[[#This Row],[Colonne situation visé]],1,3)="non",0,"ERREUR")))</f>
        <v>1</v>
      </c>
      <c r="CH28"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8" s="86">
        <f ca="1">IF(REFERENCEMENT_FACADE[[#This Row],[Eligibilité procédé]]&lt;&gt;0,COUNTIF(REFERENCEMENT_FACADE[Eligibilité procédé],"&lt;="&amp;REFERENCEMENT_FACADE[[#This Row],[Eligibilité procédé]])-COUNTIF(REFERENCEMENT_FACADE[Eligibilité procédé],"=0"),ROWS(REFERENCEMENT_FACADE[Ordre]))</f>
        <v>23</v>
      </c>
      <c r="CJ28" s="86">
        <f ca="1">IF(COUNTIF((REFERENCEMENT_FACADE[[#This Row],[Validité]:[zone de simicité]]),"&lt;&gt;"&amp;"")=SUM(REFERENCEMENT_FACADE[[#This Row],[Validité]:[zone de simicité]]),ROW(REFERENCEMENT_FACADE[[#This Row],[zone de simicité]]),"")</f>
        <v>28</v>
      </c>
    </row>
    <row r="29" spans="1:88" s="5" customFormat="1" ht="240" x14ac:dyDescent="0.25">
      <c r="A29" s="122">
        <v>45881</v>
      </c>
      <c r="B29" s="23" t="s">
        <v>186</v>
      </c>
      <c r="C29" s="23" t="s">
        <v>758</v>
      </c>
      <c r="D29" s="23" t="s">
        <v>756</v>
      </c>
      <c r="E29" s="24" t="s">
        <v>755</v>
      </c>
      <c r="F29" s="30" t="s">
        <v>150</v>
      </c>
      <c r="G29" s="31" t="s">
        <v>151</v>
      </c>
      <c r="H29" s="19" t="s">
        <v>151</v>
      </c>
      <c r="I29" s="19" t="s">
        <v>151</v>
      </c>
      <c r="J29" s="42" t="str">
        <f>IF(REFERENCEMENT_FACADE[[#This Row],[Charpente bois (NF DTU 31.1)]]="OUI","SO",IF(OR(REFERENCEMENT_FACADE[[#This Row],[FOB (Sous AT/DTA/ATEx)]]="OUI",REFERENCEMENT_FACADE[[#This Row],[FOB (NF DTU 31.4)]]="OUI"),"OUI","SO"))</f>
        <v>SO</v>
      </c>
      <c r="K29" s="32" t="s">
        <v>151</v>
      </c>
      <c r="L29" s="22" t="s">
        <v>161</v>
      </c>
      <c r="M29" s="23" t="s">
        <v>161</v>
      </c>
      <c r="N29" s="23" t="s">
        <v>161</v>
      </c>
      <c r="O29" s="23" t="s">
        <v>161</v>
      </c>
      <c r="P29" s="23" t="s">
        <v>161</v>
      </c>
      <c r="Q29" s="23" t="s">
        <v>161</v>
      </c>
      <c r="R29" s="23" t="s">
        <v>161</v>
      </c>
      <c r="S29" s="23" t="s">
        <v>161</v>
      </c>
      <c r="T29" s="23" t="s">
        <v>161</v>
      </c>
      <c r="U29" s="23" t="s">
        <v>161</v>
      </c>
      <c r="V29" s="23" t="s">
        <v>161</v>
      </c>
      <c r="W29" s="24" t="s">
        <v>161</v>
      </c>
      <c r="X29" s="22" t="s">
        <v>161</v>
      </c>
      <c r="Y29" s="23" t="s">
        <v>161</v>
      </c>
      <c r="Z29" s="23" t="s">
        <v>161</v>
      </c>
      <c r="AA29" s="23" t="s">
        <v>161</v>
      </c>
      <c r="AB29" s="23" t="s">
        <v>161</v>
      </c>
      <c r="AC29" s="23" t="s">
        <v>161</v>
      </c>
      <c r="AD29" s="23" t="s">
        <v>161</v>
      </c>
      <c r="AE29" s="23" t="s">
        <v>161</v>
      </c>
      <c r="AF29" s="23" t="s">
        <v>161</v>
      </c>
      <c r="AG29" s="23" t="s">
        <v>161</v>
      </c>
      <c r="AH29" s="23" t="s">
        <v>161</v>
      </c>
      <c r="AI29" s="24" t="s">
        <v>161</v>
      </c>
      <c r="AJ29" s="81" t="s">
        <v>757</v>
      </c>
      <c r="AK29" s="81" t="s">
        <v>757</v>
      </c>
      <c r="AL29" s="81" t="s">
        <v>757</v>
      </c>
      <c r="AM29" s="81" t="s">
        <v>757</v>
      </c>
      <c r="AN29" s="81" t="s">
        <v>757</v>
      </c>
      <c r="AO29" s="81" t="s">
        <v>757</v>
      </c>
      <c r="AP29" s="81" t="s">
        <v>757</v>
      </c>
      <c r="AQ29" s="81" t="s">
        <v>757</v>
      </c>
      <c r="AR29" s="81" t="s">
        <v>757</v>
      </c>
      <c r="AS29" s="81" t="s">
        <v>757</v>
      </c>
      <c r="AT29" s="81" t="s">
        <v>757</v>
      </c>
      <c r="AU29" s="81" t="s">
        <v>757</v>
      </c>
      <c r="AV29" s="81" t="s">
        <v>757</v>
      </c>
      <c r="AW29" s="81" t="s">
        <v>757</v>
      </c>
      <c r="AX29" s="81" t="s">
        <v>757</v>
      </c>
      <c r="AY29" s="81" t="s">
        <v>757</v>
      </c>
      <c r="AZ29" s="81" t="s">
        <v>757</v>
      </c>
      <c r="BA29" s="81" t="s">
        <v>757</v>
      </c>
      <c r="BB29" s="81" t="s">
        <v>757</v>
      </c>
      <c r="BC29" s="81" t="s">
        <v>757</v>
      </c>
      <c r="BD29" s="81" t="s">
        <v>757</v>
      </c>
      <c r="BE29" s="81" t="s">
        <v>757</v>
      </c>
      <c r="BF29" s="81" t="s">
        <v>757</v>
      </c>
      <c r="BG29" s="81" t="s">
        <v>757</v>
      </c>
      <c r="BH29" s="56" t="s">
        <v>154</v>
      </c>
      <c r="BI29" s="22">
        <v>4</v>
      </c>
      <c r="BJ29" s="23" t="s">
        <v>179</v>
      </c>
      <c r="BK29" s="23" t="s">
        <v>179</v>
      </c>
      <c r="BL29" s="23" t="s">
        <v>179</v>
      </c>
      <c r="BM29" s="56" t="s">
        <v>793</v>
      </c>
      <c r="BN29" s="20" t="s">
        <v>155</v>
      </c>
      <c r="BO29" s="22"/>
      <c r="BP29" s="23" t="s">
        <v>205</v>
      </c>
      <c r="BQ29" s="23" t="s">
        <v>753</v>
      </c>
      <c r="BR29" s="58">
        <v>46965</v>
      </c>
      <c r="BS29" s="84">
        <f ca="1">+(REFERENCEMENT_FACADE[[#This Row],[AVIS LIMITE AU / VALIDITE]]&gt;=TODAY())*1</f>
        <v>1</v>
      </c>
      <c r="BT29" s="23" t="s">
        <v>206</v>
      </c>
      <c r="BU2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9" s="22"/>
      <c r="BW2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2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2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2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2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2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9" s="80">
        <f ca="1">REFERENCEMENT_FACADE[[#This Row],[VALIDITE]]</f>
        <v>1</v>
      </c>
      <c r="CF29" s="26">
        <f>IF(RECH_SUPPORT=TRUE,IF(MID(REFERENCEMENT_FACADE[[#This Row],[Colonne support visé]],1,3)="OUI",1,IF(OR(MID(REFERENCEMENT_FACADE[[#This Row],[Colonne support visé]],1,3)="non",MID(REFERENCEMENT_FACADE[[#This Row],[Colonne support visé]],1,2)="SO"),0,0)),1)</f>
        <v>1</v>
      </c>
      <c r="CG29" s="26">
        <f>IF(RECH_HAUTEUR=FALSE,1,IF(AND(MID(REFERENCEMENT_FACADE[[#This Row],[Colonne situation visé]],1,3)="oui",HAUT_VISEE&lt;=REFERENCEMENT_FACADE[[#This Row],[LIMITATION DE HAUTEUR DE FACADE]],HAUT_VISEE&lt;&gt;"",SITUA_VISEE&lt;&gt;""),1,IF(MID(REFERENCEMENT_FACADE[[#This Row],[Colonne situation visé]],1,3)="non",0,"ERREUR")))</f>
        <v>1</v>
      </c>
      <c r="CH2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9" s="26">
        <f ca="1">IF(REFERENCEMENT_FACADE[[#This Row],[Eligibilité procédé]]&lt;&gt;0,COUNTIF(REFERENCEMENT_FACADE[Eligibilité procédé],"&lt;="&amp;REFERENCEMENT_FACADE[[#This Row],[Eligibilité procédé]])-COUNTIF(REFERENCEMENT_FACADE[Eligibilité procédé],"=0"),ROWS(REFERENCEMENT_FACADE[Ordre]))</f>
        <v>24</v>
      </c>
      <c r="CJ29" s="26">
        <f ca="1">IF(COUNTIF((REFERENCEMENT_FACADE[[#This Row],[Validité]:[zone de simicité]]),"&lt;&gt;"&amp;"")=SUM(REFERENCEMENT_FACADE[[#This Row],[Validité]:[zone de simicité]]),ROW(REFERENCEMENT_FACADE[[#This Row],[zone de simicité]]),"")</f>
        <v>29</v>
      </c>
    </row>
    <row r="30" spans="1:88" s="5" customFormat="1" ht="240" x14ac:dyDescent="0.25">
      <c r="A30" s="122">
        <v>45881</v>
      </c>
      <c r="B30" s="23" t="s">
        <v>165</v>
      </c>
      <c r="C30" s="23" t="s">
        <v>245</v>
      </c>
      <c r="D30" s="23" t="s">
        <v>246</v>
      </c>
      <c r="E30" s="24" t="s">
        <v>177</v>
      </c>
      <c r="F30" s="22" t="s">
        <v>151</v>
      </c>
      <c r="G30" s="23" t="s">
        <v>150</v>
      </c>
      <c r="H30" s="42" t="s">
        <v>152</v>
      </c>
      <c r="I30" s="19" t="s">
        <v>152</v>
      </c>
      <c r="J30" s="42" t="str">
        <f>IF(REFERENCEMENT_FACADE[[#This Row],[Charpente bois (NF DTU 31.1)]]="OUI","SO",IF(OR(REFERENCEMENT_FACADE[[#This Row],[FOB (Sous AT/DTA/ATEx)]]="OUI",REFERENCEMENT_FACADE[[#This Row],[FOB (NF DTU 31.4)]]="OUI"),"OUI","SO"))</f>
        <v>SO</v>
      </c>
      <c r="K30" s="24" t="s">
        <v>247</v>
      </c>
      <c r="L30" s="22" t="s">
        <v>150</v>
      </c>
      <c r="M30" s="23" t="s">
        <v>150</v>
      </c>
      <c r="N30" s="23" t="s">
        <v>152</v>
      </c>
      <c r="O30" s="23" t="s">
        <v>152</v>
      </c>
      <c r="P30" s="23" t="s">
        <v>152</v>
      </c>
      <c r="Q30" s="23" t="s">
        <v>152</v>
      </c>
      <c r="R30" s="23" t="s">
        <v>152</v>
      </c>
      <c r="S30" s="23" t="s">
        <v>152</v>
      </c>
      <c r="T30" s="23" t="s">
        <v>152</v>
      </c>
      <c r="U30" s="23" t="s">
        <v>152</v>
      </c>
      <c r="V30" s="23" t="s">
        <v>152</v>
      </c>
      <c r="W30" s="24" t="s">
        <v>152</v>
      </c>
      <c r="X30" s="25" t="s">
        <v>150</v>
      </c>
      <c r="Y30" s="23" t="s">
        <v>152</v>
      </c>
      <c r="Z30" s="23" t="s">
        <v>152</v>
      </c>
      <c r="AA30" s="23" t="s">
        <v>152</v>
      </c>
      <c r="AB30" s="23" t="s">
        <v>152</v>
      </c>
      <c r="AC30" s="23" t="s">
        <v>152</v>
      </c>
      <c r="AD30" s="23" t="s">
        <v>152</v>
      </c>
      <c r="AE30" s="23" t="s">
        <v>152</v>
      </c>
      <c r="AF30" s="23" t="s">
        <v>152</v>
      </c>
      <c r="AG30" s="23" t="s">
        <v>152</v>
      </c>
      <c r="AH30" s="23" t="s">
        <v>152</v>
      </c>
      <c r="AI30" s="23" t="s">
        <v>152</v>
      </c>
      <c r="AJ30" s="81" t="s">
        <v>153</v>
      </c>
      <c r="AK30" s="81" t="s">
        <v>153</v>
      </c>
      <c r="AL30" s="55"/>
      <c r="AM30" s="55"/>
      <c r="AN30" s="55"/>
      <c r="AO30" s="55"/>
      <c r="AP30" s="55"/>
      <c r="AQ30" s="55"/>
      <c r="AR30" s="55"/>
      <c r="AS30" s="55"/>
      <c r="AT30" s="55"/>
      <c r="AU30" s="55"/>
      <c r="AV30" s="81" t="s">
        <v>153</v>
      </c>
      <c r="AW30" s="55"/>
      <c r="AX30" s="55"/>
      <c r="AY30" s="55"/>
      <c r="AZ30" s="55"/>
      <c r="BA30" s="55"/>
      <c r="BB30" s="55"/>
      <c r="BC30" s="55"/>
      <c r="BD30" s="55"/>
      <c r="BE30" s="55"/>
      <c r="BF30" s="55"/>
      <c r="BG30" s="55"/>
      <c r="BH30" s="56" t="s">
        <v>154</v>
      </c>
      <c r="BI30" s="22">
        <v>4</v>
      </c>
      <c r="BJ30" s="23" t="s">
        <v>179</v>
      </c>
      <c r="BK30" s="23" t="s">
        <v>179</v>
      </c>
      <c r="BL30" s="23" t="s">
        <v>179</v>
      </c>
      <c r="BM30" s="78" t="s">
        <v>248</v>
      </c>
      <c r="BN30" s="20" t="s">
        <v>155</v>
      </c>
      <c r="BO30" s="22">
        <v>0</v>
      </c>
      <c r="BP30" s="23" t="s">
        <v>164</v>
      </c>
      <c r="BQ30" s="23" t="s">
        <v>771</v>
      </c>
      <c r="BR30" s="87">
        <v>46477</v>
      </c>
      <c r="BS30" s="84">
        <f ca="1">+(REFERENCEMENT_FACADE[[#This Row],[AVIS LIMITE AU / VALIDITE]]&gt;=TODAY())*1</f>
        <v>1</v>
      </c>
      <c r="BT30" s="23" t="s">
        <v>587</v>
      </c>
      <c r="BU3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30" s="22" t="s">
        <v>249</v>
      </c>
      <c r="BW3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3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3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0" s="80">
        <f ca="1">REFERENCEMENT_FACADE[[#This Row],[VALIDITE]]</f>
        <v>1</v>
      </c>
      <c r="CF30" s="26">
        <f>IF(RECH_SUPPORT=TRUE,IF(MID(REFERENCEMENT_FACADE[[#This Row],[Colonne support visé]],1,3)="OUI",1,IF(OR(MID(REFERENCEMENT_FACADE[[#This Row],[Colonne support visé]],1,3)="non",MID(REFERENCEMENT_FACADE[[#This Row],[Colonne support visé]],1,2)="SO"),0,0)),1)</f>
        <v>1</v>
      </c>
      <c r="CG30" s="26">
        <f>IF(RECH_HAUTEUR=FALSE,1,IF(AND(MID(REFERENCEMENT_FACADE[[#This Row],[Colonne situation visé]],1,3)="oui",HAUT_VISEE&lt;=REFERENCEMENT_FACADE[[#This Row],[LIMITATION DE HAUTEUR DE FACADE]],HAUT_VISEE&lt;&gt;"",SITUA_VISEE&lt;&gt;""),1,IF(MID(REFERENCEMENT_FACADE[[#This Row],[Colonne situation visé]],1,3)="non",0,"ERREUR")))</f>
        <v>1</v>
      </c>
      <c r="CH3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0" s="26">
        <f ca="1">IF(REFERENCEMENT_FACADE[[#This Row],[Eligibilité procédé]]&lt;&gt;0,COUNTIF(REFERENCEMENT_FACADE[Eligibilité procédé],"&lt;="&amp;REFERENCEMENT_FACADE[[#This Row],[Eligibilité procédé]])-COUNTIF(REFERENCEMENT_FACADE[Eligibilité procédé],"=0"),ROWS(REFERENCEMENT_FACADE[Ordre]))</f>
        <v>25</v>
      </c>
      <c r="CJ30" s="26">
        <f ca="1">IF(COUNTIF((REFERENCEMENT_FACADE[[#This Row],[Validité]:[zone de simicité]]),"&lt;&gt;"&amp;"")=SUM(REFERENCEMENT_FACADE[[#This Row],[Validité]:[zone de simicité]]),ROW(REFERENCEMENT_FACADE[[#This Row],[zone de simicité]]),"")</f>
        <v>30</v>
      </c>
    </row>
    <row r="31" spans="1:88" s="5" customFormat="1" ht="240" x14ac:dyDescent="0.25">
      <c r="A31" s="122">
        <v>45881</v>
      </c>
      <c r="B31" s="23" t="s">
        <v>165</v>
      </c>
      <c r="C31" s="51" t="s">
        <v>166</v>
      </c>
      <c r="D31" s="23" t="s">
        <v>178</v>
      </c>
      <c r="E31" s="24" t="s">
        <v>177</v>
      </c>
      <c r="F31" s="50" t="s">
        <v>151</v>
      </c>
      <c r="G31" s="51" t="s">
        <v>150</v>
      </c>
      <c r="H31" s="76" t="s">
        <v>152</v>
      </c>
      <c r="I31" s="19" t="s">
        <v>152</v>
      </c>
      <c r="J31" s="42" t="str">
        <f>IF(REFERENCEMENT_FACADE[[#This Row],[Charpente bois (NF DTU 31.1)]]="OUI","SO",IF(OR(REFERENCEMENT_FACADE[[#This Row],[FOB (Sous AT/DTA/ATEx)]]="OUI",REFERENCEMENT_FACADE[[#This Row],[FOB (NF DTU 31.4)]]="OUI"),"OUI","SO"))</f>
        <v>SO</v>
      </c>
      <c r="K31" s="75" t="s">
        <v>167</v>
      </c>
      <c r="L31" s="22" t="s">
        <v>150</v>
      </c>
      <c r="M31" s="23" t="s">
        <v>150</v>
      </c>
      <c r="N31" s="23" t="s">
        <v>152</v>
      </c>
      <c r="O31" s="23" t="s">
        <v>152</v>
      </c>
      <c r="P31" s="23" t="s">
        <v>152</v>
      </c>
      <c r="Q31" s="23" t="s">
        <v>152</v>
      </c>
      <c r="R31" s="23" t="s">
        <v>152</v>
      </c>
      <c r="S31" s="23" t="s">
        <v>152</v>
      </c>
      <c r="T31" s="23" t="s">
        <v>152</v>
      </c>
      <c r="U31" s="23" t="s">
        <v>152</v>
      </c>
      <c r="V31" s="23" t="s">
        <v>152</v>
      </c>
      <c r="W31" s="24" t="s">
        <v>152</v>
      </c>
      <c r="X31" s="25" t="s">
        <v>150</v>
      </c>
      <c r="Y31" s="23" t="s">
        <v>152</v>
      </c>
      <c r="Z31" s="23" t="s">
        <v>152</v>
      </c>
      <c r="AA31" s="23" t="s">
        <v>152</v>
      </c>
      <c r="AB31" s="23" t="s">
        <v>152</v>
      </c>
      <c r="AC31" s="23" t="s">
        <v>152</v>
      </c>
      <c r="AD31" s="23" t="s">
        <v>152</v>
      </c>
      <c r="AE31" s="23" t="s">
        <v>152</v>
      </c>
      <c r="AF31" s="23" t="s">
        <v>152</v>
      </c>
      <c r="AG31" s="23" t="s">
        <v>152</v>
      </c>
      <c r="AH31" s="23" t="s">
        <v>152</v>
      </c>
      <c r="AI31" s="24" t="s">
        <v>152</v>
      </c>
      <c r="AJ31" s="81" t="s">
        <v>153</v>
      </c>
      <c r="AK31" s="81" t="s">
        <v>153</v>
      </c>
      <c r="AL31" s="55"/>
      <c r="AM31" s="55"/>
      <c r="AN31" s="55"/>
      <c r="AO31" s="55"/>
      <c r="AP31" s="55"/>
      <c r="AQ31" s="55"/>
      <c r="AR31" s="55"/>
      <c r="AS31" s="55"/>
      <c r="AT31" s="55"/>
      <c r="AU31" s="55"/>
      <c r="AV31" s="81" t="s">
        <v>153</v>
      </c>
      <c r="AW31" s="55"/>
      <c r="AX31" s="55"/>
      <c r="AY31" s="55"/>
      <c r="AZ31" s="55"/>
      <c r="BA31" s="55"/>
      <c r="BB31" s="55"/>
      <c r="BC31" s="55"/>
      <c r="BD31" s="55"/>
      <c r="BE31" s="55"/>
      <c r="BF31" s="55"/>
      <c r="BG31" s="55"/>
      <c r="BH31" s="56" t="s">
        <v>154</v>
      </c>
      <c r="BI31" s="77">
        <v>4</v>
      </c>
      <c r="BJ31" s="29" t="s">
        <v>179</v>
      </c>
      <c r="BK31" s="29" t="s">
        <v>179</v>
      </c>
      <c r="BL31" s="29" t="s">
        <v>179</v>
      </c>
      <c r="BM31" s="78" t="s">
        <v>180</v>
      </c>
      <c r="BN31" s="20" t="s">
        <v>155</v>
      </c>
      <c r="BO31" s="22">
        <v>0</v>
      </c>
      <c r="BP31" s="23" t="s">
        <v>164</v>
      </c>
      <c r="BQ31" s="23" t="s">
        <v>772</v>
      </c>
      <c r="BR31" s="53">
        <v>48244</v>
      </c>
      <c r="BS31" s="84">
        <f ca="1">+(REFERENCEMENT_FACADE[[#This Row],[AVIS LIMITE AU / VALIDITE]]&gt;=TODAY())*1</f>
        <v>1</v>
      </c>
      <c r="BT31" s="23" t="s">
        <v>587</v>
      </c>
      <c r="BU3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31" s="22"/>
      <c r="BW3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3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3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1" s="80">
        <f ca="1">REFERENCEMENT_FACADE[[#This Row],[VALIDITE]]</f>
        <v>1</v>
      </c>
      <c r="CF31" s="26">
        <f>IF(RECH_SUPPORT=TRUE,IF(MID(REFERENCEMENT_FACADE[[#This Row],[Colonne support visé]],1,3)="OUI",1,IF(OR(MID(REFERENCEMENT_FACADE[[#This Row],[Colonne support visé]],1,3)="non",MID(REFERENCEMENT_FACADE[[#This Row],[Colonne support visé]],1,2)="SO"),0,0)),1)</f>
        <v>1</v>
      </c>
      <c r="CG31" s="26">
        <f>IF(RECH_HAUTEUR=FALSE,1,IF(AND(MID(REFERENCEMENT_FACADE[[#This Row],[Colonne situation visé]],1,3)="oui",HAUT_VISEE&lt;=REFERENCEMENT_FACADE[[#This Row],[LIMITATION DE HAUTEUR DE FACADE]],HAUT_VISEE&lt;&gt;"",SITUA_VISEE&lt;&gt;""),1,IF(MID(REFERENCEMENT_FACADE[[#This Row],[Colonne situation visé]],1,3)="non",0,"ERREUR")))</f>
        <v>1</v>
      </c>
      <c r="CH3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1" s="26">
        <f ca="1">IF(REFERENCEMENT_FACADE[[#This Row],[Eligibilité procédé]]&lt;&gt;0,COUNTIF(REFERENCEMENT_FACADE[Eligibilité procédé],"&lt;="&amp;REFERENCEMENT_FACADE[[#This Row],[Eligibilité procédé]])-COUNTIF(REFERENCEMENT_FACADE[Eligibilité procédé],"=0"),ROWS(REFERENCEMENT_FACADE[Ordre]))</f>
        <v>26</v>
      </c>
      <c r="CJ31" s="26">
        <f ca="1">IF(COUNTIF((REFERENCEMENT_FACADE[[#This Row],[Validité]:[zone de simicité]]),"&lt;&gt;"&amp;"")=SUM(REFERENCEMENT_FACADE[[#This Row],[Validité]:[zone de simicité]]),ROW(REFERENCEMENT_FACADE[[#This Row],[zone de simicité]]),"")</f>
        <v>31</v>
      </c>
    </row>
    <row r="32" spans="1:88" s="5" customFormat="1" ht="240" x14ac:dyDescent="0.25">
      <c r="A32" s="122">
        <v>45881</v>
      </c>
      <c r="B32" s="23" t="s">
        <v>165</v>
      </c>
      <c r="C32" s="51" t="s">
        <v>175</v>
      </c>
      <c r="D32" s="23" t="s">
        <v>176</v>
      </c>
      <c r="E32" s="24" t="s">
        <v>729</v>
      </c>
      <c r="F32" s="50" t="s">
        <v>151</v>
      </c>
      <c r="G32" s="51" t="s">
        <v>150</v>
      </c>
      <c r="H32" s="76" t="s">
        <v>152</v>
      </c>
      <c r="I32" s="19" t="s">
        <v>152</v>
      </c>
      <c r="J32" s="42" t="str">
        <f>IF(REFERENCEMENT_FACADE[[#This Row],[Charpente bois (NF DTU 31.1)]]="OUI","SO",IF(OR(REFERENCEMENT_FACADE[[#This Row],[FOB (Sous AT/DTA/ATEx)]]="OUI",REFERENCEMENT_FACADE[[#This Row],[FOB (NF DTU 31.4)]]="OUI"),"OUI","SO"))</f>
        <v>SO</v>
      </c>
      <c r="K32" s="75" t="s">
        <v>167</v>
      </c>
      <c r="L32" s="22" t="s">
        <v>150</v>
      </c>
      <c r="M32" s="23" t="s">
        <v>150</v>
      </c>
      <c r="N32" s="23" t="s">
        <v>152</v>
      </c>
      <c r="O32" s="23" t="s">
        <v>152</v>
      </c>
      <c r="P32" s="23" t="s">
        <v>152</v>
      </c>
      <c r="Q32" s="23" t="s">
        <v>152</v>
      </c>
      <c r="R32" s="23" t="s">
        <v>152</v>
      </c>
      <c r="S32" s="23" t="s">
        <v>152</v>
      </c>
      <c r="T32" s="23" t="s">
        <v>152</v>
      </c>
      <c r="U32" s="23" t="s">
        <v>152</v>
      </c>
      <c r="V32" s="23" t="s">
        <v>152</v>
      </c>
      <c r="W32" s="24" t="s">
        <v>152</v>
      </c>
      <c r="X32" s="25" t="s">
        <v>150</v>
      </c>
      <c r="Y32" s="23" t="s">
        <v>152</v>
      </c>
      <c r="Z32" s="23" t="s">
        <v>152</v>
      </c>
      <c r="AA32" s="23" t="s">
        <v>152</v>
      </c>
      <c r="AB32" s="23" t="s">
        <v>152</v>
      </c>
      <c r="AC32" s="23" t="s">
        <v>152</v>
      </c>
      <c r="AD32" s="23" t="s">
        <v>152</v>
      </c>
      <c r="AE32" s="23" t="s">
        <v>152</v>
      </c>
      <c r="AF32" s="23" t="s">
        <v>152</v>
      </c>
      <c r="AG32" s="23" t="s">
        <v>152</v>
      </c>
      <c r="AH32" s="23" t="s">
        <v>152</v>
      </c>
      <c r="AI32" s="24" t="s">
        <v>152</v>
      </c>
      <c r="AJ32" s="81" t="s">
        <v>153</v>
      </c>
      <c r="AK32" s="81" t="s">
        <v>153</v>
      </c>
      <c r="AL32" s="55"/>
      <c r="AM32" s="55"/>
      <c r="AN32" s="55"/>
      <c r="AO32" s="55"/>
      <c r="AP32" s="55"/>
      <c r="AQ32" s="55"/>
      <c r="AR32" s="55"/>
      <c r="AS32" s="55"/>
      <c r="AT32" s="55"/>
      <c r="AU32" s="55"/>
      <c r="AV32" s="81" t="s">
        <v>153</v>
      </c>
      <c r="AW32" s="55"/>
      <c r="AX32" s="55"/>
      <c r="AY32" s="55"/>
      <c r="AZ32" s="55"/>
      <c r="BA32" s="55"/>
      <c r="BB32" s="55"/>
      <c r="BC32" s="55"/>
      <c r="BD32" s="55"/>
      <c r="BE32" s="55"/>
      <c r="BF32" s="55"/>
      <c r="BG32" s="55"/>
      <c r="BH32" s="56" t="s">
        <v>154</v>
      </c>
      <c r="BI32" s="77">
        <v>4</v>
      </c>
      <c r="BJ32" s="29">
        <v>2</v>
      </c>
      <c r="BK32" s="29">
        <v>1</v>
      </c>
      <c r="BL32" s="29">
        <v>1</v>
      </c>
      <c r="BM32" s="78"/>
      <c r="BN32" s="20" t="s">
        <v>155</v>
      </c>
      <c r="BO32" s="50"/>
      <c r="BP32" s="23" t="s">
        <v>164</v>
      </c>
      <c r="BQ32" s="23" t="s">
        <v>730</v>
      </c>
      <c r="BR32" s="58">
        <v>48244</v>
      </c>
      <c r="BS32" s="164">
        <f ca="1">+(REFERENCEMENT_FACADE[[#This Row],[AVIS LIMITE AU / VALIDITE]]&gt;=TODAY())*1</f>
        <v>1</v>
      </c>
      <c r="BT32" s="23" t="s">
        <v>150</v>
      </c>
      <c r="BU3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2" s="22"/>
      <c r="BW3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3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3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3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2" s="80">
        <f ca="1">REFERENCEMENT_FACADE[[#This Row],[VALIDITE]]</f>
        <v>1</v>
      </c>
      <c r="CF32" s="26">
        <f>IF(RECH_SUPPORT=TRUE,IF(MID(REFERENCEMENT_FACADE[[#This Row],[Colonne support visé]],1,3)="OUI",1,IF(OR(MID(REFERENCEMENT_FACADE[[#This Row],[Colonne support visé]],1,3)="non",MID(REFERENCEMENT_FACADE[[#This Row],[Colonne support visé]],1,2)="SO"),0,0)),1)</f>
        <v>1</v>
      </c>
      <c r="CG32" s="26">
        <f>IF(RECH_HAUTEUR=FALSE,1,IF(AND(MID(REFERENCEMENT_FACADE[[#This Row],[Colonne situation visé]],1,3)="oui",HAUT_VISEE&lt;=REFERENCEMENT_FACADE[[#This Row],[LIMITATION DE HAUTEUR DE FACADE]],HAUT_VISEE&lt;&gt;"",SITUA_VISEE&lt;&gt;""),1,IF(MID(REFERENCEMENT_FACADE[[#This Row],[Colonne situation visé]],1,3)="non",0,"ERREUR")))</f>
        <v>1</v>
      </c>
      <c r="CH3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2" s="26">
        <f ca="1">IF(REFERENCEMENT_FACADE[[#This Row],[Eligibilité procédé]]&lt;&gt;0,COUNTIF(REFERENCEMENT_FACADE[Eligibilité procédé],"&lt;="&amp;REFERENCEMENT_FACADE[[#This Row],[Eligibilité procédé]])-COUNTIF(REFERENCEMENT_FACADE[Eligibilité procédé],"=0"),ROWS(REFERENCEMENT_FACADE[Ordre]))</f>
        <v>27</v>
      </c>
      <c r="CJ32" s="26">
        <f ca="1">IF(COUNTIF((REFERENCEMENT_FACADE[[#This Row],[Validité]:[zone de simicité]]),"&lt;&gt;"&amp;"")=SUM(REFERENCEMENT_FACADE[[#This Row],[Validité]:[zone de simicité]]),ROW(REFERENCEMENT_FACADE[[#This Row],[zone de simicité]]),"")</f>
        <v>32</v>
      </c>
    </row>
    <row r="33" spans="1:88" s="5" customFormat="1" ht="240" x14ac:dyDescent="0.25">
      <c r="A33" s="122">
        <v>45881</v>
      </c>
      <c r="B33" s="23" t="s">
        <v>165</v>
      </c>
      <c r="C33" s="51" t="s">
        <v>166</v>
      </c>
      <c r="D33" s="23" t="s">
        <v>201</v>
      </c>
      <c r="E33" s="91" t="s">
        <v>202</v>
      </c>
      <c r="F33" s="22" t="s">
        <v>151</v>
      </c>
      <c r="G33" s="23" t="s">
        <v>150</v>
      </c>
      <c r="H33" s="42" t="s">
        <v>152</v>
      </c>
      <c r="I33" s="19" t="s">
        <v>152</v>
      </c>
      <c r="J33" s="42" t="str">
        <f>IF(REFERENCEMENT_FACADE[[#This Row],[Charpente bois (NF DTU 31.1)]]="OUI","SO",IF(OR(REFERENCEMENT_FACADE[[#This Row],[FOB (Sous AT/DTA/ATEx)]]="OUI",REFERENCEMENT_FACADE[[#This Row],[FOB (NF DTU 31.4)]]="OUI"),"OUI","SO"))</f>
        <v>SO</v>
      </c>
      <c r="K33" s="24" t="s">
        <v>203</v>
      </c>
      <c r="L33" s="22" t="s">
        <v>150</v>
      </c>
      <c r="M33" s="23" t="s">
        <v>150</v>
      </c>
      <c r="N33" s="23" t="s">
        <v>152</v>
      </c>
      <c r="O33" s="23" t="s">
        <v>152</v>
      </c>
      <c r="P33" s="23" t="s">
        <v>152</v>
      </c>
      <c r="Q33" s="23" t="s">
        <v>152</v>
      </c>
      <c r="R33" s="23" t="s">
        <v>152</v>
      </c>
      <c r="S33" s="23" t="s">
        <v>152</v>
      </c>
      <c r="T33" s="23" t="s">
        <v>152</v>
      </c>
      <c r="U33" s="23" t="s">
        <v>152</v>
      </c>
      <c r="V33" s="23" t="s">
        <v>152</v>
      </c>
      <c r="W33" s="24" t="s">
        <v>152</v>
      </c>
      <c r="X33" s="25" t="s">
        <v>150</v>
      </c>
      <c r="Y33" s="23" t="s">
        <v>152</v>
      </c>
      <c r="Z33" s="23" t="s">
        <v>152</v>
      </c>
      <c r="AA33" s="23" t="s">
        <v>152</v>
      </c>
      <c r="AB33" s="23" t="s">
        <v>152</v>
      </c>
      <c r="AC33" s="23" t="s">
        <v>152</v>
      </c>
      <c r="AD33" s="23" t="s">
        <v>152</v>
      </c>
      <c r="AE33" s="23" t="s">
        <v>152</v>
      </c>
      <c r="AF33" s="23" t="s">
        <v>152</v>
      </c>
      <c r="AG33" s="23" t="s">
        <v>152</v>
      </c>
      <c r="AH33" s="23" t="s">
        <v>152</v>
      </c>
      <c r="AI33" s="24" t="s">
        <v>152</v>
      </c>
      <c r="AJ33" s="81" t="s">
        <v>153</v>
      </c>
      <c r="AK33" s="81" t="s">
        <v>153</v>
      </c>
      <c r="AL33" s="55"/>
      <c r="AM33" s="55"/>
      <c r="AN33" s="55"/>
      <c r="AO33" s="55"/>
      <c r="AP33" s="55"/>
      <c r="AQ33" s="55"/>
      <c r="AR33" s="55"/>
      <c r="AS33" s="55"/>
      <c r="AT33" s="55"/>
      <c r="AU33" s="55"/>
      <c r="AV33" s="81" t="s">
        <v>153</v>
      </c>
      <c r="AW33" s="55"/>
      <c r="AX33" s="55"/>
      <c r="AY33" s="55"/>
      <c r="AZ33" s="55"/>
      <c r="BA33" s="55"/>
      <c r="BB33" s="55"/>
      <c r="BC33" s="55"/>
      <c r="BD33" s="55"/>
      <c r="BE33" s="55"/>
      <c r="BF33" s="55"/>
      <c r="BG33" s="55"/>
      <c r="BH33" s="56" t="s">
        <v>154</v>
      </c>
      <c r="BI33" s="22">
        <v>4</v>
      </c>
      <c r="BJ33" s="23" t="s">
        <v>179</v>
      </c>
      <c r="BK33" s="23" t="s">
        <v>179</v>
      </c>
      <c r="BL33" s="23" t="s">
        <v>179</v>
      </c>
      <c r="BM33" s="78" t="s">
        <v>204</v>
      </c>
      <c r="BN33" s="20" t="s">
        <v>155</v>
      </c>
      <c r="BO33" s="50"/>
      <c r="BP33" s="23" t="s">
        <v>164</v>
      </c>
      <c r="BQ33" s="23" t="s">
        <v>731</v>
      </c>
      <c r="BR33" s="58">
        <v>48334</v>
      </c>
      <c r="BS33" s="164">
        <f ca="1">+(REFERENCEMENT_FACADE[[#This Row],[AVIS LIMITE AU / VALIDITE]]&gt;=TODAY())*1</f>
        <v>1</v>
      </c>
      <c r="BT33" s="23" t="s">
        <v>150</v>
      </c>
      <c r="BU3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3" s="22"/>
      <c r="BW3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3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3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3" s="80">
        <f ca="1">REFERENCEMENT_FACADE[[#This Row],[VALIDITE]]</f>
        <v>1</v>
      </c>
      <c r="CF33" s="26">
        <f>IF(RECH_SUPPORT=TRUE,IF(MID(REFERENCEMENT_FACADE[[#This Row],[Colonne support visé]],1,3)="OUI",1,IF(OR(MID(REFERENCEMENT_FACADE[[#This Row],[Colonne support visé]],1,3)="non",MID(REFERENCEMENT_FACADE[[#This Row],[Colonne support visé]],1,2)="SO"),0,0)),1)</f>
        <v>1</v>
      </c>
      <c r="CG33" s="26">
        <f>IF(RECH_HAUTEUR=FALSE,1,IF(AND(MID(REFERENCEMENT_FACADE[[#This Row],[Colonne situation visé]],1,3)="oui",HAUT_VISEE&lt;=REFERENCEMENT_FACADE[[#This Row],[LIMITATION DE HAUTEUR DE FACADE]],HAUT_VISEE&lt;&gt;"",SITUA_VISEE&lt;&gt;""),1,IF(MID(REFERENCEMENT_FACADE[[#This Row],[Colonne situation visé]],1,3)="non",0,"ERREUR")))</f>
        <v>1</v>
      </c>
      <c r="CH3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3" s="26">
        <f ca="1">IF(REFERENCEMENT_FACADE[[#This Row],[Eligibilité procédé]]&lt;&gt;0,COUNTIF(REFERENCEMENT_FACADE[Eligibilité procédé],"&lt;="&amp;REFERENCEMENT_FACADE[[#This Row],[Eligibilité procédé]])-COUNTIF(REFERENCEMENT_FACADE[Eligibilité procédé],"=0"),ROWS(REFERENCEMENT_FACADE[Ordre]))</f>
        <v>28</v>
      </c>
      <c r="CJ33" s="26">
        <f ca="1">IF(COUNTIF((REFERENCEMENT_FACADE[[#This Row],[Validité]:[zone de simicité]]),"&lt;&gt;"&amp;"")=SUM(REFERENCEMENT_FACADE[[#This Row],[Validité]:[zone de simicité]]),ROW(REFERENCEMENT_FACADE[[#This Row],[zone de simicité]]),"")</f>
        <v>33</v>
      </c>
    </row>
    <row r="34" spans="1:88" s="5" customFormat="1" ht="240" x14ac:dyDescent="0.25">
      <c r="A34" s="122">
        <v>45881</v>
      </c>
      <c r="B34" s="23" t="s">
        <v>165</v>
      </c>
      <c r="C34" s="23" t="s">
        <v>245</v>
      </c>
      <c r="D34" s="23" t="s">
        <v>719</v>
      </c>
      <c r="E34" s="24" t="s">
        <v>634</v>
      </c>
      <c r="F34" s="30" t="s">
        <v>152</v>
      </c>
      <c r="G34" s="31" t="s">
        <v>150</v>
      </c>
      <c r="H34" s="19" t="s">
        <v>152</v>
      </c>
      <c r="I34" s="18" t="s">
        <v>152</v>
      </c>
      <c r="J34" s="42" t="str">
        <f>IF(REFERENCEMENT_FACADE[[#This Row],[Charpente bois (NF DTU 31.1)]]="OUI","SO",IF(OR(REFERENCEMENT_FACADE[[#This Row],[FOB (Sous AT/DTA/ATEx)]]="OUI",REFERENCEMENT_FACADE[[#This Row],[FOB (NF DTU 31.4)]]="OUI"),"OUI","SO"))</f>
        <v>SO</v>
      </c>
      <c r="K34" s="24" t="s">
        <v>247</v>
      </c>
      <c r="L34" s="22" t="s">
        <v>150</v>
      </c>
      <c r="M34" s="23" t="s">
        <v>150</v>
      </c>
      <c r="N34" s="23" t="s">
        <v>152</v>
      </c>
      <c r="O34" s="23" t="s">
        <v>152</v>
      </c>
      <c r="P34" s="23" t="s">
        <v>152</v>
      </c>
      <c r="Q34" s="23" t="s">
        <v>152</v>
      </c>
      <c r="R34" s="23" t="s">
        <v>152</v>
      </c>
      <c r="S34" s="23" t="s">
        <v>152</v>
      </c>
      <c r="T34" s="23" t="s">
        <v>152</v>
      </c>
      <c r="U34" s="23" t="s">
        <v>152</v>
      </c>
      <c r="V34" s="23" t="s">
        <v>152</v>
      </c>
      <c r="W34" s="24" t="s">
        <v>152</v>
      </c>
      <c r="X34" s="25" t="s">
        <v>150</v>
      </c>
      <c r="Y34" s="23" t="s">
        <v>152</v>
      </c>
      <c r="Z34" s="23" t="s">
        <v>152</v>
      </c>
      <c r="AA34" s="23" t="s">
        <v>152</v>
      </c>
      <c r="AB34" s="23" t="s">
        <v>152</v>
      </c>
      <c r="AC34" s="23" t="s">
        <v>152</v>
      </c>
      <c r="AD34" s="23" t="s">
        <v>152</v>
      </c>
      <c r="AE34" s="23" t="s">
        <v>152</v>
      </c>
      <c r="AF34" s="23" t="s">
        <v>152</v>
      </c>
      <c r="AG34" s="23" t="s">
        <v>152</v>
      </c>
      <c r="AH34" s="23" t="s">
        <v>152</v>
      </c>
      <c r="AI34" s="24" t="s">
        <v>152</v>
      </c>
      <c r="AJ34" s="81" t="s">
        <v>153</v>
      </c>
      <c r="AK34" s="81" t="s">
        <v>153</v>
      </c>
      <c r="AL34" s="55"/>
      <c r="AM34" s="21"/>
      <c r="AN34" s="55"/>
      <c r="AO34" s="55"/>
      <c r="AP34" s="55"/>
      <c r="AQ34" s="55"/>
      <c r="AR34" s="55"/>
      <c r="AS34" s="55"/>
      <c r="AT34" s="55"/>
      <c r="AU34" s="55"/>
      <c r="AV34" s="81" t="s">
        <v>153</v>
      </c>
      <c r="AW34" s="55"/>
      <c r="AX34" s="55"/>
      <c r="AY34" s="21"/>
      <c r="AZ34" s="55"/>
      <c r="BA34" s="55"/>
      <c r="BB34" s="55"/>
      <c r="BC34" s="55"/>
      <c r="BD34" s="55"/>
      <c r="BE34" s="55"/>
      <c r="BF34" s="55"/>
      <c r="BG34" s="55"/>
      <c r="BH34" s="56" t="s">
        <v>154</v>
      </c>
      <c r="BI34" s="22">
        <v>4</v>
      </c>
      <c r="BJ34" s="23">
        <v>2</v>
      </c>
      <c r="BK34" s="23">
        <v>1</v>
      </c>
      <c r="BL34" s="23">
        <v>1</v>
      </c>
      <c r="BM34" s="78"/>
      <c r="BN34" s="20" t="s">
        <v>155</v>
      </c>
      <c r="BO34" s="50"/>
      <c r="BP34" s="23" t="s">
        <v>156</v>
      </c>
      <c r="BQ34" s="23" t="s">
        <v>720</v>
      </c>
      <c r="BR34" s="58">
        <v>47664</v>
      </c>
      <c r="BS34" s="164">
        <f ca="1">+(REFERENCEMENT_FACADE[[#This Row],[AVIS LIMITE AU / VALIDITE]]&gt;=TODAY())*1</f>
        <v>1</v>
      </c>
      <c r="BT34" s="23" t="s">
        <v>150</v>
      </c>
      <c r="BU3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4" s="22"/>
      <c r="BW3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3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3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3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4" s="80">
        <f ca="1">REFERENCEMENT_FACADE[[#This Row],[VALIDITE]]</f>
        <v>1</v>
      </c>
      <c r="CF34" s="26">
        <f>IF(RECH_SUPPORT=TRUE,IF(MID(REFERENCEMENT_FACADE[[#This Row],[Colonne support visé]],1,3)="OUI",1,IF(OR(MID(REFERENCEMENT_FACADE[[#This Row],[Colonne support visé]],1,3)="non",MID(REFERENCEMENT_FACADE[[#This Row],[Colonne support visé]],1,2)="SO"),0,0)),1)</f>
        <v>1</v>
      </c>
      <c r="CG34" s="26">
        <f>IF(RECH_HAUTEUR=FALSE,1,IF(AND(MID(REFERENCEMENT_FACADE[[#This Row],[Colonne situation visé]],1,3)="oui",HAUT_VISEE&lt;=REFERENCEMENT_FACADE[[#This Row],[LIMITATION DE HAUTEUR DE FACADE]],HAUT_VISEE&lt;&gt;"",SITUA_VISEE&lt;&gt;""),1,IF(MID(REFERENCEMENT_FACADE[[#This Row],[Colonne situation visé]],1,3)="non",0,"ERREUR")))</f>
        <v>1</v>
      </c>
      <c r="CH3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4" s="26">
        <f ca="1">IF(REFERENCEMENT_FACADE[[#This Row],[Eligibilité procédé]]&lt;&gt;0,COUNTIF(REFERENCEMENT_FACADE[Eligibilité procédé],"&lt;="&amp;REFERENCEMENT_FACADE[[#This Row],[Eligibilité procédé]])-COUNTIF(REFERENCEMENT_FACADE[Eligibilité procédé],"=0"),ROWS(REFERENCEMENT_FACADE[Ordre]))</f>
        <v>29</v>
      </c>
      <c r="CJ34" s="26">
        <f ca="1">IF(COUNTIF((REFERENCEMENT_FACADE[[#This Row],[Validité]:[zone de simicité]]),"&lt;&gt;"&amp;"")=SUM(REFERENCEMENT_FACADE[[#This Row],[Validité]:[zone de simicité]]),ROW(REFERENCEMENT_FACADE[[#This Row],[zone de simicité]]),"")</f>
        <v>34</v>
      </c>
    </row>
    <row r="35" spans="1:88" s="5" customFormat="1" ht="240" x14ac:dyDescent="0.25">
      <c r="A35" s="122">
        <v>45881</v>
      </c>
      <c r="B35" s="23" t="s">
        <v>165</v>
      </c>
      <c r="C35" s="23" t="s">
        <v>245</v>
      </c>
      <c r="D35" s="23" t="s">
        <v>721</v>
      </c>
      <c r="E35" s="24" t="s">
        <v>469</v>
      </c>
      <c r="F35" s="30" t="s">
        <v>152</v>
      </c>
      <c r="G35" s="31" t="s">
        <v>150</v>
      </c>
      <c r="H35" s="19" t="s">
        <v>152</v>
      </c>
      <c r="I35" s="18" t="s">
        <v>152</v>
      </c>
      <c r="J35" s="42" t="str">
        <f>IF(REFERENCEMENT_FACADE[[#This Row],[Charpente bois (NF DTU 31.1)]]="OUI","SO",IF(OR(REFERENCEMENT_FACADE[[#This Row],[FOB (Sous AT/DTA/ATEx)]]="OUI",REFERENCEMENT_FACADE[[#This Row],[FOB (NF DTU 31.4)]]="OUI"),"OUI","SO"))</f>
        <v>SO</v>
      </c>
      <c r="K35" s="24" t="s">
        <v>247</v>
      </c>
      <c r="L35" s="22" t="s">
        <v>150</v>
      </c>
      <c r="M35" s="23" t="s">
        <v>150</v>
      </c>
      <c r="N35" s="23" t="s">
        <v>152</v>
      </c>
      <c r="O35" s="23" t="s">
        <v>152</v>
      </c>
      <c r="P35" s="23" t="s">
        <v>152</v>
      </c>
      <c r="Q35" s="23" t="s">
        <v>152</v>
      </c>
      <c r="R35" s="23" t="s">
        <v>152</v>
      </c>
      <c r="S35" s="23" t="s">
        <v>152</v>
      </c>
      <c r="T35" s="23" t="s">
        <v>152</v>
      </c>
      <c r="U35" s="23" t="s">
        <v>152</v>
      </c>
      <c r="V35" s="23" t="s">
        <v>152</v>
      </c>
      <c r="W35" s="24" t="s">
        <v>152</v>
      </c>
      <c r="X35" s="25" t="s">
        <v>150</v>
      </c>
      <c r="Y35" s="23" t="s">
        <v>152</v>
      </c>
      <c r="Z35" s="23" t="s">
        <v>152</v>
      </c>
      <c r="AA35" s="23" t="s">
        <v>152</v>
      </c>
      <c r="AB35" s="23" t="s">
        <v>152</v>
      </c>
      <c r="AC35" s="23" t="s">
        <v>152</v>
      </c>
      <c r="AD35" s="23" t="s">
        <v>152</v>
      </c>
      <c r="AE35" s="23" t="s">
        <v>152</v>
      </c>
      <c r="AF35" s="23" t="s">
        <v>152</v>
      </c>
      <c r="AG35" s="23" t="s">
        <v>152</v>
      </c>
      <c r="AH35" s="23" t="s">
        <v>152</v>
      </c>
      <c r="AI35" s="24" t="s">
        <v>152</v>
      </c>
      <c r="AJ35" s="81" t="s">
        <v>153</v>
      </c>
      <c r="AK35" s="81" t="s">
        <v>153</v>
      </c>
      <c r="AL35" s="55"/>
      <c r="AM35" s="21"/>
      <c r="AN35" s="55"/>
      <c r="AO35" s="55"/>
      <c r="AP35" s="55"/>
      <c r="AQ35" s="55"/>
      <c r="AR35" s="55"/>
      <c r="AS35" s="55"/>
      <c r="AT35" s="55"/>
      <c r="AU35" s="55"/>
      <c r="AV35" s="81" t="s">
        <v>153</v>
      </c>
      <c r="AW35" s="55"/>
      <c r="AX35" s="55"/>
      <c r="AY35" s="21"/>
      <c r="AZ35" s="55"/>
      <c r="BA35" s="55"/>
      <c r="BB35" s="55"/>
      <c r="BC35" s="55"/>
      <c r="BD35" s="55"/>
      <c r="BE35" s="55"/>
      <c r="BF35" s="55"/>
      <c r="BG35" s="55"/>
      <c r="BH35" s="56" t="s">
        <v>154</v>
      </c>
      <c r="BI35" s="22">
        <v>4</v>
      </c>
      <c r="BJ35" s="23">
        <v>2</v>
      </c>
      <c r="BK35" s="23">
        <v>1</v>
      </c>
      <c r="BL35" s="23">
        <v>1</v>
      </c>
      <c r="BM35" s="78"/>
      <c r="BN35" s="20" t="s">
        <v>155</v>
      </c>
      <c r="BO35" s="50"/>
      <c r="BP35" s="23" t="s">
        <v>156</v>
      </c>
      <c r="BQ35" s="23" t="s">
        <v>722</v>
      </c>
      <c r="BR35" s="58">
        <v>46873</v>
      </c>
      <c r="BS35" s="164">
        <f ca="1">+(REFERENCEMENT_FACADE[[#This Row],[AVIS LIMITE AU / VALIDITE]]&gt;=TODAY())*1</f>
        <v>1</v>
      </c>
      <c r="BT35" s="23" t="s">
        <v>150</v>
      </c>
      <c r="BU3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5" s="22"/>
      <c r="BW3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3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3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3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5" s="80">
        <f ca="1">REFERENCEMENT_FACADE[[#This Row],[VALIDITE]]</f>
        <v>1</v>
      </c>
      <c r="CF35" s="26">
        <f>IF(RECH_SUPPORT=TRUE,IF(MID(REFERENCEMENT_FACADE[[#This Row],[Colonne support visé]],1,3)="OUI",1,IF(OR(MID(REFERENCEMENT_FACADE[[#This Row],[Colonne support visé]],1,3)="non",MID(REFERENCEMENT_FACADE[[#This Row],[Colonne support visé]],1,2)="SO"),0,0)),1)</f>
        <v>1</v>
      </c>
      <c r="CG35" s="26">
        <f>IF(RECH_HAUTEUR=FALSE,1,IF(AND(MID(REFERENCEMENT_FACADE[[#This Row],[Colonne situation visé]],1,3)="oui",HAUT_VISEE&lt;=REFERENCEMENT_FACADE[[#This Row],[LIMITATION DE HAUTEUR DE FACADE]],HAUT_VISEE&lt;&gt;"",SITUA_VISEE&lt;&gt;""),1,IF(MID(REFERENCEMENT_FACADE[[#This Row],[Colonne situation visé]],1,3)="non",0,"ERREUR")))</f>
        <v>1</v>
      </c>
      <c r="CH3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5" s="26">
        <f ca="1">IF(REFERENCEMENT_FACADE[[#This Row],[Eligibilité procédé]]&lt;&gt;0,COUNTIF(REFERENCEMENT_FACADE[Eligibilité procédé],"&lt;="&amp;REFERENCEMENT_FACADE[[#This Row],[Eligibilité procédé]])-COUNTIF(REFERENCEMENT_FACADE[Eligibilité procédé],"=0"),ROWS(REFERENCEMENT_FACADE[Ordre]))</f>
        <v>30</v>
      </c>
      <c r="CJ35" s="26">
        <f ca="1">IF(COUNTIF((REFERENCEMENT_FACADE[[#This Row],[Validité]:[zone de simicité]]),"&lt;&gt;"&amp;"")=SUM(REFERENCEMENT_FACADE[[#This Row],[Validité]:[zone de simicité]]),ROW(REFERENCEMENT_FACADE[[#This Row],[zone de simicité]]),"")</f>
        <v>35</v>
      </c>
    </row>
    <row r="36" spans="1:88" s="5" customFormat="1" ht="409.5" x14ac:dyDescent="0.25">
      <c r="A36" s="129">
        <v>45700</v>
      </c>
      <c r="B36" s="85" t="s">
        <v>226</v>
      </c>
      <c r="C36" s="85" t="s">
        <v>410</v>
      </c>
      <c r="D36" s="85" t="s">
        <v>598</v>
      </c>
      <c r="E36" s="101" t="s">
        <v>599</v>
      </c>
      <c r="F36" s="102" t="s">
        <v>152</v>
      </c>
      <c r="G36" s="103" t="s">
        <v>151</v>
      </c>
      <c r="H36" s="104" t="s">
        <v>151</v>
      </c>
      <c r="I36" s="104" t="s">
        <v>150</v>
      </c>
      <c r="J36" s="134" t="str">
        <f>IF(REFERENCEMENT_FACADE[[#This Row],[Charpente bois (NF DTU 31.1)]]="OUI","SO",IF(OR(REFERENCEMENT_FACADE[[#This Row],[FOB (Sous AT/DTA/ATEx)]]="OUI",REFERENCEMENT_FACADE[[#This Row],[FOB (NF DTU 31.4)]]="OUI"),"OUI","SO"))</f>
        <v>OUI</v>
      </c>
      <c r="K36" s="105" t="s">
        <v>151</v>
      </c>
      <c r="L36" s="106" t="s">
        <v>161</v>
      </c>
      <c r="M36" s="85" t="s">
        <v>161</v>
      </c>
      <c r="N36" s="85" t="s">
        <v>161</v>
      </c>
      <c r="O36" s="85" t="s">
        <v>161</v>
      </c>
      <c r="P36" s="85" t="s">
        <v>161</v>
      </c>
      <c r="Q36" s="85" t="s">
        <v>161</v>
      </c>
      <c r="R36" s="85" t="s">
        <v>161</v>
      </c>
      <c r="S36" s="85" t="s">
        <v>152</v>
      </c>
      <c r="T36" s="85" t="s">
        <v>152</v>
      </c>
      <c r="U36" s="85" t="s">
        <v>152</v>
      </c>
      <c r="V36" s="85" t="s">
        <v>152</v>
      </c>
      <c r="W36" s="101" t="s">
        <v>152</v>
      </c>
      <c r="X36" s="111" t="s">
        <v>161</v>
      </c>
      <c r="Y36" s="85" t="s">
        <v>161</v>
      </c>
      <c r="Z36" s="85" t="s">
        <v>161</v>
      </c>
      <c r="AA36" s="85" t="s">
        <v>161</v>
      </c>
      <c r="AB36" s="85" t="s">
        <v>161</v>
      </c>
      <c r="AC36" s="85" t="s">
        <v>161</v>
      </c>
      <c r="AD36" s="85" t="s">
        <v>161</v>
      </c>
      <c r="AE36" s="85" t="s">
        <v>152</v>
      </c>
      <c r="AF36" s="85" t="s">
        <v>152</v>
      </c>
      <c r="AG36" s="85" t="s">
        <v>152</v>
      </c>
      <c r="AH36" s="85" t="s">
        <v>152</v>
      </c>
      <c r="AI36" s="101" t="s">
        <v>152</v>
      </c>
      <c r="AJ36" s="132" t="s">
        <v>600</v>
      </c>
      <c r="AK36" s="132" t="s">
        <v>600</v>
      </c>
      <c r="AL36" s="132" t="s">
        <v>600</v>
      </c>
      <c r="AM36" s="132" t="s">
        <v>600</v>
      </c>
      <c r="AN36" s="132" t="s">
        <v>600</v>
      </c>
      <c r="AO36" s="132" t="s">
        <v>600</v>
      </c>
      <c r="AP36" s="132" t="s">
        <v>600</v>
      </c>
      <c r="AQ36" s="98"/>
      <c r="AR36" s="98"/>
      <c r="AS36" s="98"/>
      <c r="AT36" s="98"/>
      <c r="AU36" s="98"/>
      <c r="AV36" s="132" t="s">
        <v>600</v>
      </c>
      <c r="AW36" s="132" t="s">
        <v>600</v>
      </c>
      <c r="AX36" s="132" t="s">
        <v>600</v>
      </c>
      <c r="AY36" s="132" t="s">
        <v>600</v>
      </c>
      <c r="AZ36" s="132" t="s">
        <v>600</v>
      </c>
      <c r="BA36" s="132" t="s">
        <v>600</v>
      </c>
      <c r="BB36" s="132" t="s">
        <v>600</v>
      </c>
      <c r="BC36" s="98"/>
      <c r="BD36" s="98"/>
      <c r="BE36" s="98"/>
      <c r="BF36" s="98"/>
      <c r="BG36" s="98"/>
      <c r="BH36" s="126" t="s">
        <v>601</v>
      </c>
      <c r="BI36" s="106">
        <v>4</v>
      </c>
      <c r="BJ36" s="85" t="s">
        <v>179</v>
      </c>
      <c r="BK36" s="85" t="s">
        <v>179</v>
      </c>
      <c r="BL36" s="85" t="s">
        <v>179</v>
      </c>
      <c r="BM36" s="107" t="s">
        <v>415</v>
      </c>
      <c r="BN36" s="133" t="s">
        <v>155</v>
      </c>
      <c r="BO36" s="106">
        <v>2</v>
      </c>
      <c r="BP36" s="85" t="s">
        <v>164</v>
      </c>
      <c r="BQ36" s="85" t="s">
        <v>602</v>
      </c>
      <c r="BR36" s="108">
        <v>46752</v>
      </c>
      <c r="BS36" s="109">
        <f ca="1">+(REFERENCEMENT_FACADE[[#This Row],[AVIS LIMITE AU / VALIDITE]]&gt;=TODAY())*1</f>
        <v>1</v>
      </c>
      <c r="BT36" s="85" t="s">
        <v>587</v>
      </c>
      <c r="BU3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36" s="106" t="s">
        <v>603</v>
      </c>
      <c r="BW36"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6"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6"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6"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6"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6"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36"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36"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6" s="110">
        <f ca="1">REFERENCEMENT_FACADE[[#This Row],[VALIDITE]]</f>
        <v>1</v>
      </c>
      <c r="CF36" s="86">
        <f>IF(RECH_SUPPORT=TRUE,IF(MID(REFERENCEMENT_FACADE[[#This Row],[Colonne support visé]],1,3)="OUI",1,IF(OR(MID(REFERENCEMENT_FACADE[[#This Row],[Colonne support visé]],1,3)="non",MID(REFERENCEMENT_FACADE[[#This Row],[Colonne support visé]],1,2)="SO"),0,0)),1)</f>
        <v>1</v>
      </c>
      <c r="CG36" s="86">
        <f>IF(RECH_HAUTEUR=FALSE,1,IF(AND(MID(REFERENCEMENT_FACADE[[#This Row],[Colonne situation visé]],1,3)="oui",HAUT_VISEE&lt;=REFERENCEMENT_FACADE[[#This Row],[LIMITATION DE HAUTEUR DE FACADE]],HAUT_VISEE&lt;&gt;"",SITUA_VISEE&lt;&gt;""),1,IF(MID(REFERENCEMENT_FACADE[[#This Row],[Colonne situation visé]],1,3)="non",0,"ERREUR")))</f>
        <v>1</v>
      </c>
      <c r="CH36"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6" s="86">
        <f ca="1">IF(REFERENCEMENT_FACADE[[#This Row],[Eligibilité procédé]]&lt;&gt;0,COUNTIF(REFERENCEMENT_FACADE[Eligibilité procédé],"&lt;="&amp;REFERENCEMENT_FACADE[[#This Row],[Eligibilité procédé]])-COUNTIF(REFERENCEMENT_FACADE[Eligibilité procédé],"=0"),ROWS(REFERENCEMENT_FACADE[Ordre]))</f>
        <v>31</v>
      </c>
      <c r="CJ36" s="86">
        <f ca="1">IF(COUNTIF((REFERENCEMENT_FACADE[[#This Row],[Validité]:[zone de simicité]]),"&lt;&gt;"&amp;"")=SUM(REFERENCEMENT_FACADE[[#This Row],[Validité]:[zone de simicité]]),ROW(REFERENCEMENT_FACADE[[#This Row],[zone de simicité]]),"")</f>
        <v>36</v>
      </c>
    </row>
    <row r="37" spans="1:88" s="5" customFormat="1" ht="409.5" x14ac:dyDescent="0.25">
      <c r="A37" s="113">
        <v>45700</v>
      </c>
      <c r="B37" s="85" t="s">
        <v>168</v>
      </c>
      <c r="C37" s="85" t="s">
        <v>417</v>
      </c>
      <c r="D37" s="85" t="s">
        <v>598</v>
      </c>
      <c r="E37" s="101" t="s">
        <v>599</v>
      </c>
      <c r="F37" s="102" t="s">
        <v>152</v>
      </c>
      <c r="G37" s="103" t="s">
        <v>151</v>
      </c>
      <c r="H37" s="104" t="s">
        <v>151</v>
      </c>
      <c r="I37" s="104" t="s">
        <v>150</v>
      </c>
      <c r="J37" s="134" t="str">
        <f>IF(REFERENCEMENT_FACADE[[#This Row],[Charpente bois (NF DTU 31.1)]]="OUI","SO",IF(OR(REFERENCEMENT_FACADE[[#This Row],[FOB (Sous AT/DTA/ATEx)]]="OUI",REFERENCEMENT_FACADE[[#This Row],[FOB (NF DTU 31.4)]]="OUI"),"OUI","SO"))</f>
        <v>OUI</v>
      </c>
      <c r="K37" s="105" t="s">
        <v>151</v>
      </c>
      <c r="L37" s="106" t="s">
        <v>161</v>
      </c>
      <c r="M37" s="85" t="s">
        <v>161</v>
      </c>
      <c r="N37" s="85" t="s">
        <v>161</v>
      </c>
      <c r="O37" s="85" t="s">
        <v>161</v>
      </c>
      <c r="P37" s="85" t="s">
        <v>161</v>
      </c>
      <c r="Q37" s="85" t="s">
        <v>161</v>
      </c>
      <c r="R37" s="85" t="s">
        <v>161</v>
      </c>
      <c r="S37" s="85" t="s">
        <v>152</v>
      </c>
      <c r="T37" s="85" t="s">
        <v>152</v>
      </c>
      <c r="U37" s="85" t="s">
        <v>152</v>
      </c>
      <c r="V37" s="85" t="s">
        <v>152</v>
      </c>
      <c r="W37" s="101" t="s">
        <v>152</v>
      </c>
      <c r="X37" s="111" t="s">
        <v>161</v>
      </c>
      <c r="Y37" s="85" t="s">
        <v>161</v>
      </c>
      <c r="Z37" s="85" t="s">
        <v>161</v>
      </c>
      <c r="AA37" s="85" t="s">
        <v>161</v>
      </c>
      <c r="AB37" s="85" t="s">
        <v>161</v>
      </c>
      <c r="AC37" s="85" t="s">
        <v>161</v>
      </c>
      <c r="AD37" s="85" t="s">
        <v>161</v>
      </c>
      <c r="AE37" s="85" t="s">
        <v>152</v>
      </c>
      <c r="AF37" s="85" t="s">
        <v>152</v>
      </c>
      <c r="AG37" s="85" t="s">
        <v>152</v>
      </c>
      <c r="AH37" s="85" t="s">
        <v>152</v>
      </c>
      <c r="AI37" s="101" t="s">
        <v>152</v>
      </c>
      <c r="AJ37" s="132" t="s">
        <v>600</v>
      </c>
      <c r="AK37" s="132" t="s">
        <v>600</v>
      </c>
      <c r="AL37" s="132" t="s">
        <v>600</v>
      </c>
      <c r="AM37" s="132" t="s">
        <v>600</v>
      </c>
      <c r="AN37" s="132" t="s">
        <v>600</v>
      </c>
      <c r="AO37" s="132" t="s">
        <v>600</v>
      </c>
      <c r="AP37" s="132" t="s">
        <v>600</v>
      </c>
      <c r="AQ37" s="98"/>
      <c r="AR37" s="98"/>
      <c r="AS37" s="98"/>
      <c r="AT37" s="98"/>
      <c r="AU37" s="98"/>
      <c r="AV37" s="132" t="s">
        <v>600</v>
      </c>
      <c r="AW37" s="132" t="s">
        <v>600</v>
      </c>
      <c r="AX37" s="132" t="s">
        <v>600</v>
      </c>
      <c r="AY37" s="132" t="s">
        <v>600</v>
      </c>
      <c r="AZ37" s="132" t="s">
        <v>600</v>
      </c>
      <c r="BA37" s="132" t="s">
        <v>600</v>
      </c>
      <c r="BB37" s="132" t="s">
        <v>600</v>
      </c>
      <c r="BC37" s="98"/>
      <c r="BD37" s="98"/>
      <c r="BE37" s="98"/>
      <c r="BF37" s="98"/>
      <c r="BG37" s="98"/>
      <c r="BH37" s="126" t="s">
        <v>601</v>
      </c>
      <c r="BI37" s="106">
        <v>4</v>
      </c>
      <c r="BJ37" s="85" t="s">
        <v>179</v>
      </c>
      <c r="BK37" s="85" t="s">
        <v>179</v>
      </c>
      <c r="BL37" s="85" t="s">
        <v>179</v>
      </c>
      <c r="BM37" s="107" t="s">
        <v>415</v>
      </c>
      <c r="BN37" s="133" t="s">
        <v>155</v>
      </c>
      <c r="BO37" s="106">
        <v>2</v>
      </c>
      <c r="BP37" s="85" t="s">
        <v>164</v>
      </c>
      <c r="BQ37" s="85" t="s">
        <v>602</v>
      </c>
      <c r="BR37" s="108">
        <v>46752</v>
      </c>
      <c r="BS37" s="109">
        <f ca="1">+(REFERENCEMENT_FACADE[[#This Row],[AVIS LIMITE AU / VALIDITE]]&gt;=TODAY())*1</f>
        <v>1</v>
      </c>
      <c r="BT37" s="85" t="s">
        <v>587</v>
      </c>
      <c r="BU3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37" s="106" t="s">
        <v>603</v>
      </c>
      <c r="BW37"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7"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7"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7"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7"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7"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37"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37"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7" s="110">
        <f ca="1">REFERENCEMENT_FACADE[[#This Row],[VALIDITE]]</f>
        <v>1</v>
      </c>
      <c r="CF37" s="86">
        <f>IF(RECH_SUPPORT=TRUE,IF(MID(REFERENCEMENT_FACADE[[#This Row],[Colonne support visé]],1,3)="OUI",1,IF(OR(MID(REFERENCEMENT_FACADE[[#This Row],[Colonne support visé]],1,3)="non",MID(REFERENCEMENT_FACADE[[#This Row],[Colonne support visé]],1,2)="SO"),0,0)),1)</f>
        <v>1</v>
      </c>
      <c r="CG37" s="86">
        <f>IF(RECH_HAUTEUR=FALSE,1,IF(AND(MID(REFERENCEMENT_FACADE[[#This Row],[Colonne situation visé]],1,3)="oui",HAUT_VISEE&lt;=REFERENCEMENT_FACADE[[#This Row],[LIMITATION DE HAUTEUR DE FACADE]],HAUT_VISEE&lt;&gt;"",SITUA_VISEE&lt;&gt;""),1,IF(MID(REFERENCEMENT_FACADE[[#This Row],[Colonne situation visé]],1,3)="non",0,"ERREUR")))</f>
        <v>1</v>
      </c>
      <c r="CH37"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7" s="86">
        <f ca="1">IF(REFERENCEMENT_FACADE[[#This Row],[Eligibilité procédé]]&lt;&gt;0,COUNTIF(REFERENCEMENT_FACADE[Eligibilité procédé],"&lt;="&amp;REFERENCEMENT_FACADE[[#This Row],[Eligibilité procédé]])-COUNTIF(REFERENCEMENT_FACADE[Eligibilité procédé],"=0"),ROWS(REFERENCEMENT_FACADE[Ordre]))</f>
        <v>32</v>
      </c>
      <c r="CJ37" s="86">
        <f ca="1">IF(COUNTIF((REFERENCEMENT_FACADE[[#This Row],[Validité]:[zone de simicité]]),"&lt;&gt;"&amp;"")=SUM(REFERENCEMENT_FACADE[[#This Row],[Validité]:[zone de simicité]]),ROW(REFERENCEMENT_FACADE[[#This Row],[zone de simicité]]),"")</f>
        <v>37</v>
      </c>
    </row>
    <row r="38" spans="1:88" s="5" customFormat="1" ht="409.5" x14ac:dyDescent="0.25">
      <c r="A38" s="113">
        <v>45700</v>
      </c>
      <c r="B38" s="85" t="s">
        <v>165</v>
      </c>
      <c r="C38" s="23" t="s">
        <v>418</v>
      </c>
      <c r="D38" s="85" t="s">
        <v>598</v>
      </c>
      <c r="E38" s="101" t="s">
        <v>599</v>
      </c>
      <c r="F38" s="102" t="s">
        <v>152</v>
      </c>
      <c r="G38" s="103" t="s">
        <v>151</v>
      </c>
      <c r="H38" s="104" t="s">
        <v>151</v>
      </c>
      <c r="I38" s="104" t="s">
        <v>150</v>
      </c>
      <c r="J38" s="42" t="str">
        <f>IF(REFERENCEMENT_FACADE[[#This Row],[Charpente bois (NF DTU 31.1)]]="OUI","SO",IF(OR(REFERENCEMENT_FACADE[[#This Row],[FOB (Sous AT/DTA/ATEx)]]="OUI",REFERENCEMENT_FACADE[[#This Row],[FOB (NF DTU 31.4)]]="OUI"),"OUI","SO"))</f>
        <v>OUI</v>
      </c>
      <c r="K38" s="105" t="s">
        <v>151</v>
      </c>
      <c r="L38" s="106" t="s">
        <v>161</v>
      </c>
      <c r="M38" s="85" t="s">
        <v>161</v>
      </c>
      <c r="N38" s="85" t="s">
        <v>161</v>
      </c>
      <c r="O38" s="85" t="s">
        <v>161</v>
      </c>
      <c r="P38" s="85" t="s">
        <v>161</v>
      </c>
      <c r="Q38" s="85" t="s">
        <v>152</v>
      </c>
      <c r="R38" s="85" t="s">
        <v>152</v>
      </c>
      <c r="S38" s="85" t="s">
        <v>152</v>
      </c>
      <c r="T38" s="85" t="s">
        <v>152</v>
      </c>
      <c r="U38" s="85" t="s">
        <v>152</v>
      </c>
      <c r="V38" s="85" t="s">
        <v>152</v>
      </c>
      <c r="W38" s="101" t="s">
        <v>152</v>
      </c>
      <c r="X38" s="111" t="s">
        <v>161</v>
      </c>
      <c r="Y38" s="85" t="s">
        <v>161</v>
      </c>
      <c r="Z38" s="85" t="s">
        <v>161</v>
      </c>
      <c r="AA38" s="85" t="s">
        <v>152</v>
      </c>
      <c r="AB38" s="85" t="s">
        <v>152</v>
      </c>
      <c r="AC38" s="85" t="s">
        <v>152</v>
      </c>
      <c r="AD38" s="85" t="s">
        <v>152</v>
      </c>
      <c r="AE38" s="85" t="s">
        <v>152</v>
      </c>
      <c r="AF38" s="85" t="s">
        <v>152</v>
      </c>
      <c r="AG38" s="85" t="s">
        <v>152</v>
      </c>
      <c r="AH38" s="85" t="s">
        <v>152</v>
      </c>
      <c r="AI38" s="101" t="s">
        <v>152</v>
      </c>
      <c r="AJ38" s="125" t="s">
        <v>600</v>
      </c>
      <c r="AK38" s="125" t="s">
        <v>600</v>
      </c>
      <c r="AL38" s="125" t="s">
        <v>600</v>
      </c>
      <c r="AM38" s="125" t="s">
        <v>600</v>
      </c>
      <c r="AN38" s="125" t="s">
        <v>600</v>
      </c>
      <c r="AO38" s="98"/>
      <c r="AP38" s="98"/>
      <c r="AQ38" s="98"/>
      <c r="AR38" s="98"/>
      <c r="AS38" s="98"/>
      <c r="AT38" s="98"/>
      <c r="AU38" s="98"/>
      <c r="AV38" s="125" t="s">
        <v>600</v>
      </c>
      <c r="AW38" s="125" t="s">
        <v>600</v>
      </c>
      <c r="AX38" s="125" t="s">
        <v>600</v>
      </c>
      <c r="AY38" s="98"/>
      <c r="AZ38" s="98"/>
      <c r="BA38" s="98"/>
      <c r="BB38" s="98"/>
      <c r="BC38" s="98"/>
      <c r="BD38" s="98"/>
      <c r="BE38" s="98"/>
      <c r="BF38" s="98"/>
      <c r="BG38" s="98"/>
      <c r="BH38" s="126" t="s">
        <v>601</v>
      </c>
      <c r="BI38" s="106">
        <v>4</v>
      </c>
      <c r="BJ38" s="85" t="s">
        <v>179</v>
      </c>
      <c r="BK38" s="85" t="s">
        <v>179</v>
      </c>
      <c r="BL38" s="85" t="s">
        <v>179</v>
      </c>
      <c r="BM38" s="107" t="s">
        <v>415</v>
      </c>
      <c r="BN38" s="20" t="s">
        <v>155</v>
      </c>
      <c r="BO38" s="106">
        <v>2</v>
      </c>
      <c r="BP38" s="85" t="s">
        <v>164</v>
      </c>
      <c r="BQ38" s="85" t="s">
        <v>602</v>
      </c>
      <c r="BR38" s="108">
        <v>46752</v>
      </c>
      <c r="BS38" s="109">
        <f ca="1">+(REFERENCEMENT_FACADE[[#This Row],[AVIS LIMITE AU / VALIDITE]]&gt;=TODAY())*1</f>
        <v>1</v>
      </c>
      <c r="BT38" s="85" t="s">
        <v>152</v>
      </c>
      <c r="BU3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38" s="106" t="s">
        <v>603</v>
      </c>
      <c r="BW38"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8"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8"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38"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8"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8"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38"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38"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8" s="110">
        <f ca="1">REFERENCEMENT_FACADE[[#This Row],[VALIDITE]]</f>
        <v>1</v>
      </c>
      <c r="CF38" s="86">
        <f>IF(RECH_SUPPORT=TRUE,IF(MID(REFERENCEMENT_FACADE[[#This Row],[Colonne support visé]],1,3)="OUI",1,IF(OR(MID(REFERENCEMENT_FACADE[[#This Row],[Colonne support visé]],1,3)="non",MID(REFERENCEMENT_FACADE[[#This Row],[Colonne support visé]],1,2)="SO"),0,0)),1)</f>
        <v>1</v>
      </c>
      <c r="CG38" s="86">
        <f>IF(RECH_HAUTEUR=FALSE,1,IF(AND(MID(REFERENCEMENT_FACADE[[#This Row],[Colonne situation visé]],1,3)="oui",HAUT_VISEE&lt;=REFERENCEMENT_FACADE[[#This Row],[LIMITATION DE HAUTEUR DE FACADE]],HAUT_VISEE&lt;&gt;"",SITUA_VISEE&lt;&gt;""),1,IF(MID(REFERENCEMENT_FACADE[[#This Row],[Colonne situation visé]],1,3)="non",0,"ERREUR")))</f>
        <v>1</v>
      </c>
      <c r="CH38"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8" s="86">
        <f ca="1">IF(REFERENCEMENT_FACADE[[#This Row],[Eligibilité procédé]]&lt;&gt;0,COUNTIF(REFERENCEMENT_FACADE[Eligibilité procédé],"&lt;="&amp;REFERENCEMENT_FACADE[[#This Row],[Eligibilité procédé]])-COUNTIF(REFERENCEMENT_FACADE[Eligibilité procédé],"=0"),ROWS(REFERENCEMENT_FACADE[Ordre]))</f>
        <v>33</v>
      </c>
      <c r="CJ38" s="86">
        <f ca="1">IF(COUNTIF((REFERENCEMENT_FACADE[[#This Row],[Validité]:[zone de simicité]]),"&lt;&gt;"&amp;"")=SUM(REFERENCEMENT_FACADE[[#This Row],[Validité]:[zone de simicité]]),ROW(REFERENCEMENT_FACADE[[#This Row],[zone de simicité]]),"")</f>
        <v>38</v>
      </c>
    </row>
    <row r="39" spans="1:88" s="5" customFormat="1" ht="240" x14ac:dyDescent="0.25">
      <c r="A39" s="113">
        <v>45700</v>
      </c>
      <c r="B39" s="23" t="s">
        <v>158</v>
      </c>
      <c r="C39" s="51" t="s">
        <v>328</v>
      </c>
      <c r="D39" s="23" t="s">
        <v>697</v>
      </c>
      <c r="E39" s="24" t="s">
        <v>698</v>
      </c>
      <c r="F39" s="30" t="s">
        <v>151</v>
      </c>
      <c r="G39" s="31" t="s">
        <v>150</v>
      </c>
      <c r="H39" s="19" t="s">
        <v>152</v>
      </c>
      <c r="I39" s="19" t="s">
        <v>152</v>
      </c>
      <c r="J39" s="42" t="str">
        <f>IF(REFERENCEMENT_FACADE[[#This Row],[Charpente bois (NF DTU 31.1)]]="OUI","SO",IF(OR(REFERENCEMENT_FACADE[[#This Row],[FOB (Sous AT/DTA/ATEx)]]="OUI",REFERENCEMENT_FACADE[[#This Row],[FOB (NF DTU 31.4)]]="OUI"),"OUI","SO"))</f>
        <v>SO</v>
      </c>
      <c r="K39" s="32" t="s">
        <v>150</v>
      </c>
      <c r="L39" s="22" t="s">
        <v>150</v>
      </c>
      <c r="M39" s="23" t="s">
        <v>150</v>
      </c>
      <c r="N39" s="23" t="s">
        <v>150</v>
      </c>
      <c r="O39" s="23" t="s">
        <v>161</v>
      </c>
      <c r="P39" s="23" t="s">
        <v>161</v>
      </c>
      <c r="Q39" s="23" t="s">
        <v>161</v>
      </c>
      <c r="R39" s="23" t="s">
        <v>161</v>
      </c>
      <c r="S39" s="23" t="s">
        <v>152</v>
      </c>
      <c r="T39" s="23" t="s">
        <v>152</v>
      </c>
      <c r="U39" s="23" t="s">
        <v>152</v>
      </c>
      <c r="V39" s="23" t="s">
        <v>152</v>
      </c>
      <c r="W39" s="42" t="s">
        <v>152</v>
      </c>
      <c r="X39" s="22" t="s">
        <v>150</v>
      </c>
      <c r="Y39" s="23" t="s">
        <v>161</v>
      </c>
      <c r="Z39" s="23" t="s">
        <v>161</v>
      </c>
      <c r="AA39" s="23" t="s">
        <v>161</v>
      </c>
      <c r="AB39" s="23" t="s">
        <v>161</v>
      </c>
      <c r="AC39" s="23" t="s">
        <v>152</v>
      </c>
      <c r="AD39" s="23" t="s">
        <v>152</v>
      </c>
      <c r="AE39" s="23" t="s">
        <v>152</v>
      </c>
      <c r="AF39" s="23" t="s">
        <v>152</v>
      </c>
      <c r="AG39" s="23" t="s">
        <v>152</v>
      </c>
      <c r="AH39" s="23" t="s">
        <v>152</v>
      </c>
      <c r="AI39" s="24" t="s">
        <v>152</v>
      </c>
      <c r="AJ39" s="81" t="s">
        <v>162</v>
      </c>
      <c r="AK39" s="81" t="s">
        <v>162</v>
      </c>
      <c r="AL39" s="81" t="s">
        <v>162</v>
      </c>
      <c r="AM39" s="81" t="s">
        <v>699</v>
      </c>
      <c r="AN39" s="81" t="s">
        <v>699</v>
      </c>
      <c r="AO39" s="81" t="s">
        <v>699</v>
      </c>
      <c r="AP39" s="81" t="s">
        <v>699</v>
      </c>
      <c r="AQ39" s="21"/>
      <c r="AR39" s="21"/>
      <c r="AS39" s="21"/>
      <c r="AT39" s="21"/>
      <c r="AU39" s="21"/>
      <c r="AV39" s="81" t="s">
        <v>162</v>
      </c>
      <c r="AW39" s="81" t="s">
        <v>699</v>
      </c>
      <c r="AX39" s="81" t="s">
        <v>699</v>
      </c>
      <c r="AY39" s="81" t="s">
        <v>699</v>
      </c>
      <c r="AZ39" s="81" t="s">
        <v>699</v>
      </c>
      <c r="BA39" s="55"/>
      <c r="BB39" s="55"/>
      <c r="BC39" s="55"/>
      <c r="BD39" s="55"/>
      <c r="BE39" s="55"/>
      <c r="BF39" s="55"/>
      <c r="BG39" s="55"/>
      <c r="BH39" s="56" t="s">
        <v>154</v>
      </c>
      <c r="BI39" s="22">
        <v>4</v>
      </c>
      <c r="BJ39" s="23" t="s">
        <v>179</v>
      </c>
      <c r="BK39" s="23" t="s">
        <v>179</v>
      </c>
      <c r="BL39" s="23" t="s">
        <v>179</v>
      </c>
      <c r="BM39" s="56" t="s">
        <v>700</v>
      </c>
      <c r="BN39" s="20" t="s">
        <v>155</v>
      </c>
      <c r="BO39" s="22">
        <v>0</v>
      </c>
      <c r="BP39" s="23" t="s">
        <v>164</v>
      </c>
      <c r="BQ39" s="23" t="s">
        <v>701</v>
      </c>
      <c r="BR39" s="58">
        <v>46295</v>
      </c>
      <c r="BS39" s="84">
        <f ca="1">+(REFERENCEMENT_FACADE[[#This Row],[AVIS LIMITE AU / VALIDITE]]&gt;=TODAY())*1</f>
        <v>1</v>
      </c>
      <c r="BT39" s="23" t="s">
        <v>150</v>
      </c>
      <c r="BU3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9" s="22"/>
      <c r="BW3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3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3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3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3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9" s="80">
        <f ca="1">REFERENCEMENT_FACADE[[#This Row],[VALIDITE]]</f>
        <v>1</v>
      </c>
      <c r="CF39" s="26">
        <f>IF(RECH_SUPPORT=TRUE,IF(MID(REFERENCEMENT_FACADE[[#This Row],[Colonne support visé]],1,3)="OUI",1,IF(OR(MID(REFERENCEMENT_FACADE[[#This Row],[Colonne support visé]],1,3)="non",MID(REFERENCEMENT_FACADE[[#This Row],[Colonne support visé]],1,2)="SO"),0,0)),1)</f>
        <v>1</v>
      </c>
      <c r="CG39" s="26">
        <f>IF(RECH_HAUTEUR=FALSE,1,IF(AND(MID(REFERENCEMENT_FACADE[[#This Row],[Colonne situation visé]],1,3)="oui",HAUT_VISEE&lt;=REFERENCEMENT_FACADE[[#This Row],[LIMITATION DE HAUTEUR DE FACADE]],HAUT_VISEE&lt;&gt;"",SITUA_VISEE&lt;&gt;""),1,IF(MID(REFERENCEMENT_FACADE[[#This Row],[Colonne situation visé]],1,3)="non",0,"ERREUR")))</f>
        <v>1</v>
      </c>
      <c r="CH3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9" s="26">
        <f ca="1">IF(REFERENCEMENT_FACADE[[#This Row],[Eligibilité procédé]]&lt;&gt;0,COUNTIF(REFERENCEMENT_FACADE[Eligibilité procédé],"&lt;="&amp;REFERENCEMENT_FACADE[[#This Row],[Eligibilité procédé]])-COUNTIF(REFERENCEMENT_FACADE[Eligibilité procédé],"=0"),ROWS(REFERENCEMENT_FACADE[Ordre]))</f>
        <v>34</v>
      </c>
      <c r="CJ39" s="26">
        <f ca="1">IF(COUNTIF((REFERENCEMENT_FACADE[[#This Row],[Validité]:[zone de simicité]]),"&lt;&gt;"&amp;"")=SUM(REFERENCEMENT_FACADE[[#This Row],[Validité]:[zone de simicité]]),ROW(REFERENCEMENT_FACADE[[#This Row],[zone de simicité]]),"")</f>
        <v>39</v>
      </c>
    </row>
    <row r="40" spans="1:88" s="5" customFormat="1" ht="270" x14ac:dyDescent="0.25">
      <c r="A40" s="113">
        <v>45700</v>
      </c>
      <c r="B40" s="23" t="s">
        <v>226</v>
      </c>
      <c r="C40" s="23" t="s">
        <v>227</v>
      </c>
      <c r="D40" s="23" t="s">
        <v>651</v>
      </c>
      <c r="E40" s="24" t="s">
        <v>552</v>
      </c>
      <c r="F40" s="30" t="s">
        <v>151</v>
      </c>
      <c r="G40" s="31" t="s">
        <v>150</v>
      </c>
      <c r="H40" s="19" t="s">
        <v>150</v>
      </c>
      <c r="I40" s="19" t="s">
        <v>152</v>
      </c>
      <c r="J40" s="42" t="str">
        <f>IF(REFERENCEMENT_FACADE[[#This Row],[Charpente bois (NF DTU 31.1)]]="OUI","SO",IF(OR(REFERENCEMENT_FACADE[[#This Row],[FOB (Sous AT/DTA/ATEx)]]="OUI",REFERENCEMENT_FACADE[[#This Row],[FOB (NF DTU 31.4)]]="OUI"),"OUI","SO"))</f>
        <v>OUI</v>
      </c>
      <c r="K40" s="32" t="s">
        <v>150</v>
      </c>
      <c r="L40" s="22" t="s">
        <v>150</v>
      </c>
      <c r="M40" s="23" t="s">
        <v>150</v>
      </c>
      <c r="N40" s="23" t="s">
        <v>150</v>
      </c>
      <c r="O40" s="23" t="s">
        <v>161</v>
      </c>
      <c r="P40" s="23" t="s">
        <v>161</v>
      </c>
      <c r="Q40" s="23" t="s">
        <v>161</v>
      </c>
      <c r="R40" s="23" t="s">
        <v>161</v>
      </c>
      <c r="S40" s="23" t="s">
        <v>152</v>
      </c>
      <c r="T40" s="23" t="s">
        <v>152</v>
      </c>
      <c r="U40" s="23" t="s">
        <v>152</v>
      </c>
      <c r="V40" s="23" t="s">
        <v>152</v>
      </c>
      <c r="W40" s="42" t="s">
        <v>152</v>
      </c>
      <c r="X40" s="22" t="s">
        <v>150</v>
      </c>
      <c r="Y40" s="23" t="s">
        <v>161</v>
      </c>
      <c r="Z40" s="23" t="s">
        <v>161</v>
      </c>
      <c r="AA40" s="23" t="s">
        <v>161</v>
      </c>
      <c r="AB40" s="23" t="s">
        <v>161</v>
      </c>
      <c r="AC40" s="23" t="s">
        <v>152</v>
      </c>
      <c r="AD40" s="23" t="s">
        <v>152</v>
      </c>
      <c r="AE40" s="23" t="s">
        <v>152</v>
      </c>
      <c r="AF40" s="23" t="s">
        <v>152</v>
      </c>
      <c r="AG40" s="23" t="s">
        <v>152</v>
      </c>
      <c r="AH40" s="23" t="s">
        <v>152</v>
      </c>
      <c r="AI40" s="24" t="s">
        <v>152</v>
      </c>
      <c r="AJ40" s="81" t="s">
        <v>162</v>
      </c>
      <c r="AK40" s="81" t="s">
        <v>162</v>
      </c>
      <c r="AL40" s="81" t="s">
        <v>162</v>
      </c>
      <c r="AM40" s="81" t="s">
        <v>652</v>
      </c>
      <c r="AN40" s="81" t="s">
        <v>652</v>
      </c>
      <c r="AO40" s="81" t="s">
        <v>653</v>
      </c>
      <c r="AP40" s="81" t="s">
        <v>653</v>
      </c>
      <c r="AQ40" s="21"/>
      <c r="AR40" s="21"/>
      <c r="AS40" s="21"/>
      <c r="AT40" s="21"/>
      <c r="AU40" s="21"/>
      <c r="AV40" s="81" t="s">
        <v>162</v>
      </c>
      <c r="AW40" s="81" t="s">
        <v>303</v>
      </c>
      <c r="AX40" s="81" t="s">
        <v>303</v>
      </c>
      <c r="AY40" s="81" t="s">
        <v>653</v>
      </c>
      <c r="AZ40" s="81" t="s">
        <v>653</v>
      </c>
      <c r="BA40" s="21"/>
      <c r="BB40" s="21"/>
      <c r="BC40" s="21"/>
      <c r="BD40" s="21"/>
      <c r="BE40" s="21"/>
      <c r="BF40" s="21"/>
      <c r="BG40" s="21"/>
      <c r="BH40" s="56" t="s">
        <v>154</v>
      </c>
      <c r="BI40" s="22" t="s">
        <v>179</v>
      </c>
      <c r="BJ40" s="23" t="s">
        <v>179</v>
      </c>
      <c r="BK40" s="23" t="s">
        <v>179</v>
      </c>
      <c r="BL40" s="23" t="s">
        <v>654</v>
      </c>
      <c r="BM40" s="56" t="s">
        <v>655</v>
      </c>
      <c r="BN40" s="20" t="s">
        <v>155</v>
      </c>
      <c r="BO40" s="22">
        <v>0</v>
      </c>
      <c r="BP40" s="23" t="s">
        <v>164</v>
      </c>
      <c r="BQ40" s="23" t="s">
        <v>656</v>
      </c>
      <c r="BR40" s="58">
        <v>46387</v>
      </c>
      <c r="BS40" s="84">
        <f ca="1">+(REFERENCEMENT_FACADE[[#This Row],[AVIS LIMITE AU / VALIDITE]]&gt;=TODAY())*1</f>
        <v>1</v>
      </c>
      <c r="BT40" s="23" t="s">
        <v>587</v>
      </c>
      <c r="BU4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40" s="22" t="s">
        <v>657</v>
      </c>
      <c r="BW4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4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4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FOB (NF DTU 31.4) / CLT (Sous AT/DTA)</v>
      </c>
      <c r="CC4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4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0" s="80">
        <f ca="1">REFERENCEMENT_FACADE[[#This Row],[VALIDITE]]</f>
        <v>1</v>
      </c>
      <c r="CF40" s="26">
        <f>IF(RECH_SUPPORT=TRUE,IF(MID(REFERENCEMENT_FACADE[[#This Row],[Colonne support visé]],1,3)="OUI",1,IF(OR(MID(REFERENCEMENT_FACADE[[#This Row],[Colonne support visé]],1,3)="non",MID(REFERENCEMENT_FACADE[[#This Row],[Colonne support visé]],1,2)="SO"),0,0)),1)</f>
        <v>1</v>
      </c>
      <c r="CG40" s="26">
        <f>IF(RECH_HAUTEUR=FALSE,1,IF(AND(MID(REFERENCEMENT_FACADE[[#This Row],[Colonne situation visé]],1,3)="oui",HAUT_VISEE&lt;=REFERENCEMENT_FACADE[[#This Row],[LIMITATION DE HAUTEUR DE FACADE]],HAUT_VISEE&lt;&gt;"",SITUA_VISEE&lt;&gt;""),1,IF(MID(REFERENCEMENT_FACADE[[#This Row],[Colonne situation visé]],1,3)="non",0,"ERREUR")))</f>
        <v>1</v>
      </c>
      <c r="CH4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0" s="26">
        <f ca="1">IF(REFERENCEMENT_FACADE[[#This Row],[Eligibilité procédé]]&lt;&gt;0,COUNTIF(REFERENCEMENT_FACADE[Eligibilité procédé],"&lt;="&amp;REFERENCEMENT_FACADE[[#This Row],[Eligibilité procédé]])-COUNTIF(REFERENCEMENT_FACADE[Eligibilité procédé],"=0"),ROWS(REFERENCEMENT_FACADE[Ordre]))</f>
        <v>35</v>
      </c>
      <c r="CJ40" s="26">
        <f ca="1">IF(COUNTIF((REFERENCEMENT_FACADE[[#This Row],[Validité]:[zone de simicité]]),"&lt;&gt;"&amp;"")=SUM(REFERENCEMENT_FACADE[[#This Row],[Validité]:[zone de simicité]]),ROW(REFERENCEMENT_FACADE[[#This Row],[zone de simicité]]),"")</f>
        <v>40</v>
      </c>
    </row>
    <row r="41" spans="1:88" s="5" customFormat="1" ht="409.5" x14ac:dyDescent="0.25">
      <c r="A41" s="113">
        <v>45700</v>
      </c>
      <c r="B41" s="85" t="s">
        <v>226</v>
      </c>
      <c r="C41" s="85" t="s">
        <v>419</v>
      </c>
      <c r="D41" s="85" t="s">
        <v>598</v>
      </c>
      <c r="E41" s="101" t="s">
        <v>599</v>
      </c>
      <c r="F41" s="102" t="s">
        <v>152</v>
      </c>
      <c r="G41" s="103" t="s">
        <v>151</v>
      </c>
      <c r="H41" s="104" t="s">
        <v>151</v>
      </c>
      <c r="I41" s="104" t="s">
        <v>150</v>
      </c>
      <c r="J41" s="134" t="str">
        <f>IF(REFERENCEMENT_FACADE[[#This Row],[Charpente bois (NF DTU 31.1)]]="OUI","SO",IF(OR(REFERENCEMENT_FACADE[[#This Row],[FOB (Sous AT/DTA/ATEx)]]="OUI",REFERENCEMENT_FACADE[[#This Row],[FOB (NF DTU 31.4)]]="OUI"),"OUI","SO"))</f>
        <v>OUI</v>
      </c>
      <c r="K41" s="105" t="s">
        <v>151</v>
      </c>
      <c r="L41" s="106" t="s">
        <v>161</v>
      </c>
      <c r="M41" s="85" t="s">
        <v>161</v>
      </c>
      <c r="N41" s="85" t="s">
        <v>161</v>
      </c>
      <c r="O41" s="85" t="s">
        <v>161</v>
      </c>
      <c r="P41" s="85" t="s">
        <v>161</v>
      </c>
      <c r="Q41" s="85" t="s">
        <v>152</v>
      </c>
      <c r="R41" s="85" t="s">
        <v>152</v>
      </c>
      <c r="S41" s="85" t="s">
        <v>152</v>
      </c>
      <c r="T41" s="85" t="s">
        <v>152</v>
      </c>
      <c r="U41" s="85" t="s">
        <v>152</v>
      </c>
      <c r="V41" s="85" t="s">
        <v>152</v>
      </c>
      <c r="W41" s="101" t="s">
        <v>152</v>
      </c>
      <c r="X41" s="111" t="s">
        <v>161</v>
      </c>
      <c r="Y41" s="85" t="s">
        <v>161</v>
      </c>
      <c r="Z41" s="85" t="s">
        <v>161</v>
      </c>
      <c r="AA41" s="85" t="s">
        <v>152</v>
      </c>
      <c r="AB41" s="85" t="s">
        <v>152</v>
      </c>
      <c r="AC41" s="85" t="s">
        <v>152</v>
      </c>
      <c r="AD41" s="85" t="s">
        <v>152</v>
      </c>
      <c r="AE41" s="85" t="s">
        <v>152</v>
      </c>
      <c r="AF41" s="85" t="s">
        <v>152</v>
      </c>
      <c r="AG41" s="85" t="s">
        <v>152</v>
      </c>
      <c r="AH41" s="85" t="s">
        <v>152</v>
      </c>
      <c r="AI41" s="101" t="s">
        <v>152</v>
      </c>
      <c r="AJ41" s="132" t="s">
        <v>600</v>
      </c>
      <c r="AK41" s="132" t="s">
        <v>600</v>
      </c>
      <c r="AL41" s="132" t="s">
        <v>600</v>
      </c>
      <c r="AM41" s="132" t="s">
        <v>600</v>
      </c>
      <c r="AN41" s="132" t="s">
        <v>600</v>
      </c>
      <c r="AO41" s="98"/>
      <c r="AP41" s="98"/>
      <c r="AQ41" s="98"/>
      <c r="AR41" s="98"/>
      <c r="AS41" s="98"/>
      <c r="AT41" s="98"/>
      <c r="AU41" s="98"/>
      <c r="AV41" s="132" t="s">
        <v>600</v>
      </c>
      <c r="AW41" s="132" t="s">
        <v>600</v>
      </c>
      <c r="AX41" s="132" t="s">
        <v>600</v>
      </c>
      <c r="AY41" s="98"/>
      <c r="AZ41" s="98"/>
      <c r="BA41" s="98"/>
      <c r="BB41" s="98"/>
      <c r="BC41" s="98"/>
      <c r="BD41" s="98"/>
      <c r="BE41" s="98"/>
      <c r="BF41" s="98"/>
      <c r="BG41" s="98"/>
      <c r="BH41" s="126" t="s">
        <v>601</v>
      </c>
      <c r="BI41" s="106">
        <v>4</v>
      </c>
      <c r="BJ41" s="85" t="s">
        <v>179</v>
      </c>
      <c r="BK41" s="85" t="s">
        <v>179</v>
      </c>
      <c r="BL41" s="85" t="s">
        <v>179</v>
      </c>
      <c r="BM41" s="107" t="s">
        <v>415</v>
      </c>
      <c r="BN41" s="133" t="s">
        <v>155</v>
      </c>
      <c r="BO41" s="106">
        <v>2</v>
      </c>
      <c r="BP41" s="85" t="s">
        <v>164</v>
      </c>
      <c r="BQ41" s="85" t="s">
        <v>602</v>
      </c>
      <c r="BR41" s="108">
        <v>46752</v>
      </c>
      <c r="BS41" s="109">
        <f ca="1">+(REFERENCEMENT_FACADE[[#This Row],[AVIS LIMITE AU / VALIDITE]]&gt;=TODAY())*1</f>
        <v>1</v>
      </c>
      <c r="BT41" s="85" t="s">
        <v>587</v>
      </c>
      <c r="BU4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41" s="106" t="s">
        <v>603</v>
      </c>
      <c r="BW41"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1"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1"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41"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41"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1"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41"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41"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1" s="110">
        <f ca="1">REFERENCEMENT_FACADE[[#This Row],[VALIDITE]]</f>
        <v>1</v>
      </c>
      <c r="CF41" s="86">
        <f>IF(RECH_SUPPORT=TRUE,IF(MID(REFERENCEMENT_FACADE[[#This Row],[Colonne support visé]],1,3)="OUI",1,IF(OR(MID(REFERENCEMENT_FACADE[[#This Row],[Colonne support visé]],1,3)="non",MID(REFERENCEMENT_FACADE[[#This Row],[Colonne support visé]],1,2)="SO"),0,0)),1)</f>
        <v>1</v>
      </c>
      <c r="CG41" s="86">
        <f>IF(RECH_HAUTEUR=FALSE,1,IF(AND(MID(REFERENCEMENT_FACADE[[#This Row],[Colonne situation visé]],1,3)="oui",HAUT_VISEE&lt;=REFERENCEMENT_FACADE[[#This Row],[LIMITATION DE HAUTEUR DE FACADE]],HAUT_VISEE&lt;&gt;"",SITUA_VISEE&lt;&gt;""),1,IF(MID(REFERENCEMENT_FACADE[[#This Row],[Colonne situation visé]],1,3)="non",0,"ERREUR")))</f>
        <v>1</v>
      </c>
      <c r="CH41"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1" s="86">
        <f ca="1">IF(REFERENCEMENT_FACADE[[#This Row],[Eligibilité procédé]]&lt;&gt;0,COUNTIF(REFERENCEMENT_FACADE[Eligibilité procédé],"&lt;="&amp;REFERENCEMENT_FACADE[[#This Row],[Eligibilité procédé]])-COUNTIF(REFERENCEMENT_FACADE[Eligibilité procédé],"=0"),ROWS(REFERENCEMENT_FACADE[Ordre]))</f>
        <v>36</v>
      </c>
      <c r="CJ41" s="86">
        <f ca="1">IF(COUNTIF((REFERENCEMENT_FACADE[[#This Row],[Validité]:[zone de simicité]]),"&lt;&gt;"&amp;"")=SUM(REFERENCEMENT_FACADE[[#This Row],[Validité]:[zone de simicité]]),ROW(REFERENCEMENT_FACADE[[#This Row],[zone de simicité]]),"")</f>
        <v>41</v>
      </c>
    </row>
    <row r="42" spans="1:88" s="5" customFormat="1" ht="409.5" x14ac:dyDescent="0.25">
      <c r="A42" s="113">
        <v>45700</v>
      </c>
      <c r="B42" s="85" t="s">
        <v>148</v>
      </c>
      <c r="C42" s="85" t="s">
        <v>604</v>
      </c>
      <c r="D42" s="85" t="s">
        <v>598</v>
      </c>
      <c r="E42" s="101" t="s">
        <v>599</v>
      </c>
      <c r="F42" s="102" t="s">
        <v>152</v>
      </c>
      <c r="G42" s="103" t="s">
        <v>151</v>
      </c>
      <c r="H42" s="104" t="s">
        <v>151</v>
      </c>
      <c r="I42" s="104" t="s">
        <v>150</v>
      </c>
      <c r="J42" s="134" t="str">
        <f>IF(REFERENCEMENT_FACADE[[#This Row],[Charpente bois (NF DTU 31.1)]]="OUI","SO",IF(OR(REFERENCEMENT_FACADE[[#This Row],[FOB (Sous AT/DTA/ATEx)]]="OUI",REFERENCEMENT_FACADE[[#This Row],[FOB (NF DTU 31.4)]]="OUI"),"OUI","SO"))</f>
        <v>OUI</v>
      </c>
      <c r="K42" s="105" t="s">
        <v>151</v>
      </c>
      <c r="L42" s="106" t="s">
        <v>161</v>
      </c>
      <c r="M42" s="85" t="s">
        <v>161</v>
      </c>
      <c r="N42" s="85" t="s">
        <v>161</v>
      </c>
      <c r="O42" s="85" t="s">
        <v>161</v>
      </c>
      <c r="P42" s="85" t="s">
        <v>161</v>
      </c>
      <c r="Q42" s="85" t="s">
        <v>152</v>
      </c>
      <c r="R42" s="85" t="s">
        <v>152</v>
      </c>
      <c r="S42" s="85" t="s">
        <v>152</v>
      </c>
      <c r="T42" s="85" t="s">
        <v>152</v>
      </c>
      <c r="U42" s="85" t="s">
        <v>152</v>
      </c>
      <c r="V42" s="85" t="s">
        <v>152</v>
      </c>
      <c r="W42" s="101" t="s">
        <v>152</v>
      </c>
      <c r="X42" s="111" t="s">
        <v>161</v>
      </c>
      <c r="Y42" s="85" t="s">
        <v>161</v>
      </c>
      <c r="Z42" s="85" t="s">
        <v>161</v>
      </c>
      <c r="AA42" s="85" t="s">
        <v>152</v>
      </c>
      <c r="AB42" s="85" t="s">
        <v>152</v>
      </c>
      <c r="AC42" s="85" t="s">
        <v>152</v>
      </c>
      <c r="AD42" s="85" t="s">
        <v>152</v>
      </c>
      <c r="AE42" s="85" t="s">
        <v>152</v>
      </c>
      <c r="AF42" s="85" t="s">
        <v>152</v>
      </c>
      <c r="AG42" s="85" t="s">
        <v>152</v>
      </c>
      <c r="AH42" s="85" t="s">
        <v>152</v>
      </c>
      <c r="AI42" s="101" t="s">
        <v>152</v>
      </c>
      <c r="AJ42" s="132" t="s">
        <v>600</v>
      </c>
      <c r="AK42" s="132" t="s">
        <v>600</v>
      </c>
      <c r="AL42" s="132" t="s">
        <v>600</v>
      </c>
      <c r="AM42" s="132" t="s">
        <v>600</v>
      </c>
      <c r="AN42" s="132" t="s">
        <v>600</v>
      </c>
      <c r="AO42" s="98"/>
      <c r="AP42" s="98"/>
      <c r="AQ42" s="98"/>
      <c r="AR42" s="98"/>
      <c r="AS42" s="98"/>
      <c r="AT42" s="98"/>
      <c r="AU42" s="98"/>
      <c r="AV42" s="132" t="s">
        <v>600</v>
      </c>
      <c r="AW42" s="132" t="s">
        <v>600</v>
      </c>
      <c r="AX42" s="132" t="s">
        <v>600</v>
      </c>
      <c r="AY42" s="98"/>
      <c r="AZ42" s="98"/>
      <c r="BA42" s="98"/>
      <c r="BB42" s="98"/>
      <c r="BC42" s="98"/>
      <c r="BD42" s="98"/>
      <c r="BE42" s="98"/>
      <c r="BF42" s="98"/>
      <c r="BG42" s="98"/>
      <c r="BH42" s="126" t="s">
        <v>601</v>
      </c>
      <c r="BI42" s="106">
        <v>4</v>
      </c>
      <c r="BJ42" s="85" t="s">
        <v>179</v>
      </c>
      <c r="BK42" s="85" t="s">
        <v>179</v>
      </c>
      <c r="BL42" s="85" t="s">
        <v>179</v>
      </c>
      <c r="BM42" s="107" t="s">
        <v>415</v>
      </c>
      <c r="BN42" s="133" t="s">
        <v>155</v>
      </c>
      <c r="BO42" s="106">
        <v>2</v>
      </c>
      <c r="BP42" s="85" t="s">
        <v>164</v>
      </c>
      <c r="BQ42" s="85" t="s">
        <v>602</v>
      </c>
      <c r="BR42" s="108">
        <v>46752</v>
      </c>
      <c r="BS42" s="109">
        <f ca="1">+(REFERENCEMENT_FACADE[[#This Row],[AVIS LIMITE AU / VALIDITE]]&gt;=TODAY())*1</f>
        <v>1</v>
      </c>
      <c r="BT42" s="85" t="s">
        <v>587</v>
      </c>
      <c r="BU4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42" s="106" t="s">
        <v>603</v>
      </c>
      <c r="BW42"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2"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2"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42"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42"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2"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42"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42"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2" s="110">
        <f ca="1">REFERENCEMENT_FACADE[[#This Row],[VALIDITE]]</f>
        <v>1</v>
      </c>
      <c r="CF42" s="86">
        <f>IF(RECH_SUPPORT=TRUE,IF(MID(REFERENCEMENT_FACADE[[#This Row],[Colonne support visé]],1,3)="OUI",1,IF(OR(MID(REFERENCEMENT_FACADE[[#This Row],[Colonne support visé]],1,3)="non",MID(REFERENCEMENT_FACADE[[#This Row],[Colonne support visé]],1,2)="SO"),0,0)),1)</f>
        <v>1</v>
      </c>
      <c r="CG42" s="86">
        <f>IF(RECH_HAUTEUR=FALSE,1,IF(AND(MID(REFERENCEMENT_FACADE[[#This Row],[Colonne situation visé]],1,3)="oui",HAUT_VISEE&lt;=REFERENCEMENT_FACADE[[#This Row],[LIMITATION DE HAUTEUR DE FACADE]],HAUT_VISEE&lt;&gt;"",SITUA_VISEE&lt;&gt;""),1,IF(MID(REFERENCEMENT_FACADE[[#This Row],[Colonne situation visé]],1,3)="non",0,"ERREUR")))</f>
        <v>1</v>
      </c>
      <c r="CH42"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2" s="86">
        <f ca="1">IF(REFERENCEMENT_FACADE[[#This Row],[Eligibilité procédé]]&lt;&gt;0,COUNTIF(REFERENCEMENT_FACADE[Eligibilité procédé],"&lt;="&amp;REFERENCEMENT_FACADE[[#This Row],[Eligibilité procédé]])-COUNTIF(REFERENCEMENT_FACADE[Eligibilité procédé],"=0"),ROWS(REFERENCEMENT_FACADE[Ordre]))</f>
        <v>37</v>
      </c>
      <c r="CJ42" s="86">
        <f ca="1">IF(COUNTIF((REFERENCEMENT_FACADE[[#This Row],[Validité]:[zone de simicité]]),"&lt;&gt;"&amp;"")=SUM(REFERENCEMENT_FACADE[[#This Row],[Validité]:[zone de simicité]]),ROW(REFERENCEMENT_FACADE[[#This Row],[zone de simicité]]),"")</f>
        <v>42</v>
      </c>
    </row>
    <row r="43" spans="1:88" s="5" customFormat="1" ht="240" x14ac:dyDescent="0.25">
      <c r="A43" s="113">
        <v>45700</v>
      </c>
      <c r="B43" s="51" t="s">
        <v>158</v>
      </c>
      <c r="C43" s="23" t="s">
        <v>639</v>
      </c>
      <c r="D43" s="23" t="s">
        <v>640</v>
      </c>
      <c r="E43" s="24" t="s">
        <v>641</v>
      </c>
      <c r="F43" s="30" t="s">
        <v>151</v>
      </c>
      <c r="G43" s="31" t="s">
        <v>150</v>
      </c>
      <c r="H43" s="19" t="s">
        <v>152</v>
      </c>
      <c r="I43" s="19" t="s">
        <v>152</v>
      </c>
      <c r="J43" s="42" t="str">
        <f>IF(REFERENCEMENT_FACADE[[#This Row],[Charpente bois (NF DTU 31.1)]]="OUI","SO",IF(OR(REFERENCEMENT_FACADE[[#This Row],[FOB (Sous AT/DTA/ATEx)]]="OUI",REFERENCEMENT_FACADE[[#This Row],[FOB (NF DTU 31.4)]]="OUI"),"OUI","SO"))</f>
        <v>SO</v>
      </c>
      <c r="K43" s="32" t="s">
        <v>247</v>
      </c>
      <c r="L43" s="22" t="s">
        <v>150</v>
      </c>
      <c r="M43" s="23" t="s">
        <v>152</v>
      </c>
      <c r="N43" s="23" t="s">
        <v>152</v>
      </c>
      <c r="O43" s="23" t="s">
        <v>152</v>
      </c>
      <c r="P43" s="23" t="s">
        <v>152</v>
      </c>
      <c r="Q43" s="23" t="s">
        <v>152</v>
      </c>
      <c r="R43" s="23" t="s">
        <v>152</v>
      </c>
      <c r="S43" s="23" t="s">
        <v>152</v>
      </c>
      <c r="T43" s="23" t="s">
        <v>152</v>
      </c>
      <c r="U43" s="23" t="s">
        <v>152</v>
      </c>
      <c r="V43" s="23" t="s">
        <v>152</v>
      </c>
      <c r="W43" s="23" t="s">
        <v>152</v>
      </c>
      <c r="X43" s="22" t="s">
        <v>150</v>
      </c>
      <c r="Y43" s="23" t="s">
        <v>152</v>
      </c>
      <c r="Z43" s="23" t="s">
        <v>152</v>
      </c>
      <c r="AA43" s="23" t="s">
        <v>152</v>
      </c>
      <c r="AB43" s="23" t="s">
        <v>152</v>
      </c>
      <c r="AC43" s="23" t="s">
        <v>152</v>
      </c>
      <c r="AD43" s="23" t="s">
        <v>152</v>
      </c>
      <c r="AE43" s="23" t="s">
        <v>152</v>
      </c>
      <c r="AF43" s="23" t="s">
        <v>152</v>
      </c>
      <c r="AG43" s="23" t="s">
        <v>152</v>
      </c>
      <c r="AH43" s="23" t="s">
        <v>152</v>
      </c>
      <c r="AI43" s="24" t="s">
        <v>152</v>
      </c>
      <c r="AJ43" s="81" t="s">
        <v>153</v>
      </c>
      <c r="AK43" s="21"/>
      <c r="AL43" s="21"/>
      <c r="AM43" s="21"/>
      <c r="AN43" s="21"/>
      <c r="AO43" s="21"/>
      <c r="AP43" s="21"/>
      <c r="AQ43" s="21"/>
      <c r="AR43" s="21"/>
      <c r="AS43" s="21"/>
      <c r="AT43" s="21"/>
      <c r="AU43" s="21"/>
      <c r="AV43" s="81" t="s">
        <v>153</v>
      </c>
      <c r="AW43" s="21"/>
      <c r="AX43" s="21"/>
      <c r="AY43" s="21"/>
      <c r="AZ43" s="21"/>
      <c r="BA43" s="21"/>
      <c r="BB43" s="21"/>
      <c r="BC43" s="21"/>
      <c r="BD43" s="21"/>
      <c r="BE43" s="21"/>
      <c r="BF43" s="21"/>
      <c r="BG43" s="21"/>
      <c r="BH43" s="56" t="s">
        <v>154</v>
      </c>
      <c r="BI43" s="22">
        <v>4</v>
      </c>
      <c r="BJ43" s="23">
        <v>2</v>
      </c>
      <c r="BK43" s="23">
        <v>1</v>
      </c>
      <c r="BL43" s="23">
        <v>1</v>
      </c>
      <c r="BM43" s="56"/>
      <c r="BN43" s="20" t="s">
        <v>155</v>
      </c>
      <c r="BO43" s="22">
        <v>0</v>
      </c>
      <c r="BP43" s="51" t="s">
        <v>164</v>
      </c>
      <c r="BQ43" s="23" t="s">
        <v>642</v>
      </c>
      <c r="BR43" s="58">
        <v>46965</v>
      </c>
      <c r="BS43" s="84">
        <f ca="1">+(REFERENCEMENT_FACADE[[#This Row],[AVIS LIMITE AU / VALIDITE]]&gt;=TODAY())*1</f>
        <v>1</v>
      </c>
      <c r="BT43" s="23" t="s">
        <v>150</v>
      </c>
      <c r="BU4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3" s="22"/>
      <c r="BW4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6</v>
      </c>
      <c r="BZ4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4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4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6 m
(Situation d) h≤ 6 m</v>
      </c>
      <c r="CD4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3" s="80">
        <f ca="1">REFERENCEMENT_FACADE[[#This Row],[VALIDITE]]</f>
        <v>1</v>
      </c>
      <c r="CF43" s="26">
        <f>IF(RECH_SUPPORT=TRUE,IF(MID(REFERENCEMENT_FACADE[[#This Row],[Colonne support visé]],1,3)="OUI",1,IF(OR(MID(REFERENCEMENT_FACADE[[#This Row],[Colonne support visé]],1,3)="non",MID(REFERENCEMENT_FACADE[[#This Row],[Colonne support visé]],1,2)="SO"),0,0)),1)</f>
        <v>1</v>
      </c>
      <c r="CG43" s="26">
        <f>IF(RECH_HAUTEUR=FALSE,1,IF(AND(MID(REFERENCEMENT_FACADE[[#This Row],[Colonne situation visé]],1,3)="oui",HAUT_VISEE&lt;=REFERENCEMENT_FACADE[[#This Row],[LIMITATION DE HAUTEUR DE FACADE]],HAUT_VISEE&lt;&gt;"",SITUA_VISEE&lt;&gt;""),1,IF(MID(REFERENCEMENT_FACADE[[#This Row],[Colonne situation visé]],1,3)="non",0,"ERREUR")))</f>
        <v>1</v>
      </c>
      <c r="CH4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3" s="26">
        <f ca="1">IF(REFERENCEMENT_FACADE[[#This Row],[Eligibilité procédé]]&lt;&gt;0,COUNTIF(REFERENCEMENT_FACADE[Eligibilité procédé],"&lt;="&amp;REFERENCEMENT_FACADE[[#This Row],[Eligibilité procédé]])-COUNTIF(REFERENCEMENT_FACADE[Eligibilité procédé],"=0"),ROWS(REFERENCEMENT_FACADE[Ordre]))</f>
        <v>38</v>
      </c>
      <c r="CJ43" s="26">
        <f ca="1">IF(COUNTIF((REFERENCEMENT_FACADE[[#This Row],[Validité]:[zone de simicité]]),"&lt;&gt;"&amp;"")=SUM(REFERENCEMENT_FACADE[[#This Row],[Validité]:[zone de simicité]]),ROW(REFERENCEMENT_FACADE[[#This Row],[zone de simicité]]),"")</f>
        <v>43</v>
      </c>
    </row>
    <row r="44" spans="1:88" s="5" customFormat="1" ht="240" x14ac:dyDescent="0.25">
      <c r="A44" s="113">
        <v>45700</v>
      </c>
      <c r="B44" s="23" t="s">
        <v>168</v>
      </c>
      <c r="C44" s="23" t="s">
        <v>675</v>
      </c>
      <c r="D44" s="51" t="s">
        <v>676</v>
      </c>
      <c r="E44" s="24" t="s">
        <v>677</v>
      </c>
      <c r="F44" s="30" t="s">
        <v>151</v>
      </c>
      <c r="G44" s="54" t="s">
        <v>150</v>
      </c>
      <c r="H44" s="19" t="s">
        <v>152</v>
      </c>
      <c r="I44" s="19" t="s">
        <v>152</v>
      </c>
      <c r="J44" s="42" t="str">
        <f>IF(REFERENCEMENT_FACADE[[#This Row],[Charpente bois (NF DTU 31.1)]]="OUI","SO",IF(OR(REFERENCEMENT_FACADE[[#This Row],[FOB (Sous AT/DTA/ATEx)]]="OUI",REFERENCEMENT_FACADE[[#This Row],[FOB (NF DTU 31.4)]]="OUI"),"OUI","SO"))</f>
        <v>SO</v>
      </c>
      <c r="K44" s="39" t="s">
        <v>150</v>
      </c>
      <c r="L44" s="22" t="s">
        <v>150</v>
      </c>
      <c r="M44" s="23" t="s">
        <v>150</v>
      </c>
      <c r="N44" s="23" t="s">
        <v>150</v>
      </c>
      <c r="O44" s="23" t="s">
        <v>161</v>
      </c>
      <c r="P44" s="23" t="s">
        <v>161</v>
      </c>
      <c r="Q44" s="23" t="s">
        <v>152</v>
      </c>
      <c r="R44" s="23" t="s">
        <v>152</v>
      </c>
      <c r="S44" s="23" t="s">
        <v>152</v>
      </c>
      <c r="T44" s="23" t="s">
        <v>152</v>
      </c>
      <c r="U44" s="23" t="s">
        <v>152</v>
      </c>
      <c r="V44" s="23" t="s">
        <v>152</v>
      </c>
      <c r="W44" s="23" t="s">
        <v>152</v>
      </c>
      <c r="X44" s="22" t="s">
        <v>150</v>
      </c>
      <c r="Y44" s="23" t="s">
        <v>161</v>
      </c>
      <c r="Z44" s="23" t="s">
        <v>161</v>
      </c>
      <c r="AA44" s="23" t="s">
        <v>152</v>
      </c>
      <c r="AB44" s="23" t="s">
        <v>152</v>
      </c>
      <c r="AC44" s="23" t="s">
        <v>152</v>
      </c>
      <c r="AD44" s="23" t="s">
        <v>152</v>
      </c>
      <c r="AE44" s="23" t="s">
        <v>152</v>
      </c>
      <c r="AF44" s="23" t="s">
        <v>152</v>
      </c>
      <c r="AG44" s="23" t="s">
        <v>152</v>
      </c>
      <c r="AH44" s="23" t="s">
        <v>152</v>
      </c>
      <c r="AI44" s="24" t="s">
        <v>152</v>
      </c>
      <c r="AJ44" s="81" t="s">
        <v>162</v>
      </c>
      <c r="AK44" s="81" t="s">
        <v>162</v>
      </c>
      <c r="AL44" s="81" t="s">
        <v>162</v>
      </c>
      <c r="AM44" s="81" t="s">
        <v>163</v>
      </c>
      <c r="AN44" s="81" t="s">
        <v>163</v>
      </c>
      <c r="AO44" s="21"/>
      <c r="AP44" s="21"/>
      <c r="AQ44" s="21"/>
      <c r="AR44" s="21"/>
      <c r="AS44" s="21"/>
      <c r="AT44" s="21"/>
      <c r="AU44" s="21"/>
      <c r="AV44" s="81" t="s">
        <v>162</v>
      </c>
      <c r="AW44" s="81" t="s">
        <v>163</v>
      </c>
      <c r="AX44" s="81" t="s">
        <v>163</v>
      </c>
      <c r="AY44" s="21"/>
      <c r="AZ44" s="21"/>
      <c r="BA44" s="21"/>
      <c r="BB44" s="21"/>
      <c r="BC44" s="21"/>
      <c r="BD44" s="21"/>
      <c r="BE44" s="21"/>
      <c r="BF44" s="21"/>
      <c r="BG44" s="21"/>
      <c r="BH44" s="56" t="s">
        <v>154</v>
      </c>
      <c r="BI44" s="22">
        <v>4</v>
      </c>
      <c r="BJ44" s="23">
        <v>2</v>
      </c>
      <c r="BK44" s="23">
        <v>1</v>
      </c>
      <c r="BL44" s="23">
        <v>1</v>
      </c>
      <c r="BM44" s="56"/>
      <c r="BN44" s="20" t="s">
        <v>155</v>
      </c>
      <c r="BO44" s="22">
        <v>0</v>
      </c>
      <c r="BP44" s="23" t="s">
        <v>164</v>
      </c>
      <c r="BQ44" s="23" t="s">
        <v>678</v>
      </c>
      <c r="BR44" s="53">
        <v>46934</v>
      </c>
      <c r="BS44" s="84">
        <f ca="1">+(REFERENCEMENT_FACADE[[#This Row],[AVIS LIMITE AU / VALIDITE]]&gt;=TODAY())*1</f>
        <v>1</v>
      </c>
      <c r="BT44" s="23" t="s">
        <v>150</v>
      </c>
      <c r="BU4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4" s="22"/>
      <c r="BW4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4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4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4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4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4" s="80">
        <f ca="1">REFERENCEMENT_FACADE[[#This Row],[VALIDITE]]</f>
        <v>1</v>
      </c>
      <c r="CF44" s="26">
        <f>IF(RECH_SUPPORT=TRUE,IF(MID(REFERENCEMENT_FACADE[[#This Row],[Colonne support visé]],1,3)="OUI",1,IF(OR(MID(REFERENCEMENT_FACADE[[#This Row],[Colonne support visé]],1,3)="non",MID(REFERENCEMENT_FACADE[[#This Row],[Colonne support visé]],1,2)="SO"),0,0)),1)</f>
        <v>1</v>
      </c>
      <c r="CG44" s="26">
        <f>IF(RECH_HAUTEUR=FALSE,1,IF(AND(MID(REFERENCEMENT_FACADE[[#This Row],[Colonne situation visé]],1,3)="oui",HAUT_VISEE&lt;=REFERENCEMENT_FACADE[[#This Row],[LIMITATION DE HAUTEUR DE FACADE]],HAUT_VISEE&lt;&gt;"",SITUA_VISEE&lt;&gt;""),1,IF(MID(REFERENCEMENT_FACADE[[#This Row],[Colonne situation visé]],1,3)="non",0,"ERREUR")))</f>
        <v>1</v>
      </c>
      <c r="CH4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4" s="26">
        <f ca="1">IF(REFERENCEMENT_FACADE[[#This Row],[Eligibilité procédé]]&lt;&gt;0,COUNTIF(REFERENCEMENT_FACADE[Eligibilité procédé],"&lt;="&amp;REFERENCEMENT_FACADE[[#This Row],[Eligibilité procédé]])-COUNTIF(REFERENCEMENT_FACADE[Eligibilité procédé],"=0"),ROWS(REFERENCEMENT_FACADE[Ordre]))</f>
        <v>39</v>
      </c>
      <c r="CJ44" s="26">
        <f ca="1">IF(COUNTIF((REFERENCEMENT_FACADE[[#This Row],[Validité]:[zone de simicité]]),"&lt;&gt;"&amp;"")=SUM(REFERENCEMENT_FACADE[[#This Row],[Validité]:[zone de simicité]]),ROW(REFERENCEMENT_FACADE[[#This Row],[zone de simicité]]),"")</f>
        <v>44</v>
      </c>
    </row>
    <row r="45" spans="1:88" s="213" customFormat="1" ht="240" x14ac:dyDescent="0.25">
      <c r="A45" s="113">
        <v>45700</v>
      </c>
      <c r="B45" s="23" t="s">
        <v>226</v>
      </c>
      <c r="C45" s="23" t="s">
        <v>228</v>
      </c>
      <c r="D45" s="23" t="s">
        <v>590</v>
      </c>
      <c r="E45" s="24" t="s">
        <v>348</v>
      </c>
      <c r="F45" s="57" t="s">
        <v>151</v>
      </c>
      <c r="G45" s="54" t="s">
        <v>150</v>
      </c>
      <c r="H45" s="18" t="s">
        <v>152</v>
      </c>
      <c r="I45" s="19" t="s">
        <v>152</v>
      </c>
      <c r="J45" s="42" t="str">
        <f>IF(REFERENCEMENT_FACADE[[#This Row],[Charpente bois (NF DTU 31.1)]]="OUI","SO",IF(OR(REFERENCEMENT_FACADE[[#This Row],[FOB (Sous AT/DTA/ATEx)]]="OUI",REFERENCEMENT_FACADE[[#This Row],[FOB (NF DTU 31.4)]]="OUI"),"OUI","SO"))</f>
        <v>SO</v>
      </c>
      <c r="K45" s="39" t="s">
        <v>150</v>
      </c>
      <c r="L45" s="22" t="s">
        <v>150</v>
      </c>
      <c r="M45" s="23" t="s">
        <v>150</v>
      </c>
      <c r="N45" s="23" t="s">
        <v>150</v>
      </c>
      <c r="O45" s="23" t="s">
        <v>152</v>
      </c>
      <c r="P45" s="23" t="s">
        <v>152</v>
      </c>
      <c r="Q45" s="23" t="s">
        <v>152</v>
      </c>
      <c r="R45" s="23" t="s">
        <v>152</v>
      </c>
      <c r="S45" s="23" t="s">
        <v>152</v>
      </c>
      <c r="T45" s="23" t="s">
        <v>152</v>
      </c>
      <c r="U45" s="23" t="s">
        <v>152</v>
      </c>
      <c r="V45" s="23" t="s">
        <v>152</v>
      </c>
      <c r="W45" s="24" t="s">
        <v>152</v>
      </c>
      <c r="X45" s="25" t="s">
        <v>150</v>
      </c>
      <c r="Y45" s="23" t="s">
        <v>152</v>
      </c>
      <c r="Z45" s="23" t="s">
        <v>152</v>
      </c>
      <c r="AA45" s="23" t="s">
        <v>152</v>
      </c>
      <c r="AB45" s="23" t="s">
        <v>152</v>
      </c>
      <c r="AC45" s="23" t="s">
        <v>152</v>
      </c>
      <c r="AD45" s="23" t="s">
        <v>152</v>
      </c>
      <c r="AE45" s="23" t="s">
        <v>152</v>
      </c>
      <c r="AF45" s="23" t="s">
        <v>152</v>
      </c>
      <c r="AG45" s="23" t="s">
        <v>152</v>
      </c>
      <c r="AH45" s="23" t="s">
        <v>152</v>
      </c>
      <c r="AI45" s="24" t="s">
        <v>152</v>
      </c>
      <c r="AJ45" s="81" t="s">
        <v>153</v>
      </c>
      <c r="AK45" s="81" t="s">
        <v>591</v>
      </c>
      <c r="AL45" s="81" t="s">
        <v>591</v>
      </c>
      <c r="AM45" s="55"/>
      <c r="AN45" s="55"/>
      <c r="AO45" s="55"/>
      <c r="AP45" s="55"/>
      <c r="AQ45" s="55"/>
      <c r="AR45" s="55"/>
      <c r="AS45" s="55"/>
      <c r="AT45" s="55"/>
      <c r="AU45" s="55"/>
      <c r="AV45" s="81" t="s">
        <v>153</v>
      </c>
      <c r="AW45" s="81"/>
      <c r="AX45" s="55"/>
      <c r="AY45" s="55"/>
      <c r="AZ45" s="55"/>
      <c r="BA45" s="55"/>
      <c r="BB45" s="55"/>
      <c r="BC45" s="55"/>
      <c r="BD45" s="55"/>
      <c r="BE45" s="55"/>
      <c r="BF45" s="55"/>
      <c r="BG45" s="55"/>
      <c r="BH45" s="56" t="s">
        <v>154</v>
      </c>
      <c r="BI45" s="22">
        <v>4</v>
      </c>
      <c r="BJ45" s="23">
        <v>4</v>
      </c>
      <c r="BK45" s="23">
        <v>4</v>
      </c>
      <c r="BL45" s="23">
        <v>4</v>
      </c>
      <c r="BM45" s="56"/>
      <c r="BN45" s="20" t="s">
        <v>155</v>
      </c>
      <c r="BO45" s="22">
        <v>0</v>
      </c>
      <c r="BP45" s="23" t="s">
        <v>164</v>
      </c>
      <c r="BQ45" s="23" t="s">
        <v>592</v>
      </c>
      <c r="BR45" s="58">
        <v>47817</v>
      </c>
      <c r="BS45" s="84">
        <f ca="1">+(REFERENCEMENT_FACADE[[#This Row],[AVIS LIMITE AU / VALIDITE]]&gt;=TODAY())*1</f>
        <v>1</v>
      </c>
      <c r="BT45" s="23" t="s">
        <v>150</v>
      </c>
      <c r="BU4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5" s="22"/>
      <c r="BW4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4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4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4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4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5" s="80">
        <f ca="1">REFERENCEMENT_FACADE[[#This Row],[VALIDITE]]</f>
        <v>1</v>
      </c>
      <c r="CF45" s="26">
        <f>IF(RECH_SUPPORT=TRUE,IF(MID(REFERENCEMENT_FACADE[[#This Row],[Colonne support visé]],1,3)="OUI",1,IF(OR(MID(REFERENCEMENT_FACADE[[#This Row],[Colonne support visé]],1,3)="non",MID(REFERENCEMENT_FACADE[[#This Row],[Colonne support visé]],1,2)="SO"),0,0)),1)</f>
        <v>1</v>
      </c>
      <c r="CG45" s="26">
        <f>IF(RECH_HAUTEUR=FALSE,1,IF(AND(MID(REFERENCEMENT_FACADE[[#This Row],[Colonne situation visé]],1,3)="oui",HAUT_VISEE&lt;=REFERENCEMENT_FACADE[[#This Row],[LIMITATION DE HAUTEUR DE FACADE]],HAUT_VISEE&lt;&gt;"",SITUA_VISEE&lt;&gt;""),1,IF(MID(REFERENCEMENT_FACADE[[#This Row],[Colonne situation visé]],1,3)="non",0,"ERREUR")))</f>
        <v>1</v>
      </c>
      <c r="CH4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5" s="26">
        <f ca="1">IF(REFERENCEMENT_FACADE[[#This Row],[Eligibilité procédé]]&lt;&gt;0,COUNTIF(REFERENCEMENT_FACADE[Eligibilité procédé],"&lt;="&amp;REFERENCEMENT_FACADE[[#This Row],[Eligibilité procédé]])-COUNTIF(REFERENCEMENT_FACADE[Eligibilité procédé],"=0"),ROWS(REFERENCEMENT_FACADE[Ordre]))</f>
        <v>40</v>
      </c>
      <c r="CJ45" s="26">
        <f ca="1">IF(COUNTIF((REFERENCEMENT_FACADE[[#This Row],[Validité]:[zone de simicité]]),"&lt;&gt;"&amp;"")=SUM(REFERENCEMENT_FACADE[[#This Row],[Validité]:[zone de simicité]]),ROW(REFERENCEMENT_FACADE[[#This Row],[zone de simicité]]),"")</f>
        <v>45</v>
      </c>
    </row>
    <row r="46" spans="1:88" s="5" customFormat="1" ht="240" x14ac:dyDescent="0.25">
      <c r="A46" s="113">
        <v>45700</v>
      </c>
      <c r="B46" s="23" t="s">
        <v>226</v>
      </c>
      <c r="C46" s="23" t="s">
        <v>285</v>
      </c>
      <c r="D46" s="23" t="s">
        <v>687</v>
      </c>
      <c r="E46" s="24" t="s">
        <v>171</v>
      </c>
      <c r="F46" s="30" t="s">
        <v>151</v>
      </c>
      <c r="G46" s="31" t="s">
        <v>150</v>
      </c>
      <c r="H46" s="19" t="s">
        <v>152</v>
      </c>
      <c r="I46" s="19" t="s">
        <v>152</v>
      </c>
      <c r="J46" s="42" t="str">
        <f>IF(REFERENCEMENT_FACADE[[#This Row],[Charpente bois (NF DTU 31.1)]]="OUI","SO",IF(OR(REFERENCEMENT_FACADE[[#This Row],[FOB (Sous AT/DTA/ATEx)]]="OUI",REFERENCEMENT_FACADE[[#This Row],[FOB (NF DTU 31.4)]]="OUI"),"OUI","SO"))</f>
        <v>SO</v>
      </c>
      <c r="K46" s="32" t="s">
        <v>247</v>
      </c>
      <c r="L46" s="22" t="s">
        <v>150</v>
      </c>
      <c r="M46" s="23" t="s">
        <v>150</v>
      </c>
      <c r="N46" s="23" t="s">
        <v>150</v>
      </c>
      <c r="O46" s="23" t="s">
        <v>152</v>
      </c>
      <c r="P46" s="23" t="s">
        <v>152</v>
      </c>
      <c r="Q46" s="23" t="s">
        <v>152</v>
      </c>
      <c r="R46" s="23" t="s">
        <v>152</v>
      </c>
      <c r="S46" s="23" t="s">
        <v>152</v>
      </c>
      <c r="T46" s="23" t="s">
        <v>152</v>
      </c>
      <c r="U46" s="23" t="s">
        <v>152</v>
      </c>
      <c r="V46" s="23" t="s">
        <v>152</v>
      </c>
      <c r="W46" s="24" t="s">
        <v>152</v>
      </c>
      <c r="X46" s="25" t="s">
        <v>150</v>
      </c>
      <c r="Y46" s="23" t="s">
        <v>152</v>
      </c>
      <c r="Z46" s="23" t="s">
        <v>152</v>
      </c>
      <c r="AA46" s="23" t="s">
        <v>152</v>
      </c>
      <c r="AB46" s="23" t="s">
        <v>152</v>
      </c>
      <c r="AC46" s="23" t="s">
        <v>152</v>
      </c>
      <c r="AD46" s="23" t="s">
        <v>152</v>
      </c>
      <c r="AE46" s="23" t="s">
        <v>152</v>
      </c>
      <c r="AF46" s="23" t="s">
        <v>152</v>
      </c>
      <c r="AG46" s="23" t="s">
        <v>152</v>
      </c>
      <c r="AH46" s="23" t="s">
        <v>152</v>
      </c>
      <c r="AI46" s="24" t="s">
        <v>152</v>
      </c>
      <c r="AJ46" s="81" t="s">
        <v>153</v>
      </c>
      <c r="AK46" s="81" t="s">
        <v>153</v>
      </c>
      <c r="AL46" s="81" t="s">
        <v>153</v>
      </c>
      <c r="AM46" s="21"/>
      <c r="AN46" s="21"/>
      <c r="AO46" s="21"/>
      <c r="AP46" s="21"/>
      <c r="AQ46" s="21"/>
      <c r="AR46" s="21"/>
      <c r="AS46" s="21"/>
      <c r="AT46" s="21"/>
      <c r="AU46" s="21"/>
      <c r="AV46" s="81" t="s">
        <v>153</v>
      </c>
      <c r="AW46" s="21"/>
      <c r="AX46" s="21"/>
      <c r="AY46" s="21"/>
      <c r="AZ46" s="21"/>
      <c r="BA46" s="21"/>
      <c r="BB46" s="21"/>
      <c r="BC46" s="21"/>
      <c r="BD46" s="21"/>
      <c r="BE46" s="21"/>
      <c r="BF46" s="21"/>
      <c r="BG46" s="21"/>
      <c r="BH46" s="56" t="s">
        <v>154</v>
      </c>
      <c r="BI46" s="22">
        <v>4</v>
      </c>
      <c r="BJ46" s="23">
        <v>4</v>
      </c>
      <c r="BK46" s="23">
        <v>4</v>
      </c>
      <c r="BL46" s="23">
        <v>4</v>
      </c>
      <c r="BM46" s="56"/>
      <c r="BN46" s="20" t="s">
        <v>155</v>
      </c>
      <c r="BO46" s="22">
        <v>0</v>
      </c>
      <c r="BP46" s="23" t="s">
        <v>164</v>
      </c>
      <c r="BQ46" s="23" t="s">
        <v>688</v>
      </c>
      <c r="BR46" s="58">
        <v>46507</v>
      </c>
      <c r="BS46" s="84">
        <f ca="1">+(REFERENCEMENT_FACADE[[#This Row],[AVIS LIMITE AU / VALIDITE]]&gt;=TODAY())*1</f>
        <v>1</v>
      </c>
      <c r="BT46" s="23" t="s">
        <v>150</v>
      </c>
      <c r="BU4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6" s="22"/>
      <c r="BW4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4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4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4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4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6" s="80">
        <f ca="1">REFERENCEMENT_FACADE[[#This Row],[VALIDITE]]</f>
        <v>1</v>
      </c>
      <c r="CF46" s="26">
        <f>IF(RECH_SUPPORT=TRUE,IF(MID(REFERENCEMENT_FACADE[[#This Row],[Colonne support visé]],1,3)="OUI",1,IF(OR(MID(REFERENCEMENT_FACADE[[#This Row],[Colonne support visé]],1,3)="non",MID(REFERENCEMENT_FACADE[[#This Row],[Colonne support visé]],1,2)="SO"),0,0)),1)</f>
        <v>1</v>
      </c>
      <c r="CG46" s="26">
        <f>IF(RECH_HAUTEUR=FALSE,1,IF(AND(MID(REFERENCEMENT_FACADE[[#This Row],[Colonne situation visé]],1,3)="oui",HAUT_VISEE&lt;=REFERENCEMENT_FACADE[[#This Row],[LIMITATION DE HAUTEUR DE FACADE]],HAUT_VISEE&lt;&gt;"",SITUA_VISEE&lt;&gt;""),1,IF(MID(REFERENCEMENT_FACADE[[#This Row],[Colonne situation visé]],1,3)="non",0,"ERREUR")))</f>
        <v>1</v>
      </c>
      <c r="CH4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6" s="26">
        <f ca="1">IF(REFERENCEMENT_FACADE[[#This Row],[Eligibilité procédé]]&lt;&gt;0,COUNTIF(REFERENCEMENT_FACADE[Eligibilité procédé],"&lt;="&amp;REFERENCEMENT_FACADE[[#This Row],[Eligibilité procédé]])-COUNTIF(REFERENCEMENT_FACADE[Eligibilité procédé],"=0"),ROWS(REFERENCEMENT_FACADE[Ordre]))</f>
        <v>41</v>
      </c>
      <c r="CJ46" s="26">
        <f ca="1">IF(COUNTIF((REFERENCEMENT_FACADE[[#This Row],[Validité]:[zone de simicité]]),"&lt;&gt;"&amp;"")=SUM(REFERENCEMENT_FACADE[[#This Row],[Validité]:[zone de simicité]]),ROW(REFERENCEMENT_FACADE[[#This Row],[zone de simicité]]),"")</f>
        <v>46</v>
      </c>
    </row>
    <row r="47" spans="1:88" s="5" customFormat="1" ht="409.5" x14ac:dyDescent="0.25">
      <c r="A47" s="113">
        <v>45700</v>
      </c>
      <c r="B47" s="85" t="s">
        <v>226</v>
      </c>
      <c r="C47" s="85" t="s">
        <v>605</v>
      </c>
      <c r="D47" s="85" t="s">
        <v>598</v>
      </c>
      <c r="E47" s="101" t="s">
        <v>599</v>
      </c>
      <c r="F47" s="102" t="s">
        <v>152</v>
      </c>
      <c r="G47" s="103" t="s">
        <v>151</v>
      </c>
      <c r="H47" s="104" t="s">
        <v>151</v>
      </c>
      <c r="I47" s="104" t="s">
        <v>150</v>
      </c>
      <c r="J47" s="134" t="str">
        <f>IF(REFERENCEMENT_FACADE[[#This Row],[Charpente bois (NF DTU 31.1)]]="OUI","SO",IF(OR(REFERENCEMENT_FACADE[[#This Row],[FOB (Sous AT/DTA/ATEx)]]="OUI",REFERENCEMENT_FACADE[[#This Row],[FOB (NF DTU 31.4)]]="OUI"),"OUI","SO"))</f>
        <v>OUI</v>
      </c>
      <c r="K47" s="105" t="s">
        <v>151</v>
      </c>
      <c r="L47" s="106" t="s">
        <v>161</v>
      </c>
      <c r="M47" s="85" t="s">
        <v>161</v>
      </c>
      <c r="N47" s="85" t="s">
        <v>161</v>
      </c>
      <c r="O47" s="85" t="s">
        <v>152</v>
      </c>
      <c r="P47" s="85" t="s">
        <v>152</v>
      </c>
      <c r="Q47" s="85" t="s">
        <v>152</v>
      </c>
      <c r="R47" s="85" t="s">
        <v>152</v>
      </c>
      <c r="S47" s="85" t="s">
        <v>152</v>
      </c>
      <c r="T47" s="85" t="s">
        <v>152</v>
      </c>
      <c r="U47" s="85" t="s">
        <v>152</v>
      </c>
      <c r="V47" s="85" t="s">
        <v>152</v>
      </c>
      <c r="W47" s="101" t="s">
        <v>152</v>
      </c>
      <c r="X47" s="111" t="s">
        <v>161</v>
      </c>
      <c r="Y47" s="85" t="s">
        <v>152</v>
      </c>
      <c r="Z47" s="85" t="s">
        <v>152</v>
      </c>
      <c r="AA47" s="85" t="s">
        <v>152</v>
      </c>
      <c r="AB47" s="85" t="s">
        <v>152</v>
      </c>
      <c r="AC47" s="85" t="s">
        <v>152</v>
      </c>
      <c r="AD47" s="85" t="s">
        <v>152</v>
      </c>
      <c r="AE47" s="85" t="s">
        <v>152</v>
      </c>
      <c r="AF47" s="85" t="s">
        <v>152</v>
      </c>
      <c r="AG47" s="85" t="s">
        <v>152</v>
      </c>
      <c r="AH47" s="85" t="s">
        <v>152</v>
      </c>
      <c r="AI47" s="101" t="s">
        <v>152</v>
      </c>
      <c r="AJ47" s="132" t="s">
        <v>600</v>
      </c>
      <c r="AK47" s="132" t="s">
        <v>600</v>
      </c>
      <c r="AL47" s="132" t="s">
        <v>600</v>
      </c>
      <c r="AM47" s="98"/>
      <c r="AN47" s="98"/>
      <c r="AO47" s="98"/>
      <c r="AP47" s="98"/>
      <c r="AQ47" s="98"/>
      <c r="AR47" s="98"/>
      <c r="AS47" s="98"/>
      <c r="AT47" s="98"/>
      <c r="AU47" s="98"/>
      <c r="AV47" s="132" t="s">
        <v>600</v>
      </c>
      <c r="AW47" s="98"/>
      <c r="AX47" s="98"/>
      <c r="AY47" s="98"/>
      <c r="AZ47" s="98"/>
      <c r="BA47" s="98"/>
      <c r="BB47" s="98"/>
      <c r="BC47" s="98"/>
      <c r="BD47" s="98"/>
      <c r="BE47" s="98"/>
      <c r="BF47" s="98"/>
      <c r="BG47" s="98"/>
      <c r="BH47" s="126" t="s">
        <v>601</v>
      </c>
      <c r="BI47" s="106">
        <v>4</v>
      </c>
      <c r="BJ47" s="85" t="s">
        <v>179</v>
      </c>
      <c r="BK47" s="85" t="s">
        <v>179</v>
      </c>
      <c r="BL47" s="85" t="s">
        <v>179</v>
      </c>
      <c r="BM47" s="107" t="s">
        <v>415</v>
      </c>
      <c r="BN47" s="133" t="s">
        <v>155</v>
      </c>
      <c r="BO47" s="106">
        <v>2</v>
      </c>
      <c r="BP47" s="85" t="s">
        <v>164</v>
      </c>
      <c r="BQ47" s="85" t="s">
        <v>602</v>
      </c>
      <c r="BR47" s="108">
        <v>46752</v>
      </c>
      <c r="BS47" s="109">
        <f ca="1">+(REFERENCEMENT_FACADE[[#This Row],[AVIS LIMITE AU / VALIDITE]]&gt;=TODAY())*1</f>
        <v>1</v>
      </c>
      <c r="BT47" s="85" t="s">
        <v>587</v>
      </c>
      <c r="BU4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47" s="106" t="s">
        <v>603</v>
      </c>
      <c r="BW47"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7"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7"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47"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47"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7"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47"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47"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7" s="110">
        <f ca="1">REFERENCEMENT_FACADE[[#This Row],[VALIDITE]]</f>
        <v>1</v>
      </c>
      <c r="CF47" s="86">
        <f>IF(RECH_SUPPORT=TRUE,IF(MID(REFERENCEMENT_FACADE[[#This Row],[Colonne support visé]],1,3)="OUI",1,IF(OR(MID(REFERENCEMENT_FACADE[[#This Row],[Colonne support visé]],1,3)="non",MID(REFERENCEMENT_FACADE[[#This Row],[Colonne support visé]],1,2)="SO"),0,0)),1)</f>
        <v>1</v>
      </c>
      <c r="CG47" s="86">
        <f>IF(RECH_HAUTEUR=FALSE,1,IF(AND(MID(REFERENCEMENT_FACADE[[#This Row],[Colonne situation visé]],1,3)="oui",HAUT_VISEE&lt;=REFERENCEMENT_FACADE[[#This Row],[LIMITATION DE HAUTEUR DE FACADE]],HAUT_VISEE&lt;&gt;"",SITUA_VISEE&lt;&gt;""),1,IF(MID(REFERENCEMENT_FACADE[[#This Row],[Colonne situation visé]],1,3)="non",0,"ERREUR")))</f>
        <v>1</v>
      </c>
      <c r="CH47"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7" s="86">
        <f ca="1">IF(REFERENCEMENT_FACADE[[#This Row],[Eligibilité procédé]]&lt;&gt;0,COUNTIF(REFERENCEMENT_FACADE[Eligibilité procédé],"&lt;="&amp;REFERENCEMENT_FACADE[[#This Row],[Eligibilité procédé]])-COUNTIF(REFERENCEMENT_FACADE[Eligibilité procédé],"=0"),ROWS(REFERENCEMENT_FACADE[Ordre]))</f>
        <v>42</v>
      </c>
      <c r="CJ47" s="86">
        <f ca="1">IF(COUNTIF((REFERENCEMENT_FACADE[[#This Row],[Validité]:[zone de simicité]]),"&lt;&gt;"&amp;"")=SUM(REFERENCEMENT_FACADE[[#This Row],[Validité]:[zone de simicité]]),ROW(REFERENCEMENT_FACADE[[#This Row],[zone de simicité]]),"")</f>
        <v>47</v>
      </c>
    </row>
    <row r="48" spans="1:88" s="5" customFormat="1" ht="240" x14ac:dyDescent="0.25">
      <c r="A48" s="113">
        <v>45700</v>
      </c>
      <c r="B48" s="23" t="s">
        <v>226</v>
      </c>
      <c r="C48" s="23" t="s">
        <v>262</v>
      </c>
      <c r="D48" s="23" t="s">
        <v>614</v>
      </c>
      <c r="E48" s="24" t="s">
        <v>493</v>
      </c>
      <c r="F48" s="30" t="s">
        <v>151</v>
      </c>
      <c r="G48" s="54" t="s">
        <v>150</v>
      </c>
      <c r="H48" s="19" t="s">
        <v>152</v>
      </c>
      <c r="I48" s="19" t="s">
        <v>152</v>
      </c>
      <c r="J48" s="42" t="str">
        <f>IF(REFERENCEMENT_FACADE[[#This Row],[Charpente bois (NF DTU 31.1)]]="OUI","SO",IF(OR(REFERENCEMENT_FACADE[[#This Row],[FOB (Sous AT/DTA/ATEx)]]="OUI",REFERENCEMENT_FACADE[[#This Row],[FOB (NF DTU 31.4)]]="OUI"),"OUI","SO"))</f>
        <v>SO</v>
      </c>
      <c r="K48" s="39" t="s">
        <v>150</v>
      </c>
      <c r="L48" s="22" t="s">
        <v>150</v>
      </c>
      <c r="M48" s="23" t="s">
        <v>150</v>
      </c>
      <c r="N48" s="23" t="s">
        <v>150</v>
      </c>
      <c r="O48" s="23" t="s">
        <v>152</v>
      </c>
      <c r="P48" s="23" t="s">
        <v>152</v>
      </c>
      <c r="Q48" s="23" t="s">
        <v>152</v>
      </c>
      <c r="R48" s="23" t="s">
        <v>152</v>
      </c>
      <c r="S48" s="23" t="s">
        <v>152</v>
      </c>
      <c r="T48" s="23" t="s">
        <v>152</v>
      </c>
      <c r="U48" s="23" t="s">
        <v>152</v>
      </c>
      <c r="V48" s="23" t="s">
        <v>152</v>
      </c>
      <c r="W48" s="24" t="s">
        <v>152</v>
      </c>
      <c r="X48" s="25" t="s">
        <v>150</v>
      </c>
      <c r="Y48" s="23" t="s">
        <v>152</v>
      </c>
      <c r="Z48" s="23" t="s">
        <v>152</v>
      </c>
      <c r="AA48" s="23" t="s">
        <v>152</v>
      </c>
      <c r="AB48" s="23" t="s">
        <v>152</v>
      </c>
      <c r="AC48" s="23" t="s">
        <v>152</v>
      </c>
      <c r="AD48" s="23" t="s">
        <v>152</v>
      </c>
      <c r="AE48" s="23" t="s">
        <v>152</v>
      </c>
      <c r="AF48" s="23" t="s">
        <v>152</v>
      </c>
      <c r="AG48" s="23" t="s">
        <v>152</v>
      </c>
      <c r="AH48" s="23" t="s">
        <v>152</v>
      </c>
      <c r="AI48" s="24" t="s">
        <v>152</v>
      </c>
      <c r="AJ48" s="81" t="s">
        <v>153</v>
      </c>
      <c r="AK48" s="81" t="s">
        <v>153</v>
      </c>
      <c r="AL48" s="81" t="s">
        <v>153</v>
      </c>
      <c r="AM48" s="21"/>
      <c r="AN48" s="21"/>
      <c r="AO48" s="21"/>
      <c r="AP48" s="21"/>
      <c r="AQ48" s="21"/>
      <c r="AR48" s="21"/>
      <c r="AS48" s="21"/>
      <c r="AT48" s="21"/>
      <c r="AU48" s="21"/>
      <c r="AV48" s="81" t="s">
        <v>153</v>
      </c>
      <c r="AW48" s="21"/>
      <c r="AX48" s="21"/>
      <c r="AY48" s="21"/>
      <c r="AZ48" s="21"/>
      <c r="BA48" s="21"/>
      <c r="BB48" s="21"/>
      <c r="BC48" s="21"/>
      <c r="BD48" s="21"/>
      <c r="BE48" s="21"/>
      <c r="BF48" s="21"/>
      <c r="BG48" s="21"/>
      <c r="BH48" s="56" t="s">
        <v>154</v>
      </c>
      <c r="BI48" s="22">
        <v>4</v>
      </c>
      <c r="BJ48" s="23">
        <v>2</v>
      </c>
      <c r="BK48" s="23">
        <v>1</v>
      </c>
      <c r="BL48" s="23">
        <v>1</v>
      </c>
      <c r="BM48" s="56"/>
      <c r="BN48" s="20" t="s">
        <v>155</v>
      </c>
      <c r="BO48" s="22">
        <v>0</v>
      </c>
      <c r="BP48" s="23" t="s">
        <v>164</v>
      </c>
      <c r="BQ48" s="23" t="s">
        <v>615</v>
      </c>
      <c r="BR48" s="53">
        <v>46811</v>
      </c>
      <c r="BS48" s="84">
        <f ca="1">+(REFERENCEMENT_FACADE[[#This Row],[AVIS LIMITE AU / VALIDITE]]&gt;=TODAY())*1</f>
        <v>1</v>
      </c>
      <c r="BT48" s="23" t="s">
        <v>150</v>
      </c>
      <c r="BU4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8" s="22"/>
      <c r="BW4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4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4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4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4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8" s="80">
        <f ca="1">REFERENCEMENT_FACADE[[#This Row],[VALIDITE]]</f>
        <v>1</v>
      </c>
      <c r="CF48" s="26">
        <f>IF(RECH_SUPPORT=TRUE,IF(MID(REFERENCEMENT_FACADE[[#This Row],[Colonne support visé]],1,3)="OUI",1,IF(OR(MID(REFERENCEMENT_FACADE[[#This Row],[Colonne support visé]],1,3)="non",MID(REFERENCEMENT_FACADE[[#This Row],[Colonne support visé]],1,2)="SO"),0,0)),1)</f>
        <v>1</v>
      </c>
      <c r="CG48" s="26">
        <f>IF(RECH_HAUTEUR=FALSE,1,IF(AND(MID(REFERENCEMENT_FACADE[[#This Row],[Colonne situation visé]],1,3)="oui",HAUT_VISEE&lt;=REFERENCEMENT_FACADE[[#This Row],[LIMITATION DE HAUTEUR DE FACADE]],HAUT_VISEE&lt;&gt;"",SITUA_VISEE&lt;&gt;""),1,IF(MID(REFERENCEMENT_FACADE[[#This Row],[Colonne situation visé]],1,3)="non",0,"ERREUR")))</f>
        <v>1</v>
      </c>
      <c r="CH4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8" s="26">
        <f ca="1">IF(REFERENCEMENT_FACADE[[#This Row],[Eligibilité procédé]]&lt;&gt;0,COUNTIF(REFERENCEMENT_FACADE[Eligibilité procédé],"&lt;="&amp;REFERENCEMENT_FACADE[[#This Row],[Eligibilité procédé]])-COUNTIF(REFERENCEMENT_FACADE[Eligibilité procédé],"=0"),ROWS(REFERENCEMENT_FACADE[Ordre]))</f>
        <v>43</v>
      </c>
      <c r="CJ48" s="26">
        <f ca="1">IF(COUNTIF((REFERENCEMENT_FACADE[[#This Row],[Validité]:[zone de simicité]]),"&lt;&gt;"&amp;"")=SUM(REFERENCEMENT_FACADE[[#This Row],[Validité]:[zone de simicité]]),ROW(REFERENCEMENT_FACADE[[#This Row],[zone de simicité]]),"")</f>
        <v>48</v>
      </c>
    </row>
    <row r="49" spans="1:88" s="5" customFormat="1" ht="409.5" x14ac:dyDescent="0.25">
      <c r="A49" s="113">
        <v>45700</v>
      </c>
      <c r="B49" s="85" t="s">
        <v>226</v>
      </c>
      <c r="C49" s="85" t="s">
        <v>420</v>
      </c>
      <c r="D49" s="85" t="s">
        <v>598</v>
      </c>
      <c r="E49" s="101" t="s">
        <v>599</v>
      </c>
      <c r="F49" s="102" t="s">
        <v>152</v>
      </c>
      <c r="G49" s="103" t="s">
        <v>151</v>
      </c>
      <c r="H49" s="104" t="s">
        <v>151</v>
      </c>
      <c r="I49" s="104" t="s">
        <v>150</v>
      </c>
      <c r="J49" s="134" t="str">
        <f>IF(REFERENCEMENT_FACADE[[#This Row],[Charpente bois (NF DTU 31.1)]]="OUI","SO",IF(OR(REFERENCEMENT_FACADE[[#This Row],[FOB (Sous AT/DTA/ATEx)]]="OUI",REFERENCEMENT_FACADE[[#This Row],[FOB (NF DTU 31.4)]]="OUI"),"OUI","SO"))</f>
        <v>OUI</v>
      </c>
      <c r="K49" s="105" t="s">
        <v>151</v>
      </c>
      <c r="L49" s="106" t="s">
        <v>161</v>
      </c>
      <c r="M49" s="85" t="s">
        <v>161</v>
      </c>
      <c r="N49" s="85" t="s">
        <v>161</v>
      </c>
      <c r="O49" s="85" t="s">
        <v>161</v>
      </c>
      <c r="P49" s="85" t="s">
        <v>161</v>
      </c>
      <c r="Q49" s="85" t="s">
        <v>152</v>
      </c>
      <c r="R49" s="85" t="s">
        <v>152</v>
      </c>
      <c r="S49" s="85" t="s">
        <v>152</v>
      </c>
      <c r="T49" s="85" t="s">
        <v>152</v>
      </c>
      <c r="U49" s="85" t="s">
        <v>152</v>
      </c>
      <c r="V49" s="85" t="s">
        <v>152</v>
      </c>
      <c r="W49" s="101" t="s">
        <v>152</v>
      </c>
      <c r="X49" s="111" t="s">
        <v>161</v>
      </c>
      <c r="Y49" s="85" t="s">
        <v>161</v>
      </c>
      <c r="Z49" s="85" t="s">
        <v>161</v>
      </c>
      <c r="AA49" s="85" t="s">
        <v>152</v>
      </c>
      <c r="AB49" s="85" t="s">
        <v>152</v>
      </c>
      <c r="AC49" s="85" t="s">
        <v>152</v>
      </c>
      <c r="AD49" s="85" t="s">
        <v>152</v>
      </c>
      <c r="AE49" s="85" t="s">
        <v>152</v>
      </c>
      <c r="AF49" s="85" t="s">
        <v>152</v>
      </c>
      <c r="AG49" s="85" t="s">
        <v>152</v>
      </c>
      <c r="AH49" s="85" t="s">
        <v>152</v>
      </c>
      <c r="AI49" s="101" t="s">
        <v>152</v>
      </c>
      <c r="AJ49" s="132" t="s">
        <v>600</v>
      </c>
      <c r="AK49" s="132" t="s">
        <v>600</v>
      </c>
      <c r="AL49" s="132" t="s">
        <v>600</v>
      </c>
      <c r="AM49" s="132" t="s">
        <v>600</v>
      </c>
      <c r="AN49" s="132" t="s">
        <v>600</v>
      </c>
      <c r="AO49" s="99"/>
      <c r="AP49" s="99"/>
      <c r="AQ49" s="99"/>
      <c r="AR49" s="99"/>
      <c r="AS49" s="99"/>
      <c r="AT49" s="99"/>
      <c r="AU49" s="99"/>
      <c r="AV49" s="132" t="s">
        <v>600</v>
      </c>
      <c r="AW49" s="132" t="s">
        <v>600</v>
      </c>
      <c r="AX49" s="132" t="s">
        <v>600</v>
      </c>
      <c r="AY49" s="99"/>
      <c r="AZ49" s="99"/>
      <c r="BA49" s="99"/>
      <c r="BB49" s="99"/>
      <c r="BC49" s="99"/>
      <c r="BD49" s="99"/>
      <c r="BE49" s="99"/>
      <c r="BF49" s="99"/>
      <c r="BG49" s="99"/>
      <c r="BH49" s="126" t="s">
        <v>601</v>
      </c>
      <c r="BI49" s="106">
        <v>4</v>
      </c>
      <c r="BJ49" s="85" t="s">
        <v>179</v>
      </c>
      <c r="BK49" s="85" t="s">
        <v>179</v>
      </c>
      <c r="BL49" s="85" t="s">
        <v>179</v>
      </c>
      <c r="BM49" s="107" t="s">
        <v>415</v>
      </c>
      <c r="BN49" s="133" t="s">
        <v>155</v>
      </c>
      <c r="BO49" s="106">
        <v>2</v>
      </c>
      <c r="BP49" s="85" t="s">
        <v>164</v>
      </c>
      <c r="BQ49" s="85" t="s">
        <v>602</v>
      </c>
      <c r="BR49" s="108">
        <v>46752</v>
      </c>
      <c r="BS49" s="109">
        <f ca="1">+(REFERENCEMENT_FACADE[[#This Row],[AVIS LIMITE AU / VALIDITE]]&gt;=TODAY())*1</f>
        <v>1</v>
      </c>
      <c r="BT49" s="85" t="s">
        <v>587</v>
      </c>
      <c r="BU4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49" s="106" t="s">
        <v>603</v>
      </c>
      <c r="BW49"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49"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9"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49"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49"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9"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49"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49"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9" s="110">
        <f ca="1">REFERENCEMENT_FACADE[[#This Row],[VALIDITE]]</f>
        <v>1</v>
      </c>
      <c r="CF49" s="86">
        <f>IF(RECH_SUPPORT=TRUE,IF(MID(REFERENCEMENT_FACADE[[#This Row],[Colonne support visé]],1,3)="OUI",1,IF(OR(MID(REFERENCEMENT_FACADE[[#This Row],[Colonne support visé]],1,3)="non",MID(REFERENCEMENT_FACADE[[#This Row],[Colonne support visé]],1,2)="SO"),0,0)),1)</f>
        <v>1</v>
      </c>
      <c r="CG49" s="86">
        <f>IF(RECH_HAUTEUR=FALSE,1,IF(AND(MID(REFERENCEMENT_FACADE[[#This Row],[Colonne situation visé]],1,3)="oui",HAUT_VISEE&lt;=REFERENCEMENT_FACADE[[#This Row],[LIMITATION DE HAUTEUR DE FACADE]],HAUT_VISEE&lt;&gt;"",SITUA_VISEE&lt;&gt;""),1,IF(MID(REFERENCEMENT_FACADE[[#This Row],[Colonne situation visé]],1,3)="non",0,"ERREUR")))</f>
        <v>1</v>
      </c>
      <c r="CH49"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9" s="86">
        <f ca="1">IF(REFERENCEMENT_FACADE[[#This Row],[Eligibilité procédé]]&lt;&gt;0,COUNTIF(REFERENCEMENT_FACADE[Eligibilité procédé],"&lt;="&amp;REFERENCEMENT_FACADE[[#This Row],[Eligibilité procédé]])-COUNTIF(REFERENCEMENT_FACADE[Eligibilité procédé],"=0"),ROWS(REFERENCEMENT_FACADE[Ordre]))</f>
        <v>44</v>
      </c>
      <c r="CJ49" s="86">
        <f ca="1">IF(COUNTIF((REFERENCEMENT_FACADE[[#This Row],[Validité]:[zone de simicité]]),"&lt;&gt;"&amp;"")=SUM(REFERENCEMENT_FACADE[[#This Row],[Validité]:[zone de simicité]]),ROW(REFERENCEMENT_FACADE[[#This Row],[zone de simicité]]),"")</f>
        <v>49</v>
      </c>
    </row>
    <row r="50" spans="1:88" s="5" customFormat="1" ht="240" x14ac:dyDescent="0.25">
      <c r="A50" s="113">
        <v>45700</v>
      </c>
      <c r="B50" s="51" t="s">
        <v>158</v>
      </c>
      <c r="C50" s="51" t="s">
        <v>317</v>
      </c>
      <c r="D50" s="23" t="s">
        <v>664</v>
      </c>
      <c r="E50" s="24" t="s">
        <v>371</v>
      </c>
      <c r="F50" s="30" t="s">
        <v>151</v>
      </c>
      <c r="G50" s="31" t="s">
        <v>150</v>
      </c>
      <c r="H50" s="19" t="s">
        <v>152</v>
      </c>
      <c r="I50" s="19" t="s">
        <v>152</v>
      </c>
      <c r="J50" s="42" t="str">
        <f>IF(REFERENCEMENT_FACADE[[#This Row],[Charpente bois (NF DTU 31.1)]]="OUI","SO",IF(OR(REFERENCEMENT_FACADE[[#This Row],[FOB (Sous AT/DTA/ATEx)]]="OUI",REFERENCEMENT_FACADE[[#This Row],[FOB (NF DTU 31.4)]]="OUI"),"OUI","SO"))</f>
        <v>SO</v>
      </c>
      <c r="K50" s="32" t="s">
        <v>247</v>
      </c>
      <c r="L50" s="22" t="s">
        <v>150</v>
      </c>
      <c r="M50" s="23" t="s">
        <v>150</v>
      </c>
      <c r="N50" s="23" t="s">
        <v>150</v>
      </c>
      <c r="O50" s="23" t="s">
        <v>152</v>
      </c>
      <c r="P50" s="23" t="s">
        <v>152</v>
      </c>
      <c r="Q50" s="23" t="s">
        <v>152</v>
      </c>
      <c r="R50" s="23" t="s">
        <v>152</v>
      </c>
      <c r="S50" s="23" t="s">
        <v>152</v>
      </c>
      <c r="T50" s="23" t="s">
        <v>152</v>
      </c>
      <c r="U50" s="23" t="s">
        <v>152</v>
      </c>
      <c r="V50" s="23" t="s">
        <v>152</v>
      </c>
      <c r="W50" s="24" t="s">
        <v>152</v>
      </c>
      <c r="X50" s="25" t="s">
        <v>150</v>
      </c>
      <c r="Y50" s="23" t="s">
        <v>152</v>
      </c>
      <c r="Z50" s="23" t="s">
        <v>152</v>
      </c>
      <c r="AA50" s="23" t="s">
        <v>152</v>
      </c>
      <c r="AB50" s="23" t="s">
        <v>152</v>
      </c>
      <c r="AC50" s="23" t="s">
        <v>152</v>
      </c>
      <c r="AD50" s="23" t="s">
        <v>152</v>
      </c>
      <c r="AE50" s="23" t="s">
        <v>152</v>
      </c>
      <c r="AF50" s="23" t="s">
        <v>152</v>
      </c>
      <c r="AG50" s="23" t="s">
        <v>152</v>
      </c>
      <c r="AH50" s="23" t="s">
        <v>152</v>
      </c>
      <c r="AI50" s="24" t="s">
        <v>152</v>
      </c>
      <c r="AJ50" s="81" t="s">
        <v>153</v>
      </c>
      <c r="AK50" s="81" t="s">
        <v>153</v>
      </c>
      <c r="AL50" s="81" t="s">
        <v>153</v>
      </c>
      <c r="AM50" s="21"/>
      <c r="AN50" s="21"/>
      <c r="AO50" s="21"/>
      <c r="AP50" s="21"/>
      <c r="AQ50" s="21"/>
      <c r="AR50" s="21"/>
      <c r="AS50" s="21"/>
      <c r="AT50" s="21"/>
      <c r="AU50" s="21"/>
      <c r="AV50" s="81" t="s">
        <v>153</v>
      </c>
      <c r="AW50" s="21"/>
      <c r="AX50" s="21"/>
      <c r="AY50" s="21"/>
      <c r="AZ50" s="21"/>
      <c r="BA50" s="21"/>
      <c r="BB50" s="21"/>
      <c r="BC50" s="21"/>
      <c r="BD50" s="21"/>
      <c r="BE50" s="21"/>
      <c r="BF50" s="21"/>
      <c r="BG50" s="21"/>
      <c r="BH50" s="56" t="s">
        <v>154</v>
      </c>
      <c r="BI50" s="22">
        <v>4</v>
      </c>
      <c r="BJ50" s="23" t="s">
        <v>179</v>
      </c>
      <c r="BK50" s="23" t="s">
        <v>179</v>
      </c>
      <c r="BL50" s="23" t="s">
        <v>449</v>
      </c>
      <c r="BM50" s="56" t="s">
        <v>665</v>
      </c>
      <c r="BN50" s="20" t="s">
        <v>155</v>
      </c>
      <c r="BO50" s="22">
        <v>0</v>
      </c>
      <c r="BP50" s="51" t="s">
        <v>164</v>
      </c>
      <c r="BQ50" s="23" t="s">
        <v>666</v>
      </c>
      <c r="BR50" s="58">
        <v>46630</v>
      </c>
      <c r="BS50" s="84">
        <f ca="1">+(REFERENCEMENT_FACADE[[#This Row],[AVIS LIMITE AU / VALIDITE]]&gt;=TODAY())*1</f>
        <v>1</v>
      </c>
      <c r="BT50" s="23" t="s">
        <v>150</v>
      </c>
      <c r="BU5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0" s="22"/>
      <c r="BW5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5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2**</v>
      </c>
      <c r="CA5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5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5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0" s="80">
        <f ca="1">REFERENCEMENT_FACADE[[#This Row],[VALIDITE]]</f>
        <v>1</v>
      </c>
      <c r="CF50" s="26">
        <f>IF(RECH_SUPPORT=TRUE,IF(MID(REFERENCEMENT_FACADE[[#This Row],[Colonne support visé]],1,3)="OUI",1,IF(OR(MID(REFERENCEMENT_FACADE[[#This Row],[Colonne support visé]],1,3)="non",MID(REFERENCEMENT_FACADE[[#This Row],[Colonne support visé]],1,2)="SO"),0,0)),1)</f>
        <v>1</v>
      </c>
      <c r="CG50" s="26">
        <f>IF(RECH_HAUTEUR=FALSE,1,IF(AND(MID(REFERENCEMENT_FACADE[[#This Row],[Colonne situation visé]],1,3)="oui",HAUT_VISEE&lt;=REFERENCEMENT_FACADE[[#This Row],[LIMITATION DE HAUTEUR DE FACADE]],HAUT_VISEE&lt;&gt;"",SITUA_VISEE&lt;&gt;""),1,IF(MID(REFERENCEMENT_FACADE[[#This Row],[Colonne situation visé]],1,3)="non",0,"ERREUR")))</f>
        <v>1</v>
      </c>
      <c r="CH5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0" s="26">
        <f ca="1">IF(REFERENCEMENT_FACADE[[#This Row],[Eligibilité procédé]]&lt;&gt;0,COUNTIF(REFERENCEMENT_FACADE[Eligibilité procédé],"&lt;="&amp;REFERENCEMENT_FACADE[[#This Row],[Eligibilité procédé]])-COUNTIF(REFERENCEMENT_FACADE[Eligibilité procédé],"=0"),ROWS(REFERENCEMENT_FACADE[Ordre]))</f>
        <v>45</v>
      </c>
      <c r="CJ50" s="26">
        <f ca="1">IF(COUNTIF((REFERENCEMENT_FACADE[[#This Row],[Validité]:[zone de simicité]]),"&lt;&gt;"&amp;"")=SUM(REFERENCEMENT_FACADE[[#This Row],[Validité]:[zone de simicité]]),ROW(REFERENCEMENT_FACADE[[#This Row],[zone de simicité]]),"")</f>
        <v>50</v>
      </c>
    </row>
    <row r="51" spans="1:88" s="5" customFormat="1" ht="240" x14ac:dyDescent="0.25">
      <c r="A51" s="113">
        <v>45700</v>
      </c>
      <c r="B51" s="23" t="s">
        <v>168</v>
      </c>
      <c r="C51" s="23" t="s">
        <v>169</v>
      </c>
      <c r="D51" s="23" t="s">
        <v>643</v>
      </c>
      <c r="E51" s="24" t="s">
        <v>644</v>
      </c>
      <c r="F51" s="30" t="s">
        <v>151</v>
      </c>
      <c r="G51" s="31" t="s">
        <v>150</v>
      </c>
      <c r="H51" s="19" t="s">
        <v>152</v>
      </c>
      <c r="I51" s="19" t="s">
        <v>152</v>
      </c>
      <c r="J51" s="42" t="str">
        <f>IF(REFERENCEMENT_FACADE[[#This Row],[Charpente bois (NF DTU 31.1)]]="OUI","SO",IF(OR(REFERENCEMENT_FACADE[[#This Row],[FOB (Sous AT/DTA/ATEx)]]="OUI",REFERENCEMENT_FACADE[[#This Row],[FOB (NF DTU 31.4)]]="OUI"),"OUI","SO"))</f>
        <v>SO</v>
      </c>
      <c r="K51" s="32" t="s">
        <v>150</v>
      </c>
      <c r="L51" s="23" t="s">
        <v>150</v>
      </c>
      <c r="M51" s="23" t="s">
        <v>150</v>
      </c>
      <c r="N51" s="23" t="s">
        <v>150</v>
      </c>
      <c r="O51" s="23" t="s">
        <v>152</v>
      </c>
      <c r="P51" s="23" t="s">
        <v>152</v>
      </c>
      <c r="Q51" s="23" t="s">
        <v>152</v>
      </c>
      <c r="R51" s="23" t="s">
        <v>152</v>
      </c>
      <c r="S51" s="23" t="s">
        <v>152</v>
      </c>
      <c r="T51" s="23" t="s">
        <v>152</v>
      </c>
      <c r="U51" s="23" t="s">
        <v>152</v>
      </c>
      <c r="V51" s="23" t="s">
        <v>152</v>
      </c>
      <c r="W51" s="24" t="s">
        <v>152</v>
      </c>
      <c r="X51" s="23" t="s">
        <v>150</v>
      </c>
      <c r="Y51" s="23" t="s">
        <v>152</v>
      </c>
      <c r="Z51" s="23" t="s">
        <v>152</v>
      </c>
      <c r="AA51" s="23" t="s">
        <v>152</v>
      </c>
      <c r="AB51" s="23" t="s">
        <v>152</v>
      </c>
      <c r="AC51" s="23" t="s">
        <v>152</v>
      </c>
      <c r="AD51" s="23" t="s">
        <v>152</v>
      </c>
      <c r="AE51" s="23" t="s">
        <v>152</v>
      </c>
      <c r="AF51" s="23" t="s">
        <v>152</v>
      </c>
      <c r="AG51" s="23" t="s">
        <v>152</v>
      </c>
      <c r="AH51" s="23" t="s">
        <v>152</v>
      </c>
      <c r="AI51" s="24" t="s">
        <v>152</v>
      </c>
      <c r="AJ51" s="81" t="s">
        <v>153</v>
      </c>
      <c r="AK51" s="81" t="s">
        <v>153</v>
      </c>
      <c r="AL51" s="81" t="s">
        <v>153</v>
      </c>
      <c r="AM51" s="21"/>
      <c r="AN51" s="21"/>
      <c r="AO51" s="21"/>
      <c r="AP51" s="21"/>
      <c r="AQ51" s="21"/>
      <c r="AR51" s="21"/>
      <c r="AS51" s="21"/>
      <c r="AT51" s="21"/>
      <c r="AU51" s="21"/>
      <c r="AV51" s="81" t="s">
        <v>153</v>
      </c>
      <c r="AW51" s="21"/>
      <c r="AX51" s="21"/>
      <c r="AY51" s="21"/>
      <c r="AZ51" s="21"/>
      <c r="BA51" s="21"/>
      <c r="BB51" s="21"/>
      <c r="BC51" s="21"/>
      <c r="BD51" s="21"/>
      <c r="BE51" s="21"/>
      <c r="BF51" s="21"/>
      <c r="BG51" s="21"/>
      <c r="BH51" s="56" t="s">
        <v>154</v>
      </c>
      <c r="BI51" s="22">
        <v>4</v>
      </c>
      <c r="BJ51" s="23">
        <v>4</v>
      </c>
      <c r="BK51" s="23">
        <v>4</v>
      </c>
      <c r="BL51" s="23">
        <v>1</v>
      </c>
      <c r="BM51" s="56" t="s">
        <v>645</v>
      </c>
      <c r="BN51" s="20" t="s">
        <v>155</v>
      </c>
      <c r="BO51" s="22">
        <v>0</v>
      </c>
      <c r="BP51" s="23" t="s">
        <v>205</v>
      </c>
      <c r="BQ51" s="23" t="s">
        <v>646</v>
      </c>
      <c r="BR51" s="58">
        <v>46660</v>
      </c>
      <c r="BS51" s="84">
        <f ca="1">+(REFERENCEMENT_FACADE[[#This Row],[AVIS LIMITE AU / VALIDITE]]&gt;=TODAY())*1</f>
        <v>1</v>
      </c>
      <c r="BT51" s="23" t="s">
        <v>206</v>
      </c>
      <c r="BU5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1" s="22"/>
      <c r="BW5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5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5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5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5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1" s="80">
        <f ca="1">REFERENCEMENT_FACADE[[#This Row],[VALIDITE]]</f>
        <v>1</v>
      </c>
      <c r="CF51" s="26">
        <f>IF(RECH_SUPPORT=TRUE,IF(MID(REFERENCEMENT_FACADE[[#This Row],[Colonne support visé]],1,3)="OUI",1,IF(OR(MID(REFERENCEMENT_FACADE[[#This Row],[Colonne support visé]],1,3)="non",MID(REFERENCEMENT_FACADE[[#This Row],[Colonne support visé]],1,2)="SO"),0,0)),1)</f>
        <v>1</v>
      </c>
      <c r="CG51" s="26">
        <f>IF(RECH_HAUTEUR=FALSE,1,IF(AND(MID(REFERENCEMENT_FACADE[[#This Row],[Colonne situation visé]],1,3)="oui",HAUT_VISEE&lt;=REFERENCEMENT_FACADE[[#This Row],[LIMITATION DE HAUTEUR DE FACADE]],HAUT_VISEE&lt;&gt;"",SITUA_VISEE&lt;&gt;""),1,IF(MID(REFERENCEMENT_FACADE[[#This Row],[Colonne situation visé]],1,3)="non",0,"ERREUR")))</f>
        <v>1</v>
      </c>
      <c r="CH5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1" s="26">
        <f ca="1">IF(REFERENCEMENT_FACADE[[#This Row],[Eligibilité procédé]]&lt;&gt;0,COUNTIF(REFERENCEMENT_FACADE[Eligibilité procédé],"&lt;="&amp;REFERENCEMENT_FACADE[[#This Row],[Eligibilité procédé]])-COUNTIF(REFERENCEMENT_FACADE[Eligibilité procédé],"=0"),ROWS(REFERENCEMENT_FACADE[Ordre]))</f>
        <v>46</v>
      </c>
      <c r="CJ51" s="26">
        <f ca="1">IF(COUNTIF((REFERENCEMENT_FACADE[[#This Row],[Validité]:[zone de simicité]]),"&lt;&gt;"&amp;"")=SUM(REFERENCEMENT_FACADE[[#This Row],[Validité]:[zone de simicité]]),ROW(REFERENCEMENT_FACADE[[#This Row],[zone de simicité]]),"")</f>
        <v>51</v>
      </c>
    </row>
    <row r="52" spans="1:88" s="5" customFormat="1" ht="409.5" x14ac:dyDescent="0.25">
      <c r="A52" s="113">
        <v>45700</v>
      </c>
      <c r="B52" s="85" t="s">
        <v>168</v>
      </c>
      <c r="C52" s="85" t="s">
        <v>421</v>
      </c>
      <c r="D52" s="85" t="s">
        <v>598</v>
      </c>
      <c r="E52" s="101" t="s">
        <v>599</v>
      </c>
      <c r="F52" s="102" t="s">
        <v>152</v>
      </c>
      <c r="G52" s="103" t="s">
        <v>151</v>
      </c>
      <c r="H52" s="104" t="s">
        <v>151</v>
      </c>
      <c r="I52" s="104" t="s">
        <v>150</v>
      </c>
      <c r="J52" s="134" t="str">
        <f>IF(REFERENCEMENT_FACADE[[#This Row],[Charpente bois (NF DTU 31.1)]]="OUI","SO",IF(OR(REFERENCEMENT_FACADE[[#This Row],[FOB (Sous AT/DTA/ATEx)]]="OUI",REFERENCEMENT_FACADE[[#This Row],[FOB (NF DTU 31.4)]]="OUI"),"OUI","SO"))</f>
        <v>OUI</v>
      </c>
      <c r="K52" s="105" t="s">
        <v>151</v>
      </c>
      <c r="L52" s="85" t="s">
        <v>161</v>
      </c>
      <c r="M52" s="85" t="s">
        <v>161</v>
      </c>
      <c r="N52" s="85" t="s">
        <v>161</v>
      </c>
      <c r="O52" s="85" t="s">
        <v>152</v>
      </c>
      <c r="P52" s="85" t="s">
        <v>152</v>
      </c>
      <c r="Q52" s="85" t="s">
        <v>152</v>
      </c>
      <c r="R52" s="85" t="s">
        <v>152</v>
      </c>
      <c r="S52" s="85" t="s">
        <v>152</v>
      </c>
      <c r="T52" s="85" t="s">
        <v>152</v>
      </c>
      <c r="U52" s="85" t="s">
        <v>152</v>
      </c>
      <c r="V52" s="85" t="s">
        <v>152</v>
      </c>
      <c r="W52" s="101" t="s">
        <v>152</v>
      </c>
      <c r="X52" s="85" t="s">
        <v>161</v>
      </c>
      <c r="Y52" s="85" t="s">
        <v>161</v>
      </c>
      <c r="Z52" s="85" t="s">
        <v>161</v>
      </c>
      <c r="AA52" s="85" t="s">
        <v>152</v>
      </c>
      <c r="AB52" s="85" t="s">
        <v>152</v>
      </c>
      <c r="AC52" s="85" t="s">
        <v>152</v>
      </c>
      <c r="AD52" s="85" t="s">
        <v>152</v>
      </c>
      <c r="AE52" s="85" t="s">
        <v>152</v>
      </c>
      <c r="AF52" s="85" t="s">
        <v>152</v>
      </c>
      <c r="AG52" s="85" t="s">
        <v>152</v>
      </c>
      <c r="AH52" s="85" t="s">
        <v>152</v>
      </c>
      <c r="AI52" s="101" t="s">
        <v>152</v>
      </c>
      <c r="AJ52" s="132" t="s">
        <v>600</v>
      </c>
      <c r="AK52" s="132" t="s">
        <v>600</v>
      </c>
      <c r="AL52" s="132" t="s">
        <v>600</v>
      </c>
      <c r="AM52" s="132"/>
      <c r="AN52" s="132"/>
      <c r="AO52" s="98"/>
      <c r="AP52" s="98"/>
      <c r="AQ52" s="98"/>
      <c r="AR52" s="98"/>
      <c r="AS52" s="98"/>
      <c r="AT52" s="98"/>
      <c r="AU52" s="98"/>
      <c r="AV52" s="132" t="s">
        <v>600</v>
      </c>
      <c r="AW52" s="132" t="s">
        <v>600</v>
      </c>
      <c r="AX52" s="132" t="s">
        <v>600</v>
      </c>
      <c r="AY52" s="98"/>
      <c r="AZ52" s="98"/>
      <c r="BA52" s="98"/>
      <c r="BB52" s="98"/>
      <c r="BC52" s="98"/>
      <c r="BD52" s="98"/>
      <c r="BE52" s="98"/>
      <c r="BF52" s="98"/>
      <c r="BG52" s="98"/>
      <c r="BH52" s="126" t="s">
        <v>601</v>
      </c>
      <c r="BI52" s="106">
        <v>4</v>
      </c>
      <c r="BJ52" s="85" t="s">
        <v>179</v>
      </c>
      <c r="BK52" s="85" t="s">
        <v>179</v>
      </c>
      <c r="BL52" s="85" t="s">
        <v>179</v>
      </c>
      <c r="BM52" s="107" t="s">
        <v>415</v>
      </c>
      <c r="BN52" s="133" t="s">
        <v>155</v>
      </c>
      <c r="BO52" s="106">
        <v>2</v>
      </c>
      <c r="BP52" s="85" t="s">
        <v>164</v>
      </c>
      <c r="BQ52" s="85" t="s">
        <v>602</v>
      </c>
      <c r="BR52" s="108">
        <v>46752</v>
      </c>
      <c r="BS52" s="109">
        <f ca="1">+(REFERENCEMENT_FACADE[[#This Row],[AVIS LIMITE AU / VALIDITE]]&gt;=TODAY())*1</f>
        <v>1</v>
      </c>
      <c r="BT52" s="85" t="s">
        <v>587</v>
      </c>
      <c r="BU5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2" s="106" t="s">
        <v>603</v>
      </c>
      <c r="BW52"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2"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2"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52"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52"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2"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52"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52"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2" s="110">
        <f ca="1">REFERENCEMENT_FACADE[[#This Row],[VALIDITE]]</f>
        <v>1</v>
      </c>
      <c r="CF52" s="86">
        <f>IF(RECH_SUPPORT=TRUE,IF(MID(REFERENCEMENT_FACADE[[#This Row],[Colonne support visé]],1,3)="OUI",1,IF(OR(MID(REFERENCEMENT_FACADE[[#This Row],[Colonne support visé]],1,3)="non",MID(REFERENCEMENT_FACADE[[#This Row],[Colonne support visé]],1,2)="SO"),0,0)),1)</f>
        <v>1</v>
      </c>
      <c r="CG52" s="86">
        <f>IF(RECH_HAUTEUR=FALSE,1,IF(AND(MID(REFERENCEMENT_FACADE[[#This Row],[Colonne situation visé]],1,3)="oui",HAUT_VISEE&lt;=REFERENCEMENT_FACADE[[#This Row],[LIMITATION DE HAUTEUR DE FACADE]],HAUT_VISEE&lt;&gt;"",SITUA_VISEE&lt;&gt;""),1,IF(MID(REFERENCEMENT_FACADE[[#This Row],[Colonne situation visé]],1,3)="non",0,"ERREUR")))</f>
        <v>1</v>
      </c>
      <c r="CH52"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2" s="86">
        <f ca="1">IF(REFERENCEMENT_FACADE[[#This Row],[Eligibilité procédé]]&lt;&gt;0,COUNTIF(REFERENCEMENT_FACADE[Eligibilité procédé],"&lt;="&amp;REFERENCEMENT_FACADE[[#This Row],[Eligibilité procédé]])-COUNTIF(REFERENCEMENT_FACADE[Eligibilité procédé],"=0"),ROWS(REFERENCEMENT_FACADE[Ordre]))</f>
        <v>47</v>
      </c>
      <c r="CJ52" s="86">
        <f ca="1">IF(COUNTIF((REFERENCEMENT_FACADE[[#This Row],[Validité]:[zone de simicité]]),"&lt;&gt;"&amp;"")=SUM(REFERENCEMENT_FACADE[[#This Row],[Validité]:[zone de simicité]]),ROW(REFERENCEMENT_FACADE[[#This Row],[zone de simicité]]),"")</f>
        <v>52</v>
      </c>
    </row>
    <row r="53" spans="1:88" s="5" customFormat="1" ht="409.5" x14ac:dyDescent="0.25">
      <c r="A53" s="113">
        <v>45700</v>
      </c>
      <c r="B53" s="85" t="s">
        <v>148</v>
      </c>
      <c r="C53" s="85" t="s">
        <v>606</v>
      </c>
      <c r="D53" s="85" t="s">
        <v>598</v>
      </c>
      <c r="E53" s="101" t="s">
        <v>599</v>
      </c>
      <c r="F53" s="102" t="s">
        <v>152</v>
      </c>
      <c r="G53" s="103" t="s">
        <v>151</v>
      </c>
      <c r="H53" s="104" t="s">
        <v>151</v>
      </c>
      <c r="I53" s="104" t="s">
        <v>150</v>
      </c>
      <c r="J53" s="134" t="str">
        <f>IF(REFERENCEMENT_FACADE[[#This Row],[Charpente bois (NF DTU 31.1)]]="OUI","SO",IF(OR(REFERENCEMENT_FACADE[[#This Row],[FOB (Sous AT/DTA/ATEx)]]="OUI",REFERENCEMENT_FACADE[[#This Row],[FOB (NF DTU 31.4)]]="OUI"),"OUI","SO"))</f>
        <v>OUI</v>
      </c>
      <c r="K53" s="105" t="s">
        <v>151</v>
      </c>
      <c r="L53" s="85" t="s">
        <v>161</v>
      </c>
      <c r="M53" s="85" t="s">
        <v>161</v>
      </c>
      <c r="N53" s="85" t="s">
        <v>161</v>
      </c>
      <c r="O53" s="85" t="s">
        <v>161</v>
      </c>
      <c r="P53" s="85" t="s">
        <v>161</v>
      </c>
      <c r="Q53" s="85" t="s">
        <v>161</v>
      </c>
      <c r="R53" s="85" t="s">
        <v>161</v>
      </c>
      <c r="S53" s="85" t="s">
        <v>152</v>
      </c>
      <c r="T53" s="85" t="s">
        <v>152</v>
      </c>
      <c r="U53" s="85" t="s">
        <v>152</v>
      </c>
      <c r="V53" s="85" t="s">
        <v>152</v>
      </c>
      <c r="W53" s="101" t="s">
        <v>152</v>
      </c>
      <c r="X53" s="85" t="s">
        <v>161</v>
      </c>
      <c r="Y53" s="85" t="s">
        <v>161</v>
      </c>
      <c r="Z53" s="85" t="s">
        <v>161</v>
      </c>
      <c r="AA53" s="85" t="s">
        <v>152</v>
      </c>
      <c r="AB53" s="85" t="s">
        <v>152</v>
      </c>
      <c r="AC53" s="85" t="s">
        <v>152</v>
      </c>
      <c r="AD53" s="85" t="s">
        <v>152</v>
      </c>
      <c r="AE53" s="85" t="s">
        <v>152</v>
      </c>
      <c r="AF53" s="85" t="s">
        <v>152</v>
      </c>
      <c r="AG53" s="85" t="s">
        <v>152</v>
      </c>
      <c r="AH53" s="85" t="s">
        <v>152</v>
      </c>
      <c r="AI53" s="101" t="s">
        <v>152</v>
      </c>
      <c r="AJ53" s="132" t="s">
        <v>600</v>
      </c>
      <c r="AK53" s="132" t="s">
        <v>600</v>
      </c>
      <c r="AL53" s="132" t="s">
        <v>600</v>
      </c>
      <c r="AM53" s="132" t="s">
        <v>600</v>
      </c>
      <c r="AN53" s="132" t="s">
        <v>600</v>
      </c>
      <c r="AO53" s="132" t="s">
        <v>600</v>
      </c>
      <c r="AP53" s="132" t="s">
        <v>600</v>
      </c>
      <c r="AQ53" s="98"/>
      <c r="AR53" s="98"/>
      <c r="AS53" s="98"/>
      <c r="AT53" s="98"/>
      <c r="AU53" s="98"/>
      <c r="AV53" s="132" t="s">
        <v>600</v>
      </c>
      <c r="AW53" s="132" t="s">
        <v>600</v>
      </c>
      <c r="AX53" s="132" t="s">
        <v>600</v>
      </c>
      <c r="AY53" s="98"/>
      <c r="AZ53" s="98"/>
      <c r="BA53" s="98"/>
      <c r="BB53" s="98"/>
      <c r="BC53" s="98"/>
      <c r="BD53" s="98"/>
      <c r="BE53" s="98"/>
      <c r="BF53" s="98"/>
      <c r="BG53" s="98"/>
      <c r="BH53" s="126" t="s">
        <v>601</v>
      </c>
      <c r="BI53" s="106">
        <v>4</v>
      </c>
      <c r="BJ53" s="85" t="s">
        <v>179</v>
      </c>
      <c r="BK53" s="85" t="s">
        <v>179</v>
      </c>
      <c r="BL53" s="85" t="s">
        <v>179</v>
      </c>
      <c r="BM53" s="107" t="s">
        <v>415</v>
      </c>
      <c r="BN53" s="133" t="s">
        <v>155</v>
      </c>
      <c r="BO53" s="106">
        <v>2</v>
      </c>
      <c r="BP53" s="85" t="s">
        <v>164</v>
      </c>
      <c r="BQ53" s="85" t="s">
        <v>602</v>
      </c>
      <c r="BR53" s="108">
        <v>46752</v>
      </c>
      <c r="BS53" s="109">
        <f ca="1">+(REFERENCEMENT_FACADE[[#This Row],[AVIS LIMITE AU / VALIDITE]]&gt;=TODAY())*1</f>
        <v>1</v>
      </c>
      <c r="BT53" s="85" t="s">
        <v>587</v>
      </c>
      <c r="BU5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3" s="106" t="s">
        <v>603</v>
      </c>
      <c r="BW53"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3"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3"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53"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53"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3"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53"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10 m</v>
      </c>
      <c r="CD53"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3" s="110">
        <f ca="1">REFERENCEMENT_FACADE[[#This Row],[VALIDITE]]</f>
        <v>1</v>
      </c>
      <c r="CF53" s="86">
        <f>IF(RECH_SUPPORT=TRUE,IF(MID(REFERENCEMENT_FACADE[[#This Row],[Colonne support visé]],1,3)="OUI",1,IF(OR(MID(REFERENCEMENT_FACADE[[#This Row],[Colonne support visé]],1,3)="non",MID(REFERENCEMENT_FACADE[[#This Row],[Colonne support visé]],1,2)="SO"),0,0)),1)</f>
        <v>1</v>
      </c>
      <c r="CG53" s="86">
        <f>IF(RECH_HAUTEUR=FALSE,1,IF(AND(MID(REFERENCEMENT_FACADE[[#This Row],[Colonne situation visé]],1,3)="oui",HAUT_VISEE&lt;=REFERENCEMENT_FACADE[[#This Row],[LIMITATION DE HAUTEUR DE FACADE]],HAUT_VISEE&lt;&gt;"",SITUA_VISEE&lt;&gt;""),1,IF(MID(REFERENCEMENT_FACADE[[#This Row],[Colonne situation visé]],1,3)="non",0,"ERREUR")))</f>
        <v>1</v>
      </c>
      <c r="CH53"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3" s="86">
        <f ca="1">IF(REFERENCEMENT_FACADE[[#This Row],[Eligibilité procédé]]&lt;&gt;0,COUNTIF(REFERENCEMENT_FACADE[Eligibilité procédé],"&lt;="&amp;REFERENCEMENT_FACADE[[#This Row],[Eligibilité procédé]])-COUNTIF(REFERENCEMENT_FACADE[Eligibilité procédé],"=0"),ROWS(REFERENCEMENT_FACADE[Ordre]))</f>
        <v>48</v>
      </c>
      <c r="CJ53" s="86">
        <f ca="1">IF(COUNTIF((REFERENCEMENT_FACADE[[#This Row],[Validité]:[zone de simicité]]),"&lt;&gt;"&amp;"")=SUM(REFERENCEMENT_FACADE[[#This Row],[Validité]:[zone de simicité]]),ROW(REFERENCEMENT_FACADE[[#This Row],[zone de simicité]]),"")</f>
        <v>53</v>
      </c>
    </row>
    <row r="54" spans="1:88" s="5" customFormat="1" ht="240" x14ac:dyDescent="0.25">
      <c r="A54" s="113">
        <v>45700</v>
      </c>
      <c r="B54" s="23" t="s">
        <v>168</v>
      </c>
      <c r="C54" s="23" t="s">
        <v>240</v>
      </c>
      <c r="D54" s="23" t="s">
        <v>593</v>
      </c>
      <c r="E54" s="95" t="s">
        <v>594</v>
      </c>
      <c r="F54" s="30" t="s">
        <v>151</v>
      </c>
      <c r="G54" s="31" t="s">
        <v>150</v>
      </c>
      <c r="H54" s="19" t="s">
        <v>152</v>
      </c>
      <c r="I54" s="19" t="s">
        <v>152</v>
      </c>
      <c r="J54" s="42" t="str">
        <f>IF(REFERENCEMENT_FACADE[[#This Row],[Charpente bois (NF DTU 31.1)]]="OUI","SO",IF(OR(REFERENCEMENT_FACADE[[#This Row],[FOB (Sous AT/DTA/ATEx)]]="OUI",REFERENCEMENT_FACADE[[#This Row],[FOB (NF DTU 31.4)]]="OUI"),"OUI","SO"))</f>
        <v>SO</v>
      </c>
      <c r="K54" s="32" t="s">
        <v>150</v>
      </c>
      <c r="L54" s="23" t="s">
        <v>150</v>
      </c>
      <c r="M54" s="23" t="s">
        <v>150</v>
      </c>
      <c r="N54" s="23" t="s">
        <v>150</v>
      </c>
      <c r="O54" s="23" t="s">
        <v>152</v>
      </c>
      <c r="P54" s="23" t="s">
        <v>152</v>
      </c>
      <c r="Q54" s="23" t="s">
        <v>152</v>
      </c>
      <c r="R54" s="23" t="s">
        <v>152</v>
      </c>
      <c r="S54" s="23" t="s">
        <v>152</v>
      </c>
      <c r="T54" s="23" t="s">
        <v>152</v>
      </c>
      <c r="U54" s="23" t="s">
        <v>152</v>
      </c>
      <c r="V54" s="23" t="s">
        <v>152</v>
      </c>
      <c r="W54" s="24" t="s">
        <v>152</v>
      </c>
      <c r="X54" s="23" t="s">
        <v>150</v>
      </c>
      <c r="Y54" s="23" t="s">
        <v>152</v>
      </c>
      <c r="Z54" s="23" t="s">
        <v>152</v>
      </c>
      <c r="AA54" s="23" t="s">
        <v>152</v>
      </c>
      <c r="AB54" s="23" t="s">
        <v>152</v>
      </c>
      <c r="AC54" s="23" t="s">
        <v>152</v>
      </c>
      <c r="AD54" s="23" t="s">
        <v>152</v>
      </c>
      <c r="AE54" s="23" t="s">
        <v>152</v>
      </c>
      <c r="AF54" s="23" t="s">
        <v>152</v>
      </c>
      <c r="AG54" s="23" t="s">
        <v>152</v>
      </c>
      <c r="AH54" s="23" t="s">
        <v>152</v>
      </c>
      <c r="AI54" s="24" t="s">
        <v>152</v>
      </c>
      <c r="AJ54" s="81" t="s">
        <v>153</v>
      </c>
      <c r="AK54" s="81" t="s">
        <v>153</v>
      </c>
      <c r="AL54" s="81" t="s">
        <v>153</v>
      </c>
      <c r="AM54" s="21"/>
      <c r="AN54" s="21"/>
      <c r="AO54" s="21"/>
      <c r="AP54" s="21"/>
      <c r="AQ54" s="21"/>
      <c r="AR54" s="21"/>
      <c r="AS54" s="21"/>
      <c r="AT54" s="21"/>
      <c r="AU54" s="21"/>
      <c r="AV54" s="81" t="s">
        <v>153</v>
      </c>
      <c r="AW54" s="21"/>
      <c r="AX54" s="21"/>
      <c r="AY54" s="21"/>
      <c r="AZ54" s="21"/>
      <c r="BA54" s="21"/>
      <c r="BB54" s="21"/>
      <c r="BC54" s="21"/>
      <c r="BD54" s="21"/>
      <c r="BE54" s="21"/>
      <c r="BF54" s="21"/>
      <c r="BG54" s="21"/>
      <c r="BH54" s="56" t="s">
        <v>154</v>
      </c>
      <c r="BI54" s="22">
        <v>4</v>
      </c>
      <c r="BJ54" s="23" t="s">
        <v>179</v>
      </c>
      <c r="BK54" s="23" t="s">
        <v>179</v>
      </c>
      <c r="BL54" s="23" t="s">
        <v>179</v>
      </c>
      <c r="BM54" s="56" t="s">
        <v>595</v>
      </c>
      <c r="BN54" s="20" t="s">
        <v>155</v>
      </c>
      <c r="BO54" s="22">
        <v>0</v>
      </c>
      <c r="BP54" s="23" t="s">
        <v>164</v>
      </c>
      <c r="BQ54" s="23" t="s">
        <v>596</v>
      </c>
      <c r="BR54" s="58">
        <v>47057</v>
      </c>
      <c r="BS54" s="84">
        <f ca="1">+(REFERENCEMENT_FACADE[[#This Row],[AVIS LIMITE AU / VALIDITE]]&gt;=TODAY())*1</f>
        <v>1</v>
      </c>
      <c r="BT54" s="23" t="s">
        <v>150</v>
      </c>
      <c r="BU5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4" s="22" t="s">
        <v>597</v>
      </c>
      <c r="BW5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5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5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5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5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4" s="80">
        <f ca="1">REFERENCEMENT_FACADE[[#This Row],[VALIDITE]]</f>
        <v>1</v>
      </c>
      <c r="CF54" s="26">
        <f>IF(RECH_SUPPORT=TRUE,IF(MID(REFERENCEMENT_FACADE[[#This Row],[Colonne support visé]],1,3)="OUI",1,IF(OR(MID(REFERENCEMENT_FACADE[[#This Row],[Colonne support visé]],1,3)="non",MID(REFERENCEMENT_FACADE[[#This Row],[Colonne support visé]],1,2)="SO"),0,0)),1)</f>
        <v>1</v>
      </c>
      <c r="CG54" s="26">
        <f>IF(RECH_HAUTEUR=FALSE,1,IF(AND(MID(REFERENCEMENT_FACADE[[#This Row],[Colonne situation visé]],1,3)="oui",HAUT_VISEE&lt;=REFERENCEMENT_FACADE[[#This Row],[LIMITATION DE HAUTEUR DE FACADE]],HAUT_VISEE&lt;&gt;"",SITUA_VISEE&lt;&gt;""),1,IF(MID(REFERENCEMENT_FACADE[[#This Row],[Colonne situation visé]],1,3)="non",0,"ERREUR")))</f>
        <v>1</v>
      </c>
      <c r="CH5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4" s="26">
        <f ca="1">IF(REFERENCEMENT_FACADE[[#This Row],[Eligibilité procédé]]&lt;&gt;0,COUNTIF(REFERENCEMENT_FACADE[Eligibilité procédé],"&lt;="&amp;REFERENCEMENT_FACADE[[#This Row],[Eligibilité procédé]])-COUNTIF(REFERENCEMENT_FACADE[Eligibilité procédé],"=0"),ROWS(REFERENCEMENT_FACADE[Ordre]))</f>
        <v>49</v>
      </c>
      <c r="CJ54" s="26">
        <f ca="1">IF(COUNTIF((REFERENCEMENT_FACADE[[#This Row],[Validité]:[zone de simicité]]),"&lt;&gt;"&amp;"")=SUM(REFERENCEMENT_FACADE[[#This Row],[Validité]:[zone de simicité]]),ROW(REFERENCEMENT_FACADE[[#This Row],[zone de simicité]]),"")</f>
        <v>54</v>
      </c>
    </row>
    <row r="55" spans="1:88" s="5" customFormat="1" ht="409.5" x14ac:dyDescent="0.25">
      <c r="A55" s="113">
        <v>45700</v>
      </c>
      <c r="B55" s="85" t="s">
        <v>168</v>
      </c>
      <c r="C55" s="85" t="s">
        <v>422</v>
      </c>
      <c r="D55" s="85" t="s">
        <v>598</v>
      </c>
      <c r="E55" s="101" t="s">
        <v>599</v>
      </c>
      <c r="F55" s="102" t="s">
        <v>152</v>
      </c>
      <c r="G55" s="103" t="s">
        <v>151</v>
      </c>
      <c r="H55" s="104" t="s">
        <v>151</v>
      </c>
      <c r="I55" s="104" t="s">
        <v>150</v>
      </c>
      <c r="J55" s="134" t="str">
        <f>IF(REFERENCEMENT_FACADE[[#This Row],[Charpente bois (NF DTU 31.1)]]="OUI","SO",IF(OR(REFERENCEMENT_FACADE[[#This Row],[FOB (Sous AT/DTA/ATEx)]]="OUI",REFERENCEMENT_FACADE[[#This Row],[FOB (NF DTU 31.4)]]="OUI"),"OUI","SO"))</f>
        <v>OUI</v>
      </c>
      <c r="K55" s="105" t="s">
        <v>151</v>
      </c>
      <c r="L55" s="85" t="s">
        <v>161</v>
      </c>
      <c r="M55" s="85" t="s">
        <v>161</v>
      </c>
      <c r="N55" s="85" t="s">
        <v>161</v>
      </c>
      <c r="O55" s="85" t="s">
        <v>152</v>
      </c>
      <c r="P55" s="85" t="s">
        <v>152</v>
      </c>
      <c r="Q55" s="85" t="s">
        <v>152</v>
      </c>
      <c r="R55" s="85" t="s">
        <v>152</v>
      </c>
      <c r="S55" s="85" t="s">
        <v>152</v>
      </c>
      <c r="T55" s="85" t="s">
        <v>152</v>
      </c>
      <c r="U55" s="85" t="s">
        <v>152</v>
      </c>
      <c r="V55" s="85" t="s">
        <v>152</v>
      </c>
      <c r="W55" s="101" t="s">
        <v>152</v>
      </c>
      <c r="X55" s="85" t="s">
        <v>161</v>
      </c>
      <c r="Y55" s="85" t="s">
        <v>161</v>
      </c>
      <c r="Z55" s="85" t="s">
        <v>161</v>
      </c>
      <c r="AA55" s="85" t="s">
        <v>152</v>
      </c>
      <c r="AB55" s="85" t="s">
        <v>152</v>
      </c>
      <c r="AC55" s="85" t="s">
        <v>152</v>
      </c>
      <c r="AD55" s="85" t="s">
        <v>152</v>
      </c>
      <c r="AE55" s="85" t="s">
        <v>152</v>
      </c>
      <c r="AF55" s="85" t="s">
        <v>152</v>
      </c>
      <c r="AG55" s="85" t="s">
        <v>152</v>
      </c>
      <c r="AH55" s="85" t="s">
        <v>152</v>
      </c>
      <c r="AI55" s="101" t="s">
        <v>152</v>
      </c>
      <c r="AJ55" s="132" t="s">
        <v>600</v>
      </c>
      <c r="AK55" s="132" t="s">
        <v>600</v>
      </c>
      <c r="AL55" s="132" t="s">
        <v>600</v>
      </c>
      <c r="AM55" s="132" t="s">
        <v>600</v>
      </c>
      <c r="AN55" s="132" t="s">
        <v>600</v>
      </c>
      <c r="AO55" s="98"/>
      <c r="AP55" s="98"/>
      <c r="AQ55" s="98"/>
      <c r="AR55" s="98"/>
      <c r="AS55" s="98"/>
      <c r="AT55" s="98"/>
      <c r="AU55" s="98"/>
      <c r="AV55" s="132" t="s">
        <v>600</v>
      </c>
      <c r="AW55" s="132" t="s">
        <v>600</v>
      </c>
      <c r="AX55" s="132" t="s">
        <v>600</v>
      </c>
      <c r="AY55" s="98"/>
      <c r="AZ55" s="98"/>
      <c r="BA55" s="98"/>
      <c r="BB55" s="98"/>
      <c r="BC55" s="98"/>
      <c r="BD55" s="98"/>
      <c r="BE55" s="98"/>
      <c r="BF55" s="98"/>
      <c r="BG55" s="98"/>
      <c r="BH55" s="126" t="s">
        <v>601</v>
      </c>
      <c r="BI55" s="106">
        <v>4</v>
      </c>
      <c r="BJ55" s="85" t="s">
        <v>179</v>
      </c>
      <c r="BK55" s="85" t="s">
        <v>179</v>
      </c>
      <c r="BL55" s="85" t="s">
        <v>179</v>
      </c>
      <c r="BM55" s="107" t="s">
        <v>415</v>
      </c>
      <c r="BN55" s="133" t="s">
        <v>155</v>
      </c>
      <c r="BO55" s="106">
        <v>2</v>
      </c>
      <c r="BP55" s="85" t="s">
        <v>164</v>
      </c>
      <c r="BQ55" s="85" t="s">
        <v>602</v>
      </c>
      <c r="BR55" s="108">
        <v>46752</v>
      </c>
      <c r="BS55" s="109">
        <f ca="1">+(REFERENCEMENT_FACADE[[#This Row],[AVIS LIMITE AU / VALIDITE]]&gt;=TODAY())*1</f>
        <v>1</v>
      </c>
      <c r="BT55" s="85" t="s">
        <v>587</v>
      </c>
      <c r="BU5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5" s="106" t="s">
        <v>603</v>
      </c>
      <c r="BW55"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5"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5"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55"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55"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5"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55"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55"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5" s="110">
        <f ca="1">REFERENCEMENT_FACADE[[#This Row],[VALIDITE]]</f>
        <v>1</v>
      </c>
      <c r="CF55" s="86">
        <f>IF(RECH_SUPPORT=TRUE,IF(MID(REFERENCEMENT_FACADE[[#This Row],[Colonne support visé]],1,3)="OUI",1,IF(OR(MID(REFERENCEMENT_FACADE[[#This Row],[Colonne support visé]],1,3)="non",MID(REFERENCEMENT_FACADE[[#This Row],[Colonne support visé]],1,2)="SO"),0,0)),1)</f>
        <v>1</v>
      </c>
      <c r="CG55" s="86">
        <f>IF(RECH_HAUTEUR=FALSE,1,IF(AND(MID(REFERENCEMENT_FACADE[[#This Row],[Colonne situation visé]],1,3)="oui",HAUT_VISEE&lt;=REFERENCEMENT_FACADE[[#This Row],[LIMITATION DE HAUTEUR DE FACADE]],HAUT_VISEE&lt;&gt;"",SITUA_VISEE&lt;&gt;""),1,IF(MID(REFERENCEMENT_FACADE[[#This Row],[Colonne situation visé]],1,3)="non",0,"ERREUR")))</f>
        <v>1</v>
      </c>
      <c r="CH55"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5" s="86">
        <f ca="1">IF(REFERENCEMENT_FACADE[[#This Row],[Eligibilité procédé]]&lt;&gt;0,COUNTIF(REFERENCEMENT_FACADE[Eligibilité procédé],"&lt;="&amp;REFERENCEMENT_FACADE[[#This Row],[Eligibilité procédé]])-COUNTIF(REFERENCEMENT_FACADE[Eligibilité procédé],"=0"),ROWS(REFERENCEMENT_FACADE[Ordre]))</f>
        <v>50</v>
      </c>
      <c r="CJ55" s="86">
        <f ca="1">IF(COUNTIF((REFERENCEMENT_FACADE[[#This Row],[Validité]:[zone de simicité]]),"&lt;&gt;"&amp;"")=SUM(REFERENCEMENT_FACADE[[#This Row],[Validité]:[zone de simicité]]),ROW(REFERENCEMENT_FACADE[[#This Row],[zone de simicité]]),"")</f>
        <v>55</v>
      </c>
    </row>
    <row r="56" spans="1:88" s="5" customFormat="1" ht="409.5" x14ac:dyDescent="0.25">
      <c r="A56" s="113">
        <v>45700</v>
      </c>
      <c r="B56" s="85" t="s">
        <v>158</v>
      </c>
      <c r="C56" s="85" t="s">
        <v>509</v>
      </c>
      <c r="D56" s="85" t="s">
        <v>598</v>
      </c>
      <c r="E56" s="101" t="s">
        <v>599</v>
      </c>
      <c r="F56" s="102" t="s">
        <v>152</v>
      </c>
      <c r="G56" s="103" t="s">
        <v>151</v>
      </c>
      <c r="H56" s="104" t="s">
        <v>151</v>
      </c>
      <c r="I56" s="104" t="s">
        <v>150</v>
      </c>
      <c r="J56" s="134" t="str">
        <f>IF(REFERENCEMENT_FACADE[[#This Row],[Charpente bois (NF DTU 31.1)]]="OUI","SO",IF(OR(REFERENCEMENT_FACADE[[#This Row],[FOB (Sous AT/DTA/ATEx)]]="OUI",REFERENCEMENT_FACADE[[#This Row],[FOB (NF DTU 31.4)]]="OUI"),"OUI","SO"))</f>
        <v>OUI</v>
      </c>
      <c r="K56" s="105" t="s">
        <v>151</v>
      </c>
      <c r="L56" s="85" t="s">
        <v>161</v>
      </c>
      <c r="M56" s="85" t="s">
        <v>161</v>
      </c>
      <c r="N56" s="85" t="s">
        <v>161</v>
      </c>
      <c r="O56" s="85" t="s">
        <v>161</v>
      </c>
      <c r="P56" s="85" t="s">
        <v>161</v>
      </c>
      <c r="Q56" s="85" t="s">
        <v>152</v>
      </c>
      <c r="R56" s="85" t="s">
        <v>152</v>
      </c>
      <c r="S56" s="85" t="s">
        <v>152</v>
      </c>
      <c r="T56" s="85" t="s">
        <v>152</v>
      </c>
      <c r="U56" s="85" t="s">
        <v>152</v>
      </c>
      <c r="V56" s="85" t="s">
        <v>152</v>
      </c>
      <c r="W56" s="101" t="s">
        <v>152</v>
      </c>
      <c r="X56" s="85" t="s">
        <v>161</v>
      </c>
      <c r="Y56" s="85" t="s">
        <v>161</v>
      </c>
      <c r="Z56" s="85" t="s">
        <v>161</v>
      </c>
      <c r="AA56" s="85" t="s">
        <v>152</v>
      </c>
      <c r="AB56" s="85" t="s">
        <v>152</v>
      </c>
      <c r="AC56" s="85" t="s">
        <v>152</v>
      </c>
      <c r="AD56" s="85" t="s">
        <v>152</v>
      </c>
      <c r="AE56" s="85" t="s">
        <v>152</v>
      </c>
      <c r="AF56" s="85" t="s">
        <v>152</v>
      </c>
      <c r="AG56" s="85" t="s">
        <v>152</v>
      </c>
      <c r="AH56" s="85" t="s">
        <v>152</v>
      </c>
      <c r="AI56" s="101" t="s">
        <v>152</v>
      </c>
      <c r="AJ56" s="132" t="s">
        <v>600</v>
      </c>
      <c r="AK56" s="132" t="s">
        <v>600</v>
      </c>
      <c r="AL56" s="132" t="s">
        <v>600</v>
      </c>
      <c r="AM56" s="132" t="s">
        <v>600</v>
      </c>
      <c r="AN56" s="132" t="s">
        <v>600</v>
      </c>
      <c r="AO56" s="98"/>
      <c r="AP56" s="98"/>
      <c r="AQ56" s="98"/>
      <c r="AR56" s="98"/>
      <c r="AS56" s="98"/>
      <c r="AT56" s="98"/>
      <c r="AU56" s="98"/>
      <c r="AV56" s="132" t="s">
        <v>600</v>
      </c>
      <c r="AW56" s="132" t="s">
        <v>600</v>
      </c>
      <c r="AX56" s="132" t="s">
        <v>600</v>
      </c>
      <c r="AY56" s="98"/>
      <c r="AZ56" s="98"/>
      <c r="BA56" s="98"/>
      <c r="BB56" s="98"/>
      <c r="BC56" s="98"/>
      <c r="BD56" s="98"/>
      <c r="BE56" s="98"/>
      <c r="BF56" s="98"/>
      <c r="BG56" s="98"/>
      <c r="BH56" s="126" t="s">
        <v>601</v>
      </c>
      <c r="BI56" s="106">
        <v>4</v>
      </c>
      <c r="BJ56" s="85" t="s">
        <v>179</v>
      </c>
      <c r="BK56" s="85" t="s">
        <v>179</v>
      </c>
      <c r="BL56" s="85" t="s">
        <v>179</v>
      </c>
      <c r="BM56" s="107" t="s">
        <v>415</v>
      </c>
      <c r="BN56" s="133" t="s">
        <v>155</v>
      </c>
      <c r="BO56" s="106">
        <v>2</v>
      </c>
      <c r="BP56" s="85" t="s">
        <v>164</v>
      </c>
      <c r="BQ56" s="85" t="s">
        <v>602</v>
      </c>
      <c r="BR56" s="108">
        <v>46752</v>
      </c>
      <c r="BS56" s="109">
        <f ca="1">+(REFERENCEMENT_FACADE[[#This Row],[AVIS LIMITE AU / VALIDITE]]&gt;=TODAY())*1</f>
        <v>1</v>
      </c>
      <c r="BT56" s="85" t="s">
        <v>587</v>
      </c>
      <c r="BU5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6" s="106" t="s">
        <v>603</v>
      </c>
      <c r="BW56"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6"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6"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56"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56"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6"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56"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56"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6" s="110">
        <f ca="1">REFERENCEMENT_FACADE[[#This Row],[VALIDITE]]</f>
        <v>1</v>
      </c>
      <c r="CF56" s="86">
        <f>IF(RECH_SUPPORT=TRUE,IF(MID(REFERENCEMENT_FACADE[[#This Row],[Colonne support visé]],1,3)="OUI",1,IF(OR(MID(REFERENCEMENT_FACADE[[#This Row],[Colonne support visé]],1,3)="non",MID(REFERENCEMENT_FACADE[[#This Row],[Colonne support visé]],1,2)="SO"),0,0)),1)</f>
        <v>1</v>
      </c>
      <c r="CG56" s="86">
        <f>IF(RECH_HAUTEUR=FALSE,1,IF(AND(MID(REFERENCEMENT_FACADE[[#This Row],[Colonne situation visé]],1,3)="oui",HAUT_VISEE&lt;=REFERENCEMENT_FACADE[[#This Row],[LIMITATION DE HAUTEUR DE FACADE]],HAUT_VISEE&lt;&gt;"",SITUA_VISEE&lt;&gt;""),1,IF(MID(REFERENCEMENT_FACADE[[#This Row],[Colonne situation visé]],1,3)="non",0,"ERREUR")))</f>
        <v>1</v>
      </c>
      <c r="CH56"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6" s="86">
        <f ca="1">IF(REFERENCEMENT_FACADE[[#This Row],[Eligibilité procédé]]&lt;&gt;0,COUNTIF(REFERENCEMENT_FACADE[Eligibilité procédé],"&lt;="&amp;REFERENCEMENT_FACADE[[#This Row],[Eligibilité procédé]])-COUNTIF(REFERENCEMENT_FACADE[Eligibilité procédé],"=0"),ROWS(REFERENCEMENT_FACADE[Ordre]))</f>
        <v>51</v>
      </c>
      <c r="CJ56" s="86">
        <f ca="1">IF(COUNTIF((REFERENCEMENT_FACADE[[#This Row],[Validité]:[zone de simicité]]),"&lt;&gt;"&amp;"")=SUM(REFERENCEMENT_FACADE[[#This Row],[Validité]:[zone de simicité]]),ROW(REFERENCEMENT_FACADE[[#This Row],[zone de simicité]]),"")</f>
        <v>56</v>
      </c>
    </row>
    <row r="57" spans="1:88" s="5" customFormat="1" ht="270" x14ac:dyDescent="0.25">
      <c r="A57" s="113">
        <v>45700</v>
      </c>
      <c r="B57" s="51" t="s">
        <v>158</v>
      </c>
      <c r="C57" s="23" t="s">
        <v>300</v>
      </c>
      <c r="D57" s="23" t="s">
        <v>702</v>
      </c>
      <c r="E57" s="75" t="s">
        <v>375</v>
      </c>
      <c r="F57" s="30" t="s">
        <v>151</v>
      </c>
      <c r="G57" s="31" t="s">
        <v>150</v>
      </c>
      <c r="H57" s="19" t="s">
        <v>152</v>
      </c>
      <c r="I57" s="19" t="s">
        <v>152</v>
      </c>
      <c r="J57" s="42" t="str">
        <f>IF(REFERENCEMENT_FACADE[[#This Row],[Charpente bois (NF DTU 31.1)]]="OUI","SO",IF(OR(REFERENCEMENT_FACADE[[#This Row],[FOB (Sous AT/DTA/ATEx)]]="OUI",REFERENCEMENT_FACADE[[#This Row],[FOB (NF DTU 31.4)]]="OUI"),"OUI","SO"))</f>
        <v>SO</v>
      </c>
      <c r="K57" s="32" t="s">
        <v>150</v>
      </c>
      <c r="L57" s="23" t="s">
        <v>150</v>
      </c>
      <c r="M57" s="23" t="s">
        <v>150</v>
      </c>
      <c r="N57" s="23" t="s">
        <v>150</v>
      </c>
      <c r="O57" s="23" t="s">
        <v>161</v>
      </c>
      <c r="P57" s="23" t="s">
        <v>161</v>
      </c>
      <c r="Q57" s="23" t="s">
        <v>161</v>
      </c>
      <c r="R57" s="23" t="s">
        <v>161</v>
      </c>
      <c r="S57" s="23" t="s">
        <v>152</v>
      </c>
      <c r="T57" s="23" t="s">
        <v>152</v>
      </c>
      <c r="U57" s="23" t="s">
        <v>152</v>
      </c>
      <c r="V57" s="23" t="s">
        <v>152</v>
      </c>
      <c r="W57" s="24" t="s">
        <v>152</v>
      </c>
      <c r="X57" s="23" t="s">
        <v>161</v>
      </c>
      <c r="Y57" s="23" t="s">
        <v>161</v>
      </c>
      <c r="Z57" s="23" t="s">
        <v>161</v>
      </c>
      <c r="AA57" s="23" t="s">
        <v>161</v>
      </c>
      <c r="AB57" s="23" t="s">
        <v>161</v>
      </c>
      <c r="AC57" s="23" t="s">
        <v>152</v>
      </c>
      <c r="AD57" s="23" t="s">
        <v>152</v>
      </c>
      <c r="AE57" s="23" t="s">
        <v>152</v>
      </c>
      <c r="AF57" s="23" t="s">
        <v>152</v>
      </c>
      <c r="AG57" s="23" t="s">
        <v>152</v>
      </c>
      <c r="AH57" s="23" t="s">
        <v>152</v>
      </c>
      <c r="AI57" s="24" t="s">
        <v>152</v>
      </c>
      <c r="AJ57" s="81" t="s">
        <v>153</v>
      </c>
      <c r="AK57" s="81" t="s">
        <v>153</v>
      </c>
      <c r="AL57" s="81" t="s">
        <v>153</v>
      </c>
      <c r="AM57" s="81" t="s">
        <v>358</v>
      </c>
      <c r="AN57" s="81" t="s">
        <v>358</v>
      </c>
      <c r="AO57" s="81" t="s">
        <v>703</v>
      </c>
      <c r="AP57" s="81" t="s">
        <v>703</v>
      </c>
      <c r="AQ57" s="55"/>
      <c r="AR57" s="55"/>
      <c r="AS57" s="55"/>
      <c r="AT57" s="55"/>
      <c r="AU57" s="55"/>
      <c r="AV57" s="81" t="s">
        <v>358</v>
      </c>
      <c r="AW57" s="81" t="s">
        <v>358</v>
      </c>
      <c r="AX57" s="81" t="s">
        <v>358</v>
      </c>
      <c r="AY57" s="81" t="s">
        <v>699</v>
      </c>
      <c r="AZ57" s="81" t="s">
        <v>699</v>
      </c>
      <c r="BA57" s="21"/>
      <c r="BB57" s="21"/>
      <c r="BC57" s="21"/>
      <c r="BD57" s="21"/>
      <c r="BE57" s="21"/>
      <c r="BF57" s="21"/>
      <c r="BG57" s="21"/>
      <c r="BH57" s="56" t="s">
        <v>154</v>
      </c>
      <c r="BI57" s="22">
        <v>4</v>
      </c>
      <c r="BJ57" s="23" t="s">
        <v>179</v>
      </c>
      <c r="BK57" s="23" t="s">
        <v>179</v>
      </c>
      <c r="BL57" s="23">
        <v>1</v>
      </c>
      <c r="BM57" s="56" t="s">
        <v>704</v>
      </c>
      <c r="BN57" s="20" t="s">
        <v>155</v>
      </c>
      <c r="BO57" s="22">
        <v>0</v>
      </c>
      <c r="BP57" s="23" t="s">
        <v>164</v>
      </c>
      <c r="BQ57" s="23" t="s">
        <v>705</v>
      </c>
      <c r="BR57" s="58">
        <v>46446</v>
      </c>
      <c r="BS57" s="84">
        <f ca="1">+(REFERENCEMENT_FACADE[[#This Row],[AVIS LIMITE AU / VALIDITE]]&gt;=TODAY())*1</f>
        <v>1</v>
      </c>
      <c r="BT57" s="23" t="s">
        <v>150</v>
      </c>
      <c r="BU5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7" s="22"/>
      <c r="BW5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5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5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5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5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7" s="80">
        <f ca="1">REFERENCEMENT_FACADE[[#This Row],[VALIDITE]]</f>
        <v>1</v>
      </c>
      <c r="CF57" s="26">
        <f>IF(RECH_SUPPORT=TRUE,IF(MID(REFERENCEMENT_FACADE[[#This Row],[Colonne support visé]],1,3)="OUI",1,IF(OR(MID(REFERENCEMENT_FACADE[[#This Row],[Colonne support visé]],1,3)="non",MID(REFERENCEMENT_FACADE[[#This Row],[Colonne support visé]],1,2)="SO"),0,0)),1)</f>
        <v>1</v>
      </c>
      <c r="CG57" s="26">
        <f>IF(RECH_HAUTEUR=FALSE,1,IF(AND(MID(REFERENCEMENT_FACADE[[#This Row],[Colonne situation visé]],1,3)="oui",HAUT_VISEE&lt;=REFERENCEMENT_FACADE[[#This Row],[LIMITATION DE HAUTEUR DE FACADE]],HAUT_VISEE&lt;&gt;"",SITUA_VISEE&lt;&gt;""),1,IF(MID(REFERENCEMENT_FACADE[[#This Row],[Colonne situation visé]],1,3)="non",0,"ERREUR")))</f>
        <v>1</v>
      </c>
      <c r="CH5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7" s="26">
        <f ca="1">IF(REFERENCEMENT_FACADE[[#This Row],[Eligibilité procédé]]&lt;&gt;0,COUNTIF(REFERENCEMENT_FACADE[Eligibilité procédé],"&lt;="&amp;REFERENCEMENT_FACADE[[#This Row],[Eligibilité procédé]])-COUNTIF(REFERENCEMENT_FACADE[Eligibilité procédé],"=0"),ROWS(REFERENCEMENT_FACADE[Ordre]))</f>
        <v>52</v>
      </c>
      <c r="CJ57" s="26">
        <f ca="1">IF(COUNTIF((REFERENCEMENT_FACADE[[#This Row],[Validité]:[zone de simicité]]),"&lt;&gt;"&amp;"")=SUM(REFERENCEMENT_FACADE[[#This Row],[Validité]:[zone de simicité]]),ROW(REFERENCEMENT_FACADE[[#This Row],[zone de simicité]]),"")</f>
        <v>57</v>
      </c>
    </row>
    <row r="58" spans="1:88" s="5" customFormat="1" ht="240" x14ac:dyDescent="0.25">
      <c r="A58" s="122">
        <v>45881</v>
      </c>
      <c r="B58" s="23" t="s">
        <v>158</v>
      </c>
      <c r="C58" s="23" t="s">
        <v>777</v>
      </c>
      <c r="D58" s="23" t="s">
        <v>387</v>
      </c>
      <c r="E58" s="24" t="s">
        <v>387</v>
      </c>
      <c r="F58" s="30" t="s">
        <v>152</v>
      </c>
      <c r="G58" s="31" t="s">
        <v>150</v>
      </c>
      <c r="H58" s="19" t="s">
        <v>152</v>
      </c>
      <c r="I58" s="18" t="s">
        <v>152</v>
      </c>
      <c r="J58" s="42" t="str">
        <f>IF(REFERENCEMENT_FACADE[[#This Row],[Charpente bois (NF DTU 31.1)]]="OUI","SO",IF(OR(REFERENCEMENT_FACADE[[#This Row],[FOB (Sous AT/DTA/ATEx)]]="OUI",REFERENCEMENT_FACADE[[#This Row],[FOB (NF DTU 31.4)]]="OUI"),"OUI","SO"))</f>
        <v>SO</v>
      </c>
      <c r="K58" s="19" t="s">
        <v>150</v>
      </c>
      <c r="L58" s="106" t="s">
        <v>150</v>
      </c>
      <c r="M58" s="23" t="s">
        <v>150</v>
      </c>
      <c r="N58" s="23" t="s">
        <v>150</v>
      </c>
      <c r="O58" s="23" t="s">
        <v>161</v>
      </c>
      <c r="P58" s="23" t="s">
        <v>161</v>
      </c>
      <c r="Q58" s="23" t="s">
        <v>161</v>
      </c>
      <c r="R58" s="23" t="s">
        <v>161</v>
      </c>
      <c r="S58" s="23" t="s">
        <v>152</v>
      </c>
      <c r="T58" s="23" t="s">
        <v>152</v>
      </c>
      <c r="U58" s="23" t="s">
        <v>152</v>
      </c>
      <c r="V58" s="23" t="s">
        <v>152</v>
      </c>
      <c r="W58" s="24" t="s">
        <v>152</v>
      </c>
      <c r="X58" s="85" t="s">
        <v>150</v>
      </c>
      <c r="Y58" s="23" t="s">
        <v>150</v>
      </c>
      <c r="Z58" s="23" t="s">
        <v>150</v>
      </c>
      <c r="AA58" s="23" t="s">
        <v>161</v>
      </c>
      <c r="AB58" s="23" t="s">
        <v>161</v>
      </c>
      <c r="AC58" s="23" t="s">
        <v>161</v>
      </c>
      <c r="AD58" s="23" t="s">
        <v>161</v>
      </c>
      <c r="AE58" s="23" t="s">
        <v>152</v>
      </c>
      <c r="AF58" s="23" t="s">
        <v>152</v>
      </c>
      <c r="AG58" s="23" t="s">
        <v>152</v>
      </c>
      <c r="AH58" s="23" t="s">
        <v>152</v>
      </c>
      <c r="AI58" s="24" t="s">
        <v>152</v>
      </c>
      <c r="AJ58" s="81" t="s">
        <v>153</v>
      </c>
      <c r="AK58" s="81" t="s">
        <v>153</v>
      </c>
      <c r="AL58" s="81" t="s">
        <v>153</v>
      </c>
      <c r="AM58" s="81" t="s">
        <v>715</v>
      </c>
      <c r="AN58" s="81" t="s">
        <v>715</v>
      </c>
      <c r="AO58" s="81" t="s">
        <v>715</v>
      </c>
      <c r="AP58" s="81" t="s">
        <v>715</v>
      </c>
      <c r="AQ58" s="55"/>
      <c r="AR58" s="55"/>
      <c r="AS58" s="55"/>
      <c r="AT58" s="55"/>
      <c r="AU58" s="55"/>
      <c r="AV58" s="81" t="s">
        <v>153</v>
      </c>
      <c r="AW58" s="81" t="s">
        <v>153</v>
      </c>
      <c r="AX58" s="81" t="s">
        <v>153</v>
      </c>
      <c r="AY58" s="81" t="s">
        <v>715</v>
      </c>
      <c r="AZ58" s="81" t="s">
        <v>715</v>
      </c>
      <c r="BA58" s="81" t="s">
        <v>715</v>
      </c>
      <c r="BB58" s="81" t="s">
        <v>715</v>
      </c>
      <c r="BC58" s="55"/>
      <c r="BD58" s="55"/>
      <c r="BE58" s="55"/>
      <c r="BF58" s="55"/>
      <c r="BG58" s="55"/>
      <c r="BH58" s="56" t="s">
        <v>154</v>
      </c>
      <c r="BI58" s="22">
        <v>4</v>
      </c>
      <c r="BJ58" s="23">
        <v>2</v>
      </c>
      <c r="BK58" s="23">
        <v>1</v>
      </c>
      <c r="BL58" s="23">
        <v>1</v>
      </c>
      <c r="BM58" s="56"/>
      <c r="BN58" s="20" t="s">
        <v>155</v>
      </c>
      <c r="BO58" s="50"/>
      <c r="BP58" s="23" t="s">
        <v>750</v>
      </c>
      <c r="BQ58" s="207" t="s">
        <v>776</v>
      </c>
      <c r="BR58" s="58" t="s">
        <v>260</v>
      </c>
      <c r="BS58" s="164">
        <f ca="1">+(REFERENCEMENT_FACADE[[#This Row],[AVIS LIMITE AU / VALIDITE]]&gt;=TODAY())*1</f>
        <v>1</v>
      </c>
      <c r="BT58" s="23" t="s">
        <v>751</v>
      </c>
      <c r="BU5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8" s="22"/>
      <c r="BW5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5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5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5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5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8" s="80">
        <f ca="1">REFERENCEMENT_FACADE[[#This Row],[VALIDITE]]</f>
        <v>1</v>
      </c>
      <c r="CF58" s="26">
        <f>IF(RECH_SUPPORT=TRUE,IF(MID(REFERENCEMENT_FACADE[[#This Row],[Colonne support visé]],1,3)="OUI",1,IF(OR(MID(REFERENCEMENT_FACADE[[#This Row],[Colonne support visé]],1,3)="non",MID(REFERENCEMENT_FACADE[[#This Row],[Colonne support visé]],1,2)="SO"),0,0)),1)</f>
        <v>1</v>
      </c>
      <c r="CG58" s="26">
        <f>IF(RECH_HAUTEUR=FALSE,1,IF(AND(MID(REFERENCEMENT_FACADE[[#This Row],[Colonne situation visé]],1,3)="oui",HAUT_VISEE&lt;=REFERENCEMENT_FACADE[[#This Row],[LIMITATION DE HAUTEUR DE FACADE]],HAUT_VISEE&lt;&gt;"",SITUA_VISEE&lt;&gt;""),1,IF(MID(REFERENCEMENT_FACADE[[#This Row],[Colonne situation visé]],1,3)="non",0,"ERREUR")))</f>
        <v>1</v>
      </c>
      <c r="CH5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8" s="26">
        <f ca="1">IF(REFERENCEMENT_FACADE[[#This Row],[Eligibilité procédé]]&lt;&gt;0,COUNTIF(REFERENCEMENT_FACADE[Eligibilité procédé],"&lt;="&amp;REFERENCEMENT_FACADE[[#This Row],[Eligibilité procédé]])-COUNTIF(REFERENCEMENT_FACADE[Eligibilité procédé],"=0"),ROWS(REFERENCEMENT_FACADE[Ordre]))</f>
        <v>53</v>
      </c>
      <c r="CJ58" s="26">
        <f ca="1">IF(COUNTIF((REFERENCEMENT_FACADE[[#This Row],[Validité]:[zone de simicité]]),"&lt;&gt;"&amp;"")=SUM(REFERENCEMENT_FACADE[[#This Row],[Validité]:[zone de simicité]]),ROW(REFERENCEMENT_FACADE[[#This Row],[zone de simicité]]),"")</f>
        <v>58</v>
      </c>
    </row>
    <row r="59" spans="1:88" s="5" customFormat="1" ht="409.5" x14ac:dyDescent="0.25">
      <c r="A59" s="113">
        <v>45700</v>
      </c>
      <c r="B59" s="85" t="s">
        <v>165</v>
      </c>
      <c r="C59" s="85" t="s">
        <v>510</v>
      </c>
      <c r="D59" s="85" t="s">
        <v>598</v>
      </c>
      <c r="E59" s="101" t="s">
        <v>599</v>
      </c>
      <c r="F59" s="102" t="s">
        <v>152</v>
      </c>
      <c r="G59" s="103" t="s">
        <v>151</v>
      </c>
      <c r="H59" s="104" t="s">
        <v>151</v>
      </c>
      <c r="I59" s="104" t="s">
        <v>150</v>
      </c>
      <c r="J59" s="134" t="str">
        <f>IF(REFERENCEMENT_FACADE[[#This Row],[Charpente bois (NF DTU 31.1)]]="OUI","SO",IF(OR(REFERENCEMENT_FACADE[[#This Row],[FOB (Sous AT/DTA/ATEx)]]="OUI",REFERENCEMENT_FACADE[[#This Row],[FOB (NF DTU 31.4)]]="OUI"),"OUI","SO"))</f>
        <v>OUI</v>
      </c>
      <c r="K59" s="104" t="s">
        <v>151</v>
      </c>
      <c r="L59" s="106" t="s">
        <v>161</v>
      </c>
      <c r="M59" s="85" t="s">
        <v>161</v>
      </c>
      <c r="N59" s="85" t="s">
        <v>161</v>
      </c>
      <c r="O59" s="85" t="s">
        <v>161</v>
      </c>
      <c r="P59" s="85" t="s">
        <v>152</v>
      </c>
      <c r="Q59" s="85" t="s">
        <v>152</v>
      </c>
      <c r="R59" s="85" t="s">
        <v>152</v>
      </c>
      <c r="S59" s="85" t="s">
        <v>152</v>
      </c>
      <c r="T59" s="85" t="s">
        <v>152</v>
      </c>
      <c r="U59" s="85" t="s">
        <v>152</v>
      </c>
      <c r="V59" s="85" t="s">
        <v>152</v>
      </c>
      <c r="W59" s="101" t="s">
        <v>152</v>
      </c>
      <c r="X59" s="85" t="s">
        <v>161</v>
      </c>
      <c r="Y59" s="85" t="s">
        <v>161</v>
      </c>
      <c r="Z59" s="85" t="s">
        <v>161</v>
      </c>
      <c r="AA59" s="85" t="s">
        <v>152</v>
      </c>
      <c r="AB59" s="85" t="s">
        <v>152</v>
      </c>
      <c r="AC59" s="85" t="s">
        <v>152</v>
      </c>
      <c r="AD59" s="85" t="s">
        <v>152</v>
      </c>
      <c r="AE59" s="85" t="s">
        <v>152</v>
      </c>
      <c r="AF59" s="85" t="s">
        <v>152</v>
      </c>
      <c r="AG59" s="85" t="s">
        <v>152</v>
      </c>
      <c r="AH59" s="85" t="s">
        <v>152</v>
      </c>
      <c r="AI59" s="101" t="s">
        <v>152</v>
      </c>
      <c r="AJ59" s="132" t="s">
        <v>600</v>
      </c>
      <c r="AK59" s="132" t="s">
        <v>600</v>
      </c>
      <c r="AL59" s="132" t="s">
        <v>600</v>
      </c>
      <c r="AM59" s="132" t="s">
        <v>600</v>
      </c>
      <c r="AN59" s="99"/>
      <c r="AO59" s="98"/>
      <c r="AP59" s="98"/>
      <c r="AQ59" s="98"/>
      <c r="AR59" s="98"/>
      <c r="AS59" s="98"/>
      <c r="AT59" s="98"/>
      <c r="AU59" s="98"/>
      <c r="AV59" s="132" t="s">
        <v>600</v>
      </c>
      <c r="AW59" s="132" t="s">
        <v>600</v>
      </c>
      <c r="AX59" s="132" t="s">
        <v>600</v>
      </c>
      <c r="AY59" s="98"/>
      <c r="AZ59" s="98"/>
      <c r="BA59" s="98"/>
      <c r="BB59" s="98"/>
      <c r="BC59" s="98"/>
      <c r="BD59" s="98"/>
      <c r="BE59" s="98"/>
      <c r="BF59" s="98"/>
      <c r="BG59" s="98"/>
      <c r="BH59" s="126" t="s">
        <v>601</v>
      </c>
      <c r="BI59" s="106">
        <v>4</v>
      </c>
      <c r="BJ59" s="85" t="s">
        <v>179</v>
      </c>
      <c r="BK59" s="85" t="s">
        <v>179</v>
      </c>
      <c r="BL59" s="85" t="s">
        <v>179</v>
      </c>
      <c r="BM59" s="107" t="s">
        <v>415</v>
      </c>
      <c r="BN59" s="133" t="s">
        <v>155</v>
      </c>
      <c r="BO59" s="106">
        <v>2</v>
      </c>
      <c r="BP59" s="85" t="s">
        <v>164</v>
      </c>
      <c r="BQ59" s="85" t="s">
        <v>602</v>
      </c>
      <c r="BR59" s="108">
        <v>46752</v>
      </c>
      <c r="BS59" s="109">
        <f ca="1">+(REFERENCEMENT_FACADE[[#This Row],[AVIS LIMITE AU / VALIDITE]]&gt;=TODAY())*1</f>
        <v>1</v>
      </c>
      <c r="BT59" s="85" t="s">
        <v>587</v>
      </c>
      <c r="BU5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9" s="106" t="s">
        <v>603</v>
      </c>
      <c r="BW59"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59"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9"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15</v>
      </c>
      <c r="BZ59"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59"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9"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59"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15 m
(Situation d) h≤ 10 m</v>
      </c>
      <c r="CD59"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9" s="110">
        <f ca="1">REFERENCEMENT_FACADE[[#This Row],[VALIDITE]]</f>
        <v>1</v>
      </c>
      <c r="CF59" s="86">
        <f>IF(RECH_SUPPORT=TRUE,IF(MID(REFERENCEMENT_FACADE[[#This Row],[Colonne support visé]],1,3)="OUI",1,IF(OR(MID(REFERENCEMENT_FACADE[[#This Row],[Colonne support visé]],1,3)="non",MID(REFERENCEMENT_FACADE[[#This Row],[Colonne support visé]],1,2)="SO"),0,0)),1)</f>
        <v>1</v>
      </c>
      <c r="CG59" s="86">
        <f>IF(RECH_HAUTEUR=FALSE,1,IF(AND(MID(REFERENCEMENT_FACADE[[#This Row],[Colonne situation visé]],1,3)="oui",HAUT_VISEE&lt;=REFERENCEMENT_FACADE[[#This Row],[LIMITATION DE HAUTEUR DE FACADE]],HAUT_VISEE&lt;&gt;"",SITUA_VISEE&lt;&gt;""),1,IF(MID(REFERENCEMENT_FACADE[[#This Row],[Colonne situation visé]],1,3)="non",0,"ERREUR")))</f>
        <v>1</v>
      </c>
      <c r="CH59"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9" s="86">
        <f ca="1">IF(REFERENCEMENT_FACADE[[#This Row],[Eligibilité procédé]]&lt;&gt;0,COUNTIF(REFERENCEMENT_FACADE[Eligibilité procédé],"&lt;="&amp;REFERENCEMENT_FACADE[[#This Row],[Eligibilité procédé]])-COUNTIF(REFERENCEMENT_FACADE[Eligibilité procédé],"=0"),ROWS(REFERENCEMENT_FACADE[Ordre]))</f>
        <v>54</v>
      </c>
      <c r="CJ59" s="86">
        <f ca="1">IF(COUNTIF((REFERENCEMENT_FACADE[[#This Row],[Validité]:[zone de simicité]]),"&lt;&gt;"&amp;"")=SUM(REFERENCEMENT_FACADE[[#This Row],[Validité]:[zone de simicité]]),ROW(REFERENCEMENT_FACADE[[#This Row],[zone de simicité]]),"")</f>
        <v>59</v>
      </c>
    </row>
    <row r="60" spans="1:88" s="5" customFormat="1" ht="240" x14ac:dyDescent="0.25">
      <c r="A60" s="113">
        <v>45700</v>
      </c>
      <c r="B60" s="23" t="s">
        <v>165</v>
      </c>
      <c r="C60" s="23" t="s">
        <v>571</v>
      </c>
      <c r="D60" s="93" t="s">
        <v>572</v>
      </c>
      <c r="E60" s="94" t="s">
        <v>387</v>
      </c>
      <c r="F60" s="30" t="s">
        <v>150</v>
      </c>
      <c r="G60" s="31" t="s">
        <v>152</v>
      </c>
      <c r="H60" s="19" t="s">
        <v>152</v>
      </c>
      <c r="I60" s="19" t="s">
        <v>152</v>
      </c>
      <c r="J60" s="42" t="str">
        <f>IF(REFERENCEMENT_FACADE[[#This Row],[Charpente bois (NF DTU 31.1)]]="OUI","SO",IF(OR(REFERENCEMENT_FACADE[[#This Row],[FOB (Sous AT/DTA/ATEx)]]="OUI",REFERENCEMENT_FACADE[[#This Row],[FOB (NF DTU 31.4)]]="OUI"),"OUI","SO"))</f>
        <v>SO</v>
      </c>
      <c r="K60" s="32" t="s">
        <v>152</v>
      </c>
      <c r="L60" s="23" t="s">
        <v>150</v>
      </c>
      <c r="M60" s="23" t="s">
        <v>150</v>
      </c>
      <c r="N60" s="23" t="s">
        <v>150</v>
      </c>
      <c r="O60" s="23" t="s">
        <v>152</v>
      </c>
      <c r="P60" s="23" t="s">
        <v>152</v>
      </c>
      <c r="Q60" s="23" t="s">
        <v>152</v>
      </c>
      <c r="R60" s="23" t="s">
        <v>152</v>
      </c>
      <c r="S60" s="23" t="s">
        <v>152</v>
      </c>
      <c r="T60" s="23" t="s">
        <v>152</v>
      </c>
      <c r="U60" s="23" t="s">
        <v>152</v>
      </c>
      <c r="V60" s="23" t="s">
        <v>152</v>
      </c>
      <c r="W60" s="24" t="s">
        <v>152</v>
      </c>
      <c r="X60" s="23" t="s">
        <v>150</v>
      </c>
      <c r="Y60" s="23" t="s">
        <v>150</v>
      </c>
      <c r="Z60" s="23" t="s">
        <v>150</v>
      </c>
      <c r="AA60" s="23" t="s">
        <v>152</v>
      </c>
      <c r="AB60" s="23" t="s">
        <v>152</v>
      </c>
      <c r="AC60" s="23" t="s">
        <v>152</v>
      </c>
      <c r="AD60" s="23" t="s">
        <v>152</v>
      </c>
      <c r="AE60" s="23" t="s">
        <v>152</v>
      </c>
      <c r="AF60" s="23" t="s">
        <v>152</v>
      </c>
      <c r="AG60" s="23" t="s">
        <v>152</v>
      </c>
      <c r="AH60" s="23" t="s">
        <v>152</v>
      </c>
      <c r="AI60" s="24" t="s">
        <v>152</v>
      </c>
      <c r="AJ60" s="81"/>
      <c r="AK60" s="81"/>
      <c r="AL60" s="81"/>
      <c r="AM60" s="81"/>
      <c r="AN60" s="81"/>
      <c r="AO60" s="81"/>
      <c r="AP60" s="81"/>
      <c r="AQ60" s="81"/>
      <c r="AR60" s="55"/>
      <c r="AS60" s="55"/>
      <c r="AT60" s="55"/>
      <c r="AU60" s="55"/>
      <c r="AV60" s="81"/>
      <c r="AW60" s="81"/>
      <c r="AX60" s="81"/>
      <c r="AY60" s="55"/>
      <c r="AZ60" s="55"/>
      <c r="BA60" s="55"/>
      <c r="BB60" s="55"/>
      <c r="BC60" s="55"/>
      <c r="BD60" s="55"/>
      <c r="BE60" s="55"/>
      <c r="BF60" s="55"/>
      <c r="BG60" s="55"/>
      <c r="BH60" s="56" t="s">
        <v>154</v>
      </c>
      <c r="BI60" s="22">
        <v>4</v>
      </c>
      <c r="BJ60" s="23">
        <v>2</v>
      </c>
      <c r="BK60" s="23">
        <v>1</v>
      </c>
      <c r="BL60" s="23">
        <v>1</v>
      </c>
      <c r="BM60" s="78"/>
      <c r="BN60" s="20" t="s">
        <v>155</v>
      </c>
      <c r="BO60" s="22">
        <v>0</v>
      </c>
      <c r="BP60" s="51" t="s">
        <v>398</v>
      </c>
      <c r="BQ60" s="202" t="s">
        <v>774</v>
      </c>
      <c r="BR60" s="83" t="s">
        <v>260</v>
      </c>
      <c r="BS60" s="84">
        <f ca="1">+(REFERENCEMENT_FACADE[[#This Row],[AVIS LIMITE AU / VALIDITE]]&gt;=TODAY())*1</f>
        <v>1</v>
      </c>
      <c r="BT60" s="23" t="s">
        <v>574</v>
      </c>
      <c r="BU6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 AVEC UN SUIVI DU RETOUR D'EXPERIENCE</v>
      </c>
      <c r="BV60" s="22"/>
      <c r="BW6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6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6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0" s="80">
        <f ca="1">REFERENCEMENT_FACADE[[#This Row],[VALIDITE]]</f>
        <v>1</v>
      </c>
      <c r="CF60" s="26">
        <f>IF(RECH_SUPPORT=TRUE,IF(MID(REFERENCEMENT_FACADE[[#This Row],[Colonne support visé]],1,3)="OUI",1,IF(OR(MID(REFERENCEMENT_FACADE[[#This Row],[Colonne support visé]],1,3)="non",MID(REFERENCEMENT_FACADE[[#This Row],[Colonne support visé]],1,2)="SO"),0,0)),1)</f>
        <v>1</v>
      </c>
      <c r="CG60" s="26">
        <f>IF(RECH_HAUTEUR=FALSE,1,IF(AND(MID(REFERENCEMENT_FACADE[[#This Row],[Colonne situation visé]],1,3)="oui",HAUT_VISEE&lt;=REFERENCEMENT_FACADE[[#This Row],[LIMITATION DE HAUTEUR DE FACADE]],HAUT_VISEE&lt;&gt;"",SITUA_VISEE&lt;&gt;""),1,IF(MID(REFERENCEMENT_FACADE[[#This Row],[Colonne situation visé]],1,3)="non",0,"ERREUR")))</f>
        <v>1</v>
      </c>
      <c r="CH6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0" s="26">
        <f ca="1">IF(REFERENCEMENT_FACADE[[#This Row],[Eligibilité procédé]]&lt;&gt;0,COUNTIF(REFERENCEMENT_FACADE[Eligibilité procédé],"&lt;="&amp;REFERENCEMENT_FACADE[[#This Row],[Eligibilité procédé]])-COUNTIF(REFERENCEMENT_FACADE[Eligibilité procédé],"=0"),ROWS(REFERENCEMENT_FACADE[Ordre]))</f>
        <v>55</v>
      </c>
      <c r="CJ60" s="26">
        <f ca="1">IF(COUNTIF((REFERENCEMENT_FACADE[[#This Row],[Validité]:[zone de simicité]]),"&lt;&gt;"&amp;"")=SUM(REFERENCEMENT_FACADE[[#This Row],[Validité]:[zone de simicité]]),ROW(REFERENCEMENT_FACADE[[#This Row],[zone de simicité]]),"")</f>
        <v>60</v>
      </c>
    </row>
    <row r="61" spans="1:88" s="5" customFormat="1" ht="240" x14ac:dyDescent="0.25">
      <c r="A61" s="113">
        <v>45700</v>
      </c>
      <c r="B61" s="23" t="s">
        <v>165</v>
      </c>
      <c r="C61" s="23" t="s">
        <v>571</v>
      </c>
      <c r="D61" s="93" t="s">
        <v>572</v>
      </c>
      <c r="E61" s="94" t="s">
        <v>387</v>
      </c>
      <c r="F61" s="30" t="s">
        <v>152</v>
      </c>
      <c r="G61" s="31" t="s">
        <v>150</v>
      </c>
      <c r="H61" s="19" t="s">
        <v>152</v>
      </c>
      <c r="I61" s="19" t="s">
        <v>152</v>
      </c>
      <c r="J61" s="42" t="str">
        <f>IF(REFERENCEMENT_FACADE[[#This Row],[Charpente bois (NF DTU 31.1)]]="OUI","SO",IF(OR(REFERENCEMENT_FACADE[[#This Row],[FOB (Sous AT/DTA/ATEx)]]="OUI",REFERENCEMENT_FACADE[[#This Row],[FOB (NF DTU 31.4)]]="OUI"),"OUI","SO"))</f>
        <v>SO</v>
      </c>
      <c r="K61" s="32" t="s">
        <v>152</v>
      </c>
      <c r="L61" s="23" t="s">
        <v>150</v>
      </c>
      <c r="M61" s="23" t="s">
        <v>152</v>
      </c>
      <c r="N61" s="23" t="s">
        <v>152</v>
      </c>
      <c r="O61" s="23" t="s">
        <v>152</v>
      </c>
      <c r="P61" s="23" t="s">
        <v>152</v>
      </c>
      <c r="Q61" s="23" t="s">
        <v>152</v>
      </c>
      <c r="R61" s="23" t="s">
        <v>152</v>
      </c>
      <c r="S61" s="23" t="s">
        <v>152</v>
      </c>
      <c r="T61" s="23" t="s">
        <v>152</v>
      </c>
      <c r="U61" s="23" t="s">
        <v>152</v>
      </c>
      <c r="V61" s="23" t="s">
        <v>152</v>
      </c>
      <c r="W61" s="24" t="s">
        <v>152</v>
      </c>
      <c r="X61" s="25" t="s">
        <v>150</v>
      </c>
      <c r="Y61" s="23" t="s">
        <v>152</v>
      </c>
      <c r="Z61" s="23" t="s">
        <v>152</v>
      </c>
      <c r="AA61" s="23" t="s">
        <v>152</v>
      </c>
      <c r="AB61" s="23" t="s">
        <v>152</v>
      </c>
      <c r="AC61" s="23" t="s">
        <v>152</v>
      </c>
      <c r="AD61" s="23" t="s">
        <v>152</v>
      </c>
      <c r="AE61" s="23" t="s">
        <v>152</v>
      </c>
      <c r="AF61" s="23" t="s">
        <v>152</v>
      </c>
      <c r="AG61" s="23" t="s">
        <v>152</v>
      </c>
      <c r="AH61" s="23" t="s">
        <v>152</v>
      </c>
      <c r="AI61" s="24" t="s">
        <v>152</v>
      </c>
      <c r="AJ61" s="81"/>
      <c r="AK61" s="81"/>
      <c r="AL61" s="81"/>
      <c r="AM61" s="81"/>
      <c r="AN61" s="81"/>
      <c r="AO61" s="81"/>
      <c r="AP61" s="81"/>
      <c r="AQ61" s="81"/>
      <c r="AR61" s="55"/>
      <c r="AS61" s="55"/>
      <c r="AT61" s="55"/>
      <c r="AU61" s="55"/>
      <c r="AV61" s="81"/>
      <c r="AW61" s="81"/>
      <c r="AX61" s="81"/>
      <c r="AY61" s="55"/>
      <c r="AZ61" s="55"/>
      <c r="BA61" s="55"/>
      <c r="BB61" s="55"/>
      <c r="BC61" s="55"/>
      <c r="BD61" s="55"/>
      <c r="BE61" s="55"/>
      <c r="BF61" s="55"/>
      <c r="BG61" s="55"/>
      <c r="BH61" s="56" t="s">
        <v>154</v>
      </c>
      <c r="BI61" s="22">
        <v>4</v>
      </c>
      <c r="BJ61" s="23">
        <v>2</v>
      </c>
      <c r="BK61" s="23">
        <v>1</v>
      </c>
      <c r="BL61" s="23">
        <v>1</v>
      </c>
      <c r="BM61" s="78"/>
      <c r="BN61" s="20" t="s">
        <v>155</v>
      </c>
      <c r="BO61" s="22">
        <v>0</v>
      </c>
      <c r="BP61" s="51" t="s">
        <v>398</v>
      </c>
      <c r="BQ61" s="127" t="s">
        <v>573</v>
      </c>
      <c r="BR61" s="83" t="s">
        <v>260</v>
      </c>
      <c r="BS61" s="84">
        <f ca="1">+(REFERENCEMENT_FACADE[[#This Row],[AVIS LIMITE AU / VALIDITE]]&gt;=TODAY())*1</f>
        <v>1</v>
      </c>
      <c r="BT61" s="23" t="s">
        <v>574</v>
      </c>
      <c r="BU6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 AVEC UN SUIVI DU RETOUR D'EXPERIENCE</v>
      </c>
      <c r="BV61" s="22"/>
      <c r="BW6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6</v>
      </c>
      <c r="BZ6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v>
      </c>
      <c r="CC6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6 m
(Situation d) h≤ 6 m</v>
      </c>
      <c r="CD6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1" s="80">
        <f ca="1">REFERENCEMENT_FACADE[[#This Row],[VALIDITE]]</f>
        <v>1</v>
      </c>
      <c r="CF61" s="26">
        <f>IF(RECH_SUPPORT=TRUE,IF(MID(REFERENCEMENT_FACADE[[#This Row],[Colonne support visé]],1,3)="OUI",1,IF(OR(MID(REFERENCEMENT_FACADE[[#This Row],[Colonne support visé]],1,3)="non",MID(REFERENCEMENT_FACADE[[#This Row],[Colonne support visé]],1,2)="SO"),0,0)),1)</f>
        <v>1</v>
      </c>
      <c r="CG61" s="26">
        <f>IF(RECH_HAUTEUR=FALSE,1,IF(AND(MID(REFERENCEMENT_FACADE[[#This Row],[Colonne situation visé]],1,3)="oui",HAUT_VISEE&lt;=REFERENCEMENT_FACADE[[#This Row],[LIMITATION DE HAUTEUR DE FACADE]],HAUT_VISEE&lt;&gt;"",SITUA_VISEE&lt;&gt;""),1,IF(MID(REFERENCEMENT_FACADE[[#This Row],[Colonne situation visé]],1,3)="non",0,"ERREUR")))</f>
        <v>1</v>
      </c>
      <c r="CH6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1" s="26">
        <f ca="1">IF(REFERENCEMENT_FACADE[[#This Row],[Eligibilité procédé]]&lt;&gt;0,COUNTIF(REFERENCEMENT_FACADE[Eligibilité procédé],"&lt;="&amp;REFERENCEMENT_FACADE[[#This Row],[Eligibilité procédé]])-COUNTIF(REFERENCEMENT_FACADE[Eligibilité procédé],"=0"),ROWS(REFERENCEMENT_FACADE[Ordre]))</f>
        <v>56</v>
      </c>
      <c r="CJ61" s="26">
        <f ca="1">IF(COUNTIF((REFERENCEMENT_FACADE[[#This Row],[Validité]:[zone de simicité]]),"&lt;&gt;"&amp;"")=SUM(REFERENCEMENT_FACADE[[#This Row],[Validité]:[zone de simicité]]),ROW(REFERENCEMENT_FACADE[[#This Row],[zone de simicité]]),"")</f>
        <v>61</v>
      </c>
    </row>
    <row r="62" spans="1:88" s="5" customFormat="1" ht="240" x14ac:dyDescent="0.25">
      <c r="A62" s="113">
        <v>45700</v>
      </c>
      <c r="B62" s="23" t="s">
        <v>165</v>
      </c>
      <c r="C62" s="23" t="s">
        <v>571</v>
      </c>
      <c r="D62" s="93" t="s">
        <v>572</v>
      </c>
      <c r="E62" s="94" t="s">
        <v>387</v>
      </c>
      <c r="F62" s="30" t="s">
        <v>152</v>
      </c>
      <c r="G62" s="31" t="s">
        <v>152</v>
      </c>
      <c r="H62" s="19" t="s">
        <v>150</v>
      </c>
      <c r="I62" s="19" t="s">
        <v>152</v>
      </c>
      <c r="J62" s="42" t="str">
        <f>IF(REFERENCEMENT_FACADE[[#This Row],[Charpente bois (NF DTU 31.1)]]="OUI","SO",IF(OR(REFERENCEMENT_FACADE[[#This Row],[FOB (Sous AT/DTA/ATEx)]]="OUI",REFERENCEMENT_FACADE[[#This Row],[FOB (NF DTU 31.4)]]="OUI"),"OUI","SO"))</f>
        <v>OUI</v>
      </c>
      <c r="K62" s="32" t="s">
        <v>152</v>
      </c>
      <c r="L62" s="22" t="s">
        <v>150</v>
      </c>
      <c r="M62" s="23" t="s">
        <v>150</v>
      </c>
      <c r="N62" s="23" t="s">
        <v>150</v>
      </c>
      <c r="O62" s="23" t="s">
        <v>150</v>
      </c>
      <c r="P62" s="23" t="s">
        <v>150</v>
      </c>
      <c r="Q62" s="23" t="s">
        <v>150</v>
      </c>
      <c r="R62" s="23" t="s">
        <v>150</v>
      </c>
      <c r="S62" s="23" t="s">
        <v>150</v>
      </c>
      <c r="T62" s="23" t="s">
        <v>152</v>
      </c>
      <c r="U62" s="23" t="s">
        <v>152</v>
      </c>
      <c r="V62" s="23" t="s">
        <v>152</v>
      </c>
      <c r="W62" s="24" t="s">
        <v>152</v>
      </c>
      <c r="X62" s="25" t="s">
        <v>150</v>
      </c>
      <c r="Y62" s="23" t="s">
        <v>150</v>
      </c>
      <c r="Z62" s="23" t="s">
        <v>150</v>
      </c>
      <c r="AA62" s="23" t="s">
        <v>150</v>
      </c>
      <c r="AB62" s="23" t="s">
        <v>150</v>
      </c>
      <c r="AC62" s="23" t="s">
        <v>150</v>
      </c>
      <c r="AD62" s="23" t="s">
        <v>150</v>
      </c>
      <c r="AE62" s="23" t="s">
        <v>150</v>
      </c>
      <c r="AF62" s="23" t="s">
        <v>152</v>
      </c>
      <c r="AG62" s="23" t="s">
        <v>152</v>
      </c>
      <c r="AH62" s="23" t="s">
        <v>152</v>
      </c>
      <c r="AI62" s="24" t="s">
        <v>152</v>
      </c>
      <c r="AJ62" s="81"/>
      <c r="AK62" s="81"/>
      <c r="AL62" s="81"/>
      <c r="AM62" s="81"/>
      <c r="AN62" s="81"/>
      <c r="AO62" s="81"/>
      <c r="AP62" s="81"/>
      <c r="AQ62" s="81"/>
      <c r="AR62" s="55"/>
      <c r="AS62" s="55"/>
      <c r="AT62" s="55"/>
      <c r="AU62" s="55"/>
      <c r="AV62" s="81"/>
      <c r="AW62" s="81"/>
      <c r="AX62" s="81"/>
      <c r="AY62" s="81"/>
      <c r="AZ62" s="81"/>
      <c r="BA62" s="81"/>
      <c r="BB62" s="81"/>
      <c r="BC62" s="81"/>
      <c r="BD62" s="55"/>
      <c r="BE62" s="55"/>
      <c r="BF62" s="55"/>
      <c r="BG62" s="55"/>
      <c r="BH62" s="56" t="s">
        <v>154</v>
      </c>
      <c r="BI62" s="22">
        <v>4</v>
      </c>
      <c r="BJ62" s="23">
        <v>2</v>
      </c>
      <c r="BK62" s="23">
        <v>1</v>
      </c>
      <c r="BL62" s="23">
        <v>1</v>
      </c>
      <c r="BM62" s="78"/>
      <c r="BN62" s="20" t="s">
        <v>155</v>
      </c>
      <c r="BO62" s="22">
        <v>0</v>
      </c>
      <c r="BP62" s="51" t="s">
        <v>398</v>
      </c>
      <c r="BQ62" s="127" t="s">
        <v>573</v>
      </c>
      <c r="BR62" s="83" t="s">
        <v>260</v>
      </c>
      <c r="BS62" s="84">
        <f ca="1">+(REFERENCEMENT_FACADE[[#This Row],[AVIS LIMITE AU / VALIDITE]]&gt;=TODAY())*1</f>
        <v>1</v>
      </c>
      <c r="BT62" s="23" t="s">
        <v>574</v>
      </c>
      <c r="BU6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 AVEC UN SUIVI DU RETOUR D'EXPERIENCE</v>
      </c>
      <c r="BV62" s="22"/>
      <c r="BW6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33</v>
      </c>
      <c r="BZ6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(NF DTU 31.4)</v>
      </c>
      <c r="CC6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33 m
(Situation d) h≤ 33 m</v>
      </c>
      <c r="CD6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2" s="80">
        <f ca="1">REFERENCEMENT_FACADE[[#This Row],[VALIDITE]]</f>
        <v>1</v>
      </c>
      <c r="CF62" s="26">
        <f>IF(RECH_SUPPORT=TRUE,IF(MID(REFERENCEMENT_FACADE[[#This Row],[Colonne support visé]],1,3)="OUI",1,IF(OR(MID(REFERENCEMENT_FACADE[[#This Row],[Colonne support visé]],1,3)="non",MID(REFERENCEMENT_FACADE[[#This Row],[Colonne support visé]],1,2)="SO"),0,0)),1)</f>
        <v>1</v>
      </c>
      <c r="CG62" s="26">
        <f>IF(RECH_HAUTEUR=FALSE,1,IF(AND(MID(REFERENCEMENT_FACADE[[#This Row],[Colonne situation visé]],1,3)="oui",HAUT_VISEE&lt;=REFERENCEMENT_FACADE[[#This Row],[LIMITATION DE HAUTEUR DE FACADE]],HAUT_VISEE&lt;&gt;"",SITUA_VISEE&lt;&gt;""),1,IF(MID(REFERENCEMENT_FACADE[[#This Row],[Colonne situation visé]],1,3)="non",0,"ERREUR")))</f>
        <v>1</v>
      </c>
      <c r="CH6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2" s="26">
        <f ca="1">IF(REFERENCEMENT_FACADE[[#This Row],[Eligibilité procédé]]&lt;&gt;0,COUNTIF(REFERENCEMENT_FACADE[Eligibilité procédé],"&lt;="&amp;REFERENCEMENT_FACADE[[#This Row],[Eligibilité procédé]])-COUNTIF(REFERENCEMENT_FACADE[Eligibilité procédé],"=0"),ROWS(REFERENCEMENT_FACADE[Ordre]))</f>
        <v>57</v>
      </c>
      <c r="CJ62" s="26">
        <f ca="1">IF(COUNTIF((REFERENCEMENT_FACADE[[#This Row],[Validité]:[zone de simicité]]),"&lt;&gt;"&amp;"")=SUM(REFERENCEMENT_FACADE[[#This Row],[Validité]:[zone de simicité]]),ROW(REFERENCEMENT_FACADE[[#This Row],[zone de simicité]]),"")</f>
        <v>62</v>
      </c>
    </row>
    <row r="63" spans="1:88" s="5" customFormat="1" ht="240" x14ac:dyDescent="0.25">
      <c r="A63" s="113">
        <v>45700</v>
      </c>
      <c r="B63" s="23" t="s">
        <v>165</v>
      </c>
      <c r="C63" s="51" t="s">
        <v>175</v>
      </c>
      <c r="D63" s="23" t="s">
        <v>633</v>
      </c>
      <c r="E63" s="24" t="s">
        <v>634</v>
      </c>
      <c r="F63" s="30" t="s">
        <v>151</v>
      </c>
      <c r="G63" s="31" t="s">
        <v>150</v>
      </c>
      <c r="H63" s="19" t="s">
        <v>152</v>
      </c>
      <c r="I63" s="19" t="s">
        <v>152</v>
      </c>
      <c r="J63" s="42" t="str">
        <f>IF(REFERENCEMENT_FACADE[[#This Row],[Charpente bois (NF DTU 31.1)]]="OUI","SO",IF(OR(REFERENCEMENT_FACADE[[#This Row],[FOB (Sous AT/DTA/ATEx)]]="OUI",REFERENCEMENT_FACADE[[#This Row],[FOB (NF DTU 31.4)]]="OUI"),"OUI","SO"))</f>
        <v>SO</v>
      </c>
      <c r="K63" s="24" t="s">
        <v>247</v>
      </c>
      <c r="L63" s="22" t="s">
        <v>150</v>
      </c>
      <c r="M63" s="23" t="s">
        <v>150</v>
      </c>
      <c r="N63" s="23" t="s">
        <v>152</v>
      </c>
      <c r="O63" s="23" t="s">
        <v>152</v>
      </c>
      <c r="P63" s="23" t="s">
        <v>152</v>
      </c>
      <c r="Q63" s="23" t="s">
        <v>152</v>
      </c>
      <c r="R63" s="23" t="s">
        <v>152</v>
      </c>
      <c r="S63" s="23" t="s">
        <v>152</v>
      </c>
      <c r="T63" s="23" t="s">
        <v>152</v>
      </c>
      <c r="U63" s="23" t="s">
        <v>152</v>
      </c>
      <c r="V63" s="23" t="s">
        <v>152</v>
      </c>
      <c r="W63" s="24" t="s">
        <v>152</v>
      </c>
      <c r="X63" s="25" t="s">
        <v>150</v>
      </c>
      <c r="Y63" s="23" t="s">
        <v>152</v>
      </c>
      <c r="Z63" s="23" t="s">
        <v>152</v>
      </c>
      <c r="AA63" s="23" t="s">
        <v>152</v>
      </c>
      <c r="AB63" s="23" t="s">
        <v>152</v>
      </c>
      <c r="AC63" s="23" t="s">
        <v>152</v>
      </c>
      <c r="AD63" s="23" t="s">
        <v>152</v>
      </c>
      <c r="AE63" s="23" t="s">
        <v>152</v>
      </c>
      <c r="AF63" s="23" t="s">
        <v>152</v>
      </c>
      <c r="AG63" s="23" t="s">
        <v>152</v>
      </c>
      <c r="AH63" s="23" t="s">
        <v>152</v>
      </c>
      <c r="AI63" s="24" t="s">
        <v>152</v>
      </c>
      <c r="AJ63" s="81" t="s">
        <v>153</v>
      </c>
      <c r="AK63" s="81" t="s">
        <v>153</v>
      </c>
      <c r="AL63" s="81"/>
      <c r="AM63" s="81"/>
      <c r="AN63" s="81"/>
      <c r="AO63" s="21"/>
      <c r="AP63" s="21"/>
      <c r="AQ63" s="21"/>
      <c r="AR63" s="21"/>
      <c r="AS63" s="21"/>
      <c r="AT63" s="21"/>
      <c r="AU63" s="21"/>
      <c r="AV63" s="81" t="s">
        <v>153</v>
      </c>
      <c r="AW63" s="81"/>
      <c r="AX63" s="81"/>
      <c r="AY63" s="55"/>
      <c r="AZ63" s="55"/>
      <c r="BA63" s="55"/>
      <c r="BB63" s="55"/>
      <c r="BC63" s="55"/>
      <c r="BD63" s="55"/>
      <c r="BE63" s="55"/>
      <c r="BF63" s="55"/>
      <c r="BG63" s="55"/>
      <c r="BH63" s="56" t="s">
        <v>154</v>
      </c>
      <c r="BI63" s="22">
        <v>4</v>
      </c>
      <c r="BJ63" s="23" t="s">
        <v>179</v>
      </c>
      <c r="BK63" s="23" t="s">
        <v>179</v>
      </c>
      <c r="BL63" s="23" t="s">
        <v>179</v>
      </c>
      <c r="BM63" s="78" t="s">
        <v>248</v>
      </c>
      <c r="BN63" s="20" t="s">
        <v>155</v>
      </c>
      <c r="BO63" s="22"/>
      <c r="BP63" s="23" t="s">
        <v>156</v>
      </c>
      <c r="BQ63" s="23" t="s">
        <v>635</v>
      </c>
      <c r="BR63" s="58">
        <v>47968</v>
      </c>
      <c r="BS63" s="84">
        <f ca="1">+(REFERENCEMENT_FACADE[[#This Row],[AVIS LIMITE AU / VALIDITE]]&gt;=TODAY())*1</f>
        <v>1</v>
      </c>
      <c r="BT63" s="85" t="s">
        <v>150</v>
      </c>
      <c r="BU6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3" s="22" t="s">
        <v>636</v>
      </c>
      <c r="BW6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6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6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6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3" s="80">
        <f ca="1">REFERENCEMENT_FACADE[[#This Row],[VALIDITE]]</f>
        <v>1</v>
      </c>
      <c r="CF63" s="26">
        <f>IF(RECH_SUPPORT=TRUE,IF(MID(REFERENCEMENT_FACADE[[#This Row],[Colonne support visé]],1,3)="OUI",1,IF(OR(MID(REFERENCEMENT_FACADE[[#This Row],[Colonne support visé]],1,3)="non",MID(REFERENCEMENT_FACADE[[#This Row],[Colonne support visé]],1,2)="SO"),0,0)),1)</f>
        <v>1</v>
      </c>
      <c r="CG63" s="26">
        <f>IF(RECH_HAUTEUR=FALSE,1,IF(AND(MID(REFERENCEMENT_FACADE[[#This Row],[Colonne situation visé]],1,3)="oui",HAUT_VISEE&lt;=REFERENCEMENT_FACADE[[#This Row],[LIMITATION DE HAUTEUR DE FACADE]],HAUT_VISEE&lt;&gt;"",SITUA_VISEE&lt;&gt;""),1,IF(MID(REFERENCEMENT_FACADE[[#This Row],[Colonne situation visé]],1,3)="non",0,"ERREUR")))</f>
        <v>1</v>
      </c>
      <c r="CH6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3" s="26">
        <f ca="1">IF(REFERENCEMENT_FACADE[[#This Row],[Eligibilité procédé]]&lt;&gt;0,COUNTIF(REFERENCEMENT_FACADE[Eligibilité procédé],"&lt;="&amp;REFERENCEMENT_FACADE[[#This Row],[Eligibilité procédé]])-COUNTIF(REFERENCEMENT_FACADE[Eligibilité procédé],"=0"),ROWS(REFERENCEMENT_FACADE[Ordre]))</f>
        <v>58</v>
      </c>
      <c r="CJ63" s="26">
        <f ca="1">IF(COUNTIF((REFERENCEMENT_FACADE[[#This Row],[Validité]:[zone de simicité]]),"&lt;&gt;"&amp;"")=SUM(REFERENCEMENT_FACADE[[#This Row],[Validité]:[zone de simicité]]),ROW(REFERENCEMENT_FACADE[[#This Row],[zone de simicité]]),"")</f>
        <v>63</v>
      </c>
    </row>
    <row r="64" spans="1:88" s="5" customFormat="1" ht="240" x14ac:dyDescent="0.25">
      <c r="A64" s="113">
        <v>45700</v>
      </c>
      <c r="B64" s="23" t="s">
        <v>165</v>
      </c>
      <c r="C64" s="51" t="s">
        <v>166</v>
      </c>
      <c r="D64" s="23" t="s">
        <v>637</v>
      </c>
      <c r="E64" s="24" t="s">
        <v>634</v>
      </c>
      <c r="F64" s="30" t="s">
        <v>151</v>
      </c>
      <c r="G64" s="31" t="s">
        <v>150</v>
      </c>
      <c r="H64" s="19" t="s">
        <v>152</v>
      </c>
      <c r="I64" s="19" t="s">
        <v>152</v>
      </c>
      <c r="J64" s="42" t="str">
        <f>IF(REFERENCEMENT_FACADE[[#This Row],[Charpente bois (NF DTU 31.1)]]="OUI","SO",IF(OR(REFERENCEMENT_FACADE[[#This Row],[FOB (Sous AT/DTA/ATEx)]]="OUI",REFERENCEMENT_FACADE[[#This Row],[FOB (NF DTU 31.4)]]="OUI"),"OUI","SO"))</f>
        <v>SO</v>
      </c>
      <c r="K64" s="24" t="s">
        <v>247</v>
      </c>
      <c r="L64" s="22" t="s">
        <v>150</v>
      </c>
      <c r="M64" s="23" t="s">
        <v>150</v>
      </c>
      <c r="N64" s="23" t="s">
        <v>152</v>
      </c>
      <c r="O64" s="23" t="s">
        <v>152</v>
      </c>
      <c r="P64" s="23" t="s">
        <v>152</v>
      </c>
      <c r="Q64" s="23" t="s">
        <v>152</v>
      </c>
      <c r="R64" s="23" t="s">
        <v>152</v>
      </c>
      <c r="S64" s="23" t="s">
        <v>152</v>
      </c>
      <c r="T64" s="23" t="s">
        <v>152</v>
      </c>
      <c r="U64" s="23" t="s">
        <v>152</v>
      </c>
      <c r="V64" s="23" t="s">
        <v>152</v>
      </c>
      <c r="W64" s="24" t="s">
        <v>152</v>
      </c>
      <c r="X64" s="25" t="s">
        <v>150</v>
      </c>
      <c r="Y64" s="23" t="s">
        <v>152</v>
      </c>
      <c r="Z64" s="23" t="s">
        <v>152</v>
      </c>
      <c r="AA64" s="23" t="s">
        <v>152</v>
      </c>
      <c r="AB64" s="23" t="s">
        <v>152</v>
      </c>
      <c r="AC64" s="23" t="s">
        <v>152</v>
      </c>
      <c r="AD64" s="23" t="s">
        <v>152</v>
      </c>
      <c r="AE64" s="23" t="s">
        <v>152</v>
      </c>
      <c r="AF64" s="23" t="s">
        <v>152</v>
      </c>
      <c r="AG64" s="23" t="s">
        <v>152</v>
      </c>
      <c r="AH64" s="23" t="s">
        <v>152</v>
      </c>
      <c r="AI64" s="24" t="s">
        <v>152</v>
      </c>
      <c r="AJ64" s="81" t="s">
        <v>153</v>
      </c>
      <c r="AK64" s="81" t="s">
        <v>153</v>
      </c>
      <c r="AL64" s="81"/>
      <c r="AM64" s="81"/>
      <c r="AN64" s="81"/>
      <c r="AO64" s="21"/>
      <c r="AP64" s="21"/>
      <c r="AQ64" s="21"/>
      <c r="AR64" s="21"/>
      <c r="AS64" s="21"/>
      <c r="AT64" s="21"/>
      <c r="AU64" s="21"/>
      <c r="AV64" s="81" t="s">
        <v>153</v>
      </c>
      <c r="AW64" s="81"/>
      <c r="AX64" s="81"/>
      <c r="AY64" s="55"/>
      <c r="AZ64" s="55"/>
      <c r="BA64" s="55"/>
      <c r="BB64" s="55"/>
      <c r="BC64" s="55"/>
      <c r="BD64" s="55"/>
      <c r="BE64" s="55"/>
      <c r="BF64" s="55"/>
      <c r="BG64" s="55"/>
      <c r="BH64" s="56" t="s">
        <v>154</v>
      </c>
      <c r="BI64" s="22">
        <v>4</v>
      </c>
      <c r="BJ64" s="23">
        <v>2</v>
      </c>
      <c r="BK64" s="23">
        <v>1</v>
      </c>
      <c r="BL64" s="23">
        <v>1</v>
      </c>
      <c r="BM64" s="78"/>
      <c r="BN64" s="20" t="s">
        <v>155</v>
      </c>
      <c r="BO64" s="22"/>
      <c r="BP64" s="23" t="s">
        <v>156</v>
      </c>
      <c r="BQ64" s="23" t="s">
        <v>638</v>
      </c>
      <c r="BR64" s="58">
        <v>48213</v>
      </c>
      <c r="BS64" s="84">
        <f ca="1">+(REFERENCEMENT_FACADE[[#This Row],[AVIS LIMITE AU / VALIDITE]]&gt;=TODAY())*1</f>
        <v>1</v>
      </c>
      <c r="BT64" s="85" t="s">
        <v>150</v>
      </c>
      <c r="BU6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4" s="22"/>
      <c r="BW6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6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6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4" s="80">
        <f ca="1">REFERENCEMENT_FACADE[[#This Row],[VALIDITE]]</f>
        <v>1</v>
      </c>
      <c r="CF64" s="26">
        <f>IF(RECH_SUPPORT=TRUE,IF(MID(REFERENCEMENT_FACADE[[#This Row],[Colonne support visé]],1,3)="OUI",1,IF(OR(MID(REFERENCEMENT_FACADE[[#This Row],[Colonne support visé]],1,3)="non",MID(REFERENCEMENT_FACADE[[#This Row],[Colonne support visé]],1,2)="SO"),0,0)),1)</f>
        <v>1</v>
      </c>
      <c r="CG64" s="26">
        <f>IF(RECH_HAUTEUR=FALSE,1,IF(AND(MID(REFERENCEMENT_FACADE[[#This Row],[Colonne situation visé]],1,3)="oui",HAUT_VISEE&lt;=REFERENCEMENT_FACADE[[#This Row],[LIMITATION DE HAUTEUR DE FACADE]],HAUT_VISEE&lt;&gt;"",SITUA_VISEE&lt;&gt;""),1,IF(MID(REFERENCEMENT_FACADE[[#This Row],[Colonne situation visé]],1,3)="non",0,"ERREUR")))</f>
        <v>1</v>
      </c>
      <c r="CH6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4" s="26">
        <f ca="1">IF(REFERENCEMENT_FACADE[[#This Row],[Eligibilité procédé]]&lt;&gt;0,COUNTIF(REFERENCEMENT_FACADE[Eligibilité procédé],"&lt;="&amp;REFERENCEMENT_FACADE[[#This Row],[Eligibilité procédé]])-COUNTIF(REFERENCEMENT_FACADE[Eligibilité procédé],"=0"),ROWS(REFERENCEMENT_FACADE[Ordre]))</f>
        <v>59</v>
      </c>
      <c r="CJ64" s="26">
        <f ca="1">IF(COUNTIF((REFERENCEMENT_FACADE[[#This Row],[Validité]:[zone de simicité]]),"&lt;&gt;"&amp;"")=SUM(REFERENCEMENT_FACADE[[#This Row],[Validité]:[zone de simicité]]),ROW(REFERENCEMENT_FACADE[[#This Row],[zone de simicité]]),"")</f>
        <v>64</v>
      </c>
    </row>
    <row r="65" spans="1:88" s="5" customFormat="1" ht="240" x14ac:dyDescent="0.25">
      <c r="A65" s="113">
        <v>45700</v>
      </c>
      <c r="B65" s="23" t="s">
        <v>165</v>
      </c>
      <c r="C65" s="51" t="s">
        <v>166</v>
      </c>
      <c r="D65" s="23" t="s">
        <v>658</v>
      </c>
      <c r="E65" s="24" t="s">
        <v>659</v>
      </c>
      <c r="F65" s="50" t="s">
        <v>151</v>
      </c>
      <c r="G65" s="51" t="s">
        <v>150</v>
      </c>
      <c r="H65" s="76" t="s">
        <v>152</v>
      </c>
      <c r="I65" s="19" t="s">
        <v>152</v>
      </c>
      <c r="J65" s="42" t="str">
        <f>IF(REFERENCEMENT_FACADE[[#This Row],[Charpente bois (NF DTU 31.1)]]="OUI","SO",IF(OR(REFERENCEMENT_FACADE[[#This Row],[FOB (Sous AT/DTA/ATEx)]]="OUI",REFERENCEMENT_FACADE[[#This Row],[FOB (NF DTU 31.4)]]="OUI"),"OUI","SO"))</f>
        <v>SO</v>
      </c>
      <c r="K65" s="75" t="s">
        <v>167</v>
      </c>
      <c r="L65" s="22" t="s">
        <v>150</v>
      </c>
      <c r="M65" s="23" t="s">
        <v>150</v>
      </c>
      <c r="N65" s="23" t="s">
        <v>152</v>
      </c>
      <c r="O65" s="23" t="s">
        <v>152</v>
      </c>
      <c r="P65" s="23" t="s">
        <v>152</v>
      </c>
      <c r="Q65" s="23" t="s">
        <v>152</v>
      </c>
      <c r="R65" s="23" t="s">
        <v>152</v>
      </c>
      <c r="S65" s="23" t="s">
        <v>152</v>
      </c>
      <c r="T65" s="23" t="s">
        <v>152</v>
      </c>
      <c r="U65" s="23" t="s">
        <v>152</v>
      </c>
      <c r="V65" s="23" t="s">
        <v>152</v>
      </c>
      <c r="W65" s="24" t="s">
        <v>152</v>
      </c>
      <c r="X65" s="25" t="s">
        <v>150</v>
      </c>
      <c r="Y65" s="23" t="s">
        <v>152</v>
      </c>
      <c r="Z65" s="23" t="s">
        <v>152</v>
      </c>
      <c r="AA65" s="23" t="s">
        <v>152</v>
      </c>
      <c r="AB65" s="23" t="s">
        <v>152</v>
      </c>
      <c r="AC65" s="23" t="s">
        <v>152</v>
      </c>
      <c r="AD65" s="23" t="s">
        <v>152</v>
      </c>
      <c r="AE65" s="23" t="s">
        <v>152</v>
      </c>
      <c r="AF65" s="23" t="s">
        <v>152</v>
      </c>
      <c r="AG65" s="23" t="s">
        <v>152</v>
      </c>
      <c r="AH65" s="23" t="s">
        <v>152</v>
      </c>
      <c r="AI65" s="24" t="s">
        <v>152</v>
      </c>
      <c r="AJ65" s="81" t="s">
        <v>153</v>
      </c>
      <c r="AK65" s="81" t="s">
        <v>153</v>
      </c>
      <c r="AL65" s="55"/>
      <c r="AM65" s="55"/>
      <c r="AN65" s="55"/>
      <c r="AO65" s="55"/>
      <c r="AP65" s="55"/>
      <c r="AQ65" s="55"/>
      <c r="AR65" s="55"/>
      <c r="AS65" s="55"/>
      <c r="AT65" s="55"/>
      <c r="AU65" s="55"/>
      <c r="AV65" s="81" t="s">
        <v>153</v>
      </c>
      <c r="AW65" s="55"/>
      <c r="AX65" s="55"/>
      <c r="AY65" s="55"/>
      <c r="AZ65" s="55"/>
      <c r="BA65" s="55"/>
      <c r="BB65" s="55"/>
      <c r="BC65" s="55"/>
      <c r="BD65" s="55"/>
      <c r="BE65" s="55"/>
      <c r="BF65" s="55"/>
      <c r="BG65" s="55"/>
      <c r="BH65" s="56" t="s">
        <v>154</v>
      </c>
      <c r="BI65" s="77">
        <v>4</v>
      </c>
      <c r="BJ65" s="29" t="s">
        <v>179</v>
      </c>
      <c r="BK65" s="29" t="s">
        <v>179</v>
      </c>
      <c r="BL65" s="29" t="s">
        <v>179</v>
      </c>
      <c r="BM65" s="78" t="s">
        <v>180</v>
      </c>
      <c r="BN65" s="20" t="s">
        <v>155</v>
      </c>
      <c r="BO65" s="22">
        <v>0</v>
      </c>
      <c r="BP65" s="23" t="s">
        <v>164</v>
      </c>
      <c r="BQ65" s="23" t="s">
        <v>660</v>
      </c>
      <c r="BR65" s="53">
        <v>48304</v>
      </c>
      <c r="BS65" s="84">
        <f ca="1">+(REFERENCEMENT_FACADE[[#This Row],[AVIS LIMITE AU / VALIDITE]]&gt;=TODAY())*1</f>
        <v>1</v>
      </c>
      <c r="BT65" s="23" t="s">
        <v>150</v>
      </c>
      <c r="BU6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5" s="22"/>
      <c r="BW6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6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6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6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5" s="80">
        <f ca="1">REFERENCEMENT_FACADE[[#This Row],[VALIDITE]]</f>
        <v>1</v>
      </c>
      <c r="CF65" s="26">
        <f>IF(RECH_SUPPORT=TRUE,IF(MID(REFERENCEMENT_FACADE[[#This Row],[Colonne support visé]],1,3)="OUI",1,IF(OR(MID(REFERENCEMENT_FACADE[[#This Row],[Colonne support visé]],1,3)="non",MID(REFERENCEMENT_FACADE[[#This Row],[Colonne support visé]],1,2)="SO"),0,0)),1)</f>
        <v>1</v>
      </c>
      <c r="CG65" s="26">
        <f>IF(RECH_HAUTEUR=FALSE,1,IF(AND(MID(REFERENCEMENT_FACADE[[#This Row],[Colonne situation visé]],1,3)="oui",HAUT_VISEE&lt;=REFERENCEMENT_FACADE[[#This Row],[LIMITATION DE HAUTEUR DE FACADE]],HAUT_VISEE&lt;&gt;"",SITUA_VISEE&lt;&gt;""),1,IF(MID(REFERENCEMENT_FACADE[[#This Row],[Colonne situation visé]],1,3)="non",0,"ERREUR")))</f>
        <v>1</v>
      </c>
      <c r="CH6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5" s="26">
        <f ca="1">IF(REFERENCEMENT_FACADE[[#This Row],[Eligibilité procédé]]&lt;&gt;0,COUNTIF(REFERENCEMENT_FACADE[Eligibilité procédé],"&lt;="&amp;REFERENCEMENT_FACADE[[#This Row],[Eligibilité procédé]])-COUNTIF(REFERENCEMENT_FACADE[Eligibilité procédé],"=0"),ROWS(REFERENCEMENT_FACADE[Ordre]))</f>
        <v>60</v>
      </c>
      <c r="CJ65" s="26">
        <f ca="1">IF(COUNTIF((REFERENCEMENT_FACADE[[#This Row],[Validité]:[zone de simicité]]),"&lt;&gt;"&amp;"")=SUM(REFERENCEMENT_FACADE[[#This Row],[Validité]:[zone de simicité]]),ROW(REFERENCEMENT_FACADE[[#This Row],[zone de simicité]]),"")</f>
        <v>65</v>
      </c>
    </row>
    <row r="66" spans="1:88" s="5" customFormat="1" ht="240" x14ac:dyDescent="0.25">
      <c r="A66" s="122">
        <v>45881</v>
      </c>
      <c r="B66" s="23" t="s">
        <v>158</v>
      </c>
      <c r="C66" s="23" t="s">
        <v>778</v>
      </c>
      <c r="D66" s="23" t="s">
        <v>387</v>
      </c>
      <c r="E66" s="24" t="s">
        <v>387</v>
      </c>
      <c r="F66" s="30" t="s">
        <v>152</v>
      </c>
      <c r="G66" s="31" t="s">
        <v>150</v>
      </c>
      <c r="H66" s="19" t="s">
        <v>152</v>
      </c>
      <c r="I66" s="18" t="s">
        <v>152</v>
      </c>
      <c r="J66" s="42" t="str">
        <f>IF(REFERENCEMENT_FACADE[[#This Row],[Charpente bois (NF DTU 31.1)]]="OUI","SO",IF(OR(REFERENCEMENT_FACADE[[#This Row],[FOB (Sous AT/DTA/ATEx)]]="OUI",REFERENCEMENT_FACADE[[#This Row],[FOB (NF DTU 31.4)]]="OUI"),"OUI","SO"))</f>
        <v>SO</v>
      </c>
      <c r="K66" s="32" t="s">
        <v>150</v>
      </c>
      <c r="L66" s="106" t="s">
        <v>150</v>
      </c>
      <c r="M66" s="23" t="s">
        <v>150</v>
      </c>
      <c r="N66" s="23" t="s">
        <v>150</v>
      </c>
      <c r="O66" s="23" t="s">
        <v>161</v>
      </c>
      <c r="P66" s="23" t="s">
        <v>161</v>
      </c>
      <c r="Q66" s="23" t="s">
        <v>161</v>
      </c>
      <c r="R66" s="23" t="s">
        <v>161</v>
      </c>
      <c r="S66" s="23" t="s">
        <v>152</v>
      </c>
      <c r="T66" s="23" t="s">
        <v>152</v>
      </c>
      <c r="U66" s="23" t="s">
        <v>152</v>
      </c>
      <c r="V66" s="23" t="s">
        <v>152</v>
      </c>
      <c r="W66" s="24" t="s">
        <v>152</v>
      </c>
      <c r="X66" s="111" t="s">
        <v>150</v>
      </c>
      <c r="Y66" s="23" t="s">
        <v>150</v>
      </c>
      <c r="Z66" s="23" t="s">
        <v>150</v>
      </c>
      <c r="AA66" s="23" t="s">
        <v>161</v>
      </c>
      <c r="AB66" s="23" t="s">
        <v>161</v>
      </c>
      <c r="AC66" s="23" t="s">
        <v>161</v>
      </c>
      <c r="AD66" s="23" t="s">
        <v>161</v>
      </c>
      <c r="AE66" s="23" t="s">
        <v>152</v>
      </c>
      <c r="AF66" s="23" t="s">
        <v>152</v>
      </c>
      <c r="AG66" s="23" t="s">
        <v>152</v>
      </c>
      <c r="AH66" s="23" t="s">
        <v>152</v>
      </c>
      <c r="AI66" s="24" t="s">
        <v>152</v>
      </c>
      <c r="AJ66" s="81" t="s">
        <v>153</v>
      </c>
      <c r="AK66" s="81" t="s">
        <v>153</v>
      </c>
      <c r="AL66" s="81" t="s">
        <v>153</v>
      </c>
      <c r="AM66" s="81" t="s">
        <v>715</v>
      </c>
      <c r="AN66" s="81" t="s">
        <v>715</v>
      </c>
      <c r="AO66" s="81" t="s">
        <v>715</v>
      </c>
      <c r="AP66" s="81" t="s">
        <v>715</v>
      </c>
      <c r="AQ66" s="55"/>
      <c r="AR66" s="55"/>
      <c r="AS66" s="55"/>
      <c r="AT66" s="55"/>
      <c r="AU66" s="55"/>
      <c r="AV66" s="81" t="s">
        <v>153</v>
      </c>
      <c r="AW66" s="81" t="s">
        <v>153</v>
      </c>
      <c r="AX66" s="81" t="s">
        <v>153</v>
      </c>
      <c r="AY66" s="81" t="s">
        <v>715</v>
      </c>
      <c r="AZ66" s="81" t="s">
        <v>715</v>
      </c>
      <c r="BA66" s="81" t="s">
        <v>715</v>
      </c>
      <c r="BB66" s="81" t="s">
        <v>715</v>
      </c>
      <c r="BC66" s="55"/>
      <c r="BD66" s="55"/>
      <c r="BE66" s="55"/>
      <c r="BF66" s="55"/>
      <c r="BG66" s="55"/>
      <c r="BH66" s="56" t="s">
        <v>154</v>
      </c>
      <c r="BI66" s="22">
        <v>4</v>
      </c>
      <c r="BJ66" s="23">
        <v>2</v>
      </c>
      <c r="BK66" s="23">
        <v>1</v>
      </c>
      <c r="BL66" s="23">
        <v>1</v>
      </c>
      <c r="BM66" s="56"/>
      <c r="BN66" s="20" t="s">
        <v>155</v>
      </c>
      <c r="BO66" s="50"/>
      <c r="BP66" s="23" t="s">
        <v>750</v>
      </c>
      <c r="BQ66" s="207" t="s">
        <v>776</v>
      </c>
      <c r="BR66" s="58" t="s">
        <v>260</v>
      </c>
      <c r="BS66" s="164">
        <f ca="1">+(REFERENCEMENT_FACADE[[#This Row],[AVIS LIMITE AU / VALIDITE]]&gt;=TODAY())*1</f>
        <v>1</v>
      </c>
      <c r="BT66" s="23" t="s">
        <v>751</v>
      </c>
      <c r="BU6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6" s="22"/>
      <c r="BW6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6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6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6" s="80">
        <f ca="1">REFERENCEMENT_FACADE[[#This Row],[VALIDITE]]</f>
        <v>1</v>
      </c>
      <c r="CF66" s="26">
        <f>IF(RECH_SUPPORT=TRUE,IF(MID(REFERENCEMENT_FACADE[[#This Row],[Colonne support visé]],1,3)="OUI",1,IF(OR(MID(REFERENCEMENT_FACADE[[#This Row],[Colonne support visé]],1,3)="non",MID(REFERENCEMENT_FACADE[[#This Row],[Colonne support visé]],1,2)="SO"),0,0)),1)</f>
        <v>1</v>
      </c>
      <c r="CG66" s="26">
        <f>IF(RECH_HAUTEUR=FALSE,1,IF(AND(MID(REFERENCEMENT_FACADE[[#This Row],[Colonne situation visé]],1,3)="oui",HAUT_VISEE&lt;=REFERENCEMENT_FACADE[[#This Row],[LIMITATION DE HAUTEUR DE FACADE]],HAUT_VISEE&lt;&gt;"",SITUA_VISEE&lt;&gt;""),1,IF(MID(REFERENCEMENT_FACADE[[#This Row],[Colonne situation visé]],1,3)="non",0,"ERREUR")))</f>
        <v>1</v>
      </c>
      <c r="CH6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6" s="26">
        <f ca="1">IF(REFERENCEMENT_FACADE[[#This Row],[Eligibilité procédé]]&lt;&gt;0,COUNTIF(REFERENCEMENT_FACADE[Eligibilité procédé],"&lt;="&amp;REFERENCEMENT_FACADE[[#This Row],[Eligibilité procédé]])-COUNTIF(REFERENCEMENT_FACADE[Eligibilité procédé],"=0"),ROWS(REFERENCEMENT_FACADE[Ordre]))</f>
        <v>61</v>
      </c>
      <c r="CJ66" s="26">
        <f ca="1">IF(COUNTIF((REFERENCEMENT_FACADE[[#This Row],[Validité]:[zone de simicité]]),"&lt;&gt;"&amp;"")=SUM(REFERENCEMENT_FACADE[[#This Row],[Validité]:[zone de simicité]]),ROW(REFERENCEMENT_FACADE[[#This Row],[zone de simicité]]),"")</f>
        <v>66</v>
      </c>
    </row>
    <row r="67" spans="1:88" s="5" customFormat="1" ht="240" x14ac:dyDescent="0.25">
      <c r="A67" s="122">
        <v>45881</v>
      </c>
      <c r="B67" s="23" t="s">
        <v>226</v>
      </c>
      <c r="C67" s="23" t="s">
        <v>714</v>
      </c>
      <c r="D67" s="186" t="s">
        <v>387</v>
      </c>
      <c r="E67" s="96" t="s">
        <v>387</v>
      </c>
      <c r="F67" s="30" t="s">
        <v>152</v>
      </c>
      <c r="G67" s="31" t="s">
        <v>150</v>
      </c>
      <c r="H67" s="19" t="s">
        <v>152</v>
      </c>
      <c r="I67" s="18" t="s">
        <v>152</v>
      </c>
      <c r="J67" s="42" t="str">
        <f>IF(REFERENCEMENT_FACADE[[#This Row],[Charpente bois (NF DTU 31.1)]]="OUI","SO",IF(OR(REFERENCEMENT_FACADE[[#This Row],[FOB (Sous AT/DTA/ATEx)]]="OUI",REFERENCEMENT_FACADE[[#This Row],[FOB (NF DTU 31.4)]]="OUI"),"OUI","SO"))</f>
        <v>SO</v>
      </c>
      <c r="K67" s="32" t="s">
        <v>150</v>
      </c>
      <c r="L67" s="22" t="s">
        <v>150</v>
      </c>
      <c r="M67" s="23" t="s">
        <v>161</v>
      </c>
      <c r="N67" s="23" t="s">
        <v>161</v>
      </c>
      <c r="O67" s="23" t="s">
        <v>152</v>
      </c>
      <c r="P67" s="23" t="s">
        <v>152</v>
      </c>
      <c r="Q67" s="23" t="s">
        <v>152</v>
      </c>
      <c r="R67" s="23" t="s">
        <v>152</v>
      </c>
      <c r="S67" s="23" t="s">
        <v>152</v>
      </c>
      <c r="T67" s="23" t="s">
        <v>152</v>
      </c>
      <c r="U67" s="23" t="s">
        <v>152</v>
      </c>
      <c r="V67" s="23" t="s">
        <v>152</v>
      </c>
      <c r="W67" s="24" t="s">
        <v>152</v>
      </c>
      <c r="X67" s="25" t="s">
        <v>150</v>
      </c>
      <c r="Y67" s="23" t="s">
        <v>152</v>
      </c>
      <c r="Z67" s="23" t="s">
        <v>152</v>
      </c>
      <c r="AA67" s="23" t="s">
        <v>152</v>
      </c>
      <c r="AB67" s="23" t="s">
        <v>152</v>
      </c>
      <c r="AC67" s="23" t="s">
        <v>152</v>
      </c>
      <c r="AD67" s="23" t="s">
        <v>152</v>
      </c>
      <c r="AE67" s="23" t="s">
        <v>152</v>
      </c>
      <c r="AF67" s="23" t="s">
        <v>152</v>
      </c>
      <c r="AG67" s="23" t="s">
        <v>152</v>
      </c>
      <c r="AH67" s="23" t="s">
        <v>152</v>
      </c>
      <c r="AI67" s="24" t="s">
        <v>152</v>
      </c>
      <c r="AJ67" s="81" t="s">
        <v>153</v>
      </c>
      <c r="AK67" s="81" t="s">
        <v>785</v>
      </c>
      <c r="AL67" s="81" t="s">
        <v>785</v>
      </c>
      <c r="AM67" s="81"/>
      <c r="AN67" s="81"/>
      <c r="AO67" s="55"/>
      <c r="AP67" s="55"/>
      <c r="AQ67" s="55"/>
      <c r="AR67" s="55"/>
      <c r="AS67" s="55"/>
      <c r="AT67" s="55"/>
      <c r="AU67" s="55"/>
      <c r="AV67" s="81" t="s">
        <v>153</v>
      </c>
      <c r="AW67" s="81"/>
      <c r="AX67" s="81"/>
      <c r="AY67" s="81"/>
      <c r="AZ67" s="81"/>
      <c r="BA67" s="55"/>
      <c r="BB67" s="55"/>
      <c r="BC67" s="55"/>
      <c r="BD67" s="55"/>
      <c r="BE67" s="55"/>
      <c r="BF67" s="55"/>
      <c r="BG67" s="55"/>
      <c r="BH67" s="56" t="s">
        <v>154</v>
      </c>
      <c r="BI67" s="22">
        <v>4</v>
      </c>
      <c r="BJ67" s="23">
        <v>2</v>
      </c>
      <c r="BK67" s="23">
        <v>1</v>
      </c>
      <c r="BL67" s="23">
        <v>1</v>
      </c>
      <c r="BM67" s="56"/>
      <c r="BN67" s="20" t="s">
        <v>155</v>
      </c>
      <c r="BO67" s="50"/>
      <c r="BP67" s="23" t="s">
        <v>750</v>
      </c>
      <c r="BQ67" s="23" t="s">
        <v>775</v>
      </c>
      <c r="BR67" s="58" t="s">
        <v>260</v>
      </c>
      <c r="BS67" s="164">
        <f ca="1">+(REFERENCEMENT_FACADE[[#This Row],[AVIS LIMITE AU / VALIDITE]]&gt;=TODAY())*1</f>
        <v>1</v>
      </c>
      <c r="BT67" s="23" t="s">
        <v>751</v>
      </c>
      <c r="BU6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7" s="22"/>
      <c r="BW6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7" s="80">
        <f ca="1">REFERENCEMENT_FACADE[[#This Row],[VALIDITE]]</f>
        <v>1</v>
      </c>
      <c r="CF67" s="26">
        <f>IF(RECH_SUPPORT=TRUE,IF(MID(REFERENCEMENT_FACADE[[#This Row],[Colonne support visé]],1,3)="OUI",1,IF(OR(MID(REFERENCEMENT_FACADE[[#This Row],[Colonne support visé]],1,3)="non",MID(REFERENCEMENT_FACADE[[#This Row],[Colonne support visé]],1,2)="SO"),0,0)),1)</f>
        <v>1</v>
      </c>
      <c r="CG67" s="26">
        <f>IF(RECH_HAUTEUR=FALSE,1,IF(AND(MID(REFERENCEMENT_FACADE[[#This Row],[Colonne situation visé]],1,3)="oui",HAUT_VISEE&lt;=REFERENCEMENT_FACADE[[#This Row],[LIMITATION DE HAUTEUR DE FACADE]],HAUT_VISEE&lt;&gt;"",SITUA_VISEE&lt;&gt;""),1,IF(MID(REFERENCEMENT_FACADE[[#This Row],[Colonne situation visé]],1,3)="non",0,"ERREUR")))</f>
        <v>1</v>
      </c>
      <c r="CH6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7" s="26">
        <f ca="1">IF(REFERENCEMENT_FACADE[[#This Row],[Eligibilité procédé]]&lt;&gt;0,COUNTIF(REFERENCEMENT_FACADE[Eligibilité procédé],"&lt;="&amp;REFERENCEMENT_FACADE[[#This Row],[Eligibilité procédé]])-COUNTIF(REFERENCEMENT_FACADE[Eligibilité procédé],"=0"),ROWS(REFERENCEMENT_FACADE[Ordre]))</f>
        <v>62</v>
      </c>
      <c r="CJ67" s="26">
        <f ca="1">IF(COUNTIF((REFERENCEMENT_FACADE[[#This Row],[Validité]:[zone de simicité]]),"&lt;&gt;"&amp;"")=SUM(REFERENCEMENT_FACADE[[#This Row],[Validité]:[zone de simicité]]),ROW(REFERENCEMENT_FACADE[[#This Row],[zone de simicité]]),"")</f>
        <v>67</v>
      </c>
    </row>
    <row r="68" spans="1:88" s="5" customFormat="1" ht="330" x14ac:dyDescent="0.25">
      <c r="A68" s="122">
        <v>45881</v>
      </c>
      <c r="B68" s="23" t="s">
        <v>168</v>
      </c>
      <c r="C68" s="51" t="s">
        <v>261</v>
      </c>
      <c r="D68" s="23" t="s">
        <v>387</v>
      </c>
      <c r="E68" s="24" t="s">
        <v>387</v>
      </c>
      <c r="F68" s="30" t="s">
        <v>152</v>
      </c>
      <c r="G68" s="31" t="s">
        <v>150</v>
      </c>
      <c r="H68" s="19" t="s">
        <v>152</v>
      </c>
      <c r="I68" s="18" t="s">
        <v>152</v>
      </c>
      <c r="J68" s="42" t="str">
        <f>IF(REFERENCEMENT_FACADE[[#This Row],[Charpente bois (NF DTU 31.1)]]="OUI","SO",IF(OR(REFERENCEMENT_FACADE[[#This Row],[FOB (Sous AT/DTA/ATEx)]]="OUI",REFERENCEMENT_FACADE[[#This Row],[FOB (NF DTU 31.4)]]="OUI"),"OUI","SO"))</f>
        <v>SO</v>
      </c>
      <c r="K68" s="32" t="s">
        <v>150</v>
      </c>
      <c r="L68" s="22" t="s">
        <v>150</v>
      </c>
      <c r="M68" s="23" t="s">
        <v>161</v>
      </c>
      <c r="N68" s="23" t="s">
        <v>161</v>
      </c>
      <c r="O68" s="23" t="s">
        <v>161</v>
      </c>
      <c r="P68" s="23" t="s">
        <v>161</v>
      </c>
      <c r="Q68" s="23" t="s">
        <v>152</v>
      </c>
      <c r="R68" s="23" t="s">
        <v>152</v>
      </c>
      <c r="S68" s="23" t="s">
        <v>152</v>
      </c>
      <c r="T68" s="23" t="s">
        <v>152</v>
      </c>
      <c r="U68" s="23" t="s">
        <v>152</v>
      </c>
      <c r="V68" s="23" t="s">
        <v>152</v>
      </c>
      <c r="W68" s="24" t="s">
        <v>152</v>
      </c>
      <c r="X68" s="25" t="s">
        <v>150</v>
      </c>
      <c r="Y68" s="23" t="s">
        <v>161</v>
      </c>
      <c r="Z68" s="23" t="s">
        <v>161</v>
      </c>
      <c r="AA68" s="23" t="s">
        <v>152</v>
      </c>
      <c r="AB68" s="23" t="s">
        <v>152</v>
      </c>
      <c r="AC68" s="23" t="s">
        <v>152</v>
      </c>
      <c r="AD68" s="23" t="s">
        <v>152</v>
      </c>
      <c r="AE68" s="23" t="s">
        <v>152</v>
      </c>
      <c r="AF68" s="23" t="s">
        <v>152</v>
      </c>
      <c r="AG68" s="23" t="s">
        <v>152</v>
      </c>
      <c r="AH68" s="23" t="s">
        <v>152</v>
      </c>
      <c r="AI68" s="24" t="s">
        <v>152</v>
      </c>
      <c r="AJ68" s="81" t="s">
        <v>153</v>
      </c>
      <c r="AK68" s="81" t="s">
        <v>787</v>
      </c>
      <c r="AL68" s="81" t="s">
        <v>787</v>
      </c>
      <c r="AM68" s="81" t="s">
        <v>786</v>
      </c>
      <c r="AN68" s="81" t="s">
        <v>786</v>
      </c>
      <c r="AO68" s="55"/>
      <c r="AP68" s="55"/>
      <c r="AQ68" s="55"/>
      <c r="AR68" s="55"/>
      <c r="AS68" s="55"/>
      <c r="AT68" s="55"/>
      <c r="AU68" s="55"/>
      <c r="AV68" s="81" t="s">
        <v>153</v>
      </c>
      <c r="AW68" s="81" t="s">
        <v>788</v>
      </c>
      <c r="AX68" s="81" t="s">
        <v>788</v>
      </c>
      <c r="AY68" s="81"/>
      <c r="AZ68" s="81"/>
      <c r="BA68" s="55"/>
      <c r="BB68" s="55"/>
      <c r="BC68" s="55"/>
      <c r="BD68" s="55"/>
      <c r="BE68" s="55"/>
      <c r="BF68" s="55"/>
      <c r="BG68" s="55"/>
      <c r="BH68" s="56" t="s">
        <v>154</v>
      </c>
      <c r="BI68" s="22">
        <v>4</v>
      </c>
      <c r="BJ68" s="23">
        <v>2</v>
      </c>
      <c r="BK68" s="23">
        <v>1</v>
      </c>
      <c r="BL68" s="23">
        <v>1</v>
      </c>
      <c r="BM68" s="56"/>
      <c r="BN68" s="20" t="s">
        <v>155</v>
      </c>
      <c r="BO68" s="50"/>
      <c r="BP68" s="23" t="s">
        <v>750</v>
      </c>
      <c r="BQ68" s="23" t="s">
        <v>775</v>
      </c>
      <c r="BR68" s="58" t="s">
        <v>260</v>
      </c>
      <c r="BS68" s="164">
        <f ca="1">+(REFERENCEMENT_FACADE[[#This Row],[AVIS LIMITE AU / VALIDITE]]&gt;=TODAY())*1</f>
        <v>1</v>
      </c>
      <c r="BT68" s="23" t="s">
        <v>751</v>
      </c>
      <c r="BU6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8" s="22"/>
      <c r="BW6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6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6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8" s="80">
        <f ca="1">REFERENCEMENT_FACADE[[#This Row],[VALIDITE]]</f>
        <v>1</v>
      </c>
      <c r="CF68" s="26">
        <f>IF(RECH_SUPPORT=TRUE,IF(MID(REFERENCEMENT_FACADE[[#This Row],[Colonne support visé]],1,3)="OUI",1,IF(OR(MID(REFERENCEMENT_FACADE[[#This Row],[Colonne support visé]],1,3)="non",MID(REFERENCEMENT_FACADE[[#This Row],[Colonne support visé]],1,2)="SO"),0,0)),1)</f>
        <v>1</v>
      </c>
      <c r="CG68" s="26">
        <f>IF(RECH_HAUTEUR=FALSE,1,IF(AND(MID(REFERENCEMENT_FACADE[[#This Row],[Colonne situation visé]],1,3)="oui",HAUT_VISEE&lt;=REFERENCEMENT_FACADE[[#This Row],[LIMITATION DE HAUTEUR DE FACADE]],HAUT_VISEE&lt;&gt;"",SITUA_VISEE&lt;&gt;""),1,IF(MID(REFERENCEMENT_FACADE[[#This Row],[Colonne situation visé]],1,3)="non",0,"ERREUR")))</f>
        <v>1</v>
      </c>
      <c r="CH6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8" s="26">
        <f ca="1">IF(REFERENCEMENT_FACADE[[#This Row],[Eligibilité procédé]]&lt;&gt;0,COUNTIF(REFERENCEMENT_FACADE[Eligibilité procédé],"&lt;="&amp;REFERENCEMENT_FACADE[[#This Row],[Eligibilité procédé]])-COUNTIF(REFERENCEMENT_FACADE[Eligibilité procédé],"=0"),ROWS(REFERENCEMENT_FACADE[Ordre]))</f>
        <v>63</v>
      </c>
      <c r="CJ68" s="26">
        <f ca="1">IF(COUNTIF((REFERENCEMENT_FACADE[[#This Row],[Validité]:[zone de simicité]]),"&lt;&gt;"&amp;"")=SUM(REFERENCEMENT_FACADE[[#This Row],[Validité]:[zone de simicité]]),ROW(REFERENCEMENT_FACADE[[#This Row],[zone de simicité]]),"")</f>
        <v>68</v>
      </c>
    </row>
    <row r="69" spans="1:88" s="5" customFormat="1" ht="330" x14ac:dyDescent="0.25">
      <c r="A69" s="122">
        <v>45881</v>
      </c>
      <c r="B69" s="23" t="s">
        <v>168</v>
      </c>
      <c r="C69" s="23" t="s">
        <v>259</v>
      </c>
      <c r="D69" s="186" t="s">
        <v>387</v>
      </c>
      <c r="E69" s="96" t="s">
        <v>387</v>
      </c>
      <c r="F69" s="30" t="s">
        <v>152</v>
      </c>
      <c r="G69" s="31" t="s">
        <v>150</v>
      </c>
      <c r="H69" s="19" t="s">
        <v>152</v>
      </c>
      <c r="I69" s="18" t="s">
        <v>152</v>
      </c>
      <c r="J69" s="42" t="str">
        <f>IF(REFERENCEMENT_FACADE[[#This Row],[Charpente bois (NF DTU 31.1)]]="OUI","SO",IF(OR(REFERENCEMENT_FACADE[[#This Row],[FOB (Sous AT/DTA/ATEx)]]="OUI",REFERENCEMENT_FACADE[[#This Row],[FOB (NF DTU 31.4)]]="OUI"),"OUI","SO"))</f>
        <v>SO</v>
      </c>
      <c r="K69" s="32" t="s">
        <v>150</v>
      </c>
      <c r="L69" s="22" t="s">
        <v>150</v>
      </c>
      <c r="M69" s="23" t="s">
        <v>161</v>
      </c>
      <c r="N69" s="23" t="s">
        <v>161</v>
      </c>
      <c r="O69" s="23" t="s">
        <v>161</v>
      </c>
      <c r="P69" s="23" t="s">
        <v>161</v>
      </c>
      <c r="Q69" s="23" t="s">
        <v>152</v>
      </c>
      <c r="R69" s="23" t="s">
        <v>152</v>
      </c>
      <c r="S69" s="23" t="s">
        <v>152</v>
      </c>
      <c r="T69" s="23" t="s">
        <v>152</v>
      </c>
      <c r="U69" s="23" t="s">
        <v>152</v>
      </c>
      <c r="V69" s="23" t="s">
        <v>152</v>
      </c>
      <c r="W69" s="24" t="s">
        <v>152</v>
      </c>
      <c r="X69" s="25" t="s">
        <v>150</v>
      </c>
      <c r="Y69" s="23" t="s">
        <v>161</v>
      </c>
      <c r="Z69" s="23" t="s">
        <v>161</v>
      </c>
      <c r="AA69" s="23" t="s">
        <v>152</v>
      </c>
      <c r="AB69" s="23" t="s">
        <v>152</v>
      </c>
      <c r="AC69" s="23" t="s">
        <v>152</v>
      </c>
      <c r="AD69" s="23" t="s">
        <v>152</v>
      </c>
      <c r="AE69" s="23" t="s">
        <v>152</v>
      </c>
      <c r="AF69" s="23" t="s">
        <v>152</v>
      </c>
      <c r="AG69" s="23" t="s">
        <v>152</v>
      </c>
      <c r="AH69" s="23" t="s">
        <v>152</v>
      </c>
      <c r="AI69" s="24" t="s">
        <v>152</v>
      </c>
      <c r="AJ69" s="81" t="s">
        <v>153</v>
      </c>
      <c r="AK69" s="81" t="s">
        <v>787</v>
      </c>
      <c r="AL69" s="81" t="s">
        <v>787</v>
      </c>
      <c r="AM69" s="81" t="s">
        <v>786</v>
      </c>
      <c r="AN69" s="81" t="s">
        <v>786</v>
      </c>
      <c r="AO69" s="55"/>
      <c r="AP69" s="55"/>
      <c r="AQ69" s="55"/>
      <c r="AR69" s="55"/>
      <c r="AS69" s="55"/>
      <c r="AT69" s="55"/>
      <c r="AU69" s="55"/>
      <c r="AV69" s="81" t="s">
        <v>153</v>
      </c>
      <c r="AW69" s="81" t="s">
        <v>788</v>
      </c>
      <c r="AX69" s="81" t="s">
        <v>788</v>
      </c>
      <c r="AY69" s="81"/>
      <c r="AZ69" s="81"/>
      <c r="BA69" s="55"/>
      <c r="BB69" s="55"/>
      <c r="BC69" s="55"/>
      <c r="BD69" s="55"/>
      <c r="BE69" s="55"/>
      <c r="BF69" s="55"/>
      <c r="BG69" s="55"/>
      <c r="BH69" s="56" t="s">
        <v>154</v>
      </c>
      <c r="BI69" s="22">
        <v>4</v>
      </c>
      <c r="BJ69" s="23">
        <v>2</v>
      </c>
      <c r="BK69" s="23">
        <v>1</v>
      </c>
      <c r="BL69" s="23">
        <v>1</v>
      </c>
      <c r="BM69" s="56"/>
      <c r="BN69" s="20" t="s">
        <v>155</v>
      </c>
      <c r="BO69" s="50"/>
      <c r="BP69" s="23" t="s">
        <v>750</v>
      </c>
      <c r="BQ69" s="23" t="s">
        <v>775</v>
      </c>
      <c r="BR69" s="58" t="s">
        <v>260</v>
      </c>
      <c r="BS69" s="164">
        <f ca="1">+(REFERENCEMENT_FACADE[[#This Row],[AVIS LIMITE AU / VALIDITE]]&gt;=TODAY())*1</f>
        <v>1</v>
      </c>
      <c r="BT69" s="23" t="s">
        <v>751</v>
      </c>
      <c r="BU6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9" s="22"/>
      <c r="BW6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6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6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6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6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6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9" s="80">
        <f ca="1">REFERENCEMENT_FACADE[[#This Row],[VALIDITE]]</f>
        <v>1</v>
      </c>
      <c r="CF69" s="26">
        <f>IF(RECH_SUPPORT=TRUE,IF(MID(REFERENCEMENT_FACADE[[#This Row],[Colonne support visé]],1,3)="OUI",1,IF(OR(MID(REFERENCEMENT_FACADE[[#This Row],[Colonne support visé]],1,3)="non",MID(REFERENCEMENT_FACADE[[#This Row],[Colonne support visé]],1,2)="SO"),0,0)),1)</f>
        <v>1</v>
      </c>
      <c r="CG69" s="26">
        <f>IF(RECH_HAUTEUR=FALSE,1,IF(AND(MID(REFERENCEMENT_FACADE[[#This Row],[Colonne situation visé]],1,3)="oui",HAUT_VISEE&lt;=REFERENCEMENT_FACADE[[#This Row],[LIMITATION DE HAUTEUR DE FACADE]],HAUT_VISEE&lt;&gt;"",SITUA_VISEE&lt;&gt;""),1,IF(MID(REFERENCEMENT_FACADE[[#This Row],[Colonne situation visé]],1,3)="non",0,"ERREUR")))</f>
        <v>1</v>
      </c>
      <c r="CH6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9" s="26">
        <f ca="1">IF(REFERENCEMENT_FACADE[[#This Row],[Eligibilité procédé]]&lt;&gt;0,COUNTIF(REFERENCEMENT_FACADE[Eligibilité procédé],"&lt;="&amp;REFERENCEMENT_FACADE[[#This Row],[Eligibilité procédé]])-COUNTIF(REFERENCEMENT_FACADE[Eligibilité procédé],"=0"),ROWS(REFERENCEMENT_FACADE[Ordre]))</f>
        <v>64</v>
      </c>
      <c r="CJ69" s="26">
        <f ca="1">IF(COUNTIF((REFERENCEMENT_FACADE[[#This Row],[Validité]:[zone de simicité]]),"&lt;&gt;"&amp;"")=SUM(REFERENCEMENT_FACADE[[#This Row],[Validité]:[zone de simicité]]),ROW(REFERENCEMENT_FACADE[[#This Row],[zone de simicité]]),"")</f>
        <v>69</v>
      </c>
    </row>
    <row r="70" spans="1:88" s="5" customFormat="1" ht="240" x14ac:dyDescent="0.25">
      <c r="A70" s="82">
        <v>45216</v>
      </c>
      <c r="B70" s="23" t="s">
        <v>165</v>
      </c>
      <c r="C70" s="23" t="s">
        <v>166</v>
      </c>
      <c r="D70" s="23" t="s">
        <v>468</v>
      </c>
      <c r="E70" s="24" t="s">
        <v>469</v>
      </c>
      <c r="F70" s="30" t="s">
        <v>151</v>
      </c>
      <c r="G70" s="54" t="s">
        <v>150</v>
      </c>
      <c r="H70" s="18" t="s">
        <v>152</v>
      </c>
      <c r="I70" s="19" t="s">
        <v>152</v>
      </c>
      <c r="J70" s="42" t="str">
        <f>IF(REFERENCEMENT_FACADE[[#This Row],[Charpente bois (NF DTU 31.1)]]="OUI","SO",IF(OR(REFERENCEMENT_FACADE[[#This Row],[FOB (Sous AT/DTA/ATEx)]]="OUI",REFERENCEMENT_FACADE[[#This Row],[FOB (NF DTU 31.4)]]="OUI"),"OUI","SO"))</f>
        <v>SO</v>
      </c>
      <c r="K70" s="39" t="s">
        <v>247</v>
      </c>
      <c r="L70" s="22" t="s">
        <v>150</v>
      </c>
      <c r="M70" s="23" t="s">
        <v>150</v>
      </c>
      <c r="N70" s="23" t="s">
        <v>152</v>
      </c>
      <c r="O70" s="23" t="s">
        <v>152</v>
      </c>
      <c r="P70" s="23" t="s">
        <v>152</v>
      </c>
      <c r="Q70" s="23" t="s">
        <v>152</v>
      </c>
      <c r="R70" s="23" t="s">
        <v>152</v>
      </c>
      <c r="S70" s="23" t="s">
        <v>152</v>
      </c>
      <c r="T70" s="23" t="s">
        <v>152</v>
      </c>
      <c r="U70" s="23" t="s">
        <v>152</v>
      </c>
      <c r="V70" s="23" t="s">
        <v>152</v>
      </c>
      <c r="W70" s="24" t="s">
        <v>152</v>
      </c>
      <c r="X70" s="25" t="s">
        <v>150</v>
      </c>
      <c r="Y70" s="23" t="s">
        <v>152</v>
      </c>
      <c r="Z70" s="23" t="s">
        <v>152</v>
      </c>
      <c r="AA70" s="23" t="s">
        <v>152</v>
      </c>
      <c r="AB70" s="23" t="s">
        <v>152</v>
      </c>
      <c r="AC70" s="23" t="s">
        <v>152</v>
      </c>
      <c r="AD70" s="23" t="s">
        <v>152</v>
      </c>
      <c r="AE70" s="23" t="s">
        <v>152</v>
      </c>
      <c r="AF70" s="23" t="s">
        <v>152</v>
      </c>
      <c r="AG70" s="23" t="s">
        <v>152</v>
      </c>
      <c r="AH70" s="23" t="s">
        <v>152</v>
      </c>
      <c r="AI70" s="24" t="s">
        <v>152</v>
      </c>
      <c r="AJ70" s="81" t="s">
        <v>153</v>
      </c>
      <c r="AK70" s="81" t="s">
        <v>153</v>
      </c>
      <c r="AL70" s="81"/>
      <c r="AM70" s="81"/>
      <c r="AN70" s="81"/>
      <c r="AO70" s="81"/>
      <c r="AP70" s="81"/>
      <c r="AQ70" s="81"/>
      <c r="AR70" s="81"/>
      <c r="AS70" s="81"/>
      <c r="AT70" s="81"/>
      <c r="AU70" s="81"/>
      <c r="AV70" s="81" t="s">
        <v>153</v>
      </c>
      <c r="AW70" s="81"/>
      <c r="AX70" s="81"/>
      <c r="AY70" s="81"/>
      <c r="AZ70" s="81"/>
      <c r="BA70" s="55"/>
      <c r="BB70" s="55"/>
      <c r="BC70" s="55"/>
      <c r="BD70" s="55"/>
      <c r="BE70" s="55"/>
      <c r="BF70" s="55"/>
      <c r="BG70" s="55"/>
      <c r="BH70" s="56" t="s">
        <v>154</v>
      </c>
      <c r="BI70" s="22">
        <v>4</v>
      </c>
      <c r="BJ70" s="23" t="s">
        <v>179</v>
      </c>
      <c r="BK70" s="23" t="s">
        <v>179</v>
      </c>
      <c r="BL70" s="23" t="s">
        <v>179</v>
      </c>
      <c r="BM70" s="78" t="s">
        <v>204</v>
      </c>
      <c r="BN70" s="20" t="s">
        <v>155</v>
      </c>
      <c r="BO70" s="22">
        <v>0</v>
      </c>
      <c r="BP70" s="23" t="s">
        <v>164</v>
      </c>
      <c r="BQ70" s="23" t="s">
        <v>470</v>
      </c>
      <c r="BR70" s="58">
        <v>47664</v>
      </c>
      <c r="BS70" s="84">
        <f ca="1">+(REFERENCEMENT_FACADE[[#This Row],[AVIS LIMITE AU / VALIDITE]]&gt;=TODAY())*1</f>
        <v>1</v>
      </c>
      <c r="BT70" s="23" t="s">
        <v>150</v>
      </c>
      <c r="BU7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0" s="22"/>
      <c r="BW7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7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7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7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0" s="80">
        <f ca="1">REFERENCEMENT_FACADE[[#This Row],[VALIDITE]]</f>
        <v>1</v>
      </c>
      <c r="CF70" s="26">
        <f>IF(RECH_SUPPORT=TRUE,IF(MID(REFERENCEMENT_FACADE[[#This Row],[Colonne support visé]],1,3)="OUI",1,IF(OR(MID(REFERENCEMENT_FACADE[[#This Row],[Colonne support visé]],1,3)="non",MID(REFERENCEMENT_FACADE[[#This Row],[Colonne support visé]],1,2)="SO"),0,0)),1)</f>
        <v>1</v>
      </c>
      <c r="CG70" s="26">
        <f>IF(RECH_HAUTEUR=FALSE,1,IF(AND(MID(REFERENCEMENT_FACADE[[#This Row],[Colonne situation visé]],1,3)="oui",HAUT_VISEE&lt;=REFERENCEMENT_FACADE[[#This Row],[LIMITATION DE HAUTEUR DE FACADE]],HAUT_VISEE&lt;&gt;"",SITUA_VISEE&lt;&gt;""),1,IF(MID(REFERENCEMENT_FACADE[[#This Row],[Colonne situation visé]],1,3)="non",0,"ERREUR")))</f>
        <v>1</v>
      </c>
      <c r="CH7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0" s="26">
        <f ca="1">IF(REFERENCEMENT_FACADE[[#This Row],[Eligibilité procédé]]&lt;&gt;0,COUNTIF(REFERENCEMENT_FACADE[Eligibilité procédé],"&lt;="&amp;REFERENCEMENT_FACADE[[#This Row],[Eligibilité procédé]])-COUNTIF(REFERENCEMENT_FACADE[Eligibilité procédé],"=0"),ROWS(REFERENCEMENT_FACADE[Ordre]))</f>
        <v>65</v>
      </c>
      <c r="CJ70" s="26">
        <f ca="1">IF(COUNTIF((REFERENCEMENT_FACADE[[#This Row],[Validité]:[zone de simicité]]),"&lt;&gt;"&amp;"")=SUM(REFERENCEMENT_FACADE[[#This Row],[Validité]:[zone de simicité]]),ROW(REFERENCEMENT_FACADE[[#This Row],[zone de simicité]]),"")</f>
        <v>70</v>
      </c>
    </row>
    <row r="71" spans="1:88" s="5" customFormat="1" ht="409.5" x14ac:dyDescent="0.25">
      <c r="A71" s="82">
        <v>45700</v>
      </c>
      <c r="B71" s="85" t="s">
        <v>158</v>
      </c>
      <c r="C71" s="85" t="s">
        <v>607</v>
      </c>
      <c r="D71" s="85" t="s">
        <v>598</v>
      </c>
      <c r="E71" s="101" t="s">
        <v>599</v>
      </c>
      <c r="F71" s="102" t="s">
        <v>152</v>
      </c>
      <c r="G71" s="103" t="s">
        <v>151</v>
      </c>
      <c r="H71" s="104" t="s">
        <v>151</v>
      </c>
      <c r="I71" s="104" t="s">
        <v>150</v>
      </c>
      <c r="J71" s="134" t="str">
        <f>IF(REFERENCEMENT_FACADE[[#This Row],[Charpente bois (NF DTU 31.1)]]="OUI","SO",IF(OR(REFERENCEMENT_FACADE[[#This Row],[FOB (Sous AT/DTA/ATEx)]]="OUI",REFERENCEMENT_FACADE[[#This Row],[FOB (NF DTU 31.4)]]="OUI"),"OUI","SO"))</f>
        <v>OUI</v>
      </c>
      <c r="K71" s="105" t="s">
        <v>151</v>
      </c>
      <c r="L71" s="106" t="s">
        <v>161</v>
      </c>
      <c r="M71" s="85" t="s">
        <v>161</v>
      </c>
      <c r="N71" s="85" t="s">
        <v>161</v>
      </c>
      <c r="O71" s="85" t="s">
        <v>161</v>
      </c>
      <c r="P71" s="85" t="s">
        <v>161</v>
      </c>
      <c r="Q71" s="85" t="s">
        <v>152</v>
      </c>
      <c r="R71" s="85" t="s">
        <v>152</v>
      </c>
      <c r="S71" s="85" t="s">
        <v>152</v>
      </c>
      <c r="T71" s="85" t="s">
        <v>152</v>
      </c>
      <c r="U71" s="85" t="s">
        <v>152</v>
      </c>
      <c r="V71" s="85" t="s">
        <v>152</v>
      </c>
      <c r="W71" s="101" t="s">
        <v>152</v>
      </c>
      <c r="X71" s="111" t="s">
        <v>161</v>
      </c>
      <c r="Y71" s="85" t="s">
        <v>161</v>
      </c>
      <c r="Z71" s="85" t="s">
        <v>161</v>
      </c>
      <c r="AA71" s="85" t="s">
        <v>152</v>
      </c>
      <c r="AB71" s="85" t="s">
        <v>152</v>
      </c>
      <c r="AC71" s="85" t="s">
        <v>152</v>
      </c>
      <c r="AD71" s="85" t="s">
        <v>152</v>
      </c>
      <c r="AE71" s="85" t="s">
        <v>152</v>
      </c>
      <c r="AF71" s="85" t="s">
        <v>152</v>
      </c>
      <c r="AG71" s="85" t="s">
        <v>152</v>
      </c>
      <c r="AH71" s="85" t="s">
        <v>152</v>
      </c>
      <c r="AI71" s="101" t="s">
        <v>152</v>
      </c>
      <c r="AJ71" s="132" t="s">
        <v>600</v>
      </c>
      <c r="AK71" s="132" t="s">
        <v>600</v>
      </c>
      <c r="AL71" s="132" t="s">
        <v>600</v>
      </c>
      <c r="AM71" s="132" t="s">
        <v>600</v>
      </c>
      <c r="AN71" s="132" t="s">
        <v>600</v>
      </c>
      <c r="AO71" s="98"/>
      <c r="AP71" s="98"/>
      <c r="AQ71" s="98"/>
      <c r="AR71" s="98"/>
      <c r="AS71" s="98"/>
      <c r="AT71" s="98"/>
      <c r="AU71" s="98"/>
      <c r="AV71" s="132" t="s">
        <v>600</v>
      </c>
      <c r="AW71" s="132" t="s">
        <v>600</v>
      </c>
      <c r="AX71" s="132" t="s">
        <v>600</v>
      </c>
      <c r="AY71" s="98"/>
      <c r="AZ71" s="98"/>
      <c r="BA71" s="98"/>
      <c r="BB71" s="98"/>
      <c r="BC71" s="98"/>
      <c r="BD71" s="98"/>
      <c r="BE71" s="98"/>
      <c r="BF71" s="98"/>
      <c r="BG71" s="98"/>
      <c r="BH71" s="126" t="s">
        <v>601</v>
      </c>
      <c r="BI71" s="106">
        <v>4</v>
      </c>
      <c r="BJ71" s="85" t="s">
        <v>179</v>
      </c>
      <c r="BK71" s="85" t="s">
        <v>179</v>
      </c>
      <c r="BL71" s="85" t="s">
        <v>179</v>
      </c>
      <c r="BM71" s="107" t="s">
        <v>415</v>
      </c>
      <c r="BN71" s="133" t="s">
        <v>155</v>
      </c>
      <c r="BO71" s="106">
        <v>2</v>
      </c>
      <c r="BP71" s="85" t="s">
        <v>164</v>
      </c>
      <c r="BQ71" s="85" t="s">
        <v>602</v>
      </c>
      <c r="BR71" s="108">
        <v>46752</v>
      </c>
      <c r="BS71" s="109">
        <f ca="1">+(REFERENCEMENT_FACADE[[#This Row],[AVIS LIMITE AU / VALIDITE]]&gt;=TODAY())*1</f>
        <v>1</v>
      </c>
      <c r="BT71" s="85" t="s">
        <v>587</v>
      </c>
      <c r="BU7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71" s="106" t="s">
        <v>603</v>
      </c>
      <c r="BW71"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1"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1"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71"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1"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1"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71"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71"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1" s="110">
        <f ca="1">REFERENCEMENT_FACADE[[#This Row],[VALIDITE]]</f>
        <v>1</v>
      </c>
      <c r="CF71" s="86">
        <f>IF(RECH_SUPPORT=TRUE,IF(MID(REFERENCEMENT_FACADE[[#This Row],[Colonne support visé]],1,3)="OUI",1,IF(OR(MID(REFERENCEMENT_FACADE[[#This Row],[Colonne support visé]],1,3)="non",MID(REFERENCEMENT_FACADE[[#This Row],[Colonne support visé]],1,2)="SO"),0,0)),1)</f>
        <v>1</v>
      </c>
      <c r="CG71" s="86">
        <f>IF(RECH_HAUTEUR=FALSE,1,IF(AND(MID(REFERENCEMENT_FACADE[[#This Row],[Colonne situation visé]],1,3)="oui",HAUT_VISEE&lt;=REFERENCEMENT_FACADE[[#This Row],[LIMITATION DE HAUTEUR DE FACADE]],HAUT_VISEE&lt;&gt;"",SITUA_VISEE&lt;&gt;""),1,IF(MID(REFERENCEMENT_FACADE[[#This Row],[Colonne situation visé]],1,3)="non",0,"ERREUR")))</f>
        <v>1</v>
      </c>
      <c r="CH71"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1" s="86">
        <f ca="1">IF(REFERENCEMENT_FACADE[[#This Row],[Eligibilité procédé]]&lt;&gt;0,COUNTIF(REFERENCEMENT_FACADE[Eligibilité procédé],"&lt;="&amp;REFERENCEMENT_FACADE[[#This Row],[Eligibilité procédé]])-COUNTIF(REFERENCEMENT_FACADE[Eligibilité procédé],"=0"),ROWS(REFERENCEMENT_FACADE[Ordre]))</f>
        <v>66</v>
      </c>
      <c r="CJ71" s="86">
        <f ca="1">IF(COUNTIF((REFERENCEMENT_FACADE[[#This Row],[Validité]:[zone de simicité]]),"&lt;&gt;"&amp;"")=SUM(REFERENCEMENT_FACADE[[#This Row],[Validité]:[zone de simicité]]),ROW(REFERENCEMENT_FACADE[[#This Row],[zone de simicité]]),"")</f>
        <v>71</v>
      </c>
    </row>
    <row r="72" spans="1:88" s="5" customFormat="1" ht="240" x14ac:dyDescent="0.25">
      <c r="A72" s="82">
        <v>45700</v>
      </c>
      <c r="B72" s="51" t="s">
        <v>158</v>
      </c>
      <c r="C72" s="23" t="s">
        <v>342</v>
      </c>
      <c r="D72" s="23" t="s">
        <v>585</v>
      </c>
      <c r="E72" s="24" t="s">
        <v>335</v>
      </c>
      <c r="F72" s="30" t="s">
        <v>151</v>
      </c>
      <c r="G72" s="31" t="s">
        <v>150</v>
      </c>
      <c r="H72" s="19" t="s">
        <v>152</v>
      </c>
      <c r="I72" s="19" t="s">
        <v>152</v>
      </c>
      <c r="J72" s="42" t="str">
        <f>IF(REFERENCEMENT_FACADE[[#This Row],[Charpente bois (NF DTU 31.1)]]="OUI","SO",IF(OR(REFERENCEMENT_FACADE[[#This Row],[FOB (Sous AT/DTA/ATEx)]]="OUI",REFERENCEMENT_FACADE[[#This Row],[FOB (NF DTU 31.4)]]="OUI"),"OUI","SO"))</f>
        <v>SO</v>
      </c>
      <c r="K72" s="32" t="s">
        <v>247</v>
      </c>
      <c r="L72" s="22" t="s">
        <v>150</v>
      </c>
      <c r="M72" s="23" t="s">
        <v>150</v>
      </c>
      <c r="N72" s="23" t="s">
        <v>150</v>
      </c>
      <c r="O72" s="23" t="s">
        <v>152</v>
      </c>
      <c r="P72" s="23" t="s">
        <v>152</v>
      </c>
      <c r="Q72" s="23" t="s">
        <v>152</v>
      </c>
      <c r="R72" s="23" t="s">
        <v>152</v>
      </c>
      <c r="S72" s="23" t="s">
        <v>152</v>
      </c>
      <c r="T72" s="23" t="s">
        <v>152</v>
      </c>
      <c r="U72" s="23" t="s">
        <v>152</v>
      </c>
      <c r="V72" s="23" t="s">
        <v>152</v>
      </c>
      <c r="W72" s="24" t="s">
        <v>152</v>
      </c>
      <c r="X72" s="25" t="s">
        <v>150</v>
      </c>
      <c r="Y72" s="23" t="s">
        <v>152</v>
      </c>
      <c r="Z72" s="23" t="s">
        <v>152</v>
      </c>
      <c r="AA72" s="23" t="s">
        <v>152</v>
      </c>
      <c r="AB72" s="23" t="s">
        <v>152</v>
      </c>
      <c r="AC72" s="23" t="s">
        <v>152</v>
      </c>
      <c r="AD72" s="23" t="s">
        <v>152</v>
      </c>
      <c r="AE72" s="23" t="s">
        <v>152</v>
      </c>
      <c r="AF72" s="23" t="s">
        <v>152</v>
      </c>
      <c r="AG72" s="23" t="s">
        <v>152</v>
      </c>
      <c r="AH72" s="23" t="s">
        <v>152</v>
      </c>
      <c r="AI72" s="24" t="s">
        <v>152</v>
      </c>
      <c r="AJ72" s="81" t="s">
        <v>153</v>
      </c>
      <c r="AK72" s="81" t="s">
        <v>153</v>
      </c>
      <c r="AL72" s="81" t="s">
        <v>153</v>
      </c>
      <c r="AM72" s="21"/>
      <c r="AN72" s="21"/>
      <c r="AO72" s="21"/>
      <c r="AP72" s="21"/>
      <c r="AQ72" s="21"/>
      <c r="AR72" s="21"/>
      <c r="AS72" s="21"/>
      <c r="AT72" s="21"/>
      <c r="AU72" s="21"/>
      <c r="AV72" s="81" t="s">
        <v>153</v>
      </c>
      <c r="AW72" s="21"/>
      <c r="AX72" s="21"/>
      <c r="AY72" s="21"/>
      <c r="AZ72" s="21"/>
      <c r="BA72" s="21"/>
      <c r="BB72" s="21"/>
      <c r="BC72" s="21"/>
      <c r="BD72" s="21"/>
      <c r="BE72" s="21"/>
      <c r="BF72" s="21"/>
      <c r="BG72" s="21"/>
      <c r="BH72" s="56" t="s">
        <v>154</v>
      </c>
      <c r="BI72" s="22">
        <v>4</v>
      </c>
      <c r="BJ72" s="23">
        <v>2</v>
      </c>
      <c r="BK72" s="23">
        <v>1</v>
      </c>
      <c r="BL72" s="23">
        <v>1</v>
      </c>
      <c r="BM72" s="56"/>
      <c r="BN72" s="20" t="s">
        <v>155</v>
      </c>
      <c r="BO72" s="22">
        <v>0</v>
      </c>
      <c r="BP72" s="23" t="s">
        <v>164</v>
      </c>
      <c r="BQ72" s="23" t="s">
        <v>586</v>
      </c>
      <c r="BR72" s="115">
        <v>47391</v>
      </c>
      <c r="BS72" s="84">
        <f ca="1">+(REFERENCEMENT_FACADE[[#This Row],[AVIS LIMITE AU / VALIDITE]]&gt;=TODAY())*1</f>
        <v>1</v>
      </c>
      <c r="BT72" s="23" t="s">
        <v>150</v>
      </c>
      <c r="BU7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2" s="22"/>
      <c r="BW7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7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7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7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7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2" s="80">
        <f ca="1">REFERENCEMENT_FACADE[[#This Row],[VALIDITE]]</f>
        <v>1</v>
      </c>
      <c r="CF72" s="26">
        <f>IF(RECH_SUPPORT=TRUE,IF(MID(REFERENCEMENT_FACADE[[#This Row],[Colonne support visé]],1,3)="OUI",1,IF(OR(MID(REFERENCEMENT_FACADE[[#This Row],[Colonne support visé]],1,3)="non",MID(REFERENCEMENT_FACADE[[#This Row],[Colonne support visé]],1,2)="SO"),0,0)),1)</f>
        <v>1</v>
      </c>
      <c r="CG72" s="26">
        <f>IF(RECH_HAUTEUR=FALSE,1,IF(AND(MID(REFERENCEMENT_FACADE[[#This Row],[Colonne situation visé]],1,3)="oui",HAUT_VISEE&lt;=REFERENCEMENT_FACADE[[#This Row],[LIMITATION DE HAUTEUR DE FACADE]],HAUT_VISEE&lt;&gt;"",SITUA_VISEE&lt;&gt;""),1,IF(MID(REFERENCEMENT_FACADE[[#This Row],[Colonne situation visé]],1,3)="non",0,"ERREUR")))</f>
        <v>1</v>
      </c>
      <c r="CH7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2" s="26">
        <f ca="1">IF(REFERENCEMENT_FACADE[[#This Row],[Eligibilité procédé]]&lt;&gt;0,COUNTIF(REFERENCEMENT_FACADE[Eligibilité procédé],"&lt;="&amp;REFERENCEMENT_FACADE[[#This Row],[Eligibilité procédé]])-COUNTIF(REFERENCEMENT_FACADE[Eligibilité procédé],"=0"),ROWS(REFERENCEMENT_FACADE[Ordre]))</f>
        <v>67</v>
      </c>
      <c r="CJ72" s="26">
        <f ca="1">IF(COUNTIF((REFERENCEMENT_FACADE[[#This Row],[Validité]:[zone de simicité]]),"&lt;&gt;"&amp;"")=SUM(REFERENCEMENT_FACADE[[#This Row],[Validité]:[zone de simicité]]),ROW(REFERENCEMENT_FACADE[[#This Row],[zone de simicité]]),"")</f>
        <v>72</v>
      </c>
    </row>
    <row r="73" spans="1:88" s="5" customFormat="1" ht="270" x14ac:dyDescent="0.25">
      <c r="A73" s="82">
        <v>45700</v>
      </c>
      <c r="B73" s="23" t="s">
        <v>186</v>
      </c>
      <c r="C73" s="23" t="s">
        <v>207</v>
      </c>
      <c r="D73" s="23" t="s">
        <v>711</v>
      </c>
      <c r="E73" s="24" t="s">
        <v>712</v>
      </c>
      <c r="F73" s="30" t="s">
        <v>150</v>
      </c>
      <c r="G73" s="31" t="s">
        <v>151</v>
      </c>
      <c r="H73" s="19" t="s">
        <v>151</v>
      </c>
      <c r="I73" s="19" t="s">
        <v>151</v>
      </c>
      <c r="J73" s="42" t="str">
        <f>IF(REFERENCEMENT_FACADE[[#This Row],[Charpente bois (NF DTU 31.1)]]="OUI","SO",IF(OR(REFERENCEMENT_FACADE[[#This Row],[FOB (Sous AT/DTA/ATEx)]]="OUI",REFERENCEMENT_FACADE[[#This Row],[FOB (NF DTU 31.4)]]="OUI"),"OUI","SO"))</f>
        <v>SO</v>
      </c>
      <c r="K73" s="32" t="s">
        <v>151</v>
      </c>
      <c r="L73" s="22" t="s">
        <v>161</v>
      </c>
      <c r="M73" s="23" t="s">
        <v>161</v>
      </c>
      <c r="N73" s="23" t="s">
        <v>161</v>
      </c>
      <c r="O73" s="23" t="s">
        <v>161</v>
      </c>
      <c r="P73" s="23" t="s">
        <v>161</v>
      </c>
      <c r="Q73" s="23" t="s">
        <v>161</v>
      </c>
      <c r="R73" s="23" t="s">
        <v>161</v>
      </c>
      <c r="S73" s="23" t="s">
        <v>161</v>
      </c>
      <c r="T73" s="23" t="s">
        <v>161</v>
      </c>
      <c r="U73" s="23" t="s">
        <v>161</v>
      </c>
      <c r="V73" s="23" t="s">
        <v>161</v>
      </c>
      <c r="W73" s="24" t="s">
        <v>161</v>
      </c>
      <c r="X73" s="25" t="s">
        <v>161</v>
      </c>
      <c r="Y73" s="23" t="s">
        <v>161</v>
      </c>
      <c r="Z73" s="23" t="s">
        <v>161</v>
      </c>
      <c r="AA73" s="23" t="s">
        <v>161</v>
      </c>
      <c r="AB73" s="23" t="s">
        <v>161</v>
      </c>
      <c r="AC73" s="23" t="s">
        <v>161</v>
      </c>
      <c r="AD73" s="23" t="s">
        <v>161</v>
      </c>
      <c r="AE73" s="23" t="s">
        <v>152</v>
      </c>
      <c r="AF73" s="23" t="s">
        <v>152</v>
      </c>
      <c r="AG73" s="23" t="s">
        <v>152</v>
      </c>
      <c r="AH73" s="23" t="s">
        <v>152</v>
      </c>
      <c r="AI73" s="24" t="s">
        <v>152</v>
      </c>
      <c r="AJ73" s="81" t="s">
        <v>210</v>
      </c>
      <c r="AK73" s="81" t="s">
        <v>210</v>
      </c>
      <c r="AL73" s="81" t="s">
        <v>210</v>
      </c>
      <c r="AM73" s="81" t="s">
        <v>210</v>
      </c>
      <c r="AN73" s="81" t="s">
        <v>210</v>
      </c>
      <c r="AO73" s="81" t="s">
        <v>210</v>
      </c>
      <c r="AP73" s="81" t="s">
        <v>210</v>
      </c>
      <c r="AQ73" s="81" t="s">
        <v>210</v>
      </c>
      <c r="AR73" s="81" t="s">
        <v>210</v>
      </c>
      <c r="AS73" s="81" t="s">
        <v>210</v>
      </c>
      <c r="AT73" s="81" t="s">
        <v>210</v>
      </c>
      <c r="AU73" s="81" t="s">
        <v>210</v>
      </c>
      <c r="AV73" s="81" t="s">
        <v>210</v>
      </c>
      <c r="AW73" s="81" t="s">
        <v>210</v>
      </c>
      <c r="AX73" s="81" t="s">
        <v>210</v>
      </c>
      <c r="AY73" s="81" t="s">
        <v>210</v>
      </c>
      <c r="AZ73" s="81" t="s">
        <v>210</v>
      </c>
      <c r="BA73" s="81" t="s">
        <v>210</v>
      </c>
      <c r="BB73" s="81" t="s">
        <v>210</v>
      </c>
      <c r="BC73" s="81"/>
      <c r="BD73" s="81"/>
      <c r="BE73" s="81"/>
      <c r="BF73" s="81"/>
      <c r="BG73" s="81"/>
      <c r="BH73" s="56" t="s">
        <v>154</v>
      </c>
      <c r="BI73" s="22">
        <v>4</v>
      </c>
      <c r="BJ73" s="23">
        <v>4</v>
      </c>
      <c r="BK73" s="23">
        <v>4</v>
      </c>
      <c r="BL73" s="23">
        <v>4</v>
      </c>
      <c r="BM73" s="56"/>
      <c r="BN73" s="20" t="s">
        <v>155</v>
      </c>
      <c r="BO73" s="22"/>
      <c r="BP73" s="23" t="s">
        <v>156</v>
      </c>
      <c r="BQ73" s="23" t="s">
        <v>713</v>
      </c>
      <c r="BR73" s="58">
        <v>46660</v>
      </c>
      <c r="BS73" s="84">
        <f ca="1">+(REFERENCEMENT_FACADE[[#This Row],[AVIS LIMITE AU / VALIDITE]]&gt;=TODAY())*1</f>
        <v>1</v>
      </c>
      <c r="BT73" s="23" t="s">
        <v>150</v>
      </c>
      <c r="BU7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3" s="22"/>
      <c r="BW7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7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28 m</v>
      </c>
      <c r="CD7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3" s="80">
        <f ca="1">REFERENCEMENT_FACADE[[#This Row],[VALIDITE]]</f>
        <v>1</v>
      </c>
      <c r="CF73" s="26">
        <f>IF(RECH_SUPPORT=TRUE,IF(MID(REFERENCEMENT_FACADE[[#This Row],[Colonne support visé]],1,3)="OUI",1,IF(OR(MID(REFERENCEMENT_FACADE[[#This Row],[Colonne support visé]],1,3)="non",MID(REFERENCEMENT_FACADE[[#This Row],[Colonne support visé]],1,2)="SO"),0,0)),1)</f>
        <v>1</v>
      </c>
      <c r="CG73" s="26">
        <f>IF(RECH_HAUTEUR=FALSE,1,IF(AND(MID(REFERENCEMENT_FACADE[[#This Row],[Colonne situation visé]],1,3)="oui",HAUT_VISEE&lt;=REFERENCEMENT_FACADE[[#This Row],[LIMITATION DE HAUTEUR DE FACADE]],HAUT_VISEE&lt;&gt;"",SITUA_VISEE&lt;&gt;""),1,IF(MID(REFERENCEMENT_FACADE[[#This Row],[Colonne situation visé]],1,3)="non",0,"ERREUR")))</f>
        <v>1</v>
      </c>
      <c r="CH7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3" s="26">
        <f ca="1">IF(REFERENCEMENT_FACADE[[#This Row],[Eligibilité procédé]]&lt;&gt;0,COUNTIF(REFERENCEMENT_FACADE[Eligibilité procédé],"&lt;="&amp;REFERENCEMENT_FACADE[[#This Row],[Eligibilité procédé]])-COUNTIF(REFERENCEMENT_FACADE[Eligibilité procédé],"=0"),ROWS(REFERENCEMENT_FACADE[Ordre]))</f>
        <v>68</v>
      </c>
      <c r="CJ73" s="26">
        <f ca="1">IF(COUNTIF((REFERENCEMENT_FACADE[[#This Row],[Validité]:[zone de simicité]]),"&lt;&gt;"&amp;"")=SUM(REFERENCEMENT_FACADE[[#This Row],[Validité]:[zone de simicité]]),ROW(REFERENCEMENT_FACADE[[#This Row],[zone de simicité]]),"")</f>
        <v>73</v>
      </c>
    </row>
    <row r="74" spans="1:88" s="5" customFormat="1" ht="240" x14ac:dyDescent="0.25">
      <c r="A74" s="82">
        <v>45700</v>
      </c>
      <c r="B74" s="23" t="s">
        <v>158</v>
      </c>
      <c r="C74" s="51" t="s">
        <v>491</v>
      </c>
      <c r="D74" s="23" t="s">
        <v>616</v>
      </c>
      <c r="E74" s="24" t="s">
        <v>617</v>
      </c>
      <c r="F74" s="30" t="s">
        <v>151</v>
      </c>
      <c r="G74" s="54" t="s">
        <v>150</v>
      </c>
      <c r="H74" s="18" t="s">
        <v>152</v>
      </c>
      <c r="I74" s="18" t="s">
        <v>152</v>
      </c>
      <c r="J74" s="42" t="str">
        <f>IF(REFERENCEMENT_FACADE[[#This Row],[Charpente bois (NF DTU 31.1)]]="OUI","SO",IF(OR(REFERENCEMENT_FACADE[[#This Row],[FOB (Sous AT/DTA/ATEx)]]="OUI",REFERENCEMENT_FACADE[[#This Row],[FOB (NF DTU 31.4)]]="OUI"),"OUI","SO"))</f>
        <v>SO</v>
      </c>
      <c r="K74" s="39" t="s">
        <v>247</v>
      </c>
      <c r="L74" s="22" t="s">
        <v>150</v>
      </c>
      <c r="M74" s="23" t="s">
        <v>150</v>
      </c>
      <c r="N74" s="23" t="s">
        <v>150</v>
      </c>
      <c r="O74" s="23" t="s">
        <v>152</v>
      </c>
      <c r="P74" s="23" t="s">
        <v>152</v>
      </c>
      <c r="Q74" s="23" t="s">
        <v>152</v>
      </c>
      <c r="R74" s="23" t="s">
        <v>152</v>
      </c>
      <c r="S74" s="23" t="s">
        <v>152</v>
      </c>
      <c r="T74" s="23" t="s">
        <v>152</v>
      </c>
      <c r="U74" s="23" t="s">
        <v>152</v>
      </c>
      <c r="V74" s="23" t="s">
        <v>152</v>
      </c>
      <c r="W74" s="24" t="s">
        <v>152</v>
      </c>
      <c r="X74" s="25" t="s">
        <v>150</v>
      </c>
      <c r="Y74" s="23" t="s">
        <v>152</v>
      </c>
      <c r="Z74" s="23" t="s">
        <v>152</v>
      </c>
      <c r="AA74" s="23" t="s">
        <v>152</v>
      </c>
      <c r="AB74" s="23" t="s">
        <v>152</v>
      </c>
      <c r="AC74" s="23" t="s">
        <v>152</v>
      </c>
      <c r="AD74" s="23" t="s">
        <v>152</v>
      </c>
      <c r="AE74" s="23" t="s">
        <v>152</v>
      </c>
      <c r="AF74" s="23" t="s">
        <v>152</v>
      </c>
      <c r="AG74" s="23" t="s">
        <v>152</v>
      </c>
      <c r="AH74" s="23" t="s">
        <v>152</v>
      </c>
      <c r="AI74" s="24" t="s">
        <v>152</v>
      </c>
      <c r="AJ74" s="81" t="s">
        <v>153</v>
      </c>
      <c r="AK74" s="81" t="s">
        <v>153</v>
      </c>
      <c r="AL74" s="81" t="s">
        <v>153</v>
      </c>
      <c r="AM74" s="125"/>
      <c r="AN74" s="125"/>
      <c r="AO74" s="125"/>
      <c r="AP74" s="125"/>
      <c r="AQ74" s="55"/>
      <c r="AR74" s="55"/>
      <c r="AS74" s="55"/>
      <c r="AT74" s="55"/>
      <c r="AU74" s="55"/>
      <c r="AV74" s="81" t="s">
        <v>153</v>
      </c>
      <c r="AW74" s="125"/>
      <c r="AX74" s="125"/>
      <c r="AY74" s="125"/>
      <c r="AZ74" s="125"/>
      <c r="BA74" s="125"/>
      <c r="BB74" s="125"/>
      <c r="BC74" s="55"/>
      <c r="BD74" s="55"/>
      <c r="BE74" s="55"/>
      <c r="BF74" s="55"/>
      <c r="BG74" s="55"/>
      <c r="BH74" s="56" t="s">
        <v>154</v>
      </c>
      <c r="BI74" s="22">
        <v>4</v>
      </c>
      <c r="BJ74" s="23" t="s">
        <v>179</v>
      </c>
      <c r="BK74" s="23" t="s">
        <v>179</v>
      </c>
      <c r="BL74" s="23">
        <v>1</v>
      </c>
      <c r="BM74" s="56"/>
      <c r="BN74" s="20" t="s">
        <v>155</v>
      </c>
      <c r="BO74" s="22"/>
      <c r="BP74" s="23" t="s">
        <v>164</v>
      </c>
      <c r="BQ74" s="23" t="s">
        <v>618</v>
      </c>
      <c r="BR74" s="115">
        <v>46996</v>
      </c>
      <c r="BS74" s="84">
        <f ca="1">+(REFERENCEMENT_FACADE[[#This Row],[AVIS LIMITE AU / VALIDITE]]&gt;=TODAY())*1</f>
        <v>1</v>
      </c>
      <c r="BT74" s="23" t="s">
        <v>150</v>
      </c>
      <c r="BU7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4" s="22" t="s">
        <v>619</v>
      </c>
      <c r="BW7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7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7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7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7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4" s="80">
        <f ca="1">REFERENCEMENT_FACADE[[#This Row],[VALIDITE]]</f>
        <v>1</v>
      </c>
      <c r="CF74" s="26">
        <f>IF(RECH_SUPPORT=TRUE,IF(MID(REFERENCEMENT_FACADE[[#This Row],[Colonne support visé]],1,3)="OUI",1,IF(OR(MID(REFERENCEMENT_FACADE[[#This Row],[Colonne support visé]],1,3)="non",MID(REFERENCEMENT_FACADE[[#This Row],[Colonne support visé]],1,2)="SO"),0,0)),1)</f>
        <v>1</v>
      </c>
      <c r="CG74" s="26">
        <f>IF(RECH_HAUTEUR=FALSE,1,IF(AND(MID(REFERENCEMENT_FACADE[[#This Row],[Colonne situation visé]],1,3)="oui",HAUT_VISEE&lt;=REFERENCEMENT_FACADE[[#This Row],[LIMITATION DE HAUTEUR DE FACADE]],HAUT_VISEE&lt;&gt;"",SITUA_VISEE&lt;&gt;""),1,IF(MID(REFERENCEMENT_FACADE[[#This Row],[Colonne situation visé]],1,3)="non",0,"ERREUR")))</f>
        <v>1</v>
      </c>
      <c r="CH7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4" s="26">
        <f ca="1">IF(REFERENCEMENT_FACADE[[#This Row],[Eligibilité procédé]]&lt;&gt;0,COUNTIF(REFERENCEMENT_FACADE[Eligibilité procédé],"&lt;="&amp;REFERENCEMENT_FACADE[[#This Row],[Eligibilité procédé]])-COUNTIF(REFERENCEMENT_FACADE[Eligibilité procédé],"=0"),ROWS(REFERENCEMENT_FACADE[Ordre]))</f>
        <v>69</v>
      </c>
      <c r="CJ74" s="26">
        <f ca="1">IF(COUNTIF((REFERENCEMENT_FACADE[[#This Row],[Validité]:[zone de simicité]]),"&lt;&gt;"&amp;"")=SUM(REFERENCEMENT_FACADE[[#This Row],[Validité]:[zone de simicité]]),ROW(REFERENCEMENT_FACADE[[#This Row],[zone de simicité]]),"")</f>
        <v>74</v>
      </c>
    </row>
    <row r="75" spans="1:88" s="5" customFormat="1" ht="240" x14ac:dyDescent="0.25">
      <c r="A75" s="82">
        <v>45700</v>
      </c>
      <c r="B75" s="23" t="s">
        <v>148</v>
      </c>
      <c r="C75" s="23" t="s">
        <v>149</v>
      </c>
      <c r="D75" s="23" t="s">
        <v>568</v>
      </c>
      <c r="E75" s="24" t="s">
        <v>157</v>
      </c>
      <c r="F75" s="30" t="s">
        <v>150</v>
      </c>
      <c r="G75" s="54" t="s">
        <v>151</v>
      </c>
      <c r="H75" s="18" t="s">
        <v>151</v>
      </c>
      <c r="I75" s="19" t="s">
        <v>151</v>
      </c>
      <c r="J75" s="42" t="str">
        <f>IF(REFERENCEMENT_FACADE[[#This Row],[Charpente bois (NF DTU 31.1)]]="OUI","SO",IF(OR(REFERENCEMENT_FACADE[[#This Row],[FOB (Sous AT/DTA/ATEx)]]="OUI",REFERENCEMENT_FACADE[[#This Row],[FOB (NF DTU 31.4)]]="OUI"),"OUI","SO"))</f>
        <v>SO</v>
      </c>
      <c r="K75" s="39" t="s">
        <v>151</v>
      </c>
      <c r="L75" s="22" t="s">
        <v>150</v>
      </c>
      <c r="M75" s="23" t="s">
        <v>150</v>
      </c>
      <c r="N75" s="23" t="s">
        <v>150</v>
      </c>
      <c r="O75" s="23" t="s">
        <v>150</v>
      </c>
      <c r="P75" s="23" t="s">
        <v>150</v>
      </c>
      <c r="Q75" s="23" t="s">
        <v>150</v>
      </c>
      <c r="R75" s="23" t="s">
        <v>152</v>
      </c>
      <c r="S75" s="23" t="s">
        <v>152</v>
      </c>
      <c r="T75" s="23" t="s">
        <v>152</v>
      </c>
      <c r="U75" s="23" t="s">
        <v>152</v>
      </c>
      <c r="V75" s="23" t="s">
        <v>152</v>
      </c>
      <c r="W75" s="24" t="s">
        <v>152</v>
      </c>
      <c r="X75" s="25" t="s">
        <v>150</v>
      </c>
      <c r="Y75" s="23" t="s">
        <v>150</v>
      </c>
      <c r="Z75" s="23" t="s">
        <v>150</v>
      </c>
      <c r="AA75" s="23" t="s">
        <v>150</v>
      </c>
      <c r="AB75" s="23" t="s">
        <v>150</v>
      </c>
      <c r="AC75" s="23" t="s">
        <v>150</v>
      </c>
      <c r="AD75" s="23" t="s">
        <v>152</v>
      </c>
      <c r="AE75" s="23" t="s">
        <v>152</v>
      </c>
      <c r="AF75" s="23" t="s">
        <v>152</v>
      </c>
      <c r="AG75" s="23" t="s">
        <v>152</v>
      </c>
      <c r="AH75" s="23" t="s">
        <v>152</v>
      </c>
      <c r="AI75" s="24" t="s">
        <v>152</v>
      </c>
      <c r="AJ75" s="81" t="s">
        <v>153</v>
      </c>
      <c r="AK75" s="81" t="s">
        <v>153</v>
      </c>
      <c r="AL75" s="81" t="s">
        <v>153</v>
      </c>
      <c r="AM75" s="81" t="s">
        <v>153</v>
      </c>
      <c r="AN75" s="81" t="s">
        <v>153</v>
      </c>
      <c r="AO75" s="81" t="s">
        <v>153</v>
      </c>
      <c r="AP75" s="81"/>
      <c r="AQ75" s="81"/>
      <c r="AR75" s="81"/>
      <c r="AS75" s="81"/>
      <c r="AT75" s="81"/>
      <c r="AU75" s="81"/>
      <c r="AV75" s="81" t="s">
        <v>153</v>
      </c>
      <c r="AW75" s="81" t="s">
        <v>153</v>
      </c>
      <c r="AX75" s="81" t="s">
        <v>153</v>
      </c>
      <c r="AY75" s="81" t="s">
        <v>153</v>
      </c>
      <c r="AZ75" s="81" t="s">
        <v>153</v>
      </c>
      <c r="BA75" s="81" t="s">
        <v>153</v>
      </c>
      <c r="BB75" s="55"/>
      <c r="BC75" s="55"/>
      <c r="BD75" s="55"/>
      <c r="BE75" s="55"/>
      <c r="BF75" s="55"/>
      <c r="BG75" s="55"/>
      <c r="BH75" s="56" t="s">
        <v>154</v>
      </c>
      <c r="BI75" s="77">
        <v>4</v>
      </c>
      <c r="BJ75" s="29">
        <v>4</v>
      </c>
      <c r="BK75" s="29">
        <v>4</v>
      </c>
      <c r="BL75" s="29" t="s">
        <v>179</v>
      </c>
      <c r="BM75" s="78" t="s">
        <v>569</v>
      </c>
      <c r="BN75" s="20" t="s">
        <v>155</v>
      </c>
      <c r="BO75" s="22">
        <v>0</v>
      </c>
      <c r="BP75" s="23" t="s">
        <v>156</v>
      </c>
      <c r="BQ75" s="23" t="s">
        <v>570</v>
      </c>
      <c r="BR75" s="53">
        <v>46142</v>
      </c>
      <c r="BS75" s="84">
        <f ca="1">+(REFERENCEMENT_FACADE[[#This Row],[AVIS LIMITE AU / VALIDITE]]&gt;=TODAY())*1</f>
        <v>1</v>
      </c>
      <c r="BT75" s="23" t="s">
        <v>152</v>
      </c>
      <c r="BU7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75" s="22"/>
      <c r="BW7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7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7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5" s="80">
        <f ca="1">REFERENCEMENT_FACADE[[#This Row],[VALIDITE]]</f>
        <v>1</v>
      </c>
      <c r="CF75" s="26">
        <f>IF(RECH_SUPPORT=TRUE,IF(MID(REFERENCEMENT_FACADE[[#This Row],[Colonne support visé]],1,3)="OUI",1,IF(OR(MID(REFERENCEMENT_FACADE[[#This Row],[Colonne support visé]],1,3)="non",MID(REFERENCEMENT_FACADE[[#This Row],[Colonne support visé]],1,2)="SO"),0,0)),1)</f>
        <v>1</v>
      </c>
      <c r="CG75" s="26">
        <f>IF(RECH_HAUTEUR=FALSE,1,IF(AND(MID(REFERENCEMENT_FACADE[[#This Row],[Colonne situation visé]],1,3)="oui",HAUT_VISEE&lt;=REFERENCEMENT_FACADE[[#This Row],[LIMITATION DE HAUTEUR DE FACADE]],HAUT_VISEE&lt;&gt;"",SITUA_VISEE&lt;&gt;""),1,IF(MID(REFERENCEMENT_FACADE[[#This Row],[Colonne situation visé]],1,3)="non",0,"ERREUR")))</f>
        <v>1</v>
      </c>
      <c r="CH7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5" s="26">
        <f ca="1">IF(REFERENCEMENT_FACADE[[#This Row],[Eligibilité procédé]]&lt;&gt;0,COUNTIF(REFERENCEMENT_FACADE[Eligibilité procédé],"&lt;="&amp;REFERENCEMENT_FACADE[[#This Row],[Eligibilité procédé]])-COUNTIF(REFERENCEMENT_FACADE[Eligibilité procédé],"=0"),ROWS(REFERENCEMENT_FACADE[Ordre]))</f>
        <v>70</v>
      </c>
      <c r="CJ75" s="26">
        <f ca="1">IF(COUNTIF((REFERENCEMENT_FACADE[[#This Row],[Validité]:[zone de simicité]]),"&lt;&gt;"&amp;"")=SUM(REFERENCEMENT_FACADE[[#This Row],[Validité]:[zone de simicité]]),ROW(REFERENCEMENT_FACADE[[#This Row],[zone de simicité]]),"")</f>
        <v>75</v>
      </c>
    </row>
    <row r="76" spans="1:88" s="5" customFormat="1" ht="240" x14ac:dyDescent="0.25">
      <c r="A76" s="82">
        <v>45700</v>
      </c>
      <c r="B76" s="23" t="s">
        <v>148</v>
      </c>
      <c r="C76" s="23" t="s">
        <v>149</v>
      </c>
      <c r="D76" s="23" t="s">
        <v>575</v>
      </c>
      <c r="E76" s="24" t="s">
        <v>576</v>
      </c>
      <c r="F76" s="30" t="s">
        <v>150</v>
      </c>
      <c r="G76" s="54" t="s">
        <v>151</v>
      </c>
      <c r="H76" s="18" t="s">
        <v>151</v>
      </c>
      <c r="I76" s="19" t="s">
        <v>151</v>
      </c>
      <c r="J76" s="42" t="str">
        <f>IF(REFERENCEMENT_FACADE[[#This Row],[Charpente bois (NF DTU 31.1)]]="OUI","SO",IF(OR(REFERENCEMENT_FACADE[[#This Row],[FOB (Sous AT/DTA/ATEx)]]="OUI",REFERENCEMENT_FACADE[[#This Row],[FOB (NF DTU 31.4)]]="OUI"),"OUI","SO"))</f>
        <v>SO</v>
      </c>
      <c r="K76" s="39" t="s">
        <v>151</v>
      </c>
      <c r="L76" s="22" t="s">
        <v>150</v>
      </c>
      <c r="M76" s="23" t="s">
        <v>150</v>
      </c>
      <c r="N76" s="23" t="s">
        <v>150</v>
      </c>
      <c r="O76" s="23" t="s">
        <v>150</v>
      </c>
      <c r="P76" s="23" t="s">
        <v>150</v>
      </c>
      <c r="Q76" s="23" t="s">
        <v>150</v>
      </c>
      <c r="R76" s="23" t="s">
        <v>152</v>
      </c>
      <c r="S76" s="23" t="s">
        <v>152</v>
      </c>
      <c r="T76" s="23" t="s">
        <v>152</v>
      </c>
      <c r="U76" s="23" t="s">
        <v>152</v>
      </c>
      <c r="V76" s="23" t="s">
        <v>152</v>
      </c>
      <c r="W76" s="24" t="s">
        <v>152</v>
      </c>
      <c r="X76" s="25" t="s">
        <v>150</v>
      </c>
      <c r="Y76" s="23" t="s">
        <v>150</v>
      </c>
      <c r="Z76" s="23" t="s">
        <v>150</v>
      </c>
      <c r="AA76" s="23" t="s">
        <v>150</v>
      </c>
      <c r="AB76" s="23" t="s">
        <v>150</v>
      </c>
      <c r="AC76" s="23" t="s">
        <v>150</v>
      </c>
      <c r="AD76" s="23" t="s">
        <v>152</v>
      </c>
      <c r="AE76" s="23" t="s">
        <v>152</v>
      </c>
      <c r="AF76" s="23" t="s">
        <v>152</v>
      </c>
      <c r="AG76" s="23" t="s">
        <v>152</v>
      </c>
      <c r="AH76" s="23" t="s">
        <v>152</v>
      </c>
      <c r="AI76" s="24" t="s">
        <v>152</v>
      </c>
      <c r="AJ76" s="81" t="s">
        <v>153</v>
      </c>
      <c r="AK76" s="81" t="s">
        <v>153</v>
      </c>
      <c r="AL76" s="81" t="s">
        <v>153</v>
      </c>
      <c r="AM76" s="81" t="s">
        <v>153</v>
      </c>
      <c r="AN76" s="81" t="s">
        <v>153</v>
      </c>
      <c r="AO76" s="81" t="s">
        <v>153</v>
      </c>
      <c r="AP76" s="81"/>
      <c r="AQ76" s="81"/>
      <c r="AR76" s="81"/>
      <c r="AS76" s="81"/>
      <c r="AT76" s="81"/>
      <c r="AU76" s="81"/>
      <c r="AV76" s="81" t="s">
        <v>153</v>
      </c>
      <c r="AW76" s="81" t="s">
        <v>153</v>
      </c>
      <c r="AX76" s="81" t="s">
        <v>153</v>
      </c>
      <c r="AY76" s="81" t="s">
        <v>153</v>
      </c>
      <c r="AZ76" s="81" t="s">
        <v>153</v>
      </c>
      <c r="BA76" s="81" t="s">
        <v>153</v>
      </c>
      <c r="BB76" s="55"/>
      <c r="BC76" s="55"/>
      <c r="BD76" s="55"/>
      <c r="BE76" s="55"/>
      <c r="BF76" s="55"/>
      <c r="BG76" s="55"/>
      <c r="BH76" s="56" t="s">
        <v>154</v>
      </c>
      <c r="BI76" s="77">
        <v>4</v>
      </c>
      <c r="BJ76" s="29" t="s">
        <v>179</v>
      </c>
      <c r="BK76" s="29" t="s">
        <v>179</v>
      </c>
      <c r="BL76" s="29" t="s">
        <v>179</v>
      </c>
      <c r="BM76" s="78" t="s">
        <v>577</v>
      </c>
      <c r="BN76" s="20" t="s">
        <v>155</v>
      </c>
      <c r="BO76" s="22">
        <v>0</v>
      </c>
      <c r="BP76" s="23" t="s">
        <v>156</v>
      </c>
      <c r="BQ76" s="2" t="s">
        <v>578</v>
      </c>
      <c r="BR76" s="123">
        <v>47056</v>
      </c>
      <c r="BS76" s="84">
        <f ca="1">+(REFERENCEMENT_FACADE[[#This Row],[AVIS LIMITE AU / VALIDITE]]&gt;=TODAY())*1</f>
        <v>1</v>
      </c>
      <c r="BT76" s="23" t="s">
        <v>150</v>
      </c>
      <c r="BU7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6" s="22"/>
      <c r="BW7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7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7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6" s="80">
        <f ca="1">REFERENCEMENT_FACADE[[#This Row],[VALIDITE]]</f>
        <v>1</v>
      </c>
      <c r="CF76" s="26">
        <f>IF(RECH_SUPPORT=TRUE,IF(MID(REFERENCEMENT_FACADE[[#This Row],[Colonne support visé]],1,3)="OUI",1,IF(OR(MID(REFERENCEMENT_FACADE[[#This Row],[Colonne support visé]],1,3)="non",MID(REFERENCEMENT_FACADE[[#This Row],[Colonne support visé]],1,2)="SO"),0,0)),1)</f>
        <v>1</v>
      </c>
      <c r="CG76" s="26">
        <f>IF(RECH_HAUTEUR=FALSE,1,IF(AND(MID(REFERENCEMENT_FACADE[[#This Row],[Colonne situation visé]],1,3)="oui",HAUT_VISEE&lt;=REFERENCEMENT_FACADE[[#This Row],[LIMITATION DE HAUTEUR DE FACADE]],HAUT_VISEE&lt;&gt;"",SITUA_VISEE&lt;&gt;""),1,IF(MID(REFERENCEMENT_FACADE[[#This Row],[Colonne situation visé]],1,3)="non",0,"ERREUR")))</f>
        <v>1</v>
      </c>
      <c r="CH7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6" s="26">
        <f ca="1">IF(REFERENCEMENT_FACADE[[#This Row],[Eligibilité procédé]]&lt;&gt;0,COUNTIF(REFERENCEMENT_FACADE[Eligibilité procédé],"&lt;="&amp;REFERENCEMENT_FACADE[[#This Row],[Eligibilité procédé]])-COUNTIF(REFERENCEMENT_FACADE[Eligibilité procédé],"=0"),ROWS(REFERENCEMENT_FACADE[Ordre]))</f>
        <v>71</v>
      </c>
      <c r="CJ76" s="26">
        <f ca="1">IF(COUNTIF((REFERENCEMENT_FACADE[[#This Row],[Validité]:[zone de simicité]]),"&lt;&gt;"&amp;"")=SUM(REFERENCEMENT_FACADE[[#This Row],[Validité]:[zone de simicité]]),ROW(REFERENCEMENT_FACADE[[#This Row],[zone de simicité]]),"")</f>
        <v>76</v>
      </c>
    </row>
    <row r="77" spans="1:88" s="5" customFormat="1" ht="240" x14ac:dyDescent="0.25">
      <c r="A77" s="82">
        <v>45700</v>
      </c>
      <c r="B77" s="23" t="s">
        <v>148</v>
      </c>
      <c r="C77" s="23" t="s">
        <v>149</v>
      </c>
      <c r="D77" s="23" t="s">
        <v>588</v>
      </c>
      <c r="E77" s="24" t="s">
        <v>576</v>
      </c>
      <c r="F77" s="30" t="s">
        <v>150</v>
      </c>
      <c r="G77" s="54" t="s">
        <v>151</v>
      </c>
      <c r="H77" s="18" t="s">
        <v>151</v>
      </c>
      <c r="I77" s="19" t="s">
        <v>151</v>
      </c>
      <c r="J77" s="42" t="str">
        <f>IF(REFERENCEMENT_FACADE[[#This Row],[Charpente bois (NF DTU 31.1)]]="OUI","SO",IF(OR(REFERENCEMENT_FACADE[[#This Row],[FOB (Sous AT/DTA/ATEx)]]="OUI",REFERENCEMENT_FACADE[[#This Row],[FOB (NF DTU 31.4)]]="OUI"),"OUI","SO"))</f>
        <v>SO</v>
      </c>
      <c r="K77" s="39" t="s">
        <v>151</v>
      </c>
      <c r="L77" s="22" t="s">
        <v>150</v>
      </c>
      <c r="M77" s="23" t="s">
        <v>150</v>
      </c>
      <c r="N77" s="23" t="s">
        <v>150</v>
      </c>
      <c r="O77" s="23" t="s">
        <v>150</v>
      </c>
      <c r="P77" s="23" t="s">
        <v>150</v>
      </c>
      <c r="Q77" s="23" t="s">
        <v>150</v>
      </c>
      <c r="R77" s="23" t="s">
        <v>152</v>
      </c>
      <c r="S77" s="23" t="s">
        <v>152</v>
      </c>
      <c r="T77" s="23" t="s">
        <v>152</v>
      </c>
      <c r="U77" s="23" t="s">
        <v>152</v>
      </c>
      <c r="V77" s="23" t="s">
        <v>152</v>
      </c>
      <c r="W77" s="24" t="s">
        <v>152</v>
      </c>
      <c r="X77" s="25" t="s">
        <v>150</v>
      </c>
      <c r="Y77" s="23" t="s">
        <v>150</v>
      </c>
      <c r="Z77" s="23" t="s">
        <v>150</v>
      </c>
      <c r="AA77" s="23" t="s">
        <v>150</v>
      </c>
      <c r="AB77" s="23" t="s">
        <v>150</v>
      </c>
      <c r="AC77" s="23" t="s">
        <v>150</v>
      </c>
      <c r="AD77" s="23" t="s">
        <v>152</v>
      </c>
      <c r="AE77" s="23" t="s">
        <v>152</v>
      </c>
      <c r="AF77" s="23" t="s">
        <v>152</v>
      </c>
      <c r="AG77" s="23" t="s">
        <v>152</v>
      </c>
      <c r="AH77" s="23" t="s">
        <v>152</v>
      </c>
      <c r="AI77" s="24" t="s">
        <v>152</v>
      </c>
      <c r="AJ77" s="81" t="s">
        <v>153</v>
      </c>
      <c r="AK77" s="81" t="s">
        <v>153</v>
      </c>
      <c r="AL77" s="81" t="s">
        <v>153</v>
      </c>
      <c r="AM77" s="81" t="s">
        <v>153</v>
      </c>
      <c r="AN77" s="81" t="s">
        <v>153</v>
      </c>
      <c r="AO77" s="81" t="s">
        <v>153</v>
      </c>
      <c r="AP77" s="81"/>
      <c r="AQ77" s="81"/>
      <c r="AR77" s="81"/>
      <c r="AS77" s="81"/>
      <c r="AT77" s="81"/>
      <c r="AU77" s="81"/>
      <c r="AV77" s="81" t="s">
        <v>153</v>
      </c>
      <c r="AW77" s="81" t="s">
        <v>153</v>
      </c>
      <c r="AX77" s="81" t="s">
        <v>153</v>
      </c>
      <c r="AY77" s="81" t="s">
        <v>153</v>
      </c>
      <c r="AZ77" s="81" t="s">
        <v>153</v>
      </c>
      <c r="BA77" s="81" t="s">
        <v>153</v>
      </c>
      <c r="BB77" s="55"/>
      <c r="BC77" s="55"/>
      <c r="BD77" s="55"/>
      <c r="BE77" s="55"/>
      <c r="BF77" s="55"/>
      <c r="BG77" s="55"/>
      <c r="BH77" s="56" t="s">
        <v>154</v>
      </c>
      <c r="BI77" s="77">
        <v>4</v>
      </c>
      <c r="BJ77" s="29" t="s">
        <v>179</v>
      </c>
      <c r="BK77" s="29" t="s">
        <v>179</v>
      </c>
      <c r="BL77" s="29" t="s">
        <v>179</v>
      </c>
      <c r="BM77" s="78" t="s">
        <v>577</v>
      </c>
      <c r="BN77" s="20" t="s">
        <v>155</v>
      </c>
      <c r="BO77" s="22">
        <v>0</v>
      </c>
      <c r="BP77" s="23" t="s">
        <v>156</v>
      </c>
      <c r="BQ77" s="23" t="s">
        <v>589</v>
      </c>
      <c r="BR77" s="123">
        <v>47056</v>
      </c>
      <c r="BS77" s="84">
        <f ca="1">+(REFERENCEMENT_FACADE[[#This Row],[AVIS LIMITE AU / VALIDITE]]&gt;=TODAY())*1</f>
        <v>1</v>
      </c>
      <c r="BT77" s="23" t="s">
        <v>150</v>
      </c>
      <c r="BU7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7" s="22"/>
      <c r="BW7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7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7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7" s="80">
        <f ca="1">REFERENCEMENT_FACADE[[#This Row],[VALIDITE]]</f>
        <v>1</v>
      </c>
      <c r="CF77" s="26">
        <f>IF(RECH_SUPPORT=TRUE,IF(MID(REFERENCEMENT_FACADE[[#This Row],[Colonne support visé]],1,3)="OUI",1,IF(OR(MID(REFERENCEMENT_FACADE[[#This Row],[Colonne support visé]],1,3)="non",MID(REFERENCEMENT_FACADE[[#This Row],[Colonne support visé]],1,2)="SO"),0,0)),1)</f>
        <v>1</v>
      </c>
      <c r="CG77" s="26">
        <f>IF(RECH_HAUTEUR=FALSE,1,IF(AND(MID(REFERENCEMENT_FACADE[[#This Row],[Colonne situation visé]],1,3)="oui",HAUT_VISEE&lt;=REFERENCEMENT_FACADE[[#This Row],[LIMITATION DE HAUTEUR DE FACADE]],HAUT_VISEE&lt;&gt;"",SITUA_VISEE&lt;&gt;""),1,IF(MID(REFERENCEMENT_FACADE[[#This Row],[Colonne situation visé]],1,3)="non",0,"ERREUR")))</f>
        <v>1</v>
      </c>
      <c r="CH7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7" s="26">
        <f ca="1">IF(REFERENCEMENT_FACADE[[#This Row],[Eligibilité procédé]]&lt;&gt;0,COUNTIF(REFERENCEMENT_FACADE[Eligibilité procédé],"&lt;="&amp;REFERENCEMENT_FACADE[[#This Row],[Eligibilité procédé]])-COUNTIF(REFERENCEMENT_FACADE[Eligibilité procédé],"=0"),ROWS(REFERENCEMENT_FACADE[Ordre]))</f>
        <v>72</v>
      </c>
      <c r="CJ77" s="26">
        <f ca="1">IF(COUNTIF((REFERENCEMENT_FACADE[[#This Row],[Validité]:[zone de simicité]]),"&lt;&gt;"&amp;"")=SUM(REFERENCEMENT_FACADE[[#This Row],[Validité]:[zone de simicité]]),ROW(REFERENCEMENT_FACADE[[#This Row],[zone de simicité]]),"")</f>
        <v>77</v>
      </c>
    </row>
    <row r="78" spans="1:88" s="5" customFormat="1" ht="240" x14ac:dyDescent="0.25">
      <c r="A78" s="82">
        <v>45700</v>
      </c>
      <c r="B78" s="23" t="s">
        <v>148</v>
      </c>
      <c r="C78" s="23" t="s">
        <v>149</v>
      </c>
      <c r="D78" s="23" t="s">
        <v>608</v>
      </c>
      <c r="E78" s="24" t="s">
        <v>609</v>
      </c>
      <c r="F78" s="30" t="s">
        <v>150</v>
      </c>
      <c r="G78" s="54" t="s">
        <v>151</v>
      </c>
      <c r="H78" s="18" t="s">
        <v>151</v>
      </c>
      <c r="I78" s="19" t="s">
        <v>151</v>
      </c>
      <c r="J78" s="42" t="str">
        <f>IF(REFERENCEMENT_FACADE[[#This Row],[Charpente bois (NF DTU 31.1)]]="OUI","SO",IF(OR(REFERENCEMENT_FACADE[[#This Row],[FOB (Sous AT/DTA/ATEx)]]="OUI",REFERENCEMENT_FACADE[[#This Row],[FOB (NF DTU 31.4)]]="OUI"),"OUI","SO"))</f>
        <v>SO</v>
      </c>
      <c r="K78" s="39" t="s">
        <v>151</v>
      </c>
      <c r="L78" s="22" t="s">
        <v>150</v>
      </c>
      <c r="M78" s="23" t="s">
        <v>150</v>
      </c>
      <c r="N78" s="23" t="s">
        <v>150</v>
      </c>
      <c r="O78" s="23" t="s">
        <v>150</v>
      </c>
      <c r="P78" s="23" t="s">
        <v>150</v>
      </c>
      <c r="Q78" s="23" t="s">
        <v>150</v>
      </c>
      <c r="R78" s="23" t="s">
        <v>152</v>
      </c>
      <c r="S78" s="23" t="s">
        <v>152</v>
      </c>
      <c r="T78" s="23" t="s">
        <v>152</v>
      </c>
      <c r="U78" s="23" t="s">
        <v>152</v>
      </c>
      <c r="V78" s="23" t="s">
        <v>152</v>
      </c>
      <c r="W78" s="24" t="s">
        <v>152</v>
      </c>
      <c r="X78" s="25" t="s">
        <v>150</v>
      </c>
      <c r="Y78" s="23" t="s">
        <v>150</v>
      </c>
      <c r="Z78" s="23" t="s">
        <v>150</v>
      </c>
      <c r="AA78" s="23" t="s">
        <v>150</v>
      </c>
      <c r="AB78" s="23" t="s">
        <v>150</v>
      </c>
      <c r="AC78" s="23" t="s">
        <v>150</v>
      </c>
      <c r="AD78" s="23" t="s">
        <v>152</v>
      </c>
      <c r="AE78" s="23" t="s">
        <v>152</v>
      </c>
      <c r="AF78" s="23" t="s">
        <v>152</v>
      </c>
      <c r="AG78" s="23" t="s">
        <v>152</v>
      </c>
      <c r="AH78" s="23" t="s">
        <v>152</v>
      </c>
      <c r="AI78" s="24" t="s">
        <v>152</v>
      </c>
      <c r="AJ78" s="81" t="s">
        <v>153</v>
      </c>
      <c r="AK78" s="81" t="s">
        <v>153</v>
      </c>
      <c r="AL78" s="81" t="s">
        <v>153</v>
      </c>
      <c r="AM78" s="81" t="s">
        <v>153</v>
      </c>
      <c r="AN78" s="81" t="s">
        <v>153</v>
      </c>
      <c r="AO78" s="81" t="s">
        <v>153</v>
      </c>
      <c r="AP78" s="81"/>
      <c r="AQ78" s="81"/>
      <c r="AR78" s="81"/>
      <c r="AS78" s="81"/>
      <c r="AT78" s="81"/>
      <c r="AU78" s="81"/>
      <c r="AV78" s="81" t="s">
        <v>153</v>
      </c>
      <c r="AW78" s="81" t="s">
        <v>153</v>
      </c>
      <c r="AX78" s="81" t="s">
        <v>153</v>
      </c>
      <c r="AY78" s="81" t="s">
        <v>153</v>
      </c>
      <c r="AZ78" s="81" t="s">
        <v>153</v>
      </c>
      <c r="BA78" s="81" t="s">
        <v>153</v>
      </c>
      <c r="BB78" s="55"/>
      <c r="BC78" s="55"/>
      <c r="BD78" s="55"/>
      <c r="BE78" s="55"/>
      <c r="BF78" s="55"/>
      <c r="BG78" s="55"/>
      <c r="BH78" s="56" t="s">
        <v>154</v>
      </c>
      <c r="BI78" s="77">
        <v>4</v>
      </c>
      <c r="BJ78" s="29">
        <v>4</v>
      </c>
      <c r="BK78" s="29">
        <v>4</v>
      </c>
      <c r="BL78" s="29">
        <v>4</v>
      </c>
      <c r="BM78" s="78"/>
      <c r="BN78" s="20" t="s">
        <v>155</v>
      </c>
      <c r="BO78" s="22">
        <v>0</v>
      </c>
      <c r="BP78" s="23" t="s">
        <v>156</v>
      </c>
      <c r="BQ78" s="23" t="s">
        <v>610</v>
      </c>
      <c r="BR78" s="123">
        <v>46053</v>
      </c>
      <c r="BS78" s="84">
        <f ca="1">+(REFERENCEMENT_FACADE[[#This Row],[AVIS LIMITE AU / VALIDITE]]&gt;=TODAY())*1</f>
        <v>1</v>
      </c>
      <c r="BT78" s="23" t="s">
        <v>150</v>
      </c>
      <c r="BU7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8" s="22"/>
      <c r="BW7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7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7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7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8" s="80">
        <f ca="1">REFERENCEMENT_FACADE[[#This Row],[VALIDITE]]</f>
        <v>1</v>
      </c>
      <c r="CF78" s="26">
        <f>IF(RECH_SUPPORT=TRUE,IF(MID(REFERENCEMENT_FACADE[[#This Row],[Colonne support visé]],1,3)="OUI",1,IF(OR(MID(REFERENCEMENT_FACADE[[#This Row],[Colonne support visé]],1,3)="non",MID(REFERENCEMENT_FACADE[[#This Row],[Colonne support visé]],1,2)="SO"),0,0)),1)</f>
        <v>1</v>
      </c>
      <c r="CG78" s="26">
        <f>IF(RECH_HAUTEUR=FALSE,1,IF(AND(MID(REFERENCEMENT_FACADE[[#This Row],[Colonne situation visé]],1,3)="oui",HAUT_VISEE&lt;=REFERENCEMENT_FACADE[[#This Row],[LIMITATION DE HAUTEUR DE FACADE]],HAUT_VISEE&lt;&gt;"",SITUA_VISEE&lt;&gt;""),1,IF(MID(REFERENCEMENT_FACADE[[#This Row],[Colonne situation visé]],1,3)="non",0,"ERREUR")))</f>
        <v>1</v>
      </c>
      <c r="CH7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8" s="26">
        <f ca="1">IF(REFERENCEMENT_FACADE[[#This Row],[Eligibilité procédé]]&lt;&gt;0,COUNTIF(REFERENCEMENT_FACADE[Eligibilité procédé],"&lt;="&amp;REFERENCEMENT_FACADE[[#This Row],[Eligibilité procédé]])-COUNTIF(REFERENCEMENT_FACADE[Eligibilité procédé],"=0"),ROWS(REFERENCEMENT_FACADE[Ordre]))</f>
        <v>73</v>
      </c>
      <c r="CJ78" s="26">
        <f ca="1">IF(COUNTIF((REFERENCEMENT_FACADE[[#This Row],[Validité]:[zone de simicité]]),"&lt;&gt;"&amp;"")=SUM(REFERENCEMENT_FACADE[[#This Row],[Validité]:[zone de simicité]]),ROW(REFERENCEMENT_FACADE[[#This Row],[zone de simicité]]),"")</f>
        <v>78</v>
      </c>
    </row>
    <row r="79" spans="1:88" s="5" customFormat="1" ht="240" x14ac:dyDescent="0.25">
      <c r="A79" s="82">
        <v>45700</v>
      </c>
      <c r="B79" s="23" t="s">
        <v>148</v>
      </c>
      <c r="C79" s="23" t="s">
        <v>149</v>
      </c>
      <c r="D79" s="23" t="s">
        <v>620</v>
      </c>
      <c r="E79" s="24" t="s">
        <v>621</v>
      </c>
      <c r="F79" s="30" t="s">
        <v>150</v>
      </c>
      <c r="G79" s="54" t="s">
        <v>151</v>
      </c>
      <c r="H79" s="18" t="s">
        <v>151</v>
      </c>
      <c r="I79" s="19" t="s">
        <v>151</v>
      </c>
      <c r="J79" s="42" t="str">
        <f>IF(REFERENCEMENT_FACADE[[#This Row],[Charpente bois (NF DTU 31.1)]]="OUI","SO",IF(OR(REFERENCEMENT_FACADE[[#This Row],[FOB (Sous AT/DTA/ATEx)]]="OUI",REFERENCEMENT_FACADE[[#This Row],[FOB (NF DTU 31.4)]]="OUI"),"OUI","SO"))</f>
        <v>SO</v>
      </c>
      <c r="K79" s="39" t="s">
        <v>151</v>
      </c>
      <c r="L79" s="22" t="s">
        <v>150</v>
      </c>
      <c r="M79" s="23" t="s">
        <v>150</v>
      </c>
      <c r="N79" s="23" t="s">
        <v>150</v>
      </c>
      <c r="O79" s="23" t="s">
        <v>150</v>
      </c>
      <c r="P79" s="23" t="s">
        <v>150</v>
      </c>
      <c r="Q79" s="23" t="s">
        <v>150</v>
      </c>
      <c r="R79" s="23" t="s">
        <v>152</v>
      </c>
      <c r="S79" s="23" t="s">
        <v>152</v>
      </c>
      <c r="T79" s="23" t="s">
        <v>152</v>
      </c>
      <c r="U79" s="23" t="s">
        <v>152</v>
      </c>
      <c r="V79" s="23" t="s">
        <v>152</v>
      </c>
      <c r="W79" s="24" t="s">
        <v>152</v>
      </c>
      <c r="X79" s="25" t="s">
        <v>150</v>
      </c>
      <c r="Y79" s="23" t="s">
        <v>150</v>
      </c>
      <c r="Z79" s="23" t="s">
        <v>150</v>
      </c>
      <c r="AA79" s="23" t="s">
        <v>150</v>
      </c>
      <c r="AB79" s="23" t="s">
        <v>150</v>
      </c>
      <c r="AC79" s="23" t="s">
        <v>150</v>
      </c>
      <c r="AD79" s="23" t="s">
        <v>152</v>
      </c>
      <c r="AE79" s="23" t="s">
        <v>152</v>
      </c>
      <c r="AF79" s="23" t="s">
        <v>152</v>
      </c>
      <c r="AG79" s="23" t="s">
        <v>152</v>
      </c>
      <c r="AH79" s="23" t="s">
        <v>152</v>
      </c>
      <c r="AI79" s="24" t="s">
        <v>152</v>
      </c>
      <c r="AJ79" s="81" t="s">
        <v>153</v>
      </c>
      <c r="AK79" s="81" t="s">
        <v>153</v>
      </c>
      <c r="AL79" s="81" t="s">
        <v>153</v>
      </c>
      <c r="AM79" s="81" t="s">
        <v>153</v>
      </c>
      <c r="AN79" s="81" t="s">
        <v>153</v>
      </c>
      <c r="AO79" s="81" t="s">
        <v>153</v>
      </c>
      <c r="AP79" s="81"/>
      <c r="AQ79" s="81"/>
      <c r="AR79" s="81"/>
      <c r="AS79" s="81"/>
      <c r="AT79" s="81"/>
      <c r="AU79" s="81"/>
      <c r="AV79" s="81" t="s">
        <v>153</v>
      </c>
      <c r="AW79" s="81" t="s">
        <v>153</v>
      </c>
      <c r="AX79" s="81" t="s">
        <v>153</v>
      </c>
      <c r="AY79" s="81" t="s">
        <v>153</v>
      </c>
      <c r="AZ79" s="81" t="s">
        <v>153</v>
      </c>
      <c r="BA79" s="81" t="s">
        <v>153</v>
      </c>
      <c r="BB79" s="55"/>
      <c r="BC79" s="55"/>
      <c r="BD79" s="55"/>
      <c r="BE79" s="55"/>
      <c r="BF79" s="55"/>
      <c r="BG79" s="55"/>
      <c r="BH79" s="56" t="s">
        <v>154</v>
      </c>
      <c r="BI79" s="77">
        <v>4</v>
      </c>
      <c r="BJ79" s="29">
        <v>2</v>
      </c>
      <c r="BK79" s="29">
        <v>1</v>
      </c>
      <c r="BL79" s="29">
        <v>1</v>
      </c>
      <c r="BM79" s="78"/>
      <c r="BN79" s="20" t="s">
        <v>155</v>
      </c>
      <c r="BO79" s="22">
        <v>0</v>
      </c>
      <c r="BP79" s="23" t="s">
        <v>156</v>
      </c>
      <c r="BQ79" s="23" t="s">
        <v>622</v>
      </c>
      <c r="BR79" s="123">
        <v>47026</v>
      </c>
      <c r="BS79" s="84">
        <f ca="1">+(REFERENCEMENT_FACADE[[#This Row],[AVIS LIMITE AU / VALIDITE]]&gt;=TODAY())*1</f>
        <v>1</v>
      </c>
      <c r="BT79" s="23" t="s">
        <v>150</v>
      </c>
      <c r="BU7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9" s="22"/>
      <c r="BW7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7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7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7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7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7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9" s="80">
        <f ca="1">REFERENCEMENT_FACADE[[#This Row],[VALIDITE]]</f>
        <v>1</v>
      </c>
      <c r="CF79" s="26">
        <f>IF(RECH_SUPPORT=TRUE,IF(MID(REFERENCEMENT_FACADE[[#This Row],[Colonne support visé]],1,3)="OUI",1,IF(OR(MID(REFERENCEMENT_FACADE[[#This Row],[Colonne support visé]],1,3)="non",MID(REFERENCEMENT_FACADE[[#This Row],[Colonne support visé]],1,2)="SO"),0,0)),1)</f>
        <v>1</v>
      </c>
      <c r="CG79" s="26">
        <f>IF(RECH_HAUTEUR=FALSE,1,IF(AND(MID(REFERENCEMENT_FACADE[[#This Row],[Colonne situation visé]],1,3)="oui",HAUT_VISEE&lt;=REFERENCEMENT_FACADE[[#This Row],[LIMITATION DE HAUTEUR DE FACADE]],HAUT_VISEE&lt;&gt;"",SITUA_VISEE&lt;&gt;""),1,IF(MID(REFERENCEMENT_FACADE[[#This Row],[Colonne situation visé]],1,3)="non",0,"ERREUR")))</f>
        <v>1</v>
      </c>
      <c r="CH7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9" s="26">
        <f ca="1">IF(REFERENCEMENT_FACADE[[#This Row],[Eligibilité procédé]]&lt;&gt;0,COUNTIF(REFERENCEMENT_FACADE[Eligibilité procédé],"&lt;="&amp;REFERENCEMENT_FACADE[[#This Row],[Eligibilité procédé]])-COUNTIF(REFERENCEMENT_FACADE[Eligibilité procédé],"=0"),ROWS(REFERENCEMENT_FACADE[Ordre]))</f>
        <v>74</v>
      </c>
      <c r="CJ79" s="26">
        <f ca="1">IF(COUNTIF((REFERENCEMENT_FACADE[[#This Row],[Validité]:[zone de simicité]]),"&lt;&gt;"&amp;"")=SUM(REFERENCEMENT_FACADE[[#This Row],[Validité]:[zone de simicité]]),ROW(REFERENCEMENT_FACADE[[#This Row],[zone de simicité]]),"")</f>
        <v>79</v>
      </c>
    </row>
    <row r="80" spans="1:88" s="5" customFormat="1" ht="240" x14ac:dyDescent="0.25">
      <c r="A80" s="113">
        <v>45700</v>
      </c>
      <c r="B80" s="23" t="s">
        <v>148</v>
      </c>
      <c r="C80" s="23" t="s">
        <v>149</v>
      </c>
      <c r="D80" s="23" t="s">
        <v>623</v>
      </c>
      <c r="E80" s="24" t="s">
        <v>624</v>
      </c>
      <c r="F80" s="30" t="s">
        <v>150</v>
      </c>
      <c r="G80" s="54" t="s">
        <v>151</v>
      </c>
      <c r="H80" s="18" t="s">
        <v>151</v>
      </c>
      <c r="I80" s="19" t="s">
        <v>151</v>
      </c>
      <c r="J80" s="42" t="str">
        <f>IF(REFERENCEMENT_FACADE[[#This Row],[Charpente bois (NF DTU 31.1)]]="OUI","SO",IF(OR(REFERENCEMENT_FACADE[[#This Row],[FOB (Sous AT/DTA/ATEx)]]="OUI",REFERENCEMENT_FACADE[[#This Row],[FOB (NF DTU 31.4)]]="OUI"),"OUI","SO"))</f>
        <v>SO</v>
      </c>
      <c r="K80" s="39" t="s">
        <v>151</v>
      </c>
      <c r="L80" s="22" t="s">
        <v>150</v>
      </c>
      <c r="M80" s="23" t="s">
        <v>150</v>
      </c>
      <c r="N80" s="23" t="s">
        <v>150</v>
      </c>
      <c r="O80" s="23" t="s">
        <v>150</v>
      </c>
      <c r="P80" s="23" t="s">
        <v>150</v>
      </c>
      <c r="Q80" s="23" t="s">
        <v>150</v>
      </c>
      <c r="R80" s="23" t="s">
        <v>152</v>
      </c>
      <c r="S80" s="23" t="s">
        <v>152</v>
      </c>
      <c r="T80" s="23" t="s">
        <v>152</v>
      </c>
      <c r="U80" s="23" t="s">
        <v>152</v>
      </c>
      <c r="V80" s="23" t="s">
        <v>152</v>
      </c>
      <c r="W80" s="24" t="s">
        <v>152</v>
      </c>
      <c r="X80" s="25" t="s">
        <v>150</v>
      </c>
      <c r="Y80" s="23" t="s">
        <v>150</v>
      </c>
      <c r="Z80" s="23" t="s">
        <v>150</v>
      </c>
      <c r="AA80" s="23" t="s">
        <v>150</v>
      </c>
      <c r="AB80" s="23" t="s">
        <v>150</v>
      </c>
      <c r="AC80" s="23" t="s">
        <v>150</v>
      </c>
      <c r="AD80" s="23" t="s">
        <v>152</v>
      </c>
      <c r="AE80" s="23" t="s">
        <v>152</v>
      </c>
      <c r="AF80" s="23" t="s">
        <v>152</v>
      </c>
      <c r="AG80" s="23" t="s">
        <v>152</v>
      </c>
      <c r="AH80" s="23" t="s">
        <v>152</v>
      </c>
      <c r="AI80" s="24" t="s">
        <v>152</v>
      </c>
      <c r="AJ80" s="81" t="s">
        <v>153</v>
      </c>
      <c r="AK80" s="81" t="s">
        <v>153</v>
      </c>
      <c r="AL80" s="81" t="s">
        <v>153</v>
      </c>
      <c r="AM80" s="81" t="s">
        <v>153</v>
      </c>
      <c r="AN80" s="81" t="s">
        <v>153</v>
      </c>
      <c r="AO80" s="81" t="s">
        <v>153</v>
      </c>
      <c r="AP80" s="81"/>
      <c r="AQ80" s="81"/>
      <c r="AR80" s="81"/>
      <c r="AS80" s="81"/>
      <c r="AT80" s="81"/>
      <c r="AU80" s="81"/>
      <c r="AV80" s="81" t="s">
        <v>153</v>
      </c>
      <c r="AW80" s="81" t="s">
        <v>153</v>
      </c>
      <c r="AX80" s="81" t="s">
        <v>153</v>
      </c>
      <c r="AY80" s="81" t="s">
        <v>153</v>
      </c>
      <c r="AZ80" s="81" t="s">
        <v>153</v>
      </c>
      <c r="BA80" s="81" t="s">
        <v>153</v>
      </c>
      <c r="BB80" s="55"/>
      <c r="BC80" s="55"/>
      <c r="BD80" s="55"/>
      <c r="BE80" s="55"/>
      <c r="BF80" s="55"/>
      <c r="BG80" s="55"/>
      <c r="BH80" s="56" t="s">
        <v>154</v>
      </c>
      <c r="BI80" s="77">
        <v>4</v>
      </c>
      <c r="BJ80" s="29">
        <v>4</v>
      </c>
      <c r="BK80" s="29">
        <v>4</v>
      </c>
      <c r="BL80" s="29">
        <v>2</v>
      </c>
      <c r="BM80" s="78"/>
      <c r="BN80" s="20" t="s">
        <v>155</v>
      </c>
      <c r="BO80" s="22">
        <v>0</v>
      </c>
      <c r="BP80" s="23" t="s">
        <v>156</v>
      </c>
      <c r="BQ80" s="117" t="s">
        <v>625</v>
      </c>
      <c r="BR80" s="53">
        <v>46022</v>
      </c>
      <c r="BS80" s="84">
        <f ca="1">+(REFERENCEMENT_FACADE[[#This Row],[AVIS LIMITE AU / VALIDITE]]&gt;=TODAY())*1</f>
        <v>1</v>
      </c>
      <c r="BT80" s="23" t="s">
        <v>150</v>
      </c>
      <c r="BU8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0" s="22"/>
      <c r="BW8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2</v>
      </c>
      <c r="CA8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0" s="80">
        <f ca="1">REFERENCEMENT_FACADE[[#This Row],[VALIDITE]]</f>
        <v>1</v>
      </c>
      <c r="CF80" s="26">
        <f>IF(RECH_SUPPORT=TRUE,IF(MID(REFERENCEMENT_FACADE[[#This Row],[Colonne support visé]],1,3)="OUI",1,IF(OR(MID(REFERENCEMENT_FACADE[[#This Row],[Colonne support visé]],1,3)="non",MID(REFERENCEMENT_FACADE[[#This Row],[Colonne support visé]],1,2)="SO"),0,0)),1)</f>
        <v>1</v>
      </c>
      <c r="CG80" s="26">
        <f>IF(RECH_HAUTEUR=FALSE,1,IF(AND(MID(REFERENCEMENT_FACADE[[#This Row],[Colonne situation visé]],1,3)="oui",HAUT_VISEE&lt;=REFERENCEMENT_FACADE[[#This Row],[LIMITATION DE HAUTEUR DE FACADE]],HAUT_VISEE&lt;&gt;"",SITUA_VISEE&lt;&gt;""),1,IF(MID(REFERENCEMENT_FACADE[[#This Row],[Colonne situation visé]],1,3)="non",0,"ERREUR")))</f>
        <v>1</v>
      </c>
      <c r="CH8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0" s="26">
        <f ca="1">IF(REFERENCEMENT_FACADE[[#This Row],[Eligibilité procédé]]&lt;&gt;0,COUNTIF(REFERENCEMENT_FACADE[Eligibilité procédé],"&lt;="&amp;REFERENCEMENT_FACADE[[#This Row],[Eligibilité procédé]])-COUNTIF(REFERENCEMENT_FACADE[Eligibilité procédé],"=0"),ROWS(REFERENCEMENT_FACADE[Ordre]))</f>
        <v>75</v>
      </c>
      <c r="CJ80" s="26">
        <f ca="1">IF(COUNTIF((REFERENCEMENT_FACADE[[#This Row],[Validité]:[zone de simicité]]),"&lt;&gt;"&amp;"")=SUM(REFERENCEMENT_FACADE[[#This Row],[Validité]:[zone de simicité]]),ROW(REFERENCEMENT_FACADE[[#This Row],[zone de simicité]]),"")</f>
        <v>80</v>
      </c>
    </row>
    <row r="81" spans="1:88" s="5" customFormat="1" ht="240" x14ac:dyDescent="0.25">
      <c r="A81" s="82">
        <v>45700</v>
      </c>
      <c r="B81" s="23" t="s">
        <v>148</v>
      </c>
      <c r="C81" s="23" t="s">
        <v>149</v>
      </c>
      <c r="D81" s="23" t="s">
        <v>626</v>
      </c>
      <c r="E81" s="24" t="s">
        <v>624</v>
      </c>
      <c r="F81" s="30" t="s">
        <v>150</v>
      </c>
      <c r="G81" s="54" t="s">
        <v>151</v>
      </c>
      <c r="H81" s="18" t="s">
        <v>151</v>
      </c>
      <c r="I81" s="19" t="s">
        <v>151</v>
      </c>
      <c r="J81" s="42" t="str">
        <f>IF(REFERENCEMENT_FACADE[[#This Row],[Charpente bois (NF DTU 31.1)]]="OUI","SO",IF(OR(REFERENCEMENT_FACADE[[#This Row],[FOB (Sous AT/DTA/ATEx)]]="OUI",REFERENCEMENT_FACADE[[#This Row],[FOB (NF DTU 31.4)]]="OUI"),"OUI","SO"))</f>
        <v>SO</v>
      </c>
      <c r="K81" s="39" t="s">
        <v>151</v>
      </c>
      <c r="L81" s="23" t="s">
        <v>150</v>
      </c>
      <c r="M81" s="23" t="s">
        <v>150</v>
      </c>
      <c r="N81" s="23" t="s">
        <v>150</v>
      </c>
      <c r="O81" s="23" t="s">
        <v>150</v>
      </c>
      <c r="P81" s="23" t="s">
        <v>150</v>
      </c>
      <c r="Q81" s="23" t="s">
        <v>150</v>
      </c>
      <c r="R81" s="23" t="s">
        <v>152</v>
      </c>
      <c r="S81" s="23" t="s">
        <v>152</v>
      </c>
      <c r="T81" s="23" t="s">
        <v>152</v>
      </c>
      <c r="U81" s="23" t="s">
        <v>152</v>
      </c>
      <c r="V81" s="23" t="s">
        <v>152</v>
      </c>
      <c r="W81" s="24" t="s">
        <v>152</v>
      </c>
      <c r="X81" s="23" t="s">
        <v>150</v>
      </c>
      <c r="Y81" s="23" t="s">
        <v>150</v>
      </c>
      <c r="Z81" s="23" t="s">
        <v>150</v>
      </c>
      <c r="AA81" s="23" t="s">
        <v>150</v>
      </c>
      <c r="AB81" s="23" t="s">
        <v>150</v>
      </c>
      <c r="AC81" s="23" t="s">
        <v>150</v>
      </c>
      <c r="AD81" s="23" t="s">
        <v>152</v>
      </c>
      <c r="AE81" s="23" t="s">
        <v>152</v>
      </c>
      <c r="AF81" s="23" t="s">
        <v>152</v>
      </c>
      <c r="AG81" s="23" t="s">
        <v>152</v>
      </c>
      <c r="AH81" s="23" t="s">
        <v>152</v>
      </c>
      <c r="AI81" s="23" t="s">
        <v>152</v>
      </c>
      <c r="AJ81" s="81" t="s">
        <v>153</v>
      </c>
      <c r="AK81" s="81" t="s">
        <v>153</v>
      </c>
      <c r="AL81" s="81" t="s">
        <v>153</v>
      </c>
      <c r="AM81" s="81" t="s">
        <v>153</v>
      </c>
      <c r="AN81" s="81" t="s">
        <v>153</v>
      </c>
      <c r="AO81" s="81" t="s">
        <v>153</v>
      </c>
      <c r="AP81" s="81"/>
      <c r="AQ81" s="81"/>
      <c r="AR81" s="81"/>
      <c r="AS81" s="81"/>
      <c r="AT81" s="81"/>
      <c r="AU81" s="81"/>
      <c r="AV81" s="81" t="s">
        <v>153</v>
      </c>
      <c r="AW81" s="81" t="s">
        <v>153</v>
      </c>
      <c r="AX81" s="81" t="s">
        <v>153</v>
      </c>
      <c r="AY81" s="81" t="s">
        <v>153</v>
      </c>
      <c r="AZ81" s="81" t="s">
        <v>153</v>
      </c>
      <c r="BA81" s="81" t="s">
        <v>153</v>
      </c>
      <c r="BB81" s="55"/>
      <c r="BC81" s="55"/>
      <c r="BD81" s="55"/>
      <c r="BE81" s="55"/>
      <c r="BF81" s="55"/>
      <c r="BG81" s="55"/>
      <c r="BH81" s="56" t="s">
        <v>154</v>
      </c>
      <c r="BI81" s="77">
        <v>4</v>
      </c>
      <c r="BJ81" s="29">
        <v>4</v>
      </c>
      <c r="BK81" s="29">
        <v>4</v>
      </c>
      <c r="BL81" s="29" t="s">
        <v>179</v>
      </c>
      <c r="BM81" s="78" t="s">
        <v>627</v>
      </c>
      <c r="BN81" s="20" t="s">
        <v>155</v>
      </c>
      <c r="BO81" s="22">
        <v>0</v>
      </c>
      <c r="BP81" s="23" t="s">
        <v>156</v>
      </c>
      <c r="BQ81" s="23" t="s">
        <v>628</v>
      </c>
      <c r="BR81" s="53">
        <v>46387</v>
      </c>
      <c r="BS81" s="84">
        <f ca="1">+(REFERENCEMENT_FACADE[[#This Row],[AVIS LIMITE AU / VALIDITE]]&gt;=TODAY())*1</f>
        <v>1</v>
      </c>
      <c r="BT81" s="23" t="s">
        <v>150</v>
      </c>
      <c r="BU8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1" s="22"/>
      <c r="BW8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1" s="80">
        <f ca="1">REFERENCEMENT_FACADE[[#This Row],[VALIDITE]]</f>
        <v>1</v>
      </c>
      <c r="CF81" s="26">
        <f>IF(RECH_SUPPORT=TRUE,IF(MID(REFERENCEMENT_FACADE[[#This Row],[Colonne support visé]],1,3)="OUI",1,IF(OR(MID(REFERENCEMENT_FACADE[[#This Row],[Colonne support visé]],1,3)="non",MID(REFERENCEMENT_FACADE[[#This Row],[Colonne support visé]],1,2)="SO"),0,0)),1)</f>
        <v>1</v>
      </c>
      <c r="CG81" s="26">
        <f>IF(RECH_HAUTEUR=FALSE,1,IF(AND(MID(REFERENCEMENT_FACADE[[#This Row],[Colonne situation visé]],1,3)="oui",HAUT_VISEE&lt;=REFERENCEMENT_FACADE[[#This Row],[LIMITATION DE HAUTEUR DE FACADE]],HAUT_VISEE&lt;&gt;"",SITUA_VISEE&lt;&gt;""),1,IF(MID(REFERENCEMENT_FACADE[[#This Row],[Colonne situation visé]],1,3)="non",0,"ERREUR")))</f>
        <v>1</v>
      </c>
      <c r="CH8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1" s="26">
        <f ca="1">IF(REFERENCEMENT_FACADE[[#This Row],[Eligibilité procédé]]&lt;&gt;0,COUNTIF(REFERENCEMENT_FACADE[Eligibilité procédé],"&lt;="&amp;REFERENCEMENT_FACADE[[#This Row],[Eligibilité procédé]])-COUNTIF(REFERENCEMENT_FACADE[Eligibilité procédé],"=0"),ROWS(REFERENCEMENT_FACADE[Ordre]))</f>
        <v>76</v>
      </c>
      <c r="CJ81" s="26">
        <f ca="1">IF(COUNTIF((REFERENCEMENT_FACADE[[#This Row],[Validité]:[zone de simicité]]),"&lt;&gt;"&amp;"")=SUM(REFERENCEMENT_FACADE[[#This Row],[Validité]:[zone de simicité]]),ROW(REFERENCEMENT_FACADE[[#This Row],[zone de simicité]]),"")</f>
        <v>81</v>
      </c>
    </row>
    <row r="82" spans="1:88" s="5" customFormat="1" ht="240" x14ac:dyDescent="0.25">
      <c r="A82" s="82">
        <v>45700</v>
      </c>
      <c r="B82" s="23" t="s">
        <v>148</v>
      </c>
      <c r="C82" s="23" t="s">
        <v>149</v>
      </c>
      <c r="D82" s="23" t="s">
        <v>629</v>
      </c>
      <c r="E82" s="24" t="s">
        <v>576</v>
      </c>
      <c r="F82" s="30" t="s">
        <v>150</v>
      </c>
      <c r="G82" s="54" t="s">
        <v>151</v>
      </c>
      <c r="H82" s="18" t="s">
        <v>151</v>
      </c>
      <c r="I82" s="19" t="s">
        <v>151</v>
      </c>
      <c r="J82" s="42" t="str">
        <f>IF(REFERENCEMENT_FACADE[[#This Row],[Charpente bois (NF DTU 31.1)]]="OUI","SO",IF(OR(REFERENCEMENT_FACADE[[#This Row],[FOB (Sous AT/DTA/ATEx)]]="OUI",REFERENCEMENT_FACADE[[#This Row],[FOB (NF DTU 31.4)]]="OUI"),"OUI","SO"))</f>
        <v>SO</v>
      </c>
      <c r="K82" s="39" t="s">
        <v>151</v>
      </c>
      <c r="L82" s="23" t="s">
        <v>150</v>
      </c>
      <c r="M82" s="23" t="s">
        <v>150</v>
      </c>
      <c r="N82" s="23" t="s">
        <v>150</v>
      </c>
      <c r="O82" s="23" t="s">
        <v>150</v>
      </c>
      <c r="P82" s="23" t="s">
        <v>150</v>
      </c>
      <c r="Q82" s="23" t="s">
        <v>150</v>
      </c>
      <c r="R82" s="23" t="s">
        <v>152</v>
      </c>
      <c r="S82" s="23" t="s">
        <v>152</v>
      </c>
      <c r="T82" s="23" t="s">
        <v>152</v>
      </c>
      <c r="U82" s="23" t="s">
        <v>152</v>
      </c>
      <c r="V82" s="23" t="s">
        <v>152</v>
      </c>
      <c r="W82" s="24" t="s">
        <v>152</v>
      </c>
      <c r="X82" s="23" t="s">
        <v>150</v>
      </c>
      <c r="Y82" s="23" t="s">
        <v>150</v>
      </c>
      <c r="Z82" s="23" t="s">
        <v>150</v>
      </c>
      <c r="AA82" s="23" t="s">
        <v>150</v>
      </c>
      <c r="AB82" s="23" t="s">
        <v>150</v>
      </c>
      <c r="AC82" s="23" t="s">
        <v>150</v>
      </c>
      <c r="AD82" s="23" t="s">
        <v>152</v>
      </c>
      <c r="AE82" s="23" t="s">
        <v>152</v>
      </c>
      <c r="AF82" s="23" t="s">
        <v>152</v>
      </c>
      <c r="AG82" s="23" t="s">
        <v>152</v>
      </c>
      <c r="AH82" s="23" t="s">
        <v>152</v>
      </c>
      <c r="AI82" s="24" t="s">
        <v>152</v>
      </c>
      <c r="AJ82" s="81" t="s">
        <v>153</v>
      </c>
      <c r="AK82" s="81" t="s">
        <v>153</v>
      </c>
      <c r="AL82" s="81" t="s">
        <v>153</v>
      </c>
      <c r="AM82" s="81" t="s">
        <v>153</v>
      </c>
      <c r="AN82" s="81" t="s">
        <v>153</v>
      </c>
      <c r="AO82" s="81" t="s">
        <v>153</v>
      </c>
      <c r="AP82" s="81"/>
      <c r="AQ82" s="81"/>
      <c r="AR82" s="81"/>
      <c r="AS82" s="81"/>
      <c r="AT82" s="81"/>
      <c r="AU82" s="81"/>
      <c r="AV82" s="81" t="s">
        <v>153</v>
      </c>
      <c r="AW82" s="81" t="s">
        <v>153</v>
      </c>
      <c r="AX82" s="81" t="s">
        <v>153</v>
      </c>
      <c r="AY82" s="81" t="s">
        <v>153</v>
      </c>
      <c r="AZ82" s="81" t="s">
        <v>153</v>
      </c>
      <c r="BA82" s="81" t="s">
        <v>153</v>
      </c>
      <c r="BB82" s="55"/>
      <c r="BC82" s="55"/>
      <c r="BD82" s="55"/>
      <c r="BE82" s="55"/>
      <c r="BF82" s="55"/>
      <c r="BG82" s="55"/>
      <c r="BH82" s="56" t="s">
        <v>154</v>
      </c>
      <c r="BI82" s="77">
        <v>4</v>
      </c>
      <c r="BJ82" s="29">
        <v>4</v>
      </c>
      <c r="BK82" s="29">
        <v>4</v>
      </c>
      <c r="BL82" s="29" t="s">
        <v>179</v>
      </c>
      <c r="BM82" s="78" t="s">
        <v>627</v>
      </c>
      <c r="BN82" s="20" t="s">
        <v>155</v>
      </c>
      <c r="BO82" s="22">
        <v>0</v>
      </c>
      <c r="BP82" s="23" t="s">
        <v>156</v>
      </c>
      <c r="BQ82" s="23" t="s">
        <v>630</v>
      </c>
      <c r="BR82" s="53">
        <v>47483</v>
      </c>
      <c r="BS82" s="84">
        <f ca="1">+(REFERENCEMENT_FACADE[[#This Row],[AVIS LIMITE AU / VALIDITE]]&gt;=TODAY())*1</f>
        <v>1</v>
      </c>
      <c r="BT82" s="23" t="s">
        <v>150</v>
      </c>
      <c r="BU8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2" s="22"/>
      <c r="BW8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2" s="80">
        <f ca="1">REFERENCEMENT_FACADE[[#This Row],[VALIDITE]]</f>
        <v>1</v>
      </c>
      <c r="CF82" s="26">
        <f>IF(RECH_SUPPORT=TRUE,IF(MID(REFERENCEMENT_FACADE[[#This Row],[Colonne support visé]],1,3)="OUI",1,IF(OR(MID(REFERENCEMENT_FACADE[[#This Row],[Colonne support visé]],1,3)="non",MID(REFERENCEMENT_FACADE[[#This Row],[Colonne support visé]],1,2)="SO"),0,0)),1)</f>
        <v>1</v>
      </c>
      <c r="CG82" s="26">
        <f>IF(RECH_HAUTEUR=FALSE,1,IF(AND(MID(REFERENCEMENT_FACADE[[#This Row],[Colonne situation visé]],1,3)="oui",HAUT_VISEE&lt;=REFERENCEMENT_FACADE[[#This Row],[LIMITATION DE HAUTEUR DE FACADE]],HAUT_VISEE&lt;&gt;"",SITUA_VISEE&lt;&gt;""),1,IF(MID(REFERENCEMENT_FACADE[[#This Row],[Colonne situation visé]],1,3)="non",0,"ERREUR")))</f>
        <v>1</v>
      </c>
      <c r="CH8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2" s="26">
        <f ca="1">IF(REFERENCEMENT_FACADE[[#This Row],[Eligibilité procédé]]&lt;&gt;0,COUNTIF(REFERENCEMENT_FACADE[Eligibilité procédé],"&lt;="&amp;REFERENCEMENT_FACADE[[#This Row],[Eligibilité procédé]])-COUNTIF(REFERENCEMENT_FACADE[Eligibilité procédé],"=0"),ROWS(REFERENCEMENT_FACADE[Ordre]))</f>
        <v>77</v>
      </c>
      <c r="CJ82" s="26">
        <f ca="1">IF(COUNTIF((REFERENCEMENT_FACADE[[#This Row],[Validité]:[zone de simicité]]),"&lt;&gt;"&amp;"")=SUM(REFERENCEMENT_FACADE[[#This Row],[Validité]:[zone de simicité]]),ROW(REFERENCEMENT_FACADE[[#This Row],[zone de simicité]]),"")</f>
        <v>82</v>
      </c>
    </row>
    <row r="83" spans="1:88" s="5" customFormat="1" ht="240" x14ac:dyDescent="0.25">
      <c r="A83" s="113">
        <v>45700</v>
      </c>
      <c r="B83" s="23" t="s">
        <v>148</v>
      </c>
      <c r="C83" s="23" t="s">
        <v>149</v>
      </c>
      <c r="D83" s="23" t="s">
        <v>631</v>
      </c>
      <c r="E83" s="24" t="s">
        <v>576</v>
      </c>
      <c r="F83" s="30" t="s">
        <v>150</v>
      </c>
      <c r="G83" s="54" t="s">
        <v>151</v>
      </c>
      <c r="H83" s="18" t="s">
        <v>151</v>
      </c>
      <c r="I83" s="19" t="s">
        <v>151</v>
      </c>
      <c r="J83" s="42" t="str">
        <f>IF(REFERENCEMENT_FACADE[[#This Row],[Charpente bois (NF DTU 31.1)]]="OUI","SO",IF(OR(REFERENCEMENT_FACADE[[#This Row],[FOB (Sous AT/DTA/ATEx)]]="OUI",REFERENCEMENT_FACADE[[#This Row],[FOB (NF DTU 31.4)]]="OUI"),"OUI","SO"))</f>
        <v>SO</v>
      </c>
      <c r="K83" s="39" t="s">
        <v>151</v>
      </c>
      <c r="L83" s="23" t="s">
        <v>150</v>
      </c>
      <c r="M83" s="23" t="s">
        <v>150</v>
      </c>
      <c r="N83" s="23" t="s">
        <v>150</v>
      </c>
      <c r="O83" s="23" t="s">
        <v>150</v>
      </c>
      <c r="P83" s="23" t="s">
        <v>150</v>
      </c>
      <c r="Q83" s="23" t="s">
        <v>150</v>
      </c>
      <c r="R83" s="23" t="s">
        <v>152</v>
      </c>
      <c r="S83" s="23" t="s">
        <v>152</v>
      </c>
      <c r="T83" s="23" t="s">
        <v>152</v>
      </c>
      <c r="U83" s="23" t="s">
        <v>152</v>
      </c>
      <c r="V83" s="23" t="s">
        <v>152</v>
      </c>
      <c r="W83" s="24" t="s">
        <v>152</v>
      </c>
      <c r="X83" s="23" t="s">
        <v>150</v>
      </c>
      <c r="Y83" s="23" t="s">
        <v>150</v>
      </c>
      <c r="Z83" s="23" t="s">
        <v>150</v>
      </c>
      <c r="AA83" s="23" t="s">
        <v>150</v>
      </c>
      <c r="AB83" s="23" t="s">
        <v>150</v>
      </c>
      <c r="AC83" s="23" t="s">
        <v>150</v>
      </c>
      <c r="AD83" s="23" t="s">
        <v>152</v>
      </c>
      <c r="AE83" s="23" t="s">
        <v>152</v>
      </c>
      <c r="AF83" s="23" t="s">
        <v>152</v>
      </c>
      <c r="AG83" s="23" t="s">
        <v>152</v>
      </c>
      <c r="AH83" s="23" t="s">
        <v>152</v>
      </c>
      <c r="AI83" s="24" t="s">
        <v>152</v>
      </c>
      <c r="AJ83" s="81" t="s">
        <v>153</v>
      </c>
      <c r="AK83" s="81" t="s">
        <v>153</v>
      </c>
      <c r="AL83" s="81" t="s">
        <v>153</v>
      </c>
      <c r="AM83" s="81" t="s">
        <v>153</v>
      </c>
      <c r="AN83" s="81" t="s">
        <v>153</v>
      </c>
      <c r="AO83" s="81" t="s">
        <v>153</v>
      </c>
      <c r="AP83" s="81"/>
      <c r="AQ83" s="81"/>
      <c r="AR83" s="81"/>
      <c r="AS83" s="81"/>
      <c r="AT83" s="81"/>
      <c r="AU83" s="81"/>
      <c r="AV83" s="81" t="s">
        <v>153</v>
      </c>
      <c r="AW83" s="81" t="s">
        <v>153</v>
      </c>
      <c r="AX83" s="81" t="s">
        <v>153</v>
      </c>
      <c r="AY83" s="81" t="s">
        <v>153</v>
      </c>
      <c r="AZ83" s="81" t="s">
        <v>153</v>
      </c>
      <c r="BA83" s="81" t="s">
        <v>153</v>
      </c>
      <c r="BB83" s="55"/>
      <c r="BC83" s="55"/>
      <c r="BD83" s="55"/>
      <c r="BE83" s="55"/>
      <c r="BF83" s="55"/>
      <c r="BG83" s="55"/>
      <c r="BH83" s="56" t="s">
        <v>154</v>
      </c>
      <c r="BI83" s="77">
        <v>4</v>
      </c>
      <c r="BJ83" s="29">
        <v>4</v>
      </c>
      <c r="BK83" s="29">
        <v>4</v>
      </c>
      <c r="BL83" s="29">
        <v>4</v>
      </c>
      <c r="BM83" s="78"/>
      <c r="BN83" s="20" t="s">
        <v>155</v>
      </c>
      <c r="BO83" s="22">
        <v>0</v>
      </c>
      <c r="BP83" s="23" t="s">
        <v>156</v>
      </c>
      <c r="BQ83" s="23" t="s">
        <v>632</v>
      </c>
      <c r="BR83" s="53">
        <v>48121</v>
      </c>
      <c r="BS83" s="84">
        <f ca="1">+(REFERENCEMENT_FACADE[[#This Row],[AVIS LIMITE AU / VALIDITE]]&gt;=TODAY())*1</f>
        <v>1</v>
      </c>
      <c r="BT83" s="23" t="s">
        <v>150</v>
      </c>
      <c r="BU8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3" s="22"/>
      <c r="BW8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3" s="80">
        <f ca="1">REFERENCEMENT_FACADE[[#This Row],[VALIDITE]]</f>
        <v>1</v>
      </c>
      <c r="CF83" s="26">
        <f>IF(RECH_SUPPORT=TRUE,IF(MID(REFERENCEMENT_FACADE[[#This Row],[Colonne support visé]],1,3)="OUI",1,IF(OR(MID(REFERENCEMENT_FACADE[[#This Row],[Colonne support visé]],1,3)="non",MID(REFERENCEMENT_FACADE[[#This Row],[Colonne support visé]],1,2)="SO"),0,0)),1)</f>
        <v>1</v>
      </c>
      <c r="CG83" s="26">
        <f>IF(RECH_HAUTEUR=FALSE,1,IF(AND(MID(REFERENCEMENT_FACADE[[#This Row],[Colonne situation visé]],1,3)="oui",HAUT_VISEE&lt;=REFERENCEMENT_FACADE[[#This Row],[LIMITATION DE HAUTEUR DE FACADE]],HAUT_VISEE&lt;&gt;"",SITUA_VISEE&lt;&gt;""),1,IF(MID(REFERENCEMENT_FACADE[[#This Row],[Colonne situation visé]],1,3)="non",0,"ERREUR")))</f>
        <v>1</v>
      </c>
      <c r="CH8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3" s="26">
        <f ca="1">IF(REFERENCEMENT_FACADE[[#This Row],[Eligibilité procédé]]&lt;&gt;0,COUNTIF(REFERENCEMENT_FACADE[Eligibilité procédé],"&lt;="&amp;REFERENCEMENT_FACADE[[#This Row],[Eligibilité procédé]])-COUNTIF(REFERENCEMENT_FACADE[Eligibilité procédé],"=0"),ROWS(REFERENCEMENT_FACADE[Ordre]))</f>
        <v>78</v>
      </c>
      <c r="CJ83" s="26">
        <f ca="1">IF(COUNTIF((REFERENCEMENT_FACADE[[#This Row],[Validité]:[zone de simicité]]),"&lt;&gt;"&amp;"")=SUM(REFERENCEMENT_FACADE[[#This Row],[Validité]:[zone de simicité]]),ROW(REFERENCEMENT_FACADE[[#This Row],[zone de simicité]]),"")</f>
        <v>83</v>
      </c>
    </row>
    <row r="84" spans="1:88" s="5" customFormat="1" ht="240" x14ac:dyDescent="0.25">
      <c r="A84" s="113">
        <v>45700</v>
      </c>
      <c r="B84" s="23" t="s">
        <v>148</v>
      </c>
      <c r="C84" s="23" t="s">
        <v>149</v>
      </c>
      <c r="D84" s="23" t="s">
        <v>647</v>
      </c>
      <c r="E84" s="24" t="s">
        <v>648</v>
      </c>
      <c r="F84" s="30" t="s">
        <v>150</v>
      </c>
      <c r="G84" s="54" t="s">
        <v>151</v>
      </c>
      <c r="H84" s="18" t="s">
        <v>151</v>
      </c>
      <c r="I84" s="19" t="s">
        <v>151</v>
      </c>
      <c r="J84" s="42" t="str">
        <f>IF(REFERENCEMENT_FACADE[[#This Row],[Charpente bois (NF DTU 31.1)]]="OUI","SO",IF(OR(REFERENCEMENT_FACADE[[#This Row],[FOB (Sous AT/DTA/ATEx)]]="OUI",REFERENCEMENT_FACADE[[#This Row],[FOB (NF DTU 31.4)]]="OUI"),"OUI","SO"))</f>
        <v>SO</v>
      </c>
      <c r="K84" s="39" t="s">
        <v>151</v>
      </c>
      <c r="L84" s="23" t="s">
        <v>150</v>
      </c>
      <c r="M84" s="23" t="s">
        <v>150</v>
      </c>
      <c r="N84" s="23" t="s">
        <v>150</v>
      </c>
      <c r="O84" s="23" t="s">
        <v>150</v>
      </c>
      <c r="P84" s="23" t="s">
        <v>150</v>
      </c>
      <c r="Q84" s="23" t="s">
        <v>150</v>
      </c>
      <c r="R84" s="23" t="s">
        <v>152</v>
      </c>
      <c r="S84" s="23" t="s">
        <v>152</v>
      </c>
      <c r="T84" s="23" t="s">
        <v>152</v>
      </c>
      <c r="U84" s="23" t="s">
        <v>152</v>
      </c>
      <c r="V84" s="23" t="s">
        <v>152</v>
      </c>
      <c r="W84" s="24" t="s">
        <v>152</v>
      </c>
      <c r="X84" s="23" t="s">
        <v>150</v>
      </c>
      <c r="Y84" s="23" t="s">
        <v>150</v>
      </c>
      <c r="Z84" s="23" t="s">
        <v>150</v>
      </c>
      <c r="AA84" s="23" t="s">
        <v>150</v>
      </c>
      <c r="AB84" s="23" t="s">
        <v>150</v>
      </c>
      <c r="AC84" s="23" t="s">
        <v>150</v>
      </c>
      <c r="AD84" s="23" t="s">
        <v>152</v>
      </c>
      <c r="AE84" s="23" t="s">
        <v>152</v>
      </c>
      <c r="AF84" s="23" t="s">
        <v>152</v>
      </c>
      <c r="AG84" s="23" t="s">
        <v>152</v>
      </c>
      <c r="AH84" s="23" t="s">
        <v>152</v>
      </c>
      <c r="AI84" s="24" t="s">
        <v>152</v>
      </c>
      <c r="AJ84" s="81" t="s">
        <v>153</v>
      </c>
      <c r="AK84" s="81" t="s">
        <v>153</v>
      </c>
      <c r="AL84" s="81" t="s">
        <v>153</v>
      </c>
      <c r="AM84" s="81" t="s">
        <v>153</v>
      </c>
      <c r="AN84" s="81" t="s">
        <v>153</v>
      </c>
      <c r="AO84" s="81" t="s">
        <v>153</v>
      </c>
      <c r="AP84" s="81"/>
      <c r="AQ84" s="81"/>
      <c r="AR84" s="81"/>
      <c r="AS84" s="81"/>
      <c r="AT84" s="81"/>
      <c r="AU84" s="81"/>
      <c r="AV84" s="81" t="s">
        <v>153</v>
      </c>
      <c r="AW84" s="81" t="s">
        <v>153</v>
      </c>
      <c r="AX84" s="81" t="s">
        <v>153</v>
      </c>
      <c r="AY84" s="81" t="s">
        <v>153</v>
      </c>
      <c r="AZ84" s="81" t="s">
        <v>153</v>
      </c>
      <c r="BA84" s="81" t="s">
        <v>153</v>
      </c>
      <c r="BB84" s="55"/>
      <c r="BC84" s="55"/>
      <c r="BD84" s="55"/>
      <c r="BE84" s="55"/>
      <c r="BF84" s="55"/>
      <c r="BG84" s="55"/>
      <c r="BH84" s="56" t="s">
        <v>154</v>
      </c>
      <c r="BI84" s="77">
        <v>4</v>
      </c>
      <c r="BJ84" s="29">
        <v>4</v>
      </c>
      <c r="BK84" s="29">
        <v>4</v>
      </c>
      <c r="BL84" s="29" t="s">
        <v>179</v>
      </c>
      <c r="BM84" s="78" t="s">
        <v>649</v>
      </c>
      <c r="BN84" s="20" t="s">
        <v>155</v>
      </c>
      <c r="BO84" s="22">
        <v>0</v>
      </c>
      <c r="BP84" s="23" t="s">
        <v>156</v>
      </c>
      <c r="BQ84" s="23" t="s">
        <v>650</v>
      </c>
      <c r="BR84" s="53">
        <v>46507</v>
      </c>
      <c r="BS84" s="84">
        <f ca="1">+(REFERENCEMENT_FACADE[[#This Row],[AVIS LIMITE AU / VALIDITE]]&gt;=TODAY())*1</f>
        <v>1</v>
      </c>
      <c r="BT84" s="23" t="s">
        <v>150</v>
      </c>
      <c r="BU8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4" s="22"/>
      <c r="BW8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4" s="80">
        <f ca="1">REFERENCEMENT_FACADE[[#This Row],[VALIDITE]]</f>
        <v>1</v>
      </c>
      <c r="CF84" s="26">
        <f>IF(RECH_SUPPORT=TRUE,IF(MID(REFERENCEMENT_FACADE[[#This Row],[Colonne support visé]],1,3)="OUI",1,IF(OR(MID(REFERENCEMENT_FACADE[[#This Row],[Colonne support visé]],1,3)="non",MID(REFERENCEMENT_FACADE[[#This Row],[Colonne support visé]],1,2)="SO"),0,0)),1)</f>
        <v>1</v>
      </c>
      <c r="CG84" s="26">
        <f>IF(RECH_HAUTEUR=FALSE,1,IF(AND(MID(REFERENCEMENT_FACADE[[#This Row],[Colonne situation visé]],1,3)="oui",HAUT_VISEE&lt;=REFERENCEMENT_FACADE[[#This Row],[LIMITATION DE HAUTEUR DE FACADE]],HAUT_VISEE&lt;&gt;"",SITUA_VISEE&lt;&gt;""),1,IF(MID(REFERENCEMENT_FACADE[[#This Row],[Colonne situation visé]],1,3)="non",0,"ERREUR")))</f>
        <v>1</v>
      </c>
      <c r="CH8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4" s="26">
        <f ca="1">IF(REFERENCEMENT_FACADE[[#This Row],[Eligibilité procédé]]&lt;&gt;0,COUNTIF(REFERENCEMENT_FACADE[Eligibilité procédé],"&lt;="&amp;REFERENCEMENT_FACADE[[#This Row],[Eligibilité procédé]])-COUNTIF(REFERENCEMENT_FACADE[Eligibilité procédé],"=0"),ROWS(REFERENCEMENT_FACADE[Ordre]))</f>
        <v>79</v>
      </c>
      <c r="CJ84" s="26">
        <f ca="1">IF(COUNTIF((REFERENCEMENT_FACADE[[#This Row],[Validité]:[zone de simicité]]),"&lt;&gt;"&amp;"")=SUM(REFERENCEMENT_FACADE[[#This Row],[Validité]:[zone de simicité]]),ROW(REFERENCEMENT_FACADE[[#This Row],[zone de simicité]]),"")</f>
        <v>84</v>
      </c>
    </row>
    <row r="85" spans="1:88" s="5" customFormat="1" ht="240" x14ac:dyDescent="0.25">
      <c r="A85" s="82">
        <v>45700</v>
      </c>
      <c r="B85" s="23" t="s">
        <v>148</v>
      </c>
      <c r="C85" s="23" t="s">
        <v>149</v>
      </c>
      <c r="D85" s="23" t="s">
        <v>667</v>
      </c>
      <c r="E85" s="24" t="s">
        <v>157</v>
      </c>
      <c r="F85" s="30" t="s">
        <v>150</v>
      </c>
      <c r="G85" s="54" t="s">
        <v>151</v>
      </c>
      <c r="H85" s="18" t="s">
        <v>151</v>
      </c>
      <c r="I85" s="19" t="s">
        <v>151</v>
      </c>
      <c r="J85" s="42" t="str">
        <f>IF(REFERENCEMENT_FACADE[[#This Row],[Charpente bois (NF DTU 31.1)]]="OUI","SO",IF(OR(REFERENCEMENT_FACADE[[#This Row],[FOB (Sous AT/DTA/ATEx)]]="OUI",REFERENCEMENT_FACADE[[#This Row],[FOB (NF DTU 31.4)]]="OUI"),"OUI","SO"))</f>
        <v>SO</v>
      </c>
      <c r="K85" s="39" t="s">
        <v>151</v>
      </c>
      <c r="L85" s="22" t="s">
        <v>150</v>
      </c>
      <c r="M85" s="23" t="s">
        <v>150</v>
      </c>
      <c r="N85" s="23" t="s">
        <v>150</v>
      </c>
      <c r="O85" s="23" t="s">
        <v>150</v>
      </c>
      <c r="P85" s="23" t="s">
        <v>150</v>
      </c>
      <c r="Q85" s="23" t="s">
        <v>150</v>
      </c>
      <c r="R85" s="23" t="s">
        <v>152</v>
      </c>
      <c r="S85" s="23" t="s">
        <v>152</v>
      </c>
      <c r="T85" s="23" t="s">
        <v>152</v>
      </c>
      <c r="U85" s="23" t="s">
        <v>152</v>
      </c>
      <c r="V85" s="23" t="s">
        <v>152</v>
      </c>
      <c r="W85" s="24" t="s">
        <v>152</v>
      </c>
      <c r="X85" s="25" t="s">
        <v>150</v>
      </c>
      <c r="Y85" s="23" t="s">
        <v>150</v>
      </c>
      <c r="Z85" s="23" t="s">
        <v>150</v>
      </c>
      <c r="AA85" s="23" t="s">
        <v>150</v>
      </c>
      <c r="AB85" s="23" t="s">
        <v>150</v>
      </c>
      <c r="AC85" s="23" t="s">
        <v>150</v>
      </c>
      <c r="AD85" s="23" t="s">
        <v>152</v>
      </c>
      <c r="AE85" s="23" t="s">
        <v>152</v>
      </c>
      <c r="AF85" s="23" t="s">
        <v>152</v>
      </c>
      <c r="AG85" s="23" t="s">
        <v>152</v>
      </c>
      <c r="AH85" s="23" t="s">
        <v>152</v>
      </c>
      <c r="AI85" s="24" t="s">
        <v>152</v>
      </c>
      <c r="AJ85" s="81" t="s">
        <v>153</v>
      </c>
      <c r="AK85" s="81" t="s">
        <v>153</v>
      </c>
      <c r="AL85" s="81" t="s">
        <v>153</v>
      </c>
      <c r="AM85" s="81" t="s">
        <v>153</v>
      </c>
      <c r="AN85" s="81" t="s">
        <v>153</v>
      </c>
      <c r="AO85" s="81" t="s">
        <v>153</v>
      </c>
      <c r="AP85" s="81"/>
      <c r="AQ85" s="81"/>
      <c r="AR85" s="81"/>
      <c r="AS85" s="81"/>
      <c r="AT85" s="81"/>
      <c r="AU85" s="81"/>
      <c r="AV85" s="81" t="s">
        <v>153</v>
      </c>
      <c r="AW85" s="81" t="s">
        <v>153</v>
      </c>
      <c r="AX85" s="81" t="s">
        <v>153</v>
      </c>
      <c r="AY85" s="81" t="s">
        <v>153</v>
      </c>
      <c r="AZ85" s="81" t="s">
        <v>153</v>
      </c>
      <c r="BA85" s="81" t="s">
        <v>153</v>
      </c>
      <c r="BB85" s="55"/>
      <c r="BC85" s="55"/>
      <c r="BD85" s="55"/>
      <c r="BE85" s="55"/>
      <c r="BF85" s="55"/>
      <c r="BG85" s="55"/>
      <c r="BH85" s="56" t="s">
        <v>154</v>
      </c>
      <c r="BI85" s="22">
        <v>4</v>
      </c>
      <c r="BJ85" s="23">
        <v>4</v>
      </c>
      <c r="BK85" s="23">
        <v>4</v>
      </c>
      <c r="BL85" s="23" t="s">
        <v>179</v>
      </c>
      <c r="BM85" s="78" t="s">
        <v>668</v>
      </c>
      <c r="BN85" s="20" t="s">
        <v>155</v>
      </c>
      <c r="BO85" s="22">
        <v>0</v>
      </c>
      <c r="BP85" s="23" t="s">
        <v>156</v>
      </c>
      <c r="BQ85" s="23" t="s">
        <v>669</v>
      </c>
      <c r="BR85" s="53">
        <v>46691</v>
      </c>
      <c r="BS85" s="84">
        <f ca="1">+(REFERENCEMENT_FACADE[[#This Row],[AVIS LIMITE AU / VALIDITE]]&gt;=TODAY())*1</f>
        <v>1</v>
      </c>
      <c r="BT85" s="23" t="s">
        <v>150</v>
      </c>
      <c r="BU8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5" s="22"/>
      <c r="BW8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5" s="80">
        <f ca="1">REFERENCEMENT_FACADE[[#This Row],[VALIDITE]]</f>
        <v>1</v>
      </c>
      <c r="CF85" s="26">
        <f>IF(RECH_SUPPORT=TRUE,IF(MID(REFERENCEMENT_FACADE[[#This Row],[Colonne support visé]],1,3)="OUI",1,IF(OR(MID(REFERENCEMENT_FACADE[[#This Row],[Colonne support visé]],1,3)="non",MID(REFERENCEMENT_FACADE[[#This Row],[Colonne support visé]],1,2)="SO"),0,0)),1)</f>
        <v>1</v>
      </c>
      <c r="CG85" s="26">
        <f>IF(RECH_HAUTEUR=FALSE,1,IF(AND(MID(REFERENCEMENT_FACADE[[#This Row],[Colonne situation visé]],1,3)="oui",HAUT_VISEE&lt;=REFERENCEMENT_FACADE[[#This Row],[LIMITATION DE HAUTEUR DE FACADE]],HAUT_VISEE&lt;&gt;"",SITUA_VISEE&lt;&gt;""),1,IF(MID(REFERENCEMENT_FACADE[[#This Row],[Colonne situation visé]],1,3)="non",0,"ERREUR")))</f>
        <v>1</v>
      </c>
      <c r="CH8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5" s="26">
        <f ca="1">IF(REFERENCEMENT_FACADE[[#This Row],[Eligibilité procédé]]&lt;&gt;0,COUNTIF(REFERENCEMENT_FACADE[Eligibilité procédé],"&lt;="&amp;REFERENCEMENT_FACADE[[#This Row],[Eligibilité procédé]])-COUNTIF(REFERENCEMENT_FACADE[Eligibilité procédé],"=0"),ROWS(REFERENCEMENT_FACADE[Ordre]))</f>
        <v>80</v>
      </c>
      <c r="CJ85" s="26">
        <f ca="1">IF(COUNTIF((REFERENCEMENT_FACADE[[#This Row],[Validité]:[zone de simicité]]),"&lt;&gt;"&amp;"")=SUM(REFERENCEMENT_FACADE[[#This Row],[Validité]:[zone de simicité]]),ROW(REFERENCEMENT_FACADE[[#This Row],[zone de simicité]]),"")</f>
        <v>85</v>
      </c>
    </row>
    <row r="86" spans="1:88" s="5" customFormat="1" ht="240" x14ac:dyDescent="0.25">
      <c r="A86" s="113">
        <v>45700</v>
      </c>
      <c r="B86" s="23" t="s">
        <v>148</v>
      </c>
      <c r="C86" s="23" t="s">
        <v>149</v>
      </c>
      <c r="D86" s="23" t="s">
        <v>670</v>
      </c>
      <c r="E86" s="24" t="s">
        <v>157</v>
      </c>
      <c r="F86" s="30" t="s">
        <v>150</v>
      </c>
      <c r="G86" s="54" t="s">
        <v>151</v>
      </c>
      <c r="H86" s="18" t="s">
        <v>151</v>
      </c>
      <c r="I86" s="19" t="s">
        <v>151</v>
      </c>
      <c r="J86" s="42" t="str">
        <f>IF(REFERENCEMENT_FACADE[[#This Row],[Charpente bois (NF DTU 31.1)]]="OUI","SO",IF(OR(REFERENCEMENT_FACADE[[#This Row],[FOB (Sous AT/DTA/ATEx)]]="OUI",REFERENCEMENT_FACADE[[#This Row],[FOB (NF DTU 31.4)]]="OUI"),"OUI","SO"))</f>
        <v>SO</v>
      </c>
      <c r="K86" s="39" t="s">
        <v>151</v>
      </c>
      <c r="L86" s="23" t="s">
        <v>150</v>
      </c>
      <c r="M86" s="23" t="s">
        <v>150</v>
      </c>
      <c r="N86" s="23" t="s">
        <v>150</v>
      </c>
      <c r="O86" s="23" t="s">
        <v>150</v>
      </c>
      <c r="P86" s="23" t="s">
        <v>150</v>
      </c>
      <c r="Q86" s="23" t="s">
        <v>150</v>
      </c>
      <c r="R86" s="23" t="s">
        <v>152</v>
      </c>
      <c r="S86" s="23" t="s">
        <v>152</v>
      </c>
      <c r="T86" s="23" t="s">
        <v>152</v>
      </c>
      <c r="U86" s="23" t="s">
        <v>152</v>
      </c>
      <c r="V86" s="23" t="s">
        <v>152</v>
      </c>
      <c r="W86" s="24" t="s">
        <v>152</v>
      </c>
      <c r="X86" s="23" t="s">
        <v>150</v>
      </c>
      <c r="Y86" s="23" t="s">
        <v>150</v>
      </c>
      <c r="Z86" s="23" t="s">
        <v>150</v>
      </c>
      <c r="AA86" s="23" t="s">
        <v>150</v>
      </c>
      <c r="AB86" s="23" t="s">
        <v>150</v>
      </c>
      <c r="AC86" s="23" t="s">
        <v>150</v>
      </c>
      <c r="AD86" s="23" t="s">
        <v>152</v>
      </c>
      <c r="AE86" s="23" t="s">
        <v>152</v>
      </c>
      <c r="AF86" s="23" t="s">
        <v>152</v>
      </c>
      <c r="AG86" s="23" t="s">
        <v>152</v>
      </c>
      <c r="AH86" s="23" t="s">
        <v>152</v>
      </c>
      <c r="AI86" s="24" t="s">
        <v>152</v>
      </c>
      <c r="AJ86" s="81" t="s">
        <v>153</v>
      </c>
      <c r="AK86" s="81" t="s">
        <v>153</v>
      </c>
      <c r="AL86" s="81" t="s">
        <v>153</v>
      </c>
      <c r="AM86" s="81" t="s">
        <v>153</v>
      </c>
      <c r="AN86" s="81" t="s">
        <v>153</v>
      </c>
      <c r="AO86" s="81" t="s">
        <v>153</v>
      </c>
      <c r="AP86" s="81"/>
      <c r="AQ86" s="81"/>
      <c r="AR86" s="81"/>
      <c r="AS86" s="81"/>
      <c r="AT86" s="81"/>
      <c r="AU86" s="81"/>
      <c r="AV86" s="81" t="s">
        <v>153</v>
      </c>
      <c r="AW86" s="81" t="s">
        <v>153</v>
      </c>
      <c r="AX86" s="81" t="s">
        <v>153</v>
      </c>
      <c r="AY86" s="81" t="s">
        <v>153</v>
      </c>
      <c r="AZ86" s="81" t="s">
        <v>153</v>
      </c>
      <c r="BA86" s="81" t="s">
        <v>153</v>
      </c>
      <c r="BB86" s="55"/>
      <c r="BC86" s="55"/>
      <c r="BD86" s="55"/>
      <c r="BE86" s="55"/>
      <c r="BF86" s="55"/>
      <c r="BG86" s="55"/>
      <c r="BH86" s="56" t="s">
        <v>154</v>
      </c>
      <c r="BI86" s="77">
        <v>4</v>
      </c>
      <c r="BJ86" s="29">
        <v>4</v>
      </c>
      <c r="BK86" s="29">
        <v>4</v>
      </c>
      <c r="BL86" s="29" t="s">
        <v>179</v>
      </c>
      <c r="BM86" s="78" t="s">
        <v>784</v>
      </c>
      <c r="BN86" s="20" t="s">
        <v>155</v>
      </c>
      <c r="BO86" s="22">
        <v>0</v>
      </c>
      <c r="BP86" s="23" t="s">
        <v>156</v>
      </c>
      <c r="BQ86" s="23" t="s">
        <v>671</v>
      </c>
      <c r="BR86" s="53">
        <v>46568</v>
      </c>
      <c r="BS86" s="84">
        <f ca="1">+(REFERENCEMENT_FACADE[[#This Row],[AVIS LIMITE AU / VALIDITE]]&gt;=TODAY())*1</f>
        <v>1</v>
      </c>
      <c r="BT86" s="23" t="s">
        <v>150</v>
      </c>
      <c r="BU8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6" s="22"/>
      <c r="BW8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6" s="80">
        <f ca="1">REFERENCEMENT_FACADE[[#This Row],[VALIDITE]]</f>
        <v>1</v>
      </c>
      <c r="CF86" s="26">
        <f>IF(RECH_SUPPORT=TRUE,IF(MID(REFERENCEMENT_FACADE[[#This Row],[Colonne support visé]],1,3)="OUI",1,IF(OR(MID(REFERENCEMENT_FACADE[[#This Row],[Colonne support visé]],1,3)="non",MID(REFERENCEMENT_FACADE[[#This Row],[Colonne support visé]],1,2)="SO"),0,0)),1)</f>
        <v>1</v>
      </c>
      <c r="CG86" s="26">
        <f>IF(RECH_HAUTEUR=FALSE,1,IF(AND(MID(REFERENCEMENT_FACADE[[#This Row],[Colonne situation visé]],1,3)="oui",HAUT_VISEE&lt;=REFERENCEMENT_FACADE[[#This Row],[LIMITATION DE HAUTEUR DE FACADE]],HAUT_VISEE&lt;&gt;"",SITUA_VISEE&lt;&gt;""),1,IF(MID(REFERENCEMENT_FACADE[[#This Row],[Colonne situation visé]],1,3)="non",0,"ERREUR")))</f>
        <v>1</v>
      </c>
      <c r="CH8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6" s="26">
        <f ca="1">IF(REFERENCEMENT_FACADE[[#This Row],[Eligibilité procédé]]&lt;&gt;0,COUNTIF(REFERENCEMENT_FACADE[Eligibilité procédé],"&lt;="&amp;REFERENCEMENT_FACADE[[#This Row],[Eligibilité procédé]])-COUNTIF(REFERENCEMENT_FACADE[Eligibilité procédé],"=0"),ROWS(REFERENCEMENT_FACADE[Ordre]))</f>
        <v>81</v>
      </c>
      <c r="CJ86" s="26">
        <f ca="1">IF(COUNTIF((REFERENCEMENT_FACADE[[#This Row],[Validité]:[zone de simicité]]),"&lt;&gt;"&amp;"")=SUM(REFERENCEMENT_FACADE[[#This Row],[Validité]:[zone de simicité]]),ROW(REFERENCEMENT_FACADE[[#This Row],[zone de simicité]]),"")</f>
        <v>86</v>
      </c>
    </row>
    <row r="87" spans="1:88" s="5" customFormat="1" ht="240" x14ac:dyDescent="0.25">
      <c r="A87" s="82">
        <v>45700</v>
      </c>
      <c r="B87" s="23" t="s">
        <v>148</v>
      </c>
      <c r="C87" s="23" t="s">
        <v>149</v>
      </c>
      <c r="D87" s="23" t="s">
        <v>672</v>
      </c>
      <c r="E87" s="24" t="s">
        <v>673</v>
      </c>
      <c r="F87" s="30" t="s">
        <v>150</v>
      </c>
      <c r="G87" s="54" t="s">
        <v>151</v>
      </c>
      <c r="H87" s="18" t="s">
        <v>151</v>
      </c>
      <c r="I87" s="19" t="s">
        <v>151</v>
      </c>
      <c r="J87" s="42" t="str">
        <f>IF(REFERENCEMENT_FACADE[[#This Row],[Charpente bois (NF DTU 31.1)]]="OUI","SO",IF(OR(REFERENCEMENT_FACADE[[#This Row],[FOB (Sous AT/DTA/ATEx)]]="OUI",REFERENCEMENT_FACADE[[#This Row],[FOB (NF DTU 31.4)]]="OUI"),"OUI","SO"))</f>
        <v>SO</v>
      </c>
      <c r="K87" s="39" t="s">
        <v>151</v>
      </c>
      <c r="L87" s="23" t="s">
        <v>150</v>
      </c>
      <c r="M87" s="23" t="s">
        <v>150</v>
      </c>
      <c r="N87" s="23" t="s">
        <v>150</v>
      </c>
      <c r="O87" s="23" t="s">
        <v>150</v>
      </c>
      <c r="P87" s="23" t="s">
        <v>150</v>
      </c>
      <c r="Q87" s="23" t="s">
        <v>150</v>
      </c>
      <c r="R87" s="23" t="s">
        <v>152</v>
      </c>
      <c r="S87" s="23" t="s">
        <v>152</v>
      </c>
      <c r="T87" s="23" t="s">
        <v>152</v>
      </c>
      <c r="U87" s="23" t="s">
        <v>152</v>
      </c>
      <c r="V87" s="23" t="s">
        <v>152</v>
      </c>
      <c r="W87" s="24" t="s">
        <v>152</v>
      </c>
      <c r="X87" s="23" t="s">
        <v>150</v>
      </c>
      <c r="Y87" s="23" t="s">
        <v>150</v>
      </c>
      <c r="Z87" s="23" t="s">
        <v>150</v>
      </c>
      <c r="AA87" s="23" t="s">
        <v>150</v>
      </c>
      <c r="AB87" s="23" t="s">
        <v>150</v>
      </c>
      <c r="AC87" s="23" t="s">
        <v>150</v>
      </c>
      <c r="AD87" s="23" t="s">
        <v>152</v>
      </c>
      <c r="AE87" s="23" t="s">
        <v>152</v>
      </c>
      <c r="AF87" s="23" t="s">
        <v>152</v>
      </c>
      <c r="AG87" s="23" t="s">
        <v>152</v>
      </c>
      <c r="AH87" s="23" t="s">
        <v>152</v>
      </c>
      <c r="AI87" s="24" t="s">
        <v>152</v>
      </c>
      <c r="AJ87" s="81" t="s">
        <v>153</v>
      </c>
      <c r="AK87" s="81" t="s">
        <v>153</v>
      </c>
      <c r="AL87" s="81" t="s">
        <v>153</v>
      </c>
      <c r="AM87" s="81" t="s">
        <v>153</v>
      </c>
      <c r="AN87" s="81" t="s">
        <v>153</v>
      </c>
      <c r="AO87" s="81" t="s">
        <v>153</v>
      </c>
      <c r="AP87" s="81"/>
      <c r="AQ87" s="81"/>
      <c r="AR87" s="81"/>
      <c r="AS87" s="81"/>
      <c r="AT87" s="81"/>
      <c r="AU87" s="81"/>
      <c r="AV87" s="81" t="s">
        <v>153</v>
      </c>
      <c r="AW87" s="81" t="s">
        <v>153</v>
      </c>
      <c r="AX87" s="81" t="s">
        <v>153</v>
      </c>
      <c r="AY87" s="81" t="s">
        <v>153</v>
      </c>
      <c r="AZ87" s="81" t="s">
        <v>153</v>
      </c>
      <c r="BA87" s="81" t="s">
        <v>153</v>
      </c>
      <c r="BB87" s="55"/>
      <c r="BC87" s="55"/>
      <c r="BD87" s="55"/>
      <c r="BE87" s="55"/>
      <c r="BF87" s="55"/>
      <c r="BG87" s="55"/>
      <c r="BH87" s="56" t="s">
        <v>154</v>
      </c>
      <c r="BI87" s="77">
        <v>4</v>
      </c>
      <c r="BJ87" s="29">
        <v>4</v>
      </c>
      <c r="BK87" s="29">
        <v>4</v>
      </c>
      <c r="BL87" s="29">
        <v>4</v>
      </c>
      <c r="BM87" s="78"/>
      <c r="BN87" s="20" t="s">
        <v>155</v>
      </c>
      <c r="BO87" s="22">
        <v>0</v>
      </c>
      <c r="BP87" s="23" t="s">
        <v>156</v>
      </c>
      <c r="BQ87" s="23" t="s">
        <v>674</v>
      </c>
      <c r="BR87" s="53">
        <v>46142</v>
      </c>
      <c r="BS87" s="84">
        <f ca="1">+(REFERENCEMENT_FACADE[[#This Row],[AVIS LIMITE AU / VALIDITE]]&gt;=TODAY())*1</f>
        <v>1</v>
      </c>
      <c r="BT87" s="23" t="s">
        <v>150</v>
      </c>
      <c r="BU8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7" s="22"/>
      <c r="BW8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7" s="80">
        <f ca="1">REFERENCEMENT_FACADE[[#This Row],[VALIDITE]]</f>
        <v>1</v>
      </c>
      <c r="CF87" s="26">
        <f>IF(RECH_SUPPORT=TRUE,IF(MID(REFERENCEMENT_FACADE[[#This Row],[Colonne support visé]],1,3)="OUI",1,IF(OR(MID(REFERENCEMENT_FACADE[[#This Row],[Colonne support visé]],1,3)="non",MID(REFERENCEMENT_FACADE[[#This Row],[Colonne support visé]],1,2)="SO"),0,0)),1)</f>
        <v>1</v>
      </c>
      <c r="CG87" s="26">
        <f>IF(RECH_HAUTEUR=FALSE,1,IF(AND(MID(REFERENCEMENT_FACADE[[#This Row],[Colonne situation visé]],1,3)="oui",HAUT_VISEE&lt;=REFERENCEMENT_FACADE[[#This Row],[LIMITATION DE HAUTEUR DE FACADE]],HAUT_VISEE&lt;&gt;"",SITUA_VISEE&lt;&gt;""),1,IF(MID(REFERENCEMENT_FACADE[[#This Row],[Colonne situation visé]],1,3)="non",0,"ERREUR")))</f>
        <v>1</v>
      </c>
      <c r="CH8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7" s="26">
        <f ca="1">IF(REFERENCEMENT_FACADE[[#This Row],[Eligibilité procédé]]&lt;&gt;0,COUNTIF(REFERENCEMENT_FACADE[Eligibilité procédé],"&lt;="&amp;REFERENCEMENT_FACADE[[#This Row],[Eligibilité procédé]])-COUNTIF(REFERENCEMENT_FACADE[Eligibilité procédé],"=0"),ROWS(REFERENCEMENT_FACADE[Ordre]))</f>
        <v>82</v>
      </c>
      <c r="CJ87" s="26">
        <f ca="1">IF(COUNTIF((REFERENCEMENT_FACADE[[#This Row],[Validité]:[zone de simicité]]),"&lt;&gt;"&amp;"")=SUM(REFERENCEMENT_FACADE[[#This Row],[Validité]:[zone de simicité]]),ROW(REFERENCEMENT_FACADE[[#This Row],[zone de simicité]]),"")</f>
        <v>87</v>
      </c>
    </row>
    <row r="88" spans="1:88" s="5" customFormat="1" ht="240" x14ac:dyDescent="0.25">
      <c r="A88" s="82">
        <v>45700</v>
      </c>
      <c r="B88" s="23" t="s">
        <v>148</v>
      </c>
      <c r="C88" s="23" t="s">
        <v>149</v>
      </c>
      <c r="D88" s="23" t="s">
        <v>689</v>
      </c>
      <c r="E88" s="24" t="s">
        <v>157</v>
      </c>
      <c r="F88" s="30" t="s">
        <v>150</v>
      </c>
      <c r="G88" s="54" t="s">
        <v>151</v>
      </c>
      <c r="H88" s="18" t="s">
        <v>151</v>
      </c>
      <c r="I88" s="19" t="s">
        <v>151</v>
      </c>
      <c r="J88" s="42" t="str">
        <f>IF(REFERENCEMENT_FACADE[[#This Row],[Charpente bois (NF DTU 31.1)]]="OUI","SO",IF(OR(REFERENCEMENT_FACADE[[#This Row],[FOB (Sous AT/DTA/ATEx)]]="OUI",REFERENCEMENT_FACADE[[#This Row],[FOB (NF DTU 31.4)]]="OUI"),"OUI","SO"))</f>
        <v>SO</v>
      </c>
      <c r="K88" s="39" t="s">
        <v>151</v>
      </c>
      <c r="L88" s="23" t="s">
        <v>150</v>
      </c>
      <c r="M88" s="23" t="s">
        <v>150</v>
      </c>
      <c r="N88" s="23" t="s">
        <v>150</v>
      </c>
      <c r="O88" s="23" t="s">
        <v>150</v>
      </c>
      <c r="P88" s="23" t="s">
        <v>150</v>
      </c>
      <c r="Q88" s="23" t="s">
        <v>150</v>
      </c>
      <c r="R88" s="23" t="s">
        <v>152</v>
      </c>
      <c r="S88" s="23" t="s">
        <v>152</v>
      </c>
      <c r="T88" s="23" t="s">
        <v>152</v>
      </c>
      <c r="U88" s="23" t="s">
        <v>152</v>
      </c>
      <c r="V88" s="23" t="s">
        <v>152</v>
      </c>
      <c r="W88" s="24" t="s">
        <v>152</v>
      </c>
      <c r="X88" s="23" t="s">
        <v>150</v>
      </c>
      <c r="Y88" s="23" t="s">
        <v>150</v>
      </c>
      <c r="Z88" s="23" t="s">
        <v>150</v>
      </c>
      <c r="AA88" s="23" t="s">
        <v>150</v>
      </c>
      <c r="AB88" s="23" t="s">
        <v>150</v>
      </c>
      <c r="AC88" s="23" t="s">
        <v>150</v>
      </c>
      <c r="AD88" s="23" t="s">
        <v>152</v>
      </c>
      <c r="AE88" s="23" t="s">
        <v>152</v>
      </c>
      <c r="AF88" s="23" t="s">
        <v>152</v>
      </c>
      <c r="AG88" s="23" t="s">
        <v>152</v>
      </c>
      <c r="AH88" s="23" t="s">
        <v>152</v>
      </c>
      <c r="AI88" s="24" t="s">
        <v>152</v>
      </c>
      <c r="AJ88" s="81" t="s">
        <v>153</v>
      </c>
      <c r="AK88" s="81" t="s">
        <v>153</v>
      </c>
      <c r="AL88" s="81" t="s">
        <v>153</v>
      </c>
      <c r="AM88" s="81" t="s">
        <v>153</v>
      </c>
      <c r="AN88" s="81" t="s">
        <v>153</v>
      </c>
      <c r="AO88" s="81" t="s">
        <v>153</v>
      </c>
      <c r="AP88" s="81"/>
      <c r="AQ88" s="81"/>
      <c r="AR88" s="81"/>
      <c r="AS88" s="81"/>
      <c r="AT88" s="81"/>
      <c r="AU88" s="81"/>
      <c r="AV88" s="81" t="s">
        <v>153</v>
      </c>
      <c r="AW88" s="81" t="s">
        <v>153</v>
      </c>
      <c r="AX88" s="81" t="s">
        <v>153</v>
      </c>
      <c r="AY88" s="81" t="s">
        <v>153</v>
      </c>
      <c r="AZ88" s="81" t="s">
        <v>153</v>
      </c>
      <c r="BA88" s="81" t="s">
        <v>153</v>
      </c>
      <c r="BB88" s="55"/>
      <c r="BC88" s="55"/>
      <c r="BD88" s="55"/>
      <c r="BE88" s="55"/>
      <c r="BF88" s="55"/>
      <c r="BG88" s="55"/>
      <c r="BH88" s="56" t="s">
        <v>154</v>
      </c>
      <c r="BI88" s="77">
        <v>4</v>
      </c>
      <c r="BJ88" s="29">
        <v>4</v>
      </c>
      <c r="BK88" s="29">
        <v>4</v>
      </c>
      <c r="BL88" s="29" t="s">
        <v>179</v>
      </c>
      <c r="BM88" s="78" t="s">
        <v>569</v>
      </c>
      <c r="BN88" s="20" t="s">
        <v>155</v>
      </c>
      <c r="BO88" s="22">
        <v>0</v>
      </c>
      <c r="BP88" s="23" t="s">
        <v>156</v>
      </c>
      <c r="BQ88" s="23" t="s">
        <v>690</v>
      </c>
      <c r="BR88" s="53">
        <v>46142</v>
      </c>
      <c r="BS88" s="84">
        <f ca="1">+(REFERENCEMENT_FACADE[[#This Row],[AVIS LIMITE AU / VALIDITE]]&gt;=TODAY())*1</f>
        <v>1</v>
      </c>
      <c r="BT88" s="23" t="s">
        <v>152</v>
      </c>
      <c r="BU8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88" s="22"/>
      <c r="BW8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8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8" s="80">
        <f ca="1">REFERENCEMENT_FACADE[[#This Row],[VALIDITE]]</f>
        <v>1</v>
      </c>
      <c r="CF88" s="26">
        <f>IF(RECH_SUPPORT=TRUE,IF(MID(REFERENCEMENT_FACADE[[#This Row],[Colonne support visé]],1,3)="OUI",1,IF(OR(MID(REFERENCEMENT_FACADE[[#This Row],[Colonne support visé]],1,3)="non",MID(REFERENCEMENT_FACADE[[#This Row],[Colonne support visé]],1,2)="SO"),0,0)),1)</f>
        <v>1</v>
      </c>
      <c r="CG88" s="26">
        <f>IF(RECH_HAUTEUR=FALSE,1,IF(AND(MID(REFERENCEMENT_FACADE[[#This Row],[Colonne situation visé]],1,3)="oui",HAUT_VISEE&lt;=REFERENCEMENT_FACADE[[#This Row],[LIMITATION DE HAUTEUR DE FACADE]],HAUT_VISEE&lt;&gt;"",SITUA_VISEE&lt;&gt;""),1,IF(MID(REFERENCEMENT_FACADE[[#This Row],[Colonne situation visé]],1,3)="non",0,"ERREUR")))</f>
        <v>1</v>
      </c>
      <c r="CH8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8" s="26">
        <f ca="1">IF(REFERENCEMENT_FACADE[[#This Row],[Eligibilité procédé]]&lt;&gt;0,COUNTIF(REFERENCEMENT_FACADE[Eligibilité procédé],"&lt;="&amp;REFERENCEMENT_FACADE[[#This Row],[Eligibilité procédé]])-COUNTIF(REFERENCEMENT_FACADE[Eligibilité procédé],"=0"),ROWS(REFERENCEMENT_FACADE[Ordre]))</f>
        <v>83</v>
      </c>
      <c r="CJ88" s="26">
        <f ca="1">IF(COUNTIF((REFERENCEMENT_FACADE[[#This Row],[Validité]:[zone de simicité]]),"&lt;&gt;"&amp;"")=SUM(REFERENCEMENT_FACADE[[#This Row],[Validité]:[zone de simicité]]),ROW(REFERENCEMENT_FACADE[[#This Row],[zone de simicité]]),"")</f>
        <v>88</v>
      </c>
    </row>
    <row r="89" spans="1:88" s="5" customFormat="1" ht="240" x14ac:dyDescent="0.25">
      <c r="A89" s="113">
        <v>45700</v>
      </c>
      <c r="B89" s="23" t="s">
        <v>148</v>
      </c>
      <c r="C89" s="23" t="s">
        <v>149</v>
      </c>
      <c r="D89" s="23" t="s">
        <v>694</v>
      </c>
      <c r="E89" s="24" t="s">
        <v>692</v>
      </c>
      <c r="F89" s="30" t="s">
        <v>150</v>
      </c>
      <c r="G89" s="54" t="s">
        <v>151</v>
      </c>
      <c r="H89" s="18" t="s">
        <v>151</v>
      </c>
      <c r="I89" s="19" t="s">
        <v>151</v>
      </c>
      <c r="J89" s="42" t="str">
        <f>IF(REFERENCEMENT_FACADE[[#This Row],[Charpente bois (NF DTU 31.1)]]="OUI","SO",IF(OR(REFERENCEMENT_FACADE[[#This Row],[FOB (Sous AT/DTA/ATEx)]]="OUI",REFERENCEMENT_FACADE[[#This Row],[FOB (NF DTU 31.4)]]="OUI"),"OUI","SO"))</f>
        <v>SO</v>
      </c>
      <c r="K89" s="39" t="s">
        <v>151</v>
      </c>
      <c r="L89" s="23" t="s">
        <v>150</v>
      </c>
      <c r="M89" s="23" t="s">
        <v>150</v>
      </c>
      <c r="N89" s="23" t="s">
        <v>150</v>
      </c>
      <c r="O89" s="23" t="s">
        <v>150</v>
      </c>
      <c r="P89" s="23" t="s">
        <v>150</v>
      </c>
      <c r="Q89" s="23" t="s">
        <v>150</v>
      </c>
      <c r="R89" s="23" t="s">
        <v>152</v>
      </c>
      <c r="S89" s="23" t="s">
        <v>152</v>
      </c>
      <c r="T89" s="23" t="s">
        <v>152</v>
      </c>
      <c r="U89" s="23" t="s">
        <v>152</v>
      </c>
      <c r="V89" s="23" t="s">
        <v>152</v>
      </c>
      <c r="W89" s="24" t="s">
        <v>152</v>
      </c>
      <c r="X89" s="23" t="s">
        <v>150</v>
      </c>
      <c r="Y89" s="23" t="s">
        <v>150</v>
      </c>
      <c r="Z89" s="23" t="s">
        <v>150</v>
      </c>
      <c r="AA89" s="23" t="s">
        <v>150</v>
      </c>
      <c r="AB89" s="23" t="s">
        <v>150</v>
      </c>
      <c r="AC89" s="23" t="s">
        <v>150</v>
      </c>
      <c r="AD89" s="23" t="s">
        <v>152</v>
      </c>
      <c r="AE89" s="23" t="s">
        <v>152</v>
      </c>
      <c r="AF89" s="23" t="s">
        <v>152</v>
      </c>
      <c r="AG89" s="23" t="s">
        <v>152</v>
      </c>
      <c r="AH89" s="23" t="s">
        <v>152</v>
      </c>
      <c r="AI89" s="24" t="s">
        <v>152</v>
      </c>
      <c r="AJ89" s="81" t="s">
        <v>153</v>
      </c>
      <c r="AK89" s="81" t="s">
        <v>153</v>
      </c>
      <c r="AL89" s="81" t="s">
        <v>153</v>
      </c>
      <c r="AM89" s="81" t="s">
        <v>153</v>
      </c>
      <c r="AN89" s="81" t="s">
        <v>153</v>
      </c>
      <c r="AO89" s="81" t="s">
        <v>153</v>
      </c>
      <c r="AP89" s="81"/>
      <c r="AQ89" s="81"/>
      <c r="AR89" s="81"/>
      <c r="AS89" s="81"/>
      <c r="AT89" s="81"/>
      <c r="AU89" s="81"/>
      <c r="AV89" s="81" t="s">
        <v>153</v>
      </c>
      <c r="AW89" s="81" t="s">
        <v>153</v>
      </c>
      <c r="AX89" s="81" t="s">
        <v>153</v>
      </c>
      <c r="AY89" s="81" t="s">
        <v>153</v>
      </c>
      <c r="AZ89" s="81" t="s">
        <v>153</v>
      </c>
      <c r="BA89" s="81" t="s">
        <v>153</v>
      </c>
      <c r="BB89" s="55"/>
      <c r="BC89" s="55"/>
      <c r="BD89" s="55"/>
      <c r="BE89" s="55"/>
      <c r="BF89" s="55"/>
      <c r="BG89" s="55"/>
      <c r="BH89" s="56" t="s">
        <v>154</v>
      </c>
      <c r="BI89" s="77">
        <v>4</v>
      </c>
      <c r="BJ89" s="29" t="s">
        <v>179</v>
      </c>
      <c r="BK89" s="29" t="s">
        <v>179</v>
      </c>
      <c r="BL89" s="29" t="s">
        <v>449</v>
      </c>
      <c r="BM89" s="78" t="s">
        <v>695</v>
      </c>
      <c r="BN89" s="20" t="s">
        <v>155</v>
      </c>
      <c r="BO89" s="22">
        <v>0</v>
      </c>
      <c r="BP89" s="23" t="s">
        <v>156</v>
      </c>
      <c r="BQ89" s="23" t="s">
        <v>696</v>
      </c>
      <c r="BR89" s="53">
        <v>47422</v>
      </c>
      <c r="BS89" s="84">
        <f ca="1">+(REFERENCEMENT_FACADE[[#This Row],[AVIS LIMITE AU / VALIDITE]]&gt;=TODAY())*1</f>
        <v>1</v>
      </c>
      <c r="BT89" s="23" t="s">
        <v>150</v>
      </c>
      <c r="BU8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9" s="22"/>
      <c r="BW8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8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8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2**</v>
      </c>
      <c r="CA8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8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8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9" s="80">
        <f ca="1">REFERENCEMENT_FACADE[[#This Row],[VALIDITE]]</f>
        <v>1</v>
      </c>
      <c r="CF89" s="26">
        <f>IF(RECH_SUPPORT=TRUE,IF(MID(REFERENCEMENT_FACADE[[#This Row],[Colonne support visé]],1,3)="OUI",1,IF(OR(MID(REFERENCEMENT_FACADE[[#This Row],[Colonne support visé]],1,3)="non",MID(REFERENCEMENT_FACADE[[#This Row],[Colonne support visé]],1,2)="SO"),0,0)),1)</f>
        <v>1</v>
      </c>
      <c r="CG89" s="26">
        <f>IF(RECH_HAUTEUR=FALSE,1,IF(AND(MID(REFERENCEMENT_FACADE[[#This Row],[Colonne situation visé]],1,3)="oui",HAUT_VISEE&lt;=REFERENCEMENT_FACADE[[#This Row],[LIMITATION DE HAUTEUR DE FACADE]],HAUT_VISEE&lt;&gt;"",SITUA_VISEE&lt;&gt;""),1,IF(MID(REFERENCEMENT_FACADE[[#This Row],[Colonne situation visé]],1,3)="non",0,"ERREUR")))</f>
        <v>1</v>
      </c>
      <c r="CH8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9" s="26">
        <f ca="1">IF(REFERENCEMENT_FACADE[[#This Row],[Eligibilité procédé]]&lt;&gt;0,COUNTIF(REFERENCEMENT_FACADE[Eligibilité procédé],"&lt;="&amp;REFERENCEMENT_FACADE[[#This Row],[Eligibilité procédé]])-COUNTIF(REFERENCEMENT_FACADE[Eligibilité procédé],"=0"),ROWS(REFERENCEMENT_FACADE[Ordre]))</f>
        <v>84</v>
      </c>
      <c r="CJ89" s="26">
        <f ca="1">IF(COUNTIF((REFERENCEMENT_FACADE[[#This Row],[Validité]:[zone de simicité]]),"&lt;&gt;"&amp;"")=SUM(REFERENCEMENT_FACADE[[#This Row],[Validité]:[zone de simicité]]),ROW(REFERENCEMENT_FACADE[[#This Row],[zone de simicité]]),"")</f>
        <v>89</v>
      </c>
    </row>
    <row r="90" spans="1:88" s="5" customFormat="1" ht="240" x14ac:dyDescent="0.25">
      <c r="A90" s="92">
        <v>45471</v>
      </c>
      <c r="B90" s="51" t="s">
        <v>158</v>
      </c>
      <c r="C90" s="23" t="s">
        <v>373</v>
      </c>
      <c r="D90" s="23" t="s">
        <v>564</v>
      </c>
      <c r="E90" s="24" t="s">
        <v>565</v>
      </c>
      <c r="F90" s="30" t="s">
        <v>151</v>
      </c>
      <c r="G90" s="31" t="s">
        <v>150</v>
      </c>
      <c r="H90" s="19" t="s">
        <v>152</v>
      </c>
      <c r="I90" s="19" t="s">
        <v>152</v>
      </c>
      <c r="J90" s="42" t="str">
        <f>IF(REFERENCEMENT_FACADE[[#This Row],[Charpente bois (NF DTU 31.1)]]="OUI","SO",IF(OR(REFERENCEMENT_FACADE[[#This Row],[FOB (Sous AT/DTA/ATEx)]]="OUI",REFERENCEMENT_FACADE[[#This Row],[FOB (NF DTU 31.4)]]="OUI"),"OUI","SO"))</f>
        <v>SO</v>
      </c>
      <c r="K90" s="32" t="s">
        <v>247</v>
      </c>
      <c r="L90" s="23" t="s">
        <v>150</v>
      </c>
      <c r="M90" s="23" t="s">
        <v>161</v>
      </c>
      <c r="N90" s="23" t="s">
        <v>161</v>
      </c>
      <c r="O90" s="23" t="s">
        <v>152</v>
      </c>
      <c r="P90" s="23" t="s">
        <v>152</v>
      </c>
      <c r="Q90" s="23" t="s">
        <v>152</v>
      </c>
      <c r="R90" s="23" t="s">
        <v>152</v>
      </c>
      <c r="S90" s="23" t="s">
        <v>152</v>
      </c>
      <c r="T90" s="23" t="s">
        <v>152</v>
      </c>
      <c r="U90" s="23" t="s">
        <v>152</v>
      </c>
      <c r="V90" s="23" t="s">
        <v>152</v>
      </c>
      <c r="W90" s="24" t="s">
        <v>152</v>
      </c>
      <c r="X90" s="23" t="s">
        <v>150</v>
      </c>
      <c r="Y90" s="23" t="s">
        <v>152</v>
      </c>
      <c r="Z90" s="23" t="s">
        <v>152</v>
      </c>
      <c r="AA90" s="23" t="s">
        <v>152</v>
      </c>
      <c r="AB90" s="23" t="s">
        <v>152</v>
      </c>
      <c r="AC90" s="23" t="s">
        <v>152</v>
      </c>
      <c r="AD90" s="23" t="s">
        <v>152</v>
      </c>
      <c r="AE90" s="23" t="s">
        <v>152</v>
      </c>
      <c r="AF90" s="23" t="s">
        <v>152</v>
      </c>
      <c r="AG90" s="23" t="s">
        <v>152</v>
      </c>
      <c r="AH90" s="23" t="s">
        <v>152</v>
      </c>
      <c r="AI90" s="24" t="s">
        <v>152</v>
      </c>
      <c r="AJ90" s="81" t="s">
        <v>153</v>
      </c>
      <c r="AK90" s="81" t="s">
        <v>566</v>
      </c>
      <c r="AL90" s="81" t="s">
        <v>566</v>
      </c>
      <c r="AM90" s="21"/>
      <c r="AN90" s="21"/>
      <c r="AO90" s="21"/>
      <c r="AP90" s="21"/>
      <c r="AQ90" s="21"/>
      <c r="AR90" s="21"/>
      <c r="AS90" s="21"/>
      <c r="AT90" s="21"/>
      <c r="AU90" s="21"/>
      <c r="AV90" s="81" t="s">
        <v>153</v>
      </c>
      <c r="AW90" s="21"/>
      <c r="AX90" s="21"/>
      <c r="AY90" s="21"/>
      <c r="AZ90" s="21"/>
      <c r="BA90" s="21"/>
      <c r="BB90" s="21"/>
      <c r="BC90" s="21"/>
      <c r="BD90" s="21"/>
      <c r="BE90" s="21"/>
      <c r="BF90" s="21"/>
      <c r="BG90" s="21"/>
      <c r="BH90" s="56" t="s">
        <v>154</v>
      </c>
      <c r="BI90" s="22">
        <v>4</v>
      </c>
      <c r="BJ90" s="23">
        <v>4</v>
      </c>
      <c r="BK90" s="23">
        <v>4</v>
      </c>
      <c r="BL90" s="23">
        <v>1</v>
      </c>
      <c r="BM90" s="89"/>
      <c r="BN90" s="20" t="s">
        <v>155</v>
      </c>
      <c r="BO90" s="22">
        <v>0</v>
      </c>
      <c r="BP90" s="23" t="s">
        <v>164</v>
      </c>
      <c r="BQ90" s="23" t="s">
        <v>567</v>
      </c>
      <c r="BR90" s="58">
        <v>46112</v>
      </c>
      <c r="BS90" s="84">
        <f ca="1">+(REFERENCEMENT_FACADE[[#This Row],[AVIS LIMITE AU / VALIDITE]]&gt;=TODAY())*1</f>
        <v>1</v>
      </c>
      <c r="BT90" s="23" t="s">
        <v>150</v>
      </c>
      <c r="BU9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0" s="22"/>
      <c r="BW90" s="2"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0"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0"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0" s="2"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90"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0" s="2"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0"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0"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0" s="124">
        <f ca="1">REFERENCEMENT_FACADE[[#This Row],[VALIDITE]]</f>
        <v>1</v>
      </c>
      <c r="CF90" s="2">
        <f>IF(RECH_SUPPORT=TRUE,IF(MID(REFERENCEMENT_FACADE[[#This Row],[Colonne support visé]],1,3)="OUI",1,IF(OR(MID(REFERENCEMENT_FACADE[[#This Row],[Colonne support visé]],1,3)="non",MID(REFERENCEMENT_FACADE[[#This Row],[Colonne support visé]],1,2)="SO"),0,0)),1)</f>
        <v>1</v>
      </c>
      <c r="CG90" s="2">
        <f>IF(RECH_HAUTEUR=FALSE,1,IF(AND(MID(REFERENCEMENT_FACADE[[#This Row],[Colonne situation visé]],1,3)="oui",HAUT_VISEE&lt;=REFERENCEMENT_FACADE[[#This Row],[LIMITATION DE HAUTEUR DE FACADE]],HAUT_VISEE&lt;&gt;"",SITUA_VISEE&lt;&gt;""),1,IF(MID(REFERENCEMENT_FACADE[[#This Row],[Colonne situation visé]],1,3)="non",0,"ERREUR")))</f>
        <v>1</v>
      </c>
      <c r="CH90"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0" s="2">
        <f ca="1">IF(REFERENCEMENT_FACADE[[#This Row],[Eligibilité procédé]]&lt;&gt;0,COUNTIF(REFERENCEMENT_FACADE[Eligibilité procédé],"&lt;="&amp;REFERENCEMENT_FACADE[[#This Row],[Eligibilité procédé]])-COUNTIF(REFERENCEMENT_FACADE[Eligibilité procédé],"=0"),ROWS(REFERENCEMENT_FACADE[Ordre]))</f>
        <v>85</v>
      </c>
      <c r="CJ90" s="2">
        <f ca="1">IF(COUNTIF((REFERENCEMENT_FACADE[[#This Row],[Validité]:[zone de simicité]]),"&lt;&gt;"&amp;"")=SUM(REFERENCEMENT_FACADE[[#This Row],[Validité]:[zone de simicité]]),ROW(REFERENCEMENT_FACADE[[#This Row],[zone de simicité]]),"")</f>
        <v>90</v>
      </c>
    </row>
    <row r="91" spans="1:88" s="5" customFormat="1" ht="240" x14ac:dyDescent="0.25">
      <c r="A91" s="113">
        <v>45469</v>
      </c>
      <c r="B91" s="51" t="s">
        <v>165</v>
      </c>
      <c r="C91" s="23" t="s">
        <v>455</v>
      </c>
      <c r="D91" s="23" t="s">
        <v>558</v>
      </c>
      <c r="E91" s="24" t="s">
        <v>232</v>
      </c>
      <c r="F91" s="30" t="s">
        <v>151</v>
      </c>
      <c r="G91" s="31" t="s">
        <v>150</v>
      </c>
      <c r="H91" s="19" t="s">
        <v>152</v>
      </c>
      <c r="I91" s="19" t="s">
        <v>152</v>
      </c>
      <c r="J91" s="42" t="str">
        <f>IF(REFERENCEMENT_FACADE[[#This Row],[Charpente bois (NF DTU 31.1)]]="OUI","SO",IF(OR(REFERENCEMENT_FACADE[[#This Row],[FOB (Sous AT/DTA/ATEx)]]="OUI",REFERENCEMENT_FACADE[[#This Row],[FOB (NF DTU 31.4)]]="OUI"),"OUI","SO"))</f>
        <v>SO</v>
      </c>
      <c r="K91" s="32" t="s">
        <v>150</v>
      </c>
      <c r="L91" s="22" t="s">
        <v>150</v>
      </c>
      <c r="M91" s="23" t="s">
        <v>150</v>
      </c>
      <c r="N91" s="23" t="s">
        <v>150</v>
      </c>
      <c r="O91" s="23" t="s">
        <v>161</v>
      </c>
      <c r="P91" s="23" t="s">
        <v>161</v>
      </c>
      <c r="Q91" s="23" t="s">
        <v>152</v>
      </c>
      <c r="R91" s="23" t="s">
        <v>152</v>
      </c>
      <c r="S91" s="23" t="s">
        <v>152</v>
      </c>
      <c r="T91" s="23" t="s">
        <v>152</v>
      </c>
      <c r="U91" s="23" t="s">
        <v>152</v>
      </c>
      <c r="V91" s="23" t="s">
        <v>152</v>
      </c>
      <c r="W91" s="24" t="s">
        <v>152</v>
      </c>
      <c r="X91" s="25" t="s">
        <v>150</v>
      </c>
      <c r="Y91" s="23" t="s">
        <v>161</v>
      </c>
      <c r="Z91" s="23" t="s">
        <v>161</v>
      </c>
      <c r="AA91" s="23" t="s">
        <v>152</v>
      </c>
      <c r="AB91" s="23" t="s">
        <v>152</v>
      </c>
      <c r="AC91" s="23" t="s">
        <v>152</v>
      </c>
      <c r="AD91" s="23" t="s">
        <v>152</v>
      </c>
      <c r="AE91" s="23" t="s">
        <v>152</v>
      </c>
      <c r="AF91" s="23" t="s">
        <v>152</v>
      </c>
      <c r="AG91" s="23" t="s">
        <v>152</v>
      </c>
      <c r="AH91" s="23" t="s">
        <v>152</v>
      </c>
      <c r="AI91" s="24" t="s">
        <v>152</v>
      </c>
      <c r="AJ91" s="81" t="s">
        <v>162</v>
      </c>
      <c r="AK91" s="81" t="s">
        <v>162</v>
      </c>
      <c r="AL91" s="81" t="s">
        <v>162</v>
      </c>
      <c r="AM91" s="81" t="s">
        <v>303</v>
      </c>
      <c r="AN91" s="81" t="s">
        <v>303</v>
      </c>
      <c r="AO91" s="21"/>
      <c r="AP91" s="21"/>
      <c r="AQ91" s="21"/>
      <c r="AR91" s="21"/>
      <c r="AS91" s="21"/>
      <c r="AT91" s="21"/>
      <c r="AU91" s="21"/>
      <c r="AV91" s="81" t="s">
        <v>162</v>
      </c>
      <c r="AW91" s="81" t="s">
        <v>303</v>
      </c>
      <c r="AX91" s="81" t="s">
        <v>303</v>
      </c>
      <c r="AY91" s="55"/>
      <c r="AZ91" s="55"/>
      <c r="BA91" s="55"/>
      <c r="BB91" s="55"/>
      <c r="BC91" s="55"/>
      <c r="BD91" s="55"/>
      <c r="BE91" s="55"/>
      <c r="BF91" s="55"/>
      <c r="BG91" s="55"/>
      <c r="BH91" s="56" t="s">
        <v>154</v>
      </c>
      <c r="BI91" s="22">
        <v>4</v>
      </c>
      <c r="BJ91" s="23" t="s">
        <v>179</v>
      </c>
      <c r="BK91" s="23" t="s">
        <v>179</v>
      </c>
      <c r="BL91" s="23" t="s">
        <v>179</v>
      </c>
      <c r="BM91" s="56" t="s">
        <v>779</v>
      </c>
      <c r="BN91" s="20" t="s">
        <v>155</v>
      </c>
      <c r="BO91" s="22">
        <v>0</v>
      </c>
      <c r="BP91" s="23" t="s">
        <v>164</v>
      </c>
      <c r="BQ91" s="23" t="s">
        <v>559</v>
      </c>
      <c r="BR91" s="58">
        <v>47664</v>
      </c>
      <c r="BS91" s="84">
        <f ca="1">+(REFERENCEMENT_FACADE[[#This Row],[AVIS LIMITE AU / VALIDITE]]&gt;=TODAY())*1</f>
        <v>1</v>
      </c>
      <c r="BT91" s="23" t="s">
        <v>150</v>
      </c>
      <c r="BU9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1" s="22"/>
      <c r="BW9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9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9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9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1" s="80">
        <f ca="1">REFERENCEMENT_FACADE[[#This Row],[VALIDITE]]</f>
        <v>1</v>
      </c>
      <c r="CF91" s="26">
        <f>IF(RECH_SUPPORT=TRUE,IF(MID(REFERENCEMENT_FACADE[[#This Row],[Colonne support visé]],1,3)="OUI",1,IF(OR(MID(REFERENCEMENT_FACADE[[#This Row],[Colonne support visé]],1,3)="non",MID(REFERENCEMENT_FACADE[[#This Row],[Colonne support visé]],1,2)="SO"),0,0)),1)</f>
        <v>1</v>
      </c>
      <c r="CG91" s="26">
        <f>IF(RECH_HAUTEUR=FALSE,1,IF(AND(MID(REFERENCEMENT_FACADE[[#This Row],[Colonne situation visé]],1,3)="oui",HAUT_VISEE&lt;=REFERENCEMENT_FACADE[[#This Row],[LIMITATION DE HAUTEUR DE FACADE]],HAUT_VISEE&lt;&gt;"",SITUA_VISEE&lt;&gt;""),1,IF(MID(REFERENCEMENT_FACADE[[#This Row],[Colonne situation visé]],1,3)="non",0,"ERREUR")))</f>
        <v>1</v>
      </c>
      <c r="CH9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1" s="26">
        <f ca="1">IF(REFERENCEMENT_FACADE[[#This Row],[Eligibilité procédé]]&lt;&gt;0,COUNTIF(REFERENCEMENT_FACADE[Eligibilité procédé],"&lt;="&amp;REFERENCEMENT_FACADE[[#This Row],[Eligibilité procédé]])-COUNTIF(REFERENCEMENT_FACADE[Eligibilité procédé],"=0"),ROWS(REFERENCEMENT_FACADE[Ordre]))</f>
        <v>86</v>
      </c>
      <c r="CJ91" s="26">
        <f ca="1">IF(COUNTIF((REFERENCEMENT_FACADE[[#This Row],[Validité]:[zone de simicité]]),"&lt;&gt;"&amp;"")=SUM(REFERENCEMENT_FACADE[[#This Row],[Validité]:[zone de simicité]]),ROW(REFERENCEMENT_FACADE[[#This Row],[zone de simicité]]),"")</f>
        <v>91</v>
      </c>
    </row>
    <row r="92" spans="1:88" s="5" customFormat="1" ht="240" x14ac:dyDescent="0.25">
      <c r="A92" s="122">
        <v>45881</v>
      </c>
      <c r="B92" s="23" t="s">
        <v>186</v>
      </c>
      <c r="C92" s="23" t="s">
        <v>758</v>
      </c>
      <c r="D92" s="186" t="s">
        <v>387</v>
      </c>
      <c r="E92" s="96" t="s">
        <v>387</v>
      </c>
      <c r="F92" s="30" t="s">
        <v>150</v>
      </c>
      <c r="G92" s="54" t="s">
        <v>151</v>
      </c>
      <c r="H92" s="18" t="s">
        <v>151</v>
      </c>
      <c r="I92" s="18" t="s">
        <v>151</v>
      </c>
      <c r="J92" s="18" t="s">
        <v>151</v>
      </c>
      <c r="K92" s="39" t="s">
        <v>151</v>
      </c>
      <c r="L92" s="22" t="s">
        <v>161</v>
      </c>
      <c r="M92" s="23" t="s">
        <v>161</v>
      </c>
      <c r="N92" s="23" t="s">
        <v>161</v>
      </c>
      <c r="O92" s="23" t="s">
        <v>161</v>
      </c>
      <c r="P92" s="23" t="s">
        <v>161</v>
      </c>
      <c r="Q92" s="23" t="s">
        <v>161</v>
      </c>
      <c r="R92" s="23" t="s">
        <v>161</v>
      </c>
      <c r="S92" s="23" t="s">
        <v>161</v>
      </c>
      <c r="T92" s="23" t="s">
        <v>161</v>
      </c>
      <c r="U92" s="23" t="s">
        <v>161</v>
      </c>
      <c r="V92" s="23" t="s">
        <v>161</v>
      </c>
      <c r="W92" s="24" t="s">
        <v>161</v>
      </c>
      <c r="X92" s="25" t="s">
        <v>161</v>
      </c>
      <c r="Y92" s="23" t="s">
        <v>161</v>
      </c>
      <c r="Z92" s="23" t="s">
        <v>161</v>
      </c>
      <c r="AA92" s="23" t="s">
        <v>161</v>
      </c>
      <c r="AB92" s="23" t="s">
        <v>161</v>
      </c>
      <c r="AC92" s="23" t="s">
        <v>161</v>
      </c>
      <c r="AD92" s="23" t="s">
        <v>161</v>
      </c>
      <c r="AE92" s="23" t="s">
        <v>161</v>
      </c>
      <c r="AF92" s="23" t="s">
        <v>161</v>
      </c>
      <c r="AG92" s="23" t="s">
        <v>161</v>
      </c>
      <c r="AH92" s="23" t="s">
        <v>161</v>
      </c>
      <c r="AI92" s="24" t="s">
        <v>161</v>
      </c>
      <c r="AJ92" s="81" t="s">
        <v>794</v>
      </c>
      <c r="AK92" s="81" t="s">
        <v>794</v>
      </c>
      <c r="AL92" s="81" t="s">
        <v>794</v>
      </c>
      <c r="AM92" s="81" t="s">
        <v>794</v>
      </c>
      <c r="AN92" s="81" t="s">
        <v>794</v>
      </c>
      <c r="AO92" s="81" t="s">
        <v>794</v>
      </c>
      <c r="AP92" s="81" t="s">
        <v>794</v>
      </c>
      <c r="AQ92" s="81" t="s">
        <v>794</v>
      </c>
      <c r="AR92" s="81" t="s">
        <v>794</v>
      </c>
      <c r="AS92" s="81" t="s">
        <v>794</v>
      </c>
      <c r="AT92" s="81" t="s">
        <v>794</v>
      </c>
      <c r="AU92" s="81" t="s">
        <v>794</v>
      </c>
      <c r="AV92" s="81" t="s">
        <v>794</v>
      </c>
      <c r="AW92" s="81" t="s">
        <v>794</v>
      </c>
      <c r="AX92" s="81" t="s">
        <v>794</v>
      </c>
      <c r="AY92" s="81" t="s">
        <v>794</v>
      </c>
      <c r="AZ92" s="81" t="s">
        <v>794</v>
      </c>
      <c r="BA92" s="81" t="s">
        <v>794</v>
      </c>
      <c r="BB92" s="81" t="s">
        <v>794</v>
      </c>
      <c r="BC92" s="81" t="s">
        <v>794</v>
      </c>
      <c r="BD92" s="81" t="s">
        <v>794</v>
      </c>
      <c r="BE92" s="81" t="s">
        <v>794</v>
      </c>
      <c r="BF92" s="81" t="s">
        <v>794</v>
      </c>
      <c r="BG92" s="81" t="s">
        <v>794</v>
      </c>
      <c r="BH92" s="56" t="s">
        <v>154</v>
      </c>
      <c r="BI92" s="22">
        <v>4</v>
      </c>
      <c r="BJ92" s="23" t="s">
        <v>179</v>
      </c>
      <c r="BK92" s="23" t="s">
        <v>179</v>
      </c>
      <c r="BL92" s="23" t="s">
        <v>179</v>
      </c>
      <c r="BM92" s="56" t="s">
        <v>792</v>
      </c>
      <c r="BN92" s="20" t="s">
        <v>155</v>
      </c>
      <c r="BO92" s="50"/>
      <c r="BP92" s="23" t="s">
        <v>750</v>
      </c>
      <c r="BQ92" s="23" t="s">
        <v>791</v>
      </c>
      <c r="BR92" s="83" t="s">
        <v>260</v>
      </c>
      <c r="BS92" s="164">
        <f ca="1">+(REFERENCEMENT_FACADE[[#This Row],[AVIS LIMITE AU / VALIDITE]]&gt;=TODAY())*1</f>
        <v>1</v>
      </c>
      <c r="BT92" s="23" t="s">
        <v>751</v>
      </c>
      <c r="BU9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2" s="22"/>
      <c r="BW9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9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9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9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9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2" s="80">
        <f ca="1">REFERENCEMENT_FACADE[[#This Row],[VALIDITE]]</f>
        <v>1</v>
      </c>
      <c r="CF92" s="26">
        <f>IF(RECH_SUPPORT=TRUE,IF(MID(REFERENCEMENT_FACADE[[#This Row],[Colonne support visé]],1,3)="OUI",1,IF(OR(MID(REFERENCEMENT_FACADE[[#This Row],[Colonne support visé]],1,3)="non",MID(REFERENCEMENT_FACADE[[#This Row],[Colonne support visé]],1,2)="SO"),0,0)),1)</f>
        <v>1</v>
      </c>
      <c r="CG92" s="26">
        <f>IF(RECH_HAUTEUR=FALSE,1,IF(AND(MID(REFERENCEMENT_FACADE[[#This Row],[Colonne situation visé]],1,3)="oui",HAUT_VISEE&lt;=REFERENCEMENT_FACADE[[#This Row],[LIMITATION DE HAUTEUR DE FACADE]],HAUT_VISEE&lt;&gt;"",SITUA_VISEE&lt;&gt;""),1,IF(MID(REFERENCEMENT_FACADE[[#This Row],[Colonne situation visé]],1,3)="non",0,"ERREUR")))</f>
        <v>1</v>
      </c>
      <c r="CH9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2" s="26">
        <f ca="1">IF(REFERENCEMENT_FACADE[[#This Row],[Eligibilité procédé]]&lt;&gt;0,COUNTIF(REFERENCEMENT_FACADE[Eligibilité procédé],"&lt;="&amp;REFERENCEMENT_FACADE[[#This Row],[Eligibilité procédé]])-COUNTIF(REFERENCEMENT_FACADE[Eligibilité procédé],"=0"),ROWS(REFERENCEMENT_FACADE[Ordre]))</f>
        <v>87</v>
      </c>
      <c r="CJ92" s="26">
        <f ca="1">IF(COUNTIF((REFERENCEMENT_FACADE[[#This Row],[Validité]:[zone de simicité]]),"&lt;&gt;"&amp;"")=SUM(REFERENCEMENT_FACADE[[#This Row],[Validité]:[zone de simicité]]),ROW(REFERENCEMENT_FACADE[[#This Row],[zone de simicité]]),"")</f>
        <v>92</v>
      </c>
    </row>
    <row r="93" spans="1:88" s="5" customFormat="1" ht="240" x14ac:dyDescent="0.25">
      <c r="A93" s="92">
        <v>45442</v>
      </c>
      <c r="B93" s="23" t="s">
        <v>226</v>
      </c>
      <c r="C93" s="23" t="s">
        <v>227</v>
      </c>
      <c r="D93" s="23" t="s">
        <v>551</v>
      </c>
      <c r="E93" s="24" t="s">
        <v>552</v>
      </c>
      <c r="F93" s="57" t="s">
        <v>151</v>
      </c>
      <c r="G93" s="54" t="s">
        <v>150</v>
      </c>
      <c r="H93" s="18" t="s">
        <v>152</v>
      </c>
      <c r="I93" s="19" t="s">
        <v>152</v>
      </c>
      <c r="J93" s="42" t="str">
        <f>IF(REFERENCEMENT_FACADE[[#This Row],[Charpente bois (NF DTU 31.1)]]="OUI","SO",IF(OR(REFERENCEMENT_FACADE[[#This Row],[FOB (Sous AT/DTA/ATEx)]]="OUI",REFERENCEMENT_FACADE[[#This Row],[FOB (NF DTU 31.4)]]="OUI"),"OUI","SO"))</f>
        <v>SO</v>
      </c>
      <c r="K93" s="39" t="s">
        <v>150</v>
      </c>
      <c r="L93" s="22" t="s">
        <v>150</v>
      </c>
      <c r="M93" s="23" t="s">
        <v>150</v>
      </c>
      <c r="N93" s="23" t="s">
        <v>150</v>
      </c>
      <c r="O93" s="23" t="s">
        <v>161</v>
      </c>
      <c r="P93" s="23" t="s">
        <v>161</v>
      </c>
      <c r="Q93" s="23" t="s">
        <v>152</v>
      </c>
      <c r="R93" s="23" t="s">
        <v>152</v>
      </c>
      <c r="S93" s="23" t="s">
        <v>152</v>
      </c>
      <c r="T93" s="23" t="s">
        <v>152</v>
      </c>
      <c r="U93" s="23" t="s">
        <v>152</v>
      </c>
      <c r="V93" s="23" t="s">
        <v>152</v>
      </c>
      <c r="W93" s="24" t="s">
        <v>152</v>
      </c>
      <c r="X93" s="25" t="s">
        <v>150</v>
      </c>
      <c r="Y93" s="23" t="s">
        <v>161</v>
      </c>
      <c r="Z93" s="23" t="s">
        <v>161</v>
      </c>
      <c r="AA93" s="23" t="s">
        <v>152</v>
      </c>
      <c r="AB93" s="23" t="s">
        <v>152</v>
      </c>
      <c r="AC93" s="23" t="s">
        <v>152</v>
      </c>
      <c r="AD93" s="23" t="s">
        <v>152</v>
      </c>
      <c r="AE93" s="23" t="s">
        <v>152</v>
      </c>
      <c r="AF93" s="23" t="s">
        <v>152</v>
      </c>
      <c r="AG93" s="23" t="s">
        <v>152</v>
      </c>
      <c r="AH93" s="23" t="s">
        <v>152</v>
      </c>
      <c r="AI93" s="24" t="s">
        <v>152</v>
      </c>
      <c r="AJ93" s="81" t="s">
        <v>153</v>
      </c>
      <c r="AK93" s="81" t="s">
        <v>153</v>
      </c>
      <c r="AL93" s="81" t="s">
        <v>153</v>
      </c>
      <c r="AM93" s="81" t="s">
        <v>358</v>
      </c>
      <c r="AN93" s="81" t="s">
        <v>358</v>
      </c>
      <c r="AO93" s="21"/>
      <c r="AP93" s="21"/>
      <c r="AQ93" s="21"/>
      <c r="AR93" s="21"/>
      <c r="AS93" s="21"/>
      <c r="AT93" s="21"/>
      <c r="AU93" s="21"/>
      <c r="AV93" s="81" t="s">
        <v>153</v>
      </c>
      <c r="AW93" s="81" t="s">
        <v>358</v>
      </c>
      <c r="AX93" s="81" t="s">
        <v>358</v>
      </c>
      <c r="AY93" s="21"/>
      <c r="AZ93" s="21"/>
      <c r="BA93" s="21"/>
      <c r="BB93" s="21"/>
      <c r="BC93" s="21"/>
      <c r="BD93" s="21"/>
      <c r="BE93" s="21"/>
      <c r="BF93" s="21"/>
      <c r="BG93" s="21"/>
      <c r="BH93" s="56" t="s">
        <v>154</v>
      </c>
      <c r="BI93" s="22">
        <v>4</v>
      </c>
      <c r="BJ93" s="23" t="s">
        <v>179</v>
      </c>
      <c r="BK93" s="23" t="s">
        <v>179</v>
      </c>
      <c r="BL93" s="23" t="s">
        <v>179</v>
      </c>
      <c r="BM93" s="56" t="s">
        <v>780</v>
      </c>
      <c r="BN93" s="20" t="s">
        <v>155</v>
      </c>
      <c r="BO93" s="22">
        <v>0</v>
      </c>
      <c r="BP93" s="23" t="s">
        <v>164</v>
      </c>
      <c r="BQ93" s="23" t="s">
        <v>553</v>
      </c>
      <c r="BR93" s="58">
        <v>46387</v>
      </c>
      <c r="BS93" s="84">
        <f ca="1">+(REFERENCEMENT_FACADE[[#This Row],[AVIS LIMITE AU / VALIDITE]]&gt;=TODAY())*1</f>
        <v>1</v>
      </c>
      <c r="BT93" s="23" t="s">
        <v>150</v>
      </c>
      <c r="BU9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3" s="22" t="s">
        <v>554</v>
      </c>
      <c r="BW9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9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9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9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3" s="80">
        <f ca="1">REFERENCEMENT_FACADE[[#This Row],[VALIDITE]]</f>
        <v>1</v>
      </c>
      <c r="CF93" s="26">
        <f>IF(RECH_SUPPORT=TRUE,IF(MID(REFERENCEMENT_FACADE[[#This Row],[Colonne support visé]],1,3)="OUI",1,IF(OR(MID(REFERENCEMENT_FACADE[[#This Row],[Colonne support visé]],1,3)="non",MID(REFERENCEMENT_FACADE[[#This Row],[Colonne support visé]],1,2)="SO"),0,0)),1)</f>
        <v>1</v>
      </c>
      <c r="CG93" s="26">
        <f>IF(RECH_HAUTEUR=FALSE,1,IF(AND(MID(REFERENCEMENT_FACADE[[#This Row],[Colonne situation visé]],1,3)="oui",HAUT_VISEE&lt;=REFERENCEMENT_FACADE[[#This Row],[LIMITATION DE HAUTEUR DE FACADE]],HAUT_VISEE&lt;&gt;"",SITUA_VISEE&lt;&gt;""),1,IF(MID(REFERENCEMENT_FACADE[[#This Row],[Colonne situation visé]],1,3)="non",0,"ERREUR")))</f>
        <v>1</v>
      </c>
      <c r="CH9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3" s="26">
        <f ca="1">IF(REFERENCEMENT_FACADE[[#This Row],[Eligibilité procédé]]&lt;&gt;0,COUNTIF(REFERENCEMENT_FACADE[Eligibilité procédé],"&lt;="&amp;REFERENCEMENT_FACADE[[#This Row],[Eligibilité procédé]])-COUNTIF(REFERENCEMENT_FACADE[Eligibilité procédé],"=0"),ROWS(REFERENCEMENT_FACADE[Ordre]))</f>
        <v>88</v>
      </c>
      <c r="CJ93" s="26">
        <f ca="1">IF(COUNTIF((REFERENCEMENT_FACADE[[#This Row],[Validité]:[zone de simicité]]),"&lt;&gt;"&amp;"")=SUM(REFERENCEMENT_FACADE[[#This Row],[Validité]:[zone de simicité]]),ROW(REFERENCEMENT_FACADE[[#This Row],[zone de simicité]]),"")</f>
        <v>93</v>
      </c>
    </row>
    <row r="94" spans="1:88" s="5" customFormat="1" ht="240" x14ac:dyDescent="0.25">
      <c r="A94" s="92">
        <v>44910</v>
      </c>
      <c r="B94" s="23" t="s">
        <v>165</v>
      </c>
      <c r="C94" s="51" t="s">
        <v>175</v>
      </c>
      <c r="D94" s="23" t="s">
        <v>331</v>
      </c>
      <c r="E94" s="24" t="s">
        <v>232</v>
      </c>
      <c r="F94" s="50" t="s">
        <v>151</v>
      </c>
      <c r="G94" s="51" t="s">
        <v>150</v>
      </c>
      <c r="H94" s="51" t="s">
        <v>152</v>
      </c>
      <c r="I94" s="19" t="s">
        <v>152</v>
      </c>
      <c r="J94" s="42" t="str">
        <f>IF(REFERENCEMENT_FACADE[[#This Row],[Charpente bois (NF DTU 31.1)]]="OUI","SO",IF(OR(REFERENCEMENT_FACADE[[#This Row],[FOB (Sous AT/DTA/ATEx)]]="OUI",REFERENCEMENT_FACADE[[#This Row],[FOB (NF DTU 31.4)]]="OUI"),"OUI","SO"))</f>
        <v>SO</v>
      </c>
      <c r="K94" s="75" t="s">
        <v>167</v>
      </c>
      <c r="L94" s="22" t="s">
        <v>150</v>
      </c>
      <c r="M94" s="23" t="s">
        <v>150</v>
      </c>
      <c r="N94" s="23" t="s">
        <v>152</v>
      </c>
      <c r="O94" s="23" t="s">
        <v>152</v>
      </c>
      <c r="P94" s="23" t="s">
        <v>152</v>
      </c>
      <c r="Q94" s="23" t="s">
        <v>152</v>
      </c>
      <c r="R94" s="23" t="s">
        <v>152</v>
      </c>
      <c r="S94" s="23" t="s">
        <v>152</v>
      </c>
      <c r="T94" s="23" t="s">
        <v>152</v>
      </c>
      <c r="U94" s="23" t="s">
        <v>152</v>
      </c>
      <c r="V94" s="23" t="s">
        <v>152</v>
      </c>
      <c r="W94" s="24" t="s">
        <v>152</v>
      </c>
      <c r="X94" s="25" t="s">
        <v>150</v>
      </c>
      <c r="Y94" s="23" t="s">
        <v>152</v>
      </c>
      <c r="Z94" s="23" t="s">
        <v>152</v>
      </c>
      <c r="AA94" s="23" t="s">
        <v>152</v>
      </c>
      <c r="AB94" s="23" t="s">
        <v>152</v>
      </c>
      <c r="AC94" s="23" t="s">
        <v>152</v>
      </c>
      <c r="AD94" s="23" t="s">
        <v>152</v>
      </c>
      <c r="AE94" s="23" t="s">
        <v>152</v>
      </c>
      <c r="AF94" s="23" t="s">
        <v>152</v>
      </c>
      <c r="AG94" s="23" t="s">
        <v>152</v>
      </c>
      <c r="AH94" s="23" t="s">
        <v>152</v>
      </c>
      <c r="AI94" s="24" t="s">
        <v>152</v>
      </c>
      <c r="AJ94" s="81" t="s">
        <v>153</v>
      </c>
      <c r="AK94" s="81" t="s">
        <v>153</v>
      </c>
      <c r="AL94" s="55"/>
      <c r="AM94" s="55"/>
      <c r="AN94" s="55"/>
      <c r="AO94" s="55"/>
      <c r="AP94" s="55"/>
      <c r="AQ94" s="55"/>
      <c r="AR94" s="55"/>
      <c r="AS94" s="55"/>
      <c r="AT94" s="55"/>
      <c r="AU94" s="55"/>
      <c r="AV94" s="81" t="s">
        <v>153</v>
      </c>
      <c r="AW94" s="55"/>
      <c r="AX94" s="55"/>
      <c r="AY94" s="55"/>
      <c r="AZ94" s="55"/>
      <c r="BA94" s="55"/>
      <c r="BB94" s="55"/>
      <c r="BC94" s="55"/>
      <c r="BD94" s="55"/>
      <c r="BE94" s="55"/>
      <c r="BF94" s="55"/>
      <c r="BG94" s="55"/>
      <c r="BH94" s="56" t="s">
        <v>154</v>
      </c>
      <c r="BI94" s="77">
        <v>4</v>
      </c>
      <c r="BJ94" s="29" t="s">
        <v>179</v>
      </c>
      <c r="BK94" s="29" t="s">
        <v>179</v>
      </c>
      <c r="BL94" s="29" t="s">
        <v>179</v>
      </c>
      <c r="BM94" s="78" t="s">
        <v>248</v>
      </c>
      <c r="BN94" s="20" t="s">
        <v>155</v>
      </c>
      <c r="BO94" s="22">
        <v>0</v>
      </c>
      <c r="BP94" s="23" t="s">
        <v>164</v>
      </c>
      <c r="BQ94" s="23" t="s">
        <v>332</v>
      </c>
      <c r="BR94" s="53">
        <v>47514</v>
      </c>
      <c r="BS94" s="84">
        <f ca="1">+(REFERENCEMENT_FACADE[[#This Row],[AVIS LIMITE AU / VALIDITE]]&gt;=TODAY())*1</f>
        <v>1</v>
      </c>
      <c r="BT94" s="23" t="s">
        <v>150</v>
      </c>
      <c r="BU9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4" s="22" t="s">
        <v>333</v>
      </c>
      <c r="BW9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9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9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9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4" s="80">
        <f ca="1">REFERENCEMENT_FACADE[[#This Row],[VALIDITE]]</f>
        <v>1</v>
      </c>
      <c r="CF94" s="26">
        <f>IF(RECH_SUPPORT=TRUE,IF(MID(REFERENCEMENT_FACADE[[#This Row],[Colonne support visé]],1,3)="OUI",1,IF(OR(MID(REFERENCEMENT_FACADE[[#This Row],[Colonne support visé]],1,3)="non",MID(REFERENCEMENT_FACADE[[#This Row],[Colonne support visé]],1,2)="SO"),0,0)),1)</f>
        <v>1</v>
      </c>
      <c r="CG94" s="26">
        <f>IF(RECH_HAUTEUR=FALSE,1,IF(AND(MID(REFERENCEMENT_FACADE[[#This Row],[Colonne situation visé]],1,3)="oui",HAUT_VISEE&lt;=REFERENCEMENT_FACADE[[#This Row],[LIMITATION DE HAUTEUR DE FACADE]],HAUT_VISEE&lt;&gt;"",SITUA_VISEE&lt;&gt;""),1,IF(MID(REFERENCEMENT_FACADE[[#This Row],[Colonne situation visé]],1,3)="non",0,"ERREUR")))</f>
        <v>1</v>
      </c>
      <c r="CH9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4" s="26">
        <f ca="1">IF(REFERENCEMENT_FACADE[[#This Row],[Eligibilité procédé]]&lt;&gt;0,COUNTIF(REFERENCEMENT_FACADE[Eligibilité procédé],"&lt;="&amp;REFERENCEMENT_FACADE[[#This Row],[Eligibilité procédé]])-COUNTIF(REFERENCEMENT_FACADE[Eligibilité procédé],"=0"),ROWS(REFERENCEMENT_FACADE[Ordre]))</f>
        <v>89</v>
      </c>
      <c r="CJ94" s="26">
        <f ca="1">IF(COUNTIF((REFERENCEMENT_FACADE[[#This Row],[Validité]:[zone de simicité]]),"&lt;&gt;"&amp;"")=SUM(REFERENCEMENT_FACADE[[#This Row],[Validité]:[zone de simicité]]),ROW(REFERENCEMENT_FACADE[[#This Row],[zone de simicité]]),"")</f>
        <v>94</v>
      </c>
    </row>
    <row r="95" spans="1:88" s="5" customFormat="1" ht="240" x14ac:dyDescent="0.25">
      <c r="A95" s="92">
        <v>45442</v>
      </c>
      <c r="B95" s="23" t="s">
        <v>158</v>
      </c>
      <c r="C95" s="23" t="s">
        <v>342</v>
      </c>
      <c r="D95" s="23" t="s">
        <v>545</v>
      </c>
      <c r="E95" s="75" t="s">
        <v>302</v>
      </c>
      <c r="F95" s="30" t="s">
        <v>151</v>
      </c>
      <c r="G95" s="31" t="s">
        <v>150</v>
      </c>
      <c r="H95" s="19" t="s">
        <v>152</v>
      </c>
      <c r="I95" s="19" t="s">
        <v>152</v>
      </c>
      <c r="J95" s="42" t="str">
        <f>IF(REFERENCEMENT_FACADE[[#This Row],[Charpente bois (NF DTU 31.1)]]="OUI","SO",IF(OR(REFERENCEMENT_FACADE[[#This Row],[FOB (Sous AT/DTA/ATEx)]]="OUI",REFERENCEMENT_FACADE[[#This Row],[FOB (NF DTU 31.4)]]="OUI"),"OUI","SO"))</f>
        <v>SO</v>
      </c>
      <c r="K95" s="32" t="s">
        <v>247</v>
      </c>
      <c r="L95" s="22" t="s">
        <v>150</v>
      </c>
      <c r="M95" s="23" t="s">
        <v>150</v>
      </c>
      <c r="N95" s="23" t="s">
        <v>150</v>
      </c>
      <c r="O95" s="23" t="s">
        <v>152</v>
      </c>
      <c r="P95" s="23" t="s">
        <v>152</v>
      </c>
      <c r="Q95" s="23" t="s">
        <v>152</v>
      </c>
      <c r="R95" s="23" t="s">
        <v>152</v>
      </c>
      <c r="S95" s="23" t="s">
        <v>152</v>
      </c>
      <c r="T95" s="23" t="s">
        <v>152</v>
      </c>
      <c r="U95" s="23" t="s">
        <v>152</v>
      </c>
      <c r="V95" s="23" t="s">
        <v>152</v>
      </c>
      <c r="W95" s="24" t="s">
        <v>152</v>
      </c>
      <c r="X95" s="25" t="s">
        <v>150</v>
      </c>
      <c r="Y95" s="23" t="s">
        <v>152</v>
      </c>
      <c r="Z95" s="23" t="s">
        <v>152</v>
      </c>
      <c r="AA95" s="23" t="s">
        <v>152</v>
      </c>
      <c r="AB95" s="23" t="s">
        <v>152</v>
      </c>
      <c r="AC95" s="23" t="s">
        <v>152</v>
      </c>
      <c r="AD95" s="23" t="s">
        <v>152</v>
      </c>
      <c r="AE95" s="23" t="s">
        <v>152</v>
      </c>
      <c r="AF95" s="23" t="s">
        <v>152</v>
      </c>
      <c r="AG95" s="23" t="s">
        <v>152</v>
      </c>
      <c r="AH95" s="23" t="s">
        <v>152</v>
      </c>
      <c r="AI95" s="24" t="s">
        <v>152</v>
      </c>
      <c r="AJ95" s="81" t="s">
        <v>153</v>
      </c>
      <c r="AK95" s="81" t="s">
        <v>153</v>
      </c>
      <c r="AL95" s="81" t="s">
        <v>153</v>
      </c>
      <c r="AM95" s="55"/>
      <c r="AN95" s="55"/>
      <c r="AO95" s="55"/>
      <c r="AP95" s="55"/>
      <c r="AQ95" s="55"/>
      <c r="AR95" s="55"/>
      <c r="AS95" s="55"/>
      <c r="AT95" s="55"/>
      <c r="AU95" s="55"/>
      <c r="AV95" s="81" t="s">
        <v>153</v>
      </c>
      <c r="AW95" s="55"/>
      <c r="AX95" s="55"/>
      <c r="AY95" s="55"/>
      <c r="AZ95" s="55"/>
      <c r="BA95" s="55"/>
      <c r="BB95" s="55"/>
      <c r="BC95" s="55"/>
      <c r="BD95" s="55"/>
      <c r="BE95" s="55"/>
      <c r="BF95" s="55"/>
      <c r="BG95" s="55"/>
      <c r="BH95" s="56" t="s">
        <v>154</v>
      </c>
      <c r="BI95" s="22">
        <v>4</v>
      </c>
      <c r="BJ95" s="23" t="s">
        <v>179</v>
      </c>
      <c r="BK95" s="23" t="s">
        <v>179</v>
      </c>
      <c r="BL95" s="23" t="s">
        <v>179</v>
      </c>
      <c r="BM95" s="56" t="s">
        <v>546</v>
      </c>
      <c r="BN95" s="20" t="s">
        <v>155</v>
      </c>
      <c r="BO95" s="22">
        <v>0</v>
      </c>
      <c r="BP95" s="51" t="s">
        <v>164</v>
      </c>
      <c r="BQ95" s="23" t="s">
        <v>547</v>
      </c>
      <c r="BR95" s="58">
        <v>46752</v>
      </c>
      <c r="BS95" s="84">
        <f ca="1">+(REFERENCEMENT_FACADE[[#This Row],[AVIS LIMITE AU / VALIDITE]]&gt;=TODAY())*1</f>
        <v>1</v>
      </c>
      <c r="BT95" s="23" t="s">
        <v>150</v>
      </c>
      <c r="BU9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5" s="22"/>
      <c r="BW9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9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5" s="80">
        <f ca="1">REFERENCEMENT_FACADE[[#This Row],[VALIDITE]]</f>
        <v>1</v>
      </c>
      <c r="CF95" s="26">
        <f>IF(RECH_SUPPORT=TRUE,IF(MID(REFERENCEMENT_FACADE[[#This Row],[Colonne support visé]],1,3)="OUI",1,IF(OR(MID(REFERENCEMENT_FACADE[[#This Row],[Colonne support visé]],1,3)="non",MID(REFERENCEMENT_FACADE[[#This Row],[Colonne support visé]],1,2)="SO"),0,0)),1)</f>
        <v>1</v>
      </c>
      <c r="CG95" s="26">
        <f>IF(RECH_HAUTEUR=FALSE,1,IF(AND(MID(REFERENCEMENT_FACADE[[#This Row],[Colonne situation visé]],1,3)="oui",HAUT_VISEE&lt;=REFERENCEMENT_FACADE[[#This Row],[LIMITATION DE HAUTEUR DE FACADE]],HAUT_VISEE&lt;&gt;"",SITUA_VISEE&lt;&gt;""),1,IF(MID(REFERENCEMENT_FACADE[[#This Row],[Colonne situation visé]],1,3)="non",0,"ERREUR")))</f>
        <v>1</v>
      </c>
      <c r="CH9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5" s="26">
        <f ca="1">IF(REFERENCEMENT_FACADE[[#This Row],[Eligibilité procédé]]&lt;&gt;0,COUNTIF(REFERENCEMENT_FACADE[Eligibilité procédé],"&lt;="&amp;REFERENCEMENT_FACADE[[#This Row],[Eligibilité procédé]])-COUNTIF(REFERENCEMENT_FACADE[Eligibilité procédé],"=0"),ROWS(REFERENCEMENT_FACADE[Ordre]))</f>
        <v>90</v>
      </c>
      <c r="CJ95" s="26">
        <f ca="1">IF(COUNTIF((REFERENCEMENT_FACADE[[#This Row],[Validité]:[zone de simicité]]),"&lt;&gt;"&amp;"")=SUM(REFERENCEMENT_FACADE[[#This Row],[Validité]:[zone de simicité]]),ROW(REFERENCEMENT_FACADE[[#This Row],[zone de simicité]]),"")</f>
        <v>95</v>
      </c>
    </row>
    <row r="96" spans="1:88" s="5" customFormat="1" ht="240" x14ac:dyDescent="0.25">
      <c r="A96" s="122">
        <v>45384</v>
      </c>
      <c r="B96" s="23" t="s">
        <v>148</v>
      </c>
      <c r="C96" s="23" t="s">
        <v>281</v>
      </c>
      <c r="D96" s="23" t="s">
        <v>538</v>
      </c>
      <c r="E96" s="24" t="s">
        <v>425</v>
      </c>
      <c r="F96" s="57" t="s">
        <v>151</v>
      </c>
      <c r="G96" s="54" t="s">
        <v>150</v>
      </c>
      <c r="H96" s="18" t="s">
        <v>152</v>
      </c>
      <c r="I96" s="19" t="s">
        <v>152</v>
      </c>
      <c r="J96" s="42" t="str">
        <f>IF(REFERENCEMENT_FACADE[[#This Row],[Charpente bois (NF DTU 31.1)]]="OUI","SO",IF(OR(REFERENCEMENT_FACADE[[#This Row],[FOB (Sous AT/DTA/ATEx)]]="OUI",REFERENCEMENT_FACADE[[#This Row],[FOB (NF DTU 31.4)]]="OUI"),"OUI","SO"))</f>
        <v>SO</v>
      </c>
      <c r="K96" s="39" t="s">
        <v>150</v>
      </c>
      <c r="L96" s="22" t="s">
        <v>150</v>
      </c>
      <c r="M96" s="23" t="s">
        <v>150</v>
      </c>
      <c r="N96" s="23" t="s">
        <v>150</v>
      </c>
      <c r="O96" s="23" t="s">
        <v>161</v>
      </c>
      <c r="P96" s="23" t="s">
        <v>161</v>
      </c>
      <c r="Q96" s="23" t="s">
        <v>152</v>
      </c>
      <c r="R96" s="23" t="s">
        <v>152</v>
      </c>
      <c r="S96" s="23" t="s">
        <v>152</v>
      </c>
      <c r="T96" s="23" t="s">
        <v>152</v>
      </c>
      <c r="U96" s="23" t="s">
        <v>152</v>
      </c>
      <c r="V96" s="23" t="s">
        <v>152</v>
      </c>
      <c r="W96" s="24" t="s">
        <v>152</v>
      </c>
      <c r="X96" s="25" t="s">
        <v>150</v>
      </c>
      <c r="Y96" s="23" t="s">
        <v>161</v>
      </c>
      <c r="Z96" s="23" t="s">
        <v>161</v>
      </c>
      <c r="AA96" s="23" t="s">
        <v>152</v>
      </c>
      <c r="AB96" s="23" t="s">
        <v>152</v>
      </c>
      <c r="AC96" s="23" t="s">
        <v>152</v>
      </c>
      <c r="AD96" s="23" t="s">
        <v>152</v>
      </c>
      <c r="AE96" s="23" t="s">
        <v>152</v>
      </c>
      <c r="AF96" s="23" t="s">
        <v>152</v>
      </c>
      <c r="AG96" s="23" t="s">
        <v>152</v>
      </c>
      <c r="AH96" s="23" t="s">
        <v>152</v>
      </c>
      <c r="AI96" s="24" t="s">
        <v>152</v>
      </c>
      <c r="AJ96" s="81" t="s">
        <v>153</v>
      </c>
      <c r="AK96" s="81" t="s">
        <v>153</v>
      </c>
      <c r="AL96" s="81" t="s">
        <v>153</v>
      </c>
      <c r="AM96" s="81" t="s">
        <v>358</v>
      </c>
      <c r="AN96" s="81" t="s">
        <v>358</v>
      </c>
      <c r="AO96" s="55"/>
      <c r="AP96" s="55"/>
      <c r="AQ96" s="55"/>
      <c r="AR96" s="55"/>
      <c r="AS96" s="55"/>
      <c r="AT96" s="55"/>
      <c r="AU96" s="55"/>
      <c r="AV96" s="81" t="s">
        <v>153</v>
      </c>
      <c r="AW96" s="81" t="s">
        <v>358</v>
      </c>
      <c r="AX96" s="81" t="s">
        <v>358</v>
      </c>
      <c r="AY96" s="55"/>
      <c r="AZ96" s="55"/>
      <c r="BA96" s="55"/>
      <c r="BB96" s="55"/>
      <c r="BC96" s="55"/>
      <c r="BD96" s="55"/>
      <c r="BE96" s="55"/>
      <c r="BF96" s="55"/>
      <c r="BG96" s="55"/>
      <c r="BH96" s="56" t="s">
        <v>154</v>
      </c>
      <c r="BI96" s="22">
        <v>4</v>
      </c>
      <c r="BJ96" s="23">
        <v>2</v>
      </c>
      <c r="BK96" s="23">
        <v>1</v>
      </c>
      <c r="BL96" s="23">
        <v>1</v>
      </c>
      <c r="BM96" s="56"/>
      <c r="BN96" s="20" t="s">
        <v>155</v>
      </c>
      <c r="BO96" s="22">
        <v>0</v>
      </c>
      <c r="BP96" s="51" t="s">
        <v>164</v>
      </c>
      <c r="BQ96" s="23" t="s">
        <v>539</v>
      </c>
      <c r="BR96" s="53">
        <v>46053</v>
      </c>
      <c r="BS96" s="84">
        <f ca="1">+(REFERENCEMENT_FACADE[[#This Row],[AVIS LIMITE AU / VALIDITE]]&gt;=TODAY())*1</f>
        <v>1</v>
      </c>
      <c r="BT96" s="23" t="s">
        <v>150</v>
      </c>
      <c r="BU9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6" s="22"/>
      <c r="BW9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9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9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9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6" s="80">
        <f ca="1">REFERENCEMENT_FACADE[[#This Row],[VALIDITE]]</f>
        <v>1</v>
      </c>
      <c r="CF96" s="26">
        <f>IF(RECH_SUPPORT=TRUE,IF(MID(REFERENCEMENT_FACADE[[#This Row],[Colonne support visé]],1,3)="OUI",1,IF(OR(MID(REFERENCEMENT_FACADE[[#This Row],[Colonne support visé]],1,3)="non",MID(REFERENCEMENT_FACADE[[#This Row],[Colonne support visé]],1,2)="SO"),0,0)),1)</f>
        <v>1</v>
      </c>
      <c r="CG96" s="26">
        <f>IF(RECH_HAUTEUR=FALSE,1,IF(AND(MID(REFERENCEMENT_FACADE[[#This Row],[Colonne situation visé]],1,3)="oui",HAUT_VISEE&lt;=REFERENCEMENT_FACADE[[#This Row],[LIMITATION DE HAUTEUR DE FACADE]],HAUT_VISEE&lt;&gt;"",SITUA_VISEE&lt;&gt;""),1,IF(MID(REFERENCEMENT_FACADE[[#This Row],[Colonne situation visé]],1,3)="non",0,"ERREUR")))</f>
        <v>1</v>
      </c>
      <c r="CH9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6" s="26">
        <f ca="1">IF(REFERENCEMENT_FACADE[[#This Row],[Eligibilité procédé]]&lt;&gt;0,COUNTIF(REFERENCEMENT_FACADE[Eligibilité procédé],"&lt;="&amp;REFERENCEMENT_FACADE[[#This Row],[Eligibilité procédé]])-COUNTIF(REFERENCEMENT_FACADE[Eligibilité procédé],"=0"),ROWS(REFERENCEMENT_FACADE[Ordre]))</f>
        <v>91</v>
      </c>
      <c r="CJ96" s="26">
        <f ca="1">IF(COUNTIF((REFERENCEMENT_FACADE[[#This Row],[Validité]:[zone de simicité]]),"&lt;&gt;"&amp;"")=SUM(REFERENCEMENT_FACADE[[#This Row],[Validité]:[zone de simicité]]),ROW(REFERENCEMENT_FACADE[[#This Row],[zone de simicité]]),"")</f>
        <v>96</v>
      </c>
    </row>
    <row r="97" spans="1:88" s="5" customFormat="1" ht="240" x14ac:dyDescent="0.25">
      <c r="A97" s="92">
        <v>45384</v>
      </c>
      <c r="B97" s="51" t="s">
        <v>158</v>
      </c>
      <c r="C97" s="51" t="s">
        <v>300</v>
      </c>
      <c r="D97" s="23" t="s">
        <v>534</v>
      </c>
      <c r="E97" s="24" t="s">
        <v>335</v>
      </c>
      <c r="F97" s="30" t="s">
        <v>151</v>
      </c>
      <c r="G97" s="54" t="s">
        <v>150</v>
      </c>
      <c r="H97" s="19" t="s">
        <v>152</v>
      </c>
      <c r="I97" s="19" t="s">
        <v>152</v>
      </c>
      <c r="J97" s="42" t="str">
        <f>IF(REFERENCEMENT_FACADE[[#This Row],[Charpente bois (NF DTU 31.1)]]="OUI","SO",IF(OR(REFERENCEMENT_FACADE[[#This Row],[FOB (Sous AT/DTA/ATEx)]]="OUI",REFERENCEMENT_FACADE[[#This Row],[FOB (NF DTU 31.4)]]="OUI"),"OUI","SO"))</f>
        <v>SO</v>
      </c>
      <c r="K97" s="39" t="s">
        <v>150</v>
      </c>
      <c r="L97" s="22" t="s">
        <v>150</v>
      </c>
      <c r="M97" s="23" t="s">
        <v>150</v>
      </c>
      <c r="N97" s="23" t="s">
        <v>150</v>
      </c>
      <c r="O97" s="23" t="s">
        <v>161</v>
      </c>
      <c r="P97" s="23" t="s">
        <v>161</v>
      </c>
      <c r="Q97" s="23" t="s">
        <v>152</v>
      </c>
      <c r="R97" s="23" t="s">
        <v>152</v>
      </c>
      <c r="S97" s="23" t="s">
        <v>152</v>
      </c>
      <c r="T97" s="23" t="s">
        <v>152</v>
      </c>
      <c r="U97" s="23" t="s">
        <v>152</v>
      </c>
      <c r="V97" s="23" t="s">
        <v>152</v>
      </c>
      <c r="W97" s="24" t="s">
        <v>152</v>
      </c>
      <c r="X97" s="25" t="s">
        <v>150</v>
      </c>
      <c r="Y97" s="23" t="s">
        <v>161</v>
      </c>
      <c r="Z97" s="23" t="s">
        <v>161</v>
      </c>
      <c r="AA97" s="23" t="s">
        <v>152</v>
      </c>
      <c r="AB97" s="23" t="s">
        <v>152</v>
      </c>
      <c r="AC97" s="23" t="s">
        <v>152</v>
      </c>
      <c r="AD97" s="23" t="s">
        <v>152</v>
      </c>
      <c r="AE97" s="23" t="s">
        <v>152</v>
      </c>
      <c r="AF97" s="23" t="s">
        <v>152</v>
      </c>
      <c r="AG97" s="23" t="s">
        <v>152</v>
      </c>
      <c r="AH97" s="23" t="s">
        <v>152</v>
      </c>
      <c r="AI97" s="24" t="s">
        <v>152</v>
      </c>
      <c r="AJ97" s="81" t="s">
        <v>306</v>
      </c>
      <c r="AK97" s="81" t="s">
        <v>306</v>
      </c>
      <c r="AL97" s="81" t="s">
        <v>306</v>
      </c>
      <c r="AM97" s="81" t="s">
        <v>303</v>
      </c>
      <c r="AN97" s="81" t="s">
        <v>303</v>
      </c>
      <c r="AO97" s="21"/>
      <c r="AP97" s="21"/>
      <c r="AQ97" s="21"/>
      <c r="AR97" s="21"/>
      <c r="AS97" s="21"/>
      <c r="AT97" s="55"/>
      <c r="AU97" s="55"/>
      <c r="AV97" s="81" t="s">
        <v>306</v>
      </c>
      <c r="AW97" s="81" t="s">
        <v>303</v>
      </c>
      <c r="AX97" s="81" t="s">
        <v>303</v>
      </c>
      <c r="AY97" s="55"/>
      <c r="AZ97" s="55"/>
      <c r="BA97" s="55"/>
      <c r="BB97" s="55"/>
      <c r="BC97" s="55"/>
      <c r="BD97" s="55"/>
      <c r="BE97" s="55"/>
      <c r="BF97" s="55"/>
      <c r="BG97" s="55"/>
      <c r="BH97" s="56" t="s">
        <v>154</v>
      </c>
      <c r="BI97" s="22">
        <v>4</v>
      </c>
      <c r="BJ97" s="23" t="s">
        <v>179</v>
      </c>
      <c r="BK97" s="23" t="s">
        <v>339</v>
      </c>
      <c r="BL97" s="23">
        <v>1</v>
      </c>
      <c r="BM97" s="56" t="s">
        <v>535</v>
      </c>
      <c r="BN97" s="20" t="s">
        <v>155</v>
      </c>
      <c r="BO97" s="22">
        <v>0</v>
      </c>
      <c r="BP97" s="23" t="s">
        <v>164</v>
      </c>
      <c r="BQ97" s="23" t="s">
        <v>536</v>
      </c>
      <c r="BR97" s="53">
        <v>46022</v>
      </c>
      <c r="BS97" s="84">
        <f ca="1">+(REFERENCEMENT_FACADE[[#This Row],[AVIS LIMITE AU / VALIDITE]]&gt;=TODAY())*1</f>
        <v>1</v>
      </c>
      <c r="BT97" s="23" t="s">
        <v>150</v>
      </c>
      <c r="BU9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7" s="22" t="s">
        <v>537</v>
      </c>
      <c r="BW9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9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3**
1</v>
      </c>
      <c r="CA9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9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7" s="80">
        <f ca="1">REFERENCEMENT_FACADE[[#This Row],[VALIDITE]]</f>
        <v>1</v>
      </c>
      <c r="CF97" s="26">
        <f>IF(RECH_SUPPORT=TRUE,IF(MID(REFERENCEMENT_FACADE[[#This Row],[Colonne support visé]],1,3)="OUI",1,IF(OR(MID(REFERENCEMENT_FACADE[[#This Row],[Colonne support visé]],1,3)="non",MID(REFERENCEMENT_FACADE[[#This Row],[Colonne support visé]],1,2)="SO"),0,0)),1)</f>
        <v>1</v>
      </c>
      <c r="CG97" s="26">
        <f>IF(RECH_HAUTEUR=FALSE,1,IF(AND(MID(REFERENCEMENT_FACADE[[#This Row],[Colonne situation visé]],1,3)="oui",HAUT_VISEE&lt;=REFERENCEMENT_FACADE[[#This Row],[LIMITATION DE HAUTEUR DE FACADE]],HAUT_VISEE&lt;&gt;"",SITUA_VISEE&lt;&gt;""),1,IF(MID(REFERENCEMENT_FACADE[[#This Row],[Colonne situation visé]],1,3)="non",0,"ERREUR")))</f>
        <v>1</v>
      </c>
      <c r="CH9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7" s="26">
        <f ca="1">IF(REFERENCEMENT_FACADE[[#This Row],[Eligibilité procédé]]&lt;&gt;0,COUNTIF(REFERENCEMENT_FACADE[Eligibilité procédé],"&lt;="&amp;REFERENCEMENT_FACADE[[#This Row],[Eligibilité procédé]])-COUNTIF(REFERENCEMENT_FACADE[Eligibilité procédé],"=0"),ROWS(REFERENCEMENT_FACADE[Ordre]))</f>
        <v>92</v>
      </c>
      <c r="CJ97" s="26">
        <f ca="1">IF(COUNTIF((REFERENCEMENT_FACADE[[#This Row],[Validité]:[zone de simicité]]),"&lt;&gt;"&amp;"")=SUM(REFERENCEMENT_FACADE[[#This Row],[Validité]:[zone de simicité]]),ROW(REFERENCEMENT_FACADE[[#This Row],[zone de simicité]]),"")</f>
        <v>97</v>
      </c>
    </row>
    <row r="98" spans="1:88" s="5" customFormat="1" ht="240" x14ac:dyDescent="0.25">
      <c r="A98" s="92">
        <v>45384</v>
      </c>
      <c r="B98" s="23" t="s">
        <v>158</v>
      </c>
      <c r="C98" s="51" t="s">
        <v>491</v>
      </c>
      <c r="D98" s="23" t="s">
        <v>540</v>
      </c>
      <c r="E98" s="24" t="s">
        <v>195</v>
      </c>
      <c r="F98" s="30" t="s">
        <v>151</v>
      </c>
      <c r="G98" s="31" t="s">
        <v>150</v>
      </c>
      <c r="H98" s="19" t="s">
        <v>152</v>
      </c>
      <c r="I98" s="19" t="s">
        <v>152</v>
      </c>
      <c r="J98" s="42" t="str">
        <f>IF(REFERENCEMENT_FACADE[[#This Row],[Charpente bois (NF DTU 31.1)]]="OUI","SO",IF(OR(REFERENCEMENT_FACADE[[#This Row],[FOB (Sous AT/DTA/ATEx)]]="OUI",REFERENCEMENT_FACADE[[#This Row],[FOB (NF DTU 31.4)]]="OUI"),"OUI","SO"))</f>
        <v>SO</v>
      </c>
      <c r="K98" s="32" t="s">
        <v>247</v>
      </c>
      <c r="L98" s="22" t="s">
        <v>150</v>
      </c>
      <c r="M98" s="23" t="s">
        <v>150</v>
      </c>
      <c r="N98" s="23" t="s">
        <v>150</v>
      </c>
      <c r="O98" s="23" t="s">
        <v>152</v>
      </c>
      <c r="P98" s="23" t="s">
        <v>152</v>
      </c>
      <c r="Q98" s="23" t="s">
        <v>152</v>
      </c>
      <c r="R98" s="23" t="s">
        <v>152</v>
      </c>
      <c r="S98" s="23" t="s">
        <v>152</v>
      </c>
      <c r="T98" s="23" t="s">
        <v>152</v>
      </c>
      <c r="U98" s="23" t="s">
        <v>152</v>
      </c>
      <c r="V98" s="23" t="s">
        <v>152</v>
      </c>
      <c r="W98" s="24" t="s">
        <v>152</v>
      </c>
      <c r="X98" s="25" t="s">
        <v>150</v>
      </c>
      <c r="Y98" s="23" t="s">
        <v>152</v>
      </c>
      <c r="Z98" s="23" t="s">
        <v>152</v>
      </c>
      <c r="AA98" s="23" t="s">
        <v>152</v>
      </c>
      <c r="AB98" s="23" t="s">
        <v>152</v>
      </c>
      <c r="AC98" s="23" t="s">
        <v>152</v>
      </c>
      <c r="AD98" s="23" t="s">
        <v>152</v>
      </c>
      <c r="AE98" s="23" t="s">
        <v>152</v>
      </c>
      <c r="AF98" s="23" t="s">
        <v>152</v>
      </c>
      <c r="AG98" s="23" t="s">
        <v>152</v>
      </c>
      <c r="AH98" s="23" t="s">
        <v>152</v>
      </c>
      <c r="AI98" s="24" t="s">
        <v>152</v>
      </c>
      <c r="AJ98" s="81" t="s">
        <v>153</v>
      </c>
      <c r="AK98" s="81" t="s">
        <v>153</v>
      </c>
      <c r="AL98" s="81" t="s">
        <v>153</v>
      </c>
      <c r="AM98" s="21"/>
      <c r="AN98" s="21"/>
      <c r="AO98" s="21"/>
      <c r="AP98" s="21"/>
      <c r="AQ98" s="21"/>
      <c r="AR98" s="21"/>
      <c r="AS98" s="21"/>
      <c r="AT98" s="21"/>
      <c r="AU98" s="21"/>
      <c r="AV98" s="81" t="s">
        <v>153</v>
      </c>
      <c r="AW98" s="21"/>
      <c r="AX98" s="21"/>
      <c r="AY98" s="21"/>
      <c r="AZ98" s="21"/>
      <c r="BA98" s="21"/>
      <c r="BB98" s="21"/>
      <c r="BC98" s="21"/>
      <c r="BD98" s="21"/>
      <c r="BE98" s="21"/>
      <c r="BF98" s="21"/>
      <c r="BG98" s="21"/>
      <c r="BH98" s="56" t="s">
        <v>154</v>
      </c>
      <c r="BI98" s="22">
        <v>4</v>
      </c>
      <c r="BJ98" s="23" t="s">
        <v>179</v>
      </c>
      <c r="BK98" s="23" t="s">
        <v>179</v>
      </c>
      <c r="BL98" s="23" t="s">
        <v>179</v>
      </c>
      <c r="BM98" s="56" t="s">
        <v>541</v>
      </c>
      <c r="BN98" s="20" t="s">
        <v>155</v>
      </c>
      <c r="BO98" s="22">
        <v>0</v>
      </c>
      <c r="BP98" s="23" t="s">
        <v>164</v>
      </c>
      <c r="BQ98" s="23" t="s">
        <v>542</v>
      </c>
      <c r="BR98" s="53">
        <v>47208</v>
      </c>
      <c r="BS98" s="84">
        <f ca="1">+(REFERENCEMENT_FACADE[[#This Row],[AVIS LIMITE AU / VALIDITE]]&gt;=TODAY())*1</f>
        <v>1</v>
      </c>
      <c r="BT98" s="23" t="s">
        <v>152</v>
      </c>
      <c r="BU9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98" s="22"/>
      <c r="BW9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9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8" s="80">
        <f ca="1">REFERENCEMENT_FACADE[[#This Row],[VALIDITE]]</f>
        <v>1</v>
      </c>
      <c r="CF98" s="26">
        <f>IF(RECH_SUPPORT=TRUE,IF(MID(REFERENCEMENT_FACADE[[#This Row],[Colonne support visé]],1,3)="OUI",1,IF(OR(MID(REFERENCEMENT_FACADE[[#This Row],[Colonne support visé]],1,3)="non",MID(REFERENCEMENT_FACADE[[#This Row],[Colonne support visé]],1,2)="SO"),0,0)),1)</f>
        <v>1</v>
      </c>
      <c r="CG98" s="26">
        <f>IF(RECH_HAUTEUR=FALSE,1,IF(AND(MID(REFERENCEMENT_FACADE[[#This Row],[Colonne situation visé]],1,3)="oui",HAUT_VISEE&lt;=REFERENCEMENT_FACADE[[#This Row],[LIMITATION DE HAUTEUR DE FACADE]],HAUT_VISEE&lt;&gt;"",SITUA_VISEE&lt;&gt;""),1,IF(MID(REFERENCEMENT_FACADE[[#This Row],[Colonne situation visé]],1,3)="non",0,"ERREUR")))</f>
        <v>1</v>
      </c>
      <c r="CH9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8" s="26">
        <f ca="1">IF(REFERENCEMENT_FACADE[[#This Row],[Eligibilité procédé]]&lt;&gt;0,COUNTIF(REFERENCEMENT_FACADE[Eligibilité procédé],"&lt;="&amp;REFERENCEMENT_FACADE[[#This Row],[Eligibilité procédé]])-COUNTIF(REFERENCEMENT_FACADE[Eligibilité procédé],"=0"),ROWS(REFERENCEMENT_FACADE[Ordre]))</f>
        <v>93</v>
      </c>
      <c r="CJ98" s="26">
        <f ca="1">IF(COUNTIF((REFERENCEMENT_FACADE[[#This Row],[Validité]:[zone de simicité]]),"&lt;&gt;"&amp;"")=SUM(REFERENCEMENT_FACADE[[#This Row],[Validité]:[zone de simicité]]),ROW(REFERENCEMENT_FACADE[[#This Row],[zone de simicité]]),"")</f>
        <v>98</v>
      </c>
    </row>
    <row r="99" spans="1:88" s="5" customFormat="1" ht="240" x14ac:dyDescent="0.25">
      <c r="A99" s="82">
        <v>45370</v>
      </c>
      <c r="B99" s="23" t="s">
        <v>226</v>
      </c>
      <c r="C99" s="23" t="s">
        <v>227</v>
      </c>
      <c r="D99" s="23" t="s">
        <v>531</v>
      </c>
      <c r="E99" s="24" t="s">
        <v>532</v>
      </c>
      <c r="F99" s="30" t="s">
        <v>151</v>
      </c>
      <c r="G99" s="31" t="s">
        <v>150</v>
      </c>
      <c r="H99" s="19" t="s">
        <v>152</v>
      </c>
      <c r="I99" s="19" t="s">
        <v>152</v>
      </c>
      <c r="J99" s="42" t="str">
        <f>IF(REFERENCEMENT_FACADE[[#This Row],[Charpente bois (NF DTU 31.1)]]="OUI","SO",IF(OR(REFERENCEMENT_FACADE[[#This Row],[FOB (Sous AT/DTA/ATEx)]]="OUI",REFERENCEMENT_FACADE[[#This Row],[FOB (NF DTU 31.4)]]="OUI"),"OUI","SO"))</f>
        <v>SO</v>
      </c>
      <c r="K99" s="32" t="s">
        <v>247</v>
      </c>
      <c r="L99" s="22" t="s">
        <v>150</v>
      </c>
      <c r="M99" s="23" t="s">
        <v>150</v>
      </c>
      <c r="N99" s="23" t="s">
        <v>150</v>
      </c>
      <c r="O99" s="23" t="s">
        <v>152</v>
      </c>
      <c r="P99" s="23" t="s">
        <v>152</v>
      </c>
      <c r="Q99" s="23" t="s">
        <v>152</v>
      </c>
      <c r="R99" s="23" t="s">
        <v>152</v>
      </c>
      <c r="S99" s="23" t="s">
        <v>152</v>
      </c>
      <c r="T99" s="23" t="s">
        <v>152</v>
      </c>
      <c r="U99" s="23" t="s">
        <v>152</v>
      </c>
      <c r="V99" s="23" t="s">
        <v>152</v>
      </c>
      <c r="W99" s="24" t="s">
        <v>152</v>
      </c>
      <c r="X99" s="25" t="s">
        <v>150</v>
      </c>
      <c r="Y99" s="23" t="s">
        <v>152</v>
      </c>
      <c r="Z99" s="23" t="s">
        <v>152</v>
      </c>
      <c r="AA99" s="23" t="s">
        <v>152</v>
      </c>
      <c r="AB99" s="23" t="s">
        <v>152</v>
      </c>
      <c r="AC99" s="23" t="s">
        <v>152</v>
      </c>
      <c r="AD99" s="23" t="s">
        <v>152</v>
      </c>
      <c r="AE99" s="23" t="s">
        <v>152</v>
      </c>
      <c r="AF99" s="23" t="s">
        <v>152</v>
      </c>
      <c r="AG99" s="23" t="s">
        <v>152</v>
      </c>
      <c r="AH99" s="23" t="s">
        <v>152</v>
      </c>
      <c r="AI99" s="24" t="s">
        <v>152</v>
      </c>
      <c r="AJ99" s="81" t="s">
        <v>153</v>
      </c>
      <c r="AK99" s="81" t="s">
        <v>153</v>
      </c>
      <c r="AL99" s="81" t="s">
        <v>153</v>
      </c>
      <c r="AM99" s="21"/>
      <c r="AN99" s="21"/>
      <c r="AO99" s="21"/>
      <c r="AP99" s="21"/>
      <c r="AQ99" s="21"/>
      <c r="AR99" s="21"/>
      <c r="AS99" s="21"/>
      <c r="AT99" s="21"/>
      <c r="AU99" s="21"/>
      <c r="AV99" s="81" t="s">
        <v>153</v>
      </c>
      <c r="AW99" s="21"/>
      <c r="AX99" s="21"/>
      <c r="AY99" s="21"/>
      <c r="AZ99" s="21"/>
      <c r="BA99" s="21"/>
      <c r="BB99" s="21"/>
      <c r="BC99" s="21"/>
      <c r="BD99" s="21"/>
      <c r="BE99" s="21"/>
      <c r="BF99" s="21"/>
      <c r="BG99" s="21"/>
      <c r="BH99" s="56" t="s">
        <v>154</v>
      </c>
      <c r="BI99" s="22">
        <v>4</v>
      </c>
      <c r="BJ99" s="23">
        <v>2</v>
      </c>
      <c r="BK99" s="23">
        <v>1</v>
      </c>
      <c r="BL99" s="23">
        <v>1</v>
      </c>
      <c r="BM99" s="56"/>
      <c r="BN99" s="20" t="s">
        <v>155</v>
      </c>
      <c r="BO99" s="22">
        <v>0</v>
      </c>
      <c r="BP99" s="23" t="s">
        <v>164</v>
      </c>
      <c r="BQ99" s="23" t="s">
        <v>533</v>
      </c>
      <c r="BR99" s="58">
        <v>45961</v>
      </c>
      <c r="BS99" s="84">
        <f ca="1">+(REFERENCEMENT_FACADE[[#This Row],[AVIS LIMITE AU / VALIDITE]]&gt;=TODAY())*1</f>
        <v>1</v>
      </c>
      <c r="BT99" s="23" t="s">
        <v>150</v>
      </c>
      <c r="BU9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9" s="22"/>
      <c r="BW9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9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9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9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9" s="80">
        <f ca="1">REFERENCEMENT_FACADE[[#This Row],[VALIDITE]]</f>
        <v>1</v>
      </c>
      <c r="CF99" s="26">
        <f>IF(RECH_SUPPORT=TRUE,IF(MID(REFERENCEMENT_FACADE[[#This Row],[Colonne support visé]],1,3)="OUI",1,IF(OR(MID(REFERENCEMENT_FACADE[[#This Row],[Colonne support visé]],1,3)="non",MID(REFERENCEMENT_FACADE[[#This Row],[Colonne support visé]],1,2)="SO"),0,0)),1)</f>
        <v>1</v>
      </c>
      <c r="CG99" s="26">
        <f>IF(RECH_HAUTEUR=FALSE,1,IF(AND(MID(REFERENCEMENT_FACADE[[#This Row],[Colonne situation visé]],1,3)="oui",HAUT_VISEE&lt;=REFERENCEMENT_FACADE[[#This Row],[LIMITATION DE HAUTEUR DE FACADE]],HAUT_VISEE&lt;&gt;"",SITUA_VISEE&lt;&gt;""),1,IF(MID(REFERENCEMENT_FACADE[[#This Row],[Colonne situation visé]],1,3)="non",0,"ERREUR")))</f>
        <v>1</v>
      </c>
      <c r="CH9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9" s="26">
        <f ca="1">IF(REFERENCEMENT_FACADE[[#This Row],[Eligibilité procédé]]&lt;&gt;0,COUNTIF(REFERENCEMENT_FACADE[Eligibilité procédé],"&lt;="&amp;REFERENCEMENT_FACADE[[#This Row],[Eligibilité procédé]])-COUNTIF(REFERENCEMENT_FACADE[Eligibilité procédé],"=0"),ROWS(REFERENCEMENT_FACADE[Ordre]))</f>
        <v>94</v>
      </c>
      <c r="CJ99" s="26">
        <f ca="1">IF(COUNTIF((REFERENCEMENT_FACADE[[#This Row],[Validité]:[zone de simicité]]),"&lt;&gt;"&amp;"")=SUM(REFERENCEMENT_FACADE[[#This Row],[Validité]:[zone de simicité]]),ROW(REFERENCEMENT_FACADE[[#This Row],[zone de simicité]]),"")</f>
        <v>99</v>
      </c>
    </row>
    <row r="100" spans="1:88" s="5" customFormat="1" ht="240" x14ac:dyDescent="0.25">
      <c r="A100" s="82">
        <v>45370</v>
      </c>
      <c r="B100" s="51" t="s">
        <v>158</v>
      </c>
      <c r="C100" s="51" t="s">
        <v>194</v>
      </c>
      <c r="D100" s="23" t="s">
        <v>529</v>
      </c>
      <c r="E100" s="24" t="s">
        <v>355</v>
      </c>
      <c r="F100" s="30" t="s">
        <v>151</v>
      </c>
      <c r="G100" s="31" t="s">
        <v>150</v>
      </c>
      <c r="H100" s="19" t="s">
        <v>152</v>
      </c>
      <c r="I100" s="19" t="s">
        <v>152</v>
      </c>
      <c r="J100" s="42" t="str">
        <f>IF(REFERENCEMENT_FACADE[[#This Row],[Charpente bois (NF DTU 31.1)]]="OUI","SO",IF(OR(REFERENCEMENT_FACADE[[#This Row],[FOB (Sous AT/DTA/ATEx)]]="OUI",REFERENCEMENT_FACADE[[#This Row],[FOB (NF DTU 31.4)]]="OUI"),"OUI","SO"))</f>
        <v>SO</v>
      </c>
      <c r="K100" s="32" t="s">
        <v>247</v>
      </c>
      <c r="L100" s="22" t="s">
        <v>150</v>
      </c>
      <c r="M100" s="23" t="s">
        <v>150</v>
      </c>
      <c r="N100" s="23" t="s">
        <v>150</v>
      </c>
      <c r="O100" s="23" t="s">
        <v>152</v>
      </c>
      <c r="P100" s="23" t="s">
        <v>152</v>
      </c>
      <c r="Q100" s="23" t="s">
        <v>152</v>
      </c>
      <c r="R100" s="23" t="s">
        <v>152</v>
      </c>
      <c r="S100" s="23" t="s">
        <v>152</v>
      </c>
      <c r="T100" s="23" t="s">
        <v>152</v>
      </c>
      <c r="U100" s="23" t="s">
        <v>152</v>
      </c>
      <c r="V100" s="23" t="s">
        <v>152</v>
      </c>
      <c r="W100" s="24" t="s">
        <v>152</v>
      </c>
      <c r="X100" s="25" t="s">
        <v>150</v>
      </c>
      <c r="Y100" s="23" t="s">
        <v>152</v>
      </c>
      <c r="Z100" s="23" t="s">
        <v>152</v>
      </c>
      <c r="AA100" s="23" t="s">
        <v>152</v>
      </c>
      <c r="AB100" s="23" t="s">
        <v>152</v>
      </c>
      <c r="AC100" s="23" t="s">
        <v>152</v>
      </c>
      <c r="AD100" s="23" t="s">
        <v>152</v>
      </c>
      <c r="AE100" s="23" t="s">
        <v>152</v>
      </c>
      <c r="AF100" s="23" t="s">
        <v>152</v>
      </c>
      <c r="AG100" s="23" t="s">
        <v>152</v>
      </c>
      <c r="AH100" s="23" t="s">
        <v>152</v>
      </c>
      <c r="AI100" s="24" t="s">
        <v>152</v>
      </c>
      <c r="AJ100" s="81" t="s">
        <v>153</v>
      </c>
      <c r="AK100" s="81" t="s">
        <v>153</v>
      </c>
      <c r="AL100" s="81" t="s">
        <v>153</v>
      </c>
      <c r="AM100" s="21"/>
      <c r="AN100" s="21"/>
      <c r="AO100" s="21"/>
      <c r="AP100" s="21"/>
      <c r="AQ100" s="21"/>
      <c r="AR100" s="21"/>
      <c r="AS100" s="21"/>
      <c r="AT100" s="21"/>
      <c r="AU100" s="21"/>
      <c r="AV100" s="81" t="s">
        <v>153</v>
      </c>
      <c r="AW100" s="21"/>
      <c r="AX100" s="21"/>
      <c r="AY100" s="21"/>
      <c r="AZ100" s="21"/>
      <c r="BA100" s="21"/>
      <c r="BB100" s="21"/>
      <c r="BC100" s="21"/>
      <c r="BD100" s="21"/>
      <c r="BE100" s="21"/>
      <c r="BF100" s="21"/>
      <c r="BG100" s="21"/>
      <c r="BH100" s="56" t="s">
        <v>154</v>
      </c>
      <c r="BI100" s="22">
        <v>4</v>
      </c>
      <c r="BJ100" s="23">
        <v>2</v>
      </c>
      <c r="BK100" s="23">
        <v>1</v>
      </c>
      <c r="BL100" s="23">
        <v>1</v>
      </c>
      <c r="BM100" s="56"/>
      <c r="BN100" s="20" t="s">
        <v>155</v>
      </c>
      <c r="BO100" s="22">
        <v>0</v>
      </c>
      <c r="BP100" s="23" t="s">
        <v>164</v>
      </c>
      <c r="BQ100" s="23" t="s">
        <v>530</v>
      </c>
      <c r="BR100" s="58">
        <v>46356</v>
      </c>
      <c r="BS100" s="84">
        <f ca="1">+(REFERENCEMENT_FACADE[[#This Row],[AVIS LIMITE AU / VALIDITE]]&gt;=TODAY())*1</f>
        <v>1</v>
      </c>
      <c r="BT100" s="23" t="s">
        <v>150</v>
      </c>
      <c r="BU10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0" s="22"/>
      <c r="BW10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0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0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0" s="80">
        <f ca="1">REFERENCEMENT_FACADE[[#This Row],[VALIDITE]]</f>
        <v>1</v>
      </c>
      <c r="CF100" s="26">
        <f>IF(RECH_SUPPORT=TRUE,IF(MID(REFERENCEMENT_FACADE[[#This Row],[Colonne support visé]],1,3)="OUI",1,IF(OR(MID(REFERENCEMENT_FACADE[[#This Row],[Colonne support visé]],1,3)="non",MID(REFERENCEMENT_FACADE[[#This Row],[Colonne support visé]],1,2)="SO"),0,0)),1)</f>
        <v>1</v>
      </c>
      <c r="CG100" s="26">
        <f>IF(RECH_HAUTEUR=FALSE,1,IF(AND(MID(REFERENCEMENT_FACADE[[#This Row],[Colonne situation visé]],1,3)="oui",HAUT_VISEE&lt;=REFERENCEMENT_FACADE[[#This Row],[LIMITATION DE HAUTEUR DE FACADE]],HAUT_VISEE&lt;&gt;"",SITUA_VISEE&lt;&gt;""),1,IF(MID(REFERENCEMENT_FACADE[[#This Row],[Colonne situation visé]],1,3)="non",0,"ERREUR")))</f>
        <v>1</v>
      </c>
      <c r="CH10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0" s="26">
        <f ca="1">IF(REFERENCEMENT_FACADE[[#This Row],[Eligibilité procédé]]&lt;&gt;0,COUNTIF(REFERENCEMENT_FACADE[Eligibilité procédé],"&lt;="&amp;REFERENCEMENT_FACADE[[#This Row],[Eligibilité procédé]])-COUNTIF(REFERENCEMENT_FACADE[Eligibilité procédé],"=0"),ROWS(REFERENCEMENT_FACADE[Ordre]))</f>
        <v>95</v>
      </c>
      <c r="CJ100" s="26">
        <f ca="1">IF(COUNTIF((REFERENCEMENT_FACADE[[#This Row],[Validité]:[zone de simicité]]),"&lt;&gt;"&amp;"")=SUM(REFERENCEMENT_FACADE[[#This Row],[Validité]:[zone de simicité]]),ROW(REFERENCEMENT_FACADE[[#This Row],[zone de simicité]]),"")</f>
        <v>100</v>
      </c>
    </row>
    <row r="101" spans="1:88" s="5" customFormat="1" ht="240" x14ac:dyDescent="0.25">
      <c r="A101" s="113">
        <v>45370</v>
      </c>
      <c r="B101" s="23" t="s">
        <v>186</v>
      </c>
      <c r="C101" s="51" t="s">
        <v>526</v>
      </c>
      <c r="D101" s="23" t="s">
        <v>527</v>
      </c>
      <c r="E101" s="24" t="s">
        <v>326</v>
      </c>
      <c r="F101" s="30" t="s">
        <v>150</v>
      </c>
      <c r="G101" s="31" t="s">
        <v>151</v>
      </c>
      <c r="H101" s="18" t="s">
        <v>151</v>
      </c>
      <c r="I101" s="19" t="s">
        <v>151</v>
      </c>
      <c r="J101" s="42" t="str">
        <f>IF(REFERENCEMENT_FACADE[[#This Row],[Charpente bois (NF DTU 31.1)]]="OUI","SO",IF(OR(REFERENCEMENT_FACADE[[#This Row],[FOB (Sous AT/DTA/ATEx)]]="OUI",REFERENCEMENT_FACADE[[#This Row],[FOB (NF DTU 31.4)]]="OUI"),"OUI","SO"))</f>
        <v>SO</v>
      </c>
      <c r="K101" s="32" t="s">
        <v>151</v>
      </c>
      <c r="L101" s="22" t="s">
        <v>161</v>
      </c>
      <c r="M101" s="23" t="s">
        <v>161</v>
      </c>
      <c r="N101" s="23" t="s">
        <v>161</v>
      </c>
      <c r="O101" s="23" t="s">
        <v>161</v>
      </c>
      <c r="P101" s="23" t="s">
        <v>161</v>
      </c>
      <c r="Q101" s="23" t="s">
        <v>161</v>
      </c>
      <c r="R101" s="23" t="s">
        <v>161</v>
      </c>
      <c r="S101" s="23" t="s">
        <v>161</v>
      </c>
      <c r="T101" s="23" t="s">
        <v>161</v>
      </c>
      <c r="U101" s="23" t="s">
        <v>161</v>
      </c>
      <c r="V101" s="23" t="s">
        <v>161</v>
      </c>
      <c r="W101" s="24" t="s">
        <v>161</v>
      </c>
      <c r="X101" s="25" t="s">
        <v>161</v>
      </c>
      <c r="Y101" s="23" t="s">
        <v>161</v>
      </c>
      <c r="Z101" s="23" t="s">
        <v>161</v>
      </c>
      <c r="AA101" s="23" t="s">
        <v>161</v>
      </c>
      <c r="AB101" s="23" t="s">
        <v>161</v>
      </c>
      <c r="AC101" s="23" t="s">
        <v>152</v>
      </c>
      <c r="AD101" s="23" t="s">
        <v>152</v>
      </c>
      <c r="AE101" s="23" t="s">
        <v>152</v>
      </c>
      <c r="AF101" s="23" t="s">
        <v>152</v>
      </c>
      <c r="AG101" s="23" t="s">
        <v>152</v>
      </c>
      <c r="AH101" s="23" t="s">
        <v>152</v>
      </c>
      <c r="AI101" s="24" t="s">
        <v>152</v>
      </c>
      <c r="AJ101" s="81" t="s">
        <v>316</v>
      </c>
      <c r="AK101" s="81" t="s">
        <v>316</v>
      </c>
      <c r="AL101" s="81" t="s">
        <v>316</v>
      </c>
      <c r="AM101" s="81" t="s">
        <v>316</v>
      </c>
      <c r="AN101" s="81" t="s">
        <v>316</v>
      </c>
      <c r="AO101" s="81" t="s">
        <v>316</v>
      </c>
      <c r="AP101" s="81" t="s">
        <v>316</v>
      </c>
      <c r="AQ101" s="81" t="s">
        <v>316</v>
      </c>
      <c r="AR101" s="81" t="s">
        <v>316</v>
      </c>
      <c r="AS101" s="81" t="s">
        <v>316</v>
      </c>
      <c r="AT101" s="81" t="s">
        <v>316</v>
      </c>
      <c r="AU101" s="81" t="s">
        <v>316</v>
      </c>
      <c r="AV101" s="81" t="s">
        <v>316</v>
      </c>
      <c r="AW101" s="81" t="s">
        <v>316</v>
      </c>
      <c r="AX101" s="81" t="s">
        <v>316</v>
      </c>
      <c r="AY101" s="81" t="s">
        <v>316</v>
      </c>
      <c r="AZ101" s="81" t="s">
        <v>316</v>
      </c>
      <c r="BA101" s="81"/>
      <c r="BB101" s="81"/>
      <c r="BC101" s="81"/>
      <c r="BD101" s="81"/>
      <c r="BE101" s="81"/>
      <c r="BF101" s="81"/>
      <c r="BG101" s="81"/>
      <c r="BH101" s="56" t="s">
        <v>154</v>
      </c>
      <c r="BI101" s="22">
        <v>4</v>
      </c>
      <c r="BJ101" s="23">
        <v>4</v>
      </c>
      <c r="BK101" s="23">
        <v>4</v>
      </c>
      <c r="BL101" s="23">
        <v>4</v>
      </c>
      <c r="BM101" s="56"/>
      <c r="BN101" s="20" t="s">
        <v>155</v>
      </c>
      <c r="BO101" s="22">
        <v>0</v>
      </c>
      <c r="BP101" s="51" t="s">
        <v>164</v>
      </c>
      <c r="BQ101" s="23" t="s">
        <v>528</v>
      </c>
      <c r="BR101" s="58">
        <v>47817</v>
      </c>
      <c r="BS101" s="84">
        <f ca="1">+(REFERENCEMENT_FACADE[[#This Row],[AVIS LIMITE AU / VALIDITE]]&gt;=TODAY())*1</f>
        <v>1</v>
      </c>
      <c r="BT101" s="23" t="s">
        <v>152</v>
      </c>
      <c r="BU10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01" s="22"/>
      <c r="BW10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0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0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18 m</v>
      </c>
      <c r="CD10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1" s="80">
        <f ca="1">REFERENCEMENT_FACADE[[#This Row],[VALIDITE]]</f>
        <v>1</v>
      </c>
      <c r="CF101" s="26">
        <f>IF(RECH_SUPPORT=TRUE,IF(MID(REFERENCEMENT_FACADE[[#This Row],[Colonne support visé]],1,3)="OUI",1,IF(OR(MID(REFERENCEMENT_FACADE[[#This Row],[Colonne support visé]],1,3)="non",MID(REFERENCEMENT_FACADE[[#This Row],[Colonne support visé]],1,2)="SO"),0,0)),1)</f>
        <v>1</v>
      </c>
      <c r="CG101" s="26">
        <f>IF(RECH_HAUTEUR=FALSE,1,IF(AND(MID(REFERENCEMENT_FACADE[[#This Row],[Colonne situation visé]],1,3)="oui",HAUT_VISEE&lt;=REFERENCEMENT_FACADE[[#This Row],[LIMITATION DE HAUTEUR DE FACADE]],HAUT_VISEE&lt;&gt;"",SITUA_VISEE&lt;&gt;""),1,IF(MID(REFERENCEMENT_FACADE[[#This Row],[Colonne situation visé]],1,3)="non",0,"ERREUR")))</f>
        <v>1</v>
      </c>
      <c r="CH10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1" s="26">
        <f ca="1">IF(REFERENCEMENT_FACADE[[#This Row],[Eligibilité procédé]]&lt;&gt;0,COUNTIF(REFERENCEMENT_FACADE[Eligibilité procédé],"&lt;="&amp;REFERENCEMENT_FACADE[[#This Row],[Eligibilité procédé]])-COUNTIF(REFERENCEMENT_FACADE[Eligibilité procédé],"=0"),ROWS(REFERENCEMENT_FACADE[Ordre]))</f>
        <v>96</v>
      </c>
      <c r="CJ101" s="26">
        <f ca="1">IF(COUNTIF((REFERENCEMENT_FACADE[[#This Row],[Validité]:[zone de simicité]]),"&lt;&gt;"&amp;"")=SUM(REFERENCEMENT_FACADE[[#This Row],[Validité]:[zone de simicité]]),ROW(REFERENCEMENT_FACADE[[#This Row],[zone de simicité]]),"")</f>
        <v>101</v>
      </c>
    </row>
    <row r="102" spans="1:88" s="5" customFormat="1" ht="240" x14ac:dyDescent="0.25">
      <c r="A102" s="82">
        <v>45330</v>
      </c>
      <c r="B102" s="23" t="s">
        <v>168</v>
      </c>
      <c r="C102" s="23" t="s">
        <v>159</v>
      </c>
      <c r="D102" s="23" t="s">
        <v>523</v>
      </c>
      <c r="E102" s="75" t="s">
        <v>160</v>
      </c>
      <c r="F102" s="30" t="s">
        <v>151</v>
      </c>
      <c r="G102" s="31" t="s">
        <v>150</v>
      </c>
      <c r="H102" s="19" t="s">
        <v>152</v>
      </c>
      <c r="I102" s="19" t="s">
        <v>152</v>
      </c>
      <c r="J102" s="42" t="str">
        <f>IF(REFERENCEMENT_FACADE[[#This Row],[Charpente bois (NF DTU 31.1)]]="OUI","SO",IF(OR(REFERENCEMENT_FACADE[[#This Row],[FOB (Sous AT/DTA/ATEx)]]="OUI",REFERENCEMENT_FACADE[[#This Row],[FOB (NF DTU 31.4)]]="OUI"),"OUI","SO"))</f>
        <v>SO</v>
      </c>
      <c r="K102" s="32" t="s">
        <v>247</v>
      </c>
      <c r="L102" s="22" t="s">
        <v>150</v>
      </c>
      <c r="M102" s="23" t="s">
        <v>150</v>
      </c>
      <c r="N102" s="23" t="s">
        <v>150</v>
      </c>
      <c r="O102" s="23" t="s">
        <v>152</v>
      </c>
      <c r="P102" s="23" t="s">
        <v>152</v>
      </c>
      <c r="Q102" s="23" t="s">
        <v>152</v>
      </c>
      <c r="R102" s="23" t="s">
        <v>152</v>
      </c>
      <c r="S102" s="23" t="s">
        <v>152</v>
      </c>
      <c r="T102" s="23" t="s">
        <v>152</v>
      </c>
      <c r="U102" s="23" t="s">
        <v>152</v>
      </c>
      <c r="V102" s="23" t="s">
        <v>152</v>
      </c>
      <c r="W102" s="24" t="s">
        <v>152</v>
      </c>
      <c r="X102" s="25" t="s">
        <v>150</v>
      </c>
      <c r="Y102" s="23" t="s">
        <v>152</v>
      </c>
      <c r="Z102" s="23" t="s">
        <v>152</v>
      </c>
      <c r="AA102" s="23" t="s">
        <v>152</v>
      </c>
      <c r="AB102" s="23" t="s">
        <v>152</v>
      </c>
      <c r="AC102" s="23" t="s">
        <v>152</v>
      </c>
      <c r="AD102" s="23" t="s">
        <v>152</v>
      </c>
      <c r="AE102" s="23" t="s">
        <v>152</v>
      </c>
      <c r="AF102" s="23" t="s">
        <v>152</v>
      </c>
      <c r="AG102" s="23" t="s">
        <v>152</v>
      </c>
      <c r="AH102" s="23" t="s">
        <v>152</v>
      </c>
      <c r="AI102" s="24" t="s">
        <v>152</v>
      </c>
      <c r="AJ102" s="81" t="s">
        <v>153</v>
      </c>
      <c r="AK102" s="81" t="s">
        <v>153</v>
      </c>
      <c r="AL102" s="81" t="s">
        <v>153</v>
      </c>
      <c r="AM102" s="81"/>
      <c r="AN102" s="81"/>
      <c r="AO102" s="81"/>
      <c r="AP102" s="81"/>
      <c r="AQ102" s="81"/>
      <c r="AR102" s="81"/>
      <c r="AS102" s="81"/>
      <c r="AT102" s="81"/>
      <c r="AU102" s="81"/>
      <c r="AV102" s="81" t="s">
        <v>153</v>
      </c>
      <c r="AW102" s="81"/>
      <c r="AX102" s="81"/>
      <c r="AY102" s="81"/>
      <c r="AZ102" s="81"/>
      <c r="BA102" s="81"/>
      <c r="BB102" s="81"/>
      <c r="BC102" s="81"/>
      <c r="BD102" s="81"/>
      <c r="BE102" s="81"/>
      <c r="BF102" s="81"/>
      <c r="BG102" s="81"/>
      <c r="BH102" s="56" t="s">
        <v>154</v>
      </c>
      <c r="BI102" s="22">
        <v>4</v>
      </c>
      <c r="BJ102" s="23" t="s">
        <v>179</v>
      </c>
      <c r="BK102" s="23" t="s">
        <v>179</v>
      </c>
      <c r="BL102" s="23" t="s">
        <v>179</v>
      </c>
      <c r="BM102" s="56" t="s">
        <v>524</v>
      </c>
      <c r="BN102" s="20" t="s">
        <v>155</v>
      </c>
      <c r="BO102" s="22">
        <v>0</v>
      </c>
      <c r="BP102" s="51" t="s">
        <v>164</v>
      </c>
      <c r="BQ102" s="23" t="s">
        <v>525</v>
      </c>
      <c r="BR102" s="58">
        <v>47786</v>
      </c>
      <c r="BS102" s="84">
        <f ca="1">+(REFERENCEMENT_FACADE[[#This Row],[AVIS LIMITE AU / VALIDITE]]&gt;=TODAY())*1</f>
        <v>1</v>
      </c>
      <c r="BT102" s="23" t="s">
        <v>150</v>
      </c>
      <c r="BU10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2" s="22"/>
      <c r="BW10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0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2" s="80">
        <f ca="1">REFERENCEMENT_FACADE[[#This Row],[VALIDITE]]</f>
        <v>1</v>
      </c>
      <c r="CF102" s="26">
        <f>IF(RECH_SUPPORT=TRUE,IF(MID(REFERENCEMENT_FACADE[[#This Row],[Colonne support visé]],1,3)="OUI",1,IF(OR(MID(REFERENCEMENT_FACADE[[#This Row],[Colonne support visé]],1,3)="non",MID(REFERENCEMENT_FACADE[[#This Row],[Colonne support visé]],1,2)="SO"),0,0)),1)</f>
        <v>1</v>
      </c>
      <c r="CG102" s="26">
        <f>IF(RECH_HAUTEUR=FALSE,1,IF(AND(MID(REFERENCEMENT_FACADE[[#This Row],[Colonne situation visé]],1,3)="oui",HAUT_VISEE&lt;=REFERENCEMENT_FACADE[[#This Row],[LIMITATION DE HAUTEUR DE FACADE]],HAUT_VISEE&lt;&gt;"",SITUA_VISEE&lt;&gt;""),1,IF(MID(REFERENCEMENT_FACADE[[#This Row],[Colonne situation visé]],1,3)="non",0,"ERREUR")))</f>
        <v>1</v>
      </c>
      <c r="CH10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2" s="26">
        <f ca="1">IF(REFERENCEMENT_FACADE[[#This Row],[Eligibilité procédé]]&lt;&gt;0,COUNTIF(REFERENCEMENT_FACADE[Eligibilité procédé],"&lt;="&amp;REFERENCEMENT_FACADE[[#This Row],[Eligibilité procédé]])-COUNTIF(REFERENCEMENT_FACADE[Eligibilité procédé],"=0"),ROWS(REFERENCEMENT_FACADE[Ordre]))</f>
        <v>97</v>
      </c>
      <c r="CJ102" s="26">
        <f ca="1">IF(COUNTIF((REFERENCEMENT_FACADE[[#This Row],[Validité]:[zone de simicité]]),"&lt;&gt;"&amp;"")=SUM(REFERENCEMENT_FACADE[[#This Row],[Validité]:[zone de simicité]]),ROW(REFERENCEMENT_FACADE[[#This Row],[zone de simicité]]),"")</f>
        <v>102</v>
      </c>
    </row>
    <row r="103" spans="1:88" s="5" customFormat="1" ht="240" x14ac:dyDescent="0.25">
      <c r="A103" s="92">
        <v>45330</v>
      </c>
      <c r="B103" s="51" t="s">
        <v>158</v>
      </c>
      <c r="C103" s="51" t="s">
        <v>296</v>
      </c>
      <c r="D103" s="23" t="s">
        <v>521</v>
      </c>
      <c r="E103" s="75" t="s">
        <v>298</v>
      </c>
      <c r="F103" s="30" t="s">
        <v>151</v>
      </c>
      <c r="G103" s="31" t="s">
        <v>150</v>
      </c>
      <c r="H103" s="19" t="s">
        <v>152</v>
      </c>
      <c r="I103" s="19" t="s">
        <v>152</v>
      </c>
      <c r="J103" s="42" t="str">
        <f>IF(REFERENCEMENT_FACADE[[#This Row],[Charpente bois (NF DTU 31.1)]]="OUI","SO",IF(OR(REFERENCEMENT_FACADE[[#This Row],[FOB (Sous AT/DTA/ATEx)]]="OUI",REFERENCEMENT_FACADE[[#This Row],[FOB (NF DTU 31.4)]]="OUI"),"OUI","SO"))</f>
        <v>SO</v>
      </c>
      <c r="K103" s="32" t="s">
        <v>247</v>
      </c>
      <c r="L103" s="22" t="s">
        <v>150</v>
      </c>
      <c r="M103" s="23" t="s">
        <v>150</v>
      </c>
      <c r="N103" s="23" t="s">
        <v>150</v>
      </c>
      <c r="O103" s="23" t="s">
        <v>152</v>
      </c>
      <c r="P103" s="23" t="s">
        <v>152</v>
      </c>
      <c r="Q103" s="23" t="s">
        <v>152</v>
      </c>
      <c r="R103" s="23" t="s">
        <v>152</v>
      </c>
      <c r="S103" s="23" t="s">
        <v>152</v>
      </c>
      <c r="T103" s="23" t="s">
        <v>152</v>
      </c>
      <c r="U103" s="23" t="s">
        <v>152</v>
      </c>
      <c r="V103" s="23" t="s">
        <v>152</v>
      </c>
      <c r="W103" s="24" t="s">
        <v>152</v>
      </c>
      <c r="X103" s="25" t="s">
        <v>150</v>
      </c>
      <c r="Y103" s="23" t="s">
        <v>152</v>
      </c>
      <c r="Z103" s="23" t="s">
        <v>152</v>
      </c>
      <c r="AA103" s="23" t="s">
        <v>152</v>
      </c>
      <c r="AB103" s="23" t="s">
        <v>152</v>
      </c>
      <c r="AC103" s="23" t="s">
        <v>152</v>
      </c>
      <c r="AD103" s="23" t="s">
        <v>152</v>
      </c>
      <c r="AE103" s="23" t="s">
        <v>152</v>
      </c>
      <c r="AF103" s="23" t="s">
        <v>152</v>
      </c>
      <c r="AG103" s="23" t="s">
        <v>152</v>
      </c>
      <c r="AH103" s="23" t="s">
        <v>152</v>
      </c>
      <c r="AI103" s="24" t="s">
        <v>152</v>
      </c>
      <c r="AJ103" s="81" t="s">
        <v>153</v>
      </c>
      <c r="AK103" s="81" t="s">
        <v>153</v>
      </c>
      <c r="AL103" s="81" t="s">
        <v>153</v>
      </c>
      <c r="AM103" s="21"/>
      <c r="AN103" s="21"/>
      <c r="AO103" s="21"/>
      <c r="AP103" s="21"/>
      <c r="AQ103" s="21"/>
      <c r="AR103" s="21"/>
      <c r="AS103" s="21"/>
      <c r="AT103" s="21"/>
      <c r="AU103" s="21"/>
      <c r="AV103" s="81" t="s">
        <v>153</v>
      </c>
      <c r="AW103" s="21"/>
      <c r="AX103" s="21"/>
      <c r="AY103" s="21"/>
      <c r="AZ103" s="21"/>
      <c r="BA103" s="21"/>
      <c r="BB103" s="21"/>
      <c r="BC103" s="21"/>
      <c r="BD103" s="21"/>
      <c r="BE103" s="21"/>
      <c r="BF103" s="21"/>
      <c r="BG103" s="21"/>
      <c r="BH103" s="56" t="s">
        <v>154</v>
      </c>
      <c r="BI103" s="22">
        <v>4</v>
      </c>
      <c r="BJ103" s="23">
        <v>4</v>
      </c>
      <c r="BK103" s="23">
        <v>4</v>
      </c>
      <c r="BL103" s="23">
        <v>4</v>
      </c>
      <c r="BM103" s="56"/>
      <c r="BN103" s="20" t="s">
        <v>155</v>
      </c>
      <c r="BO103" s="22">
        <v>0</v>
      </c>
      <c r="BP103" s="23" t="s">
        <v>164</v>
      </c>
      <c r="BQ103" s="23" t="s">
        <v>522</v>
      </c>
      <c r="BR103" s="53">
        <v>47118</v>
      </c>
      <c r="BS103" s="84">
        <f ca="1">+(REFERENCEMENT_FACADE[[#This Row],[AVIS LIMITE AU / VALIDITE]]&gt;=TODAY())*1</f>
        <v>1</v>
      </c>
      <c r="BT103" s="23" t="s">
        <v>150</v>
      </c>
      <c r="BU10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3" s="22"/>
      <c r="BW10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0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3" s="80">
        <f ca="1">REFERENCEMENT_FACADE[[#This Row],[VALIDITE]]</f>
        <v>1</v>
      </c>
      <c r="CF103" s="26">
        <f>IF(RECH_SUPPORT=TRUE,IF(MID(REFERENCEMENT_FACADE[[#This Row],[Colonne support visé]],1,3)="OUI",1,IF(OR(MID(REFERENCEMENT_FACADE[[#This Row],[Colonne support visé]],1,3)="non",MID(REFERENCEMENT_FACADE[[#This Row],[Colonne support visé]],1,2)="SO"),0,0)),1)</f>
        <v>1</v>
      </c>
      <c r="CG103" s="26">
        <f>IF(RECH_HAUTEUR=FALSE,1,IF(AND(MID(REFERENCEMENT_FACADE[[#This Row],[Colonne situation visé]],1,3)="oui",HAUT_VISEE&lt;=REFERENCEMENT_FACADE[[#This Row],[LIMITATION DE HAUTEUR DE FACADE]],HAUT_VISEE&lt;&gt;"",SITUA_VISEE&lt;&gt;""),1,IF(MID(REFERENCEMENT_FACADE[[#This Row],[Colonne situation visé]],1,3)="non",0,"ERREUR")))</f>
        <v>1</v>
      </c>
      <c r="CH10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3" s="26">
        <f ca="1">IF(REFERENCEMENT_FACADE[[#This Row],[Eligibilité procédé]]&lt;&gt;0,COUNTIF(REFERENCEMENT_FACADE[Eligibilité procédé],"&lt;="&amp;REFERENCEMENT_FACADE[[#This Row],[Eligibilité procédé]])-COUNTIF(REFERENCEMENT_FACADE[Eligibilité procédé],"=0"),ROWS(REFERENCEMENT_FACADE[Ordre]))</f>
        <v>98</v>
      </c>
      <c r="CJ103" s="26">
        <f ca="1">IF(COUNTIF((REFERENCEMENT_FACADE[[#This Row],[Validité]:[zone de simicité]]),"&lt;&gt;"&amp;"")=SUM(REFERENCEMENT_FACADE[[#This Row],[Validité]:[zone de simicité]]),ROW(REFERENCEMENT_FACADE[[#This Row],[zone de simicité]]),"")</f>
        <v>103</v>
      </c>
    </row>
    <row r="104" spans="1:88" s="5" customFormat="1" ht="240" x14ac:dyDescent="0.25">
      <c r="A104" s="82">
        <v>45314</v>
      </c>
      <c r="B104" s="23" t="s">
        <v>168</v>
      </c>
      <c r="C104" s="23" t="s">
        <v>516</v>
      </c>
      <c r="D104" s="23" t="s">
        <v>517</v>
      </c>
      <c r="E104" s="24" t="s">
        <v>518</v>
      </c>
      <c r="F104" s="30" t="s">
        <v>150</v>
      </c>
      <c r="G104" s="31" t="s">
        <v>151</v>
      </c>
      <c r="H104" s="19" t="s">
        <v>151</v>
      </c>
      <c r="I104" s="19" t="s">
        <v>151</v>
      </c>
      <c r="J104" s="42" t="str">
        <f>IF(REFERENCEMENT_FACADE[[#This Row],[Charpente bois (NF DTU 31.1)]]="OUI","SO",IF(OR(REFERENCEMENT_FACADE[[#This Row],[FOB (Sous AT/DTA/ATEx)]]="OUI",REFERENCEMENT_FACADE[[#This Row],[FOB (NF DTU 31.4)]]="OUI"),"OUI","SO"))</f>
        <v>SO</v>
      </c>
      <c r="K104" s="32" t="s">
        <v>151</v>
      </c>
      <c r="L104" s="22" t="s">
        <v>161</v>
      </c>
      <c r="M104" s="23" t="s">
        <v>161</v>
      </c>
      <c r="N104" s="23" t="s">
        <v>161</v>
      </c>
      <c r="O104" s="23" t="s">
        <v>161</v>
      </c>
      <c r="P104" s="23" t="s">
        <v>161</v>
      </c>
      <c r="Q104" s="23" t="s">
        <v>161</v>
      </c>
      <c r="R104" s="23" t="s">
        <v>161</v>
      </c>
      <c r="S104" s="23" t="s">
        <v>152</v>
      </c>
      <c r="T104" s="23" t="s">
        <v>152</v>
      </c>
      <c r="U104" s="23" t="s">
        <v>152</v>
      </c>
      <c r="V104" s="23" t="s">
        <v>152</v>
      </c>
      <c r="W104" s="24" t="s">
        <v>152</v>
      </c>
      <c r="X104" s="25" t="s">
        <v>161</v>
      </c>
      <c r="Y104" s="23" t="s">
        <v>161</v>
      </c>
      <c r="Z104" s="23" t="s">
        <v>161</v>
      </c>
      <c r="AA104" s="23" t="s">
        <v>161</v>
      </c>
      <c r="AB104" s="23" t="s">
        <v>161</v>
      </c>
      <c r="AC104" s="23" t="s">
        <v>161</v>
      </c>
      <c r="AD104" s="23" t="s">
        <v>161</v>
      </c>
      <c r="AE104" s="23" t="s">
        <v>152</v>
      </c>
      <c r="AF104" s="23" t="s">
        <v>152</v>
      </c>
      <c r="AG104" s="23" t="s">
        <v>152</v>
      </c>
      <c r="AH104" s="23" t="s">
        <v>152</v>
      </c>
      <c r="AI104" s="24" t="s">
        <v>152</v>
      </c>
      <c r="AJ104" s="81" t="s">
        <v>519</v>
      </c>
      <c r="AK104" s="81" t="s">
        <v>519</v>
      </c>
      <c r="AL104" s="81" t="s">
        <v>519</v>
      </c>
      <c r="AM104" s="81" t="s">
        <v>519</v>
      </c>
      <c r="AN104" s="81" t="s">
        <v>519</v>
      </c>
      <c r="AO104" s="81" t="s">
        <v>519</v>
      </c>
      <c r="AP104" s="81" t="s">
        <v>519</v>
      </c>
      <c r="AQ104" s="81"/>
      <c r="AR104" s="81"/>
      <c r="AS104" s="81"/>
      <c r="AT104" s="81"/>
      <c r="AU104" s="81"/>
      <c r="AV104" s="81" t="s">
        <v>519</v>
      </c>
      <c r="AW104" s="81" t="s">
        <v>519</v>
      </c>
      <c r="AX104" s="81" t="s">
        <v>519</v>
      </c>
      <c r="AY104" s="81" t="s">
        <v>519</v>
      </c>
      <c r="AZ104" s="81" t="s">
        <v>519</v>
      </c>
      <c r="BA104" s="81" t="s">
        <v>519</v>
      </c>
      <c r="BB104" s="81" t="s">
        <v>519</v>
      </c>
      <c r="BC104" s="81"/>
      <c r="BD104" s="81"/>
      <c r="BE104" s="81"/>
      <c r="BF104" s="81"/>
      <c r="BG104" s="81"/>
      <c r="BH104" s="56" t="s">
        <v>154</v>
      </c>
      <c r="BI104" s="22">
        <v>4</v>
      </c>
      <c r="BJ104" s="23">
        <v>4</v>
      </c>
      <c r="BK104" s="23">
        <v>4</v>
      </c>
      <c r="BL104" s="23">
        <v>4</v>
      </c>
      <c r="BM104" s="78"/>
      <c r="BN104" s="20" t="s">
        <v>155</v>
      </c>
      <c r="BO104" s="22">
        <v>0</v>
      </c>
      <c r="BP104" s="23" t="s">
        <v>205</v>
      </c>
      <c r="BQ104" s="23" t="s">
        <v>520</v>
      </c>
      <c r="BR104" s="58">
        <v>46005</v>
      </c>
      <c r="BS104" s="84">
        <f ca="1">+(REFERENCEMENT_FACADE[[#This Row],[AVIS LIMITE AU / VALIDITE]]&gt;=TODAY())*1</f>
        <v>1</v>
      </c>
      <c r="BT104" s="23" t="s">
        <v>206</v>
      </c>
      <c r="BU10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4" s="22"/>
      <c r="BW10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0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0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4" s="80">
        <f ca="1">REFERENCEMENT_FACADE[[#This Row],[VALIDITE]]</f>
        <v>1</v>
      </c>
      <c r="CF104" s="26">
        <f>IF(RECH_SUPPORT=TRUE,IF(MID(REFERENCEMENT_FACADE[[#This Row],[Colonne support visé]],1,3)="OUI",1,IF(OR(MID(REFERENCEMENT_FACADE[[#This Row],[Colonne support visé]],1,3)="non",MID(REFERENCEMENT_FACADE[[#This Row],[Colonne support visé]],1,2)="SO"),0,0)),1)</f>
        <v>1</v>
      </c>
      <c r="CG104" s="26">
        <f>IF(RECH_HAUTEUR=FALSE,1,IF(AND(MID(REFERENCEMENT_FACADE[[#This Row],[Colonne situation visé]],1,3)="oui",HAUT_VISEE&lt;=REFERENCEMENT_FACADE[[#This Row],[LIMITATION DE HAUTEUR DE FACADE]],HAUT_VISEE&lt;&gt;"",SITUA_VISEE&lt;&gt;""),1,IF(MID(REFERENCEMENT_FACADE[[#This Row],[Colonne situation visé]],1,3)="non",0,"ERREUR")))</f>
        <v>1</v>
      </c>
      <c r="CH10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4" s="26">
        <f ca="1">IF(REFERENCEMENT_FACADE[[#This Row],[Eligibilité procédé]]&lt;&gt;0,COUNTIF(REFERENCEMENT_FACADE[Eligibilité procédé],"&lt;="&amp;REFERENCEMENT_FACADE[[#This Row],[Eligibilité procédé]])-COUNTIF(REFERENCEMENT_FACADE[Eligibilité procédé],"=0"),ROWS(REFERENCEMENT_FACADE[Ordre]))</f>
        <v>99</v>
      </c>
      <c r="CJ104" s="26">
        <f ca="1">IF(COUNTIF((REFERENCEMENT_FACADE[[#This Row],[Validité]:[zone de simicité]]),"&lt;&gt;"&amp;"")=SUM(REFERENCEMENT_FACADE[[#This Row],[Validité]:[zone de simicité]]),ROW(REFERENCEMENT_FACADE[[#This Row],[zone de simicité]]),"")</f>
        <v>104</v>
      </c>
    </row>
    <row r="105" spans="1:88" s="5" customFormat="1" ht="270" x14ac:dyDescent="0.25">
      <c r="A105" s="82">
        <v>45309</v>
      </c>
      <c r="B105" s="23" t="s">
        <v>168</v>
      </c>
      <c r="C105" s="23" t="s">
        <v>452</v>
      </c>
      <c r="D105" s="23" t="s">
        <v>513</v>
      </c>
      <c r="E105" s="24" t="s">
        <v>425</v>
      </c>
      <c r="F105" s="30" t="s">
        <v>151</v>
      </c>
      <c r="G105" s="31" t="s">
        <v>150</v>
      </c>
      <c r="H105" s="19" t="s">
        <v>152</v>
      </c>
      <c r="I105" s="19" t="s">
        <v>152</v>
      </c>
      <c r="J105" s="42" t="str">
        <f>IF(REFERENCEMENT_FACADE[[#This Row],[Charpente bois (NF DTU 31.1)]]="OUI","SO",IF(OR(REFERENCEMENT_FACADE[[#This Row],[FOB (Sous AT/DTA/ATEx)]]="OUI",REFERENCEMENT_FACADE[[#This Row],[FOB (NF DTU 31.4)]]="OUI"),"OUI","SO"))</f>
        <v>SO</v>
      </c>
      <c r="K105" s="32" t="s">
        <v>150</v>
      </c>
      <c r="L105" s="22" t="s">
        <v>150</v>
      </c>
      <c r="M105" s="23" t="s">
        <v>150</v>
      </c>
      <c r="N105" s="23" t="s">
        <v>150</v>
      </c>
      <c r="O105" s="23" t="s">
        <v>161</v>
      </c>
      <c r="P105" s="23" t="s">
        <v>161</v>
      </c>
      <c r="Q105" s="23" t="s">
        <v>161</v>
      </c>
      <c r="R105" s="23" t="s">
        <v>161</v>
      </c>
      <c r="S105" s="23" t="s">
        <v>152</v>
      </c>
      <c r="T105" s="23" t="s">
        <v>152</v>
      </c>
      <c r="U105" s="23" t="s">
        <v>152</v>
      </c>
      <c r="V105" s="23" t="s">
        <v>152</v>
      </c>
      <c r="W105" s="24" t="s">
        <v>152</v>
      </c>
      <c r="X105" s="25" t="s">
        <v>150</v>
      </c>
      <c r="Y105" s="23" t="s">
        <v>161</v>
      </c>
      <c r="Z105" s="23" t="s">
        <v>161</v>
      </c>
      <c r="AA105" s="23" t="s">
        <v>152</v>
      </c>
      <c r="AB105" s="23" t="s">
        <v>152</v>
      </c>
      <c r="AC105" s="23" t="s">
        <v>152</v>
      </c>
      <c r="AD105" s="23" t="s">
        <v>152</v>
      </c>
      <c r="AE105" s="23" t="s">
        <v>152</v>
      </c>
      <c r="AF105" s="23" t="s">
        <v>152</v>
      </c>
      <c r="AG105" s="23" t="s">
        <v>152</v>
      </c>
      <c r="AH105" s="23" t="s">
        <v>152</v>
      </c>
      <c r="AI105" s="24" t="s">
        <v>152</v>
      </c>
      <c r="AJ105" s="81" t="s">
        <v>153</v>
      </c>
      <c r="AK105" s="81" t="s">
        <v>153</v>
      </c>
      <c r="AL105" s="81" t="s">
        <v>153</v>
      </c>
      <c r="AM105" s="81" t="s">
        <v>514</v>
      </c>
      <c r="AN105" s="81" t="s">
        <v>514</v>
      </c>
      <c r="AO105" s="81" t="s">
        <v>514</v>
      </c>
      <c r="AP105" s="81" t="s">
        <v>514</v>
      </c>
      <c r="AQ105" s="81"/>
      <c r="AR105" s="81"/>
      <c r="AS105" s="55"/>
      <c r="AT105" s="55"/>
      <c r="AU105" s="55"/>
      <c r="AV105" s="81" t="s">
        <v>153</v>
      </c>
      <c r="AW105" s="81" t="s">
        <v>514</v>
      </c>
      <c r="AX105" s="81" t="s">
        <v>514</v>
      </c>
      <c r="AY105" s="55"/>
      <c r="AZ105" s="55"/>
      <c r="BA105" s="55"/>
      <c r="BB105" s="55"/>
      <c r="BC105" s="55"/>
      <c r="BD105" s="55"/>
      <c r="BE105" s="55"/>
      <c r="BF105" s="55"/>
      <c r="BG105" s="55"/>
      <c r="BH105" s="56" t="s">
        <v>154</v>
      </c>
      <c r="BI105" s="22">
        <v>4</v>
      </c>
      <c r="BJ105" s="23">
        <v>4</v>
      </c>
      <c r="BK105" s="23">
        <v>4</v>
      </c>
      <c r="BL105" s="23">
        <v>4</v>
      </c>
      <c r="BM105" s="56"/>
      <c r="BN105" s="20" t="s">
        <v>155</v>
      </c>
      <c r="BO105" s="50">
        <v>0</v>
      </c>
      <c r="BP105" s="23" t="s">
        <v>164</v>
      </c>
      <c r="BQ105" s="23" t="s">
        <v>515</v>
      </c>
      <c r="BR105" s="58">
        <v>46934</v>
      </c>
      <c r="BS105" s="84">
        <f ca="1">+(REFERENCEMENT_FACADE[[#This Row],[AVIS LIMITE AU / VALIDITE]]&gt;=TODAY())*1</f>
        <v>1</v>
      </c>
      <c r="BT105" s="23" t="s">
        <v>150</v>
      </c>
      <c r="BU10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5" s="22"/>
      <c r="BW10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0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10 m</v>
      </c>
      <c r="CD10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5" s="80">
        <f ca="1">REFERENCEMENT_FACADE[[#This Row],[VALIDITE]]</f>
        <v>1</v>
      </c>
      <c r="CF105" s="26">
        <f>IF(RECH_SUPPORT=TRUE,IF(MID(REFERENCEMENT_FACADE[[#This Row],[Colonne support visé]],1,3)="OUI",1,IF(OR(MID(REFERENCEMENT_FACADE[[#This Row],[Colonne support visé]],1,3)="non",MID(REFERENCEMENT_FACADE[[#This Row],[Colonne support visé]],1,2)="SO"),0,0)),1)</f>
        <v>1</v>
      </c>
      <c r="CG105" s="26">
        <f>IF(RECH_HAUTEUR=FALSE,1,IF(AND(MID(REFERENCEMENT_FACADE[[#This Row],[Colonne situation visé]],1,3)="oui",HAUT_VISEE&lt;=REFERENCEMENT_FACADE[[#This Row],[LIMITATION DE HAUTEUR DE FACADE]],HAUT_VISEE&lt;&gt;"",SITUA_VISEE&lt;&gt;""),1,IF(MID(REFERENCEMENT_FACADE[[#This Row],[Colonne situation visé]],1,3)="non",0,"ERREUR")))</f>
        <v>1</v>
      </c>
      <c r="CH10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5" s="26">
        <f ca="1">IF(REFERENCEMENT_FACADE[[#This Row],[Eligibilité procédé]]&lt;&gt;0,COUNTIF(REFERENCEMENT_FACADE[Eligibilité procédé],"&lt;="&amp;REFERENCEMENT_FACADE[[#This Row],[Eligibilité procédé]])-COUNTIF(REFERENCEMENT_FACADE[Eligibilité procédé],"=0"),ROWS(REFERENCEMENT_FACADE[Ordre]))</f>
        <v>100</v>
      </c>
      <c r="CJ105" s="26">
        <f ca="1">IF(COUNTIF((REFERENCEMENT_FACADE[[#This Row],[Validité]:[zone de simicité]]),"&lt;&gt;"&amp;"")=SUM(REFERENCEMENT_FACADE[[#This Row],[Validité]:[zone de simicité]]),ROW(REFERENCEMENT_FACADE[[#This Row],[zone de simicité]]),"")</f>
        <v>105</v>
      </c>
    </row>
    <row r="106" spans="1:88" s="5" customFormat="1" ht="409.5" x14ac:dyDescent="0.25">
      <c r="A106" s="88">
        <v>45303</v>
      </c>
      <c r="B106" s="85" t="s">
        <v>226</v>
      </c>
      <c r="C106" s="85" t="s">
        <v>410</v>
      </c>
      <c r="D106" s="85" t="s">
        <v>503</v>
      </c>
      <c r="E106" s="101" t="s">
        <v>504</v>
      </c>
      <c r="F106" s="102" t="s">
        <v>152</v>
      </c>
      <c r="G106" s="103" t="s">
        <v>151</v>
      </c>
      <c r="H106" s="104" t="s">
        <v>151</v>
      </c>
      <c r="I106" s="104" t="s">
        <v>150</v>
      </c>
      <c r="J106" s="134" t="str">
        <f>IF(REFERENCEMENT_FACADE[[#This Row],[Charpente bois (NF DTU 31.1)]]="OUI","SO",IF(OR(REFERENCEMENT_FACADE[[#This Row],[FOB (Sous AT/DTA/ATEx)]]="OUI",REFERENCEMENT_FACADE[[#This Row],[FOB (NF DTU 31.4)]]="OUI"),"OUI","SO"))</f>
        <v>OUI</v>
      </c>
      <c r="K106" s="105" t="s">
        <v>151</v>
      </c>
      <c r="L106" s="106" t="s">
        <v>161</v>
      </c>
      <c r="M106" s="85" t="s">
        <v>161</v>
      </c>
      <c r="N106" s="85" t="s">
        <v>161</v>
      </c>
      <c r="O106" s="85" t="s">
        <v>161</v>
      </c>
      <c r="P106" s="85" t="s">
        <v>161</v>
      </c>
      <c r="Q106" s="85" t="s">
        <v>161</v>
      </c>
      <c r="R106" s="85" t="s">
        <v>161</v>
      </c>
      <c r="S106" s="85" t="s">
        <v>152</v>
      </c>
      <c r="T106" s="85" t="s">
        <v>152</v>
      </c>
      <c r="U106" s="85" t="s">
        <v>152</v>
      </c>
      <c r="V106" s="85" t="s">
        <v>152</v>
      </c>
      <c r="W106" s="101" t="s">
        <v>152</v>
      </c>
      <c r="X106" s="111" t="s">
        <v>161</v>
      </c>
      <c r="Y106" s="85" t="s">
        <v>161</v>
      </c>
      <c r="Z106" s="85" t="s">
        <v>161</v>
      </c>
      <c r="AA106" s="85" t="s">
        <v>161</v>
      </c>
      <c r="AB106" s="85" t="s">
        <v>161</v>
      </c>
      <c r="AC106" s="85" t="s">
        <v>161</v>
      </c>
      <c r="AD106" s="85" t="s">
        <v>161</v>
      </c>
      <c r="AE106" s="85" t="s">
        <v>152</v>
      </c>
      <c r="AF106" s="85" t="s">
        <v>152</v>
      </c>
      <c r="AG106" s="85" t="s">
        <v>152</v>
      </c>
      <c r="AH106" s="85" t="s">
        <v>152</v>
      </c>
      <c r="AI106" s="101" t="s">
        <v>152</v>
      </c>
      <c r="AJ106" s="132" t="s">
        <v>505</v>
      </c>
      <c r="AK106" s="132" t="s">
        <v>505</v>
      </c>
      <c r="AL106" s="132" t="s">
        <v>505</v>
      </c>
      <c r="AM106" s="132" t="s">
        <v>505</v>
      </c>
      <c r="AN106" s="132" t="s">
        <v>505</v>
      </c>
      <c r="AO106" s="132" t="s">
        <v>505</v>
      </c>
      <c r="AP106" s="132" t="s">
        <v>505</v>
      </c>
      <c r="AQ106" s="99"/>
      <c r="AR106" s="99"/>
      <c r="AS106" s="99"/>
      <c r="AT106" s="99"/>
      <c r="AU106" s="99"/>
      <c r="AV106" s="132" t="s">
        <v>505</v>
      </c>
      <c r="AW106" s="132" t="s">
        <v>505</v>
      </c>
      <c r="AX106" s="132" t="s">
        <v>505</v>
      </c>
      <c r="AY106" s="132" t="s">
        <v>505</v>
      </c>
      <c r="AZ106" s="132" t="s">
        <v>505</v>
      </c>
      <c r="BA106" s="132" t="s">
        <v>505</v>
      </c>
      <c r="BB106" s="132" t="s">
        <v>505</v>
      </c>
      <c r="BC106" s="99"/>
      <c r="BD106" s="99"/>
      <c r="BE106" s="99"/>
      <c r="BF106" s="99"/>
      <c r="BG106" s="99"/>
      <c r="BH106" s="126" t="s">
        <v>506</v>
      </c>
      <c r="BI106" s="106">
        <v>4</v>
      </c>
      <c r="BJ106" s="85" t="s">
        <v>179</v>
      </c>
      <c r="BK106" s="85" t="s">
        <v>179</v>
      </c>
      <c r="BL106" s="85" t="s">
        <v>179</v>
      </c>
      <c r="BM106" s="107" t="s">
        <v>415</v>
      </c>
      <c r="BN106" s="133" t="s">
        <v>155</v>
      </c>
      <c r="BO106" s="106">
        <v>2</v>
      </c>
      <c r="BP106" s="85" t="s">
        <v>164</v>
      </c>
      <c r="BQ106" s="85" t="s">
        <v>507</v>
      </c>
      <c r="BR106" s="108">
        <v>46295</v>
      </c>
      <c r="BS106" s="109">
        <f ca="1">+(REFERENCEMENT_FACADE[[#This Row],[AVIS LIMITE AU / VALIDITE]]&gt;=TODAY())*1</f>
        <v>1</v>
      </c>
      <c r="BT106" s="85" t="s">
        <v>152</v>
      </c>
      <c r="BU10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06" s="106" t="s">
        <v>508</v>
      </c>
      <c r="BW106"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6"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6"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6"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6"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6"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06"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06"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6" s="110">
        <f ca="1">REFERENCEMENT_FACADE[[#This Row],[VALIDITE]]</f>
        <v>1</v>
      </c>
      <c r="CF106" s="86">
        <f>IF(RECH_SUPPORT=TRUE,IF(MID(REFERENCEMENT_FACADE[[#This Row],[Colonne support visé]],1,3)="OUI",1,IF(OR(MID(REFERENCEMENT_FACADE[[#This Row],[Colonne support visé]],1,3)="non",MID(REFERENCEMENT_FACADE[[#This Row],[Colonne support visé]],1,2)="SO"),0,0)),1)</f>
        <v>1</v>
      </c>
      <c r="CG106" s="86">
        <f>IF(RECH_HAUTEUR=FALSE,1,IF(AND(MID(REFERENCEMENT_FACADE[[#This Row],[Colonne situation visé]],1,3)="oui",HAUT_VISEE&lt;=REFERENCEMENT_FACADE[[#This Row],[LIMITATION DE HAUTEUR DE FACADE]],HAUT_VISEE&lt;&gt;"",SITUA_VISEE&lt;&gt;""),1,IF(MID(REFERENCEMENT_FACADE[[#This Row],[Colonne situation visé]],1,3)="non",0,"ERREUR")))</f>
        <v>1</v>
      </c>
      <c r="CH106"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6" s="86">
        <f ca="1">IF(REFERENCEMENT_FACADE[[#This Row],[Eligibilité procédé]]&lt;&gt;0,COUNTIF(REFERENCEMENT_FACADE[Eligibilité procédé],"&lt;="&amp;REFERENCEMENT_FACADE[[#This Row],[Eligibilité procédé]])-COUNTIF(REFERENCEMENT_FACADE[Eligibilité procédé],"=0"),ROWS(REFERENCEMENT_FACADE[Ordre]))</f>
        <v>101</v>
      </c>
      <c r="CJ106" s="86">
        <f ca="1">IF(COUNTIF((REFERENCEMENT_FACADE[[#This Row],[Validité]:[zone de simicité]]),"&lt;&gt;"&amp;"")=SUM(REFERENCEMENT_FACADE[[#This Row],[Validité]:[zone de simicité]]),ROW(REFERENCEMENT_FACADE[[#This Row],[zone de simicité]]),"")</f>
        <v>106</v>
      </c>
    </row>
    <row r="107" spans="1:88" s="5" customFormat="1" ht="409.5" x14ac:dyDescent="0.25">
      <c r="A107" s="88">
        <v>45303</v>
      </c>
      <c r="B107" s="85" t="s">
        <v>168</v>
      </c>
      <c r="C107" s="85" t="s">
        <v>417</v>
      </c>
      <c r="D107" s="85" t="s">
        <v>503</v>
      </c>
      <c r="E107" s="101" t="s">
        <v>504</v>
      </c>
      <c r="F107" s="102" t="s">
        <v>152</v>
      </c>
      <c r="G107" s="103" t="s">
        <v>151</v>
      </c>
      <c r="H107" s="104" t="s">
        <v>151</v>
      </c>
      <c r="I107" s="104" t="s">
        <v>150</v>
      </c>
      <c r="J107" s="134" t="str">
        <f>IF(REFERENCEMENT_FACADE[[#This Row],[Charpente bois (NF DTU 31.1)]]="OUI","SO",IF(OR(REFERENCEMENT_FACADE[[#This Row],[FOB (Sous AT/DTA/ATEx)]]="OUI",REFERENCEMENT_FACADE[[#This Row],[FOB (NF DTU 31.4)]]="OUI"),"OUI","SO"))</f>
        <v>OUI</v>
      </c>
      <c r="K107" s="105" t="s">
        <v>151</v>
      </c>
      <c r="L107" s="106" t="s">
        <v>161</v>
      </c>
      <c r="M107" s="85" t="s">
        <v>161</v>
      </c>
      <c r="N107" s="85" t="s">
        <v>161</v>
      </c>
      <c r="O107" s="85" t="s">
        <v>161</v>
      </c>
      <c r="P107" s="85" t="s">
        <v>161</v>
      </c>
      <c r="Q107" s="85" t="s">
        <v>161</v>
      </c>
      <c r="R107" s="85" t="s">
        <v>161</v>
      </c>
      <c r="S107" s="85" t="s">
        <v>152</v>
      </c>
      <c r="T107" s="85" t="s">
        <v>152</v>
      </c>
      <c r="U107" s="85" t="s">
        <v>152</v>
      </c>
      <c r="V107" s="85" t="s">
        <v>152</v>
      </c>
      <c r="W107" s="101" t="s">
        <v>152</v>
      </c>
      <c r="X107" s="111" t="s">
        <v>161</v>
      </c>
      <c r="Y107" s="85" t="s">
        <v>161</v>
      </c>
      <c r="Z107" s="85" t="s">
        <v>161</v>
      </c>
      <c r="AA107" s="85" t="s">
        <v>161</v>
      </c>
      <c r="AB107" s="85" t="s">
        <v>161</v>
      </c>
      <c r="AC107" s="85" t="s">
        <v>161</v>
      </c>
      <c r="AD107" s="85" t="s">
        <v>161</v>
      </c>
      <c r="AE107" s="85" t="s">
        <v>152</v>
      </c>
      <c r="AF107" s="85" t="s">
        <v>152</v>
      </c>
      <c r="AG107" s="85" t="s">
        <v>152</v>
      </c>
      <c r="AH107" s="85" t="s">
        <v>152</v>
      </c>
      <c r="AI107" s="101" t="s">
        <v>152</v>
      </c>
      <c r="AJ107" s="132" t="s">
        <v>505</v>
      </c>
      <c r="AK107" s="132" t="s">
        <v>505</v>
      </c>
      <c r="AL107" s="132" t="s">
        <v>505</v>
      </c>
      <c r="AM107" s="132" t="s">
        <v>505</v>
      </c>
      <c r="AN107" s="132" t="s">
        <v>505</v>
      </c>
      <c r="AO107" s="132" t="s">
        <v>505</v>
      </c>
      <c r="AP107" s="132" t="s">
        <v>505</v>
      </c>
      <c r="AQ107" s="99"/>
      <c r="AR107" s="99"/>
      <c r="AS107" s="99"/>
      <c r="AT107" s="99"/>
      <c r="AU107" s="99"/>
      <c r="AV107" s="132" t="s">
        <v>505</v>
      </c>
      <c r="AW107" s="132" t="s">
        <v>505</v>
      </c>
      <c r="AX107" s="132" t="s">
        <v>505</v>
      </c>
      <c r="AY107" s="132" t="s">
        <v>505</v>
      </c>
      <c r="AZ107" s="132" t="s">
        <v>505</v>
      </c>
      <c r="BA107" s="132" t="s">
        <v>505</v>
      </c>
      <c r="BB107" s="132" t="s">
        <v>505</v>
      </c>
      <c r="BC107" s="99"/>
      <c r="BD107" s="99"/>
      <c r="BE107" s="99"/>
      <c r="BF107" s="99"/>
      <c r="BG107" s="99"/>
      <c r="BH107" s="126" t="s">
        <v>506</v>
      </c>
      <c r="BI107" s="106">
        <v>4</v>
      </c>
      <c r="BJ107" s="85" t="s">
        <v>179</v>
      </c>
      <c r="BK107" s="85" t="s">
        <v>179</v>
      </c>
      <c r="BL107" s="85" t="s">
        <v>179</v>
      </c>
      <c r="BM107" s="107" t="s">
        <v>415</v>
      </c>
      <c r="BN107" s="133" t="s">
        <v>155</v>
      </c>
      <c r="BO107" s="106">
        <v>2</v>
      </c>
      <c r="BP107" s="85" t="s">
        <v>164</v>
      </c>
      <c r="BQ107" s="85" t="s">
        <v>507</v>
      </c>
      <c r="BR107" s="108">
        <v>46295</v>
      </c>
      <c r="BS107" s="109">
        <f ca="1">+(REFERENCEMENT_FACADE[[#This Row],[AVIS LIMITE AU / VALIDITE]]&gt;=TODAY())*1</f>
        <v>1</v>
      </c>
      <c r="BT107" s="85" t="s">
        <v>152</v>
      </c>
      <c r="BU10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07" s="106" t="s">
        <v>508</v>
      </c>
      <c r="BW107"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7"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7"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7"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7"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7"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07"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07"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7" s="110">
        <f ca="1">REFERENCEMENT_FACADE[[#This Row],[VALIDITE]]</f>
        <v>1</v>
      </c>
      <c r="CF107" s="86">
        <f>IF(RECH_SUPPORT=TRUE,IF(MID(REFERENCEMENT_FACADE[[#This Row],[Colonne support visé]],1,3)="OUI",1,IF(OR(MID(REFERENCEMENT_FACADE[[#This Row],[Colonne support visé]],1,3)="non",MID(REFERENCEMENT_FACADE[[#This Row],[Colonne support visé]],1,2)="SO"),0,0)),1)</f>
        <v>1</v>
      </c>
      <c r="CG107" s="86">
        <f>IF(RECH_HAUTEUR=FALSE,1,IF(AND(MID(REFERENCEMENT_FACADE[[#This Row],[Colonne situation visé]],1,3)="oui",HAUT_VISEE&lt;=REFERENCEMENT_FACADE[[#This Row],[LIMITATION DE HAUTEUR DE FACADE]],HAUT_VISEE&lt;&gt;"",SITUA_VISEE&lt;&gt;""),1,IF(MID(REFERENCEMENT_FACADE[[#This Row],[Colonne situation visé]],1,3)="non",0,"ERREUR")))</f>
        <v>1</v>
      </c>
      <c r="CH107"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7" s="86">
        <f ca="1">IF(REFERENCEMENT_FACADE[[#This Row],[Eligibilité procédé]]&lt;&gt;0,COUNTIF(REFERENCEMENT_FACADE[Eligibilité procédé],"&lt;="&amp;REFERENCEMENT_FACADE[[#This Row],[Eligibilité procédé]])-COUNTIF(REFERENCEMENT_FACADE[Eligibilité procédé],"=0"),ROWS(REFERENCEMENT_FACADE[Ordre]))</f>
        <v>102</v>
      </c>
      <c r="CJ107" s="86">
        <f ca="1">IF(COUNTIF((REFERENCEMENT_FACADE[[#This Row],[Validité]:[zone de simicité]]),"&lt;&gt;"&amp;"")=SUM(REFERENCEMENT_FACADE[[#This Row],[Validité]:[zone de simicité]]),ROW(REFERENCEMENT_FACADE[[#This Row],[zone de simicité]]),"")</f>
        <v>107</v>
      </c>
    </row>
    <row r="108" spans="1:88" s="5" customFormat="1" ht="409.5" x14ac:dyDescent="0.25">
      <c r="A108" s="88">
        <v>45303</v>
      </c>
      <c r="B108" s="85" t="s">
        <v>158</v>
      </c>
      <c r="C108" s="85" t="s">
        <v>418</v>
      </c>
      <c r="D108" s="85" t="s">
        <v>503</v>
      </c>
      <c r="E108" s="101" t="s">
        <v>504</v>
      </c>
      <c r="F108" s="102" t="s">
        <v>152</v>
      </c>
      <c r="G108" s="103" t="s">
        <v>151</v>
      </c>
      <c r="H108" s="104" t="s">
        <v>151</v>
      </c>
      <c r="I108" s="104" t="s">
        <v>150</v>
      </c>
      <c r="J108" s="134" t="str">
        <f>IF(REFERENCEMENT_FACADE[[#This Row],[Charpente bois (NF DTU 31.1)]]="OUI","SO",IF(OR(REFERENCEMENT_FACADE[[#This Row],[FOB (Sous AT/DTA/ATEx)]]="OUI",REFERENCEMENT_FACADE[[#This Row],[FOB (NF DTU 31.4)]]="OUI"),"OUI","SO"))</f>
        <v>OUI</v>
      </c>
      <c r="K108" s="105" t="s">
        <v>151</v>
      </c>
      <c r="L108" s="106" t="s">
        <v>161</v>
      </c>
      <c r="M108" s="85" t="s">
        <v>161</v>
      </c>
      <c r="N108" s="85" t="s">
        <v>161</v>
      </c>
      <c r="O108" s="85" t="s">
        <v>161</v>
      </c>
      <c r="P108" s="85" t="s">
        <v>161</v>
      </c>
      <c r="Q108" s="85" t="s">
        <v>161</v>
      </c>
      <c r="R108" s="85" t="s">
        <v>161</v>
      </c>
      <c r="S108" s="85" t="s">
        <v>161</v>
      </c>
      <c r="T108" s="85" t="s">
        <v>161</v>
      </c>
      <c r="U108" s="85" t="s">
        <v>161</v>
      </c>
      <c r="V108" s="85" t="s">
        <v>152</v>
      </c>
      <c r="W108" s="101" t="s">
        <v>152</v>
      </c>
      <c r="X108" s="111" t="s">
        <v>161</v>
      </c>
      <c r="Y108" s="85" t="s">
        <v>161</v>
      </c>
      <c r="Z108" s="85" t="s">
        <v>161</v>
      </c>
      <c r="AA108" s="85" t="s">
        <v>161</v>
      </c>
      <c r="AB108" s="85" t="s">
        <v>161</v>
      </c>
      <c r="AC108" s="85" t="s">
        <v>161</v>
      </c>
      <c r="AD108" s="85" t="s">
        <v>161</v>
      </c>
      <c r="AE108" s="85" t="s">
        <v>161</v>
      </c>
      <c r="AF108" s="85" t="s">
        <v>161</v>
      </c>
      <c r="AG108" s="85" t="s">
        <v>161</v>
      </c>
      <c r="AH108" s="85" t="s">
        <v>152</v>
      </c>
      <c r="AI108" s="101" t="s">
        <v>152</v>
      </c>
      <c r="AJ108" s="132" t="s">
        <v>505</v>
      </c>
      <c r="AK108" s="132" t="s">
        <v>505</v>
      </c>
      <c r="AL108" s="132" t="s">
        <v>505</v>
      </c>
      <c r="AM108" s="132" t="s">
        <v>505</v>
      </c>
      <c r="AN108" s="132" t="s">
        <v>505</v>
      </c>
      <c r="AO108" s="132" t="s">
        <v>505</v>
      </c>
      <c r="AP108" s="132" t="s">
        <v>505</v>
      </c>
      <c r="AQ108" s="132" t="s">
        <v>505</v>
      </c>
      <c r="AR108" s="132" t="s">
        <v>505</v>
      </c>
      <c r="AS108" s="132" t="s">
        <v>505</v>
      </c>
      <c r="AT108" s="99"/>
      <c r="AU108" s="99"/>
      <c r="AV108" s="132" t="s">
        <v>505</v>
      </c>
      <c r="AW108" s="132" t="s">
        <v>505</v>
      </c>
      <c r="AX108" s="132" t="s">
        <v>505</v>
      </c>
      <c r="AY108" s="132" t="s">
        <v>505</v>
      </c>
      <c r="AZ108" s="132" t="s">
        <v>505</v>
      </c>
      <c r="BA108" s="132" t="s">
        <v>505</v>
      </c>
      <c r="BB108" s="132" t="s">
        <v>505</v>
      </c>
      <c r="BC108" s="132" t="s">
        <v>505</v>
      </c>
      <c r="BD108" s="132" t="s">
        <v>505</v>
      </c>
      <c r="BE108" s="132" t="s">
        <v>505</v>
      </c>
      <c r="BF108" s="99"/>
      <c r="BG108" s="99"/>
      <c r="BH108" s="126" t="s">
        <v>506</v>
      </c>
      <c r="BI108" s="106">
        <v>4</v>
      </c>
      <c r="BJ108" s="85" t="s">
        <v>179</v>
      </c>
      <c r="BK108" s="85" t="s">
        <v>179</v>
      </c>
      <c r="BL108" s="85" t="s">
        <v>179</v>
      </c>
      <c r="BM108" s="107" t="s">
        <v>415</v>
      </c>
      <c r="BN108" s="133" t="s">
        <v>155</v>
      </c>
      <c r="BO108" s="106">
        <v>2</v>
      </c>
      <c r="BP108" s="85" t="s">
        <v>164</v>
      </c>
      <c r="BQ108" s="85" t="s">
        <v>507</v>
      </c>
      <c r="BR108" s="108">
        <v>46295</v>
      </c>
      <c r="BS108" s="109">
        <f ca="1">+(REFERENCEMENT_FACADE[[#This Row],[AVIS LIMITE AU / VALIDITE]]&gt;=TODAY())*1</f>
        <v>1</v>
      </c>
      <c r="BT108" s="85" t="s">
        <v>152</v>
      </c>
      <c r="BU10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08" s="106" t="s">
        <v>508</v>
      </c>
      <c r="BW108"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8"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8"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36</v>
      </c>
      <c r="BZ108"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8"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8"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08"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36 m
(Situation d) h≤ 36 m</v>
      </c>
      <c r="CD108"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8" s="110">
        <f ca="1">REFERENCEMENT_FACADE[[#This Row],[VALIDITE]]</f>
        <v>1</v>
      </c>
      <c r="CF108" s="86">
        <f>IF(RECH_SUPPORT=TRUE,IF(MID(REFERENCEMENT_FACADE[[#This Row],[Colonne support visé]],1,3)="OUI",1,IF(OR(MID(REFERENCEMENT_FACADE[[#This Row],[Colonne support visé]],1,3)="non",MID(REFERENCEMENT_FACADE[[#This Row],[Colonne support visé]],1,2)="SO"),0,0)),1)</f>
        <v>1</v>
      </c>
      <c r="CG108" s="86">
        <f>IF(RECH_HAUTEUR=FALSE,1,IF(AND(MID(REFERENCEMENT_FACADE[[#This Row],[Colonne situation visé]],1,3)="oui",HAUT_VISEE&lt;=REFERENCEMENT_FACADE[[#This Row],[LIMITATION DE HAUTEUR DE FACADE]],HAUT_VISEE&lt;&gt;"",SITUA_VISEE&lt;&gt;""),1,IF(MID(REFERENCEMENT_FACADE[[#This Row],[Colonne situation visé]],1,3)="non",0,"ERREUR")))</f>
        <v>1</v>
      </c>
      <c r="CH108"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8" s="86">
        <f ca="1">IF(REFERENCEMENT_FACADE[[#This Row],[Eligibilité procédé]]&lt;&gt;0,COUNTIF(REFERENCEMENT_FACADE[Eligibilité procédé],"&lt;="&amp;REFERENCEMENT_FACADE[[#This Row],[Eligibilité procédé]])-COUNTIF(REFERENCEMENT_FACADE[Eligibilité procédé],"=0"),ROWS(REFERENCEMENT_FACADE[Ordre]))</f>
        <v>103</v>
      </c>
      <c r="CJ108" s="86">
        <f ca="1">IF(COUNTIF((REFERENCEMENT_FACADE[[#This Row],[Validité]:[zone de simicité]]),"&lt;&gt;"&amp;"")=SUM(REFERENCEMENT_FACADE[[#This Row],[Validité]:[zone de simicité]]),ROW(REFERENCEMENT_FACADE[[#This Row],[zone de simicité]]),"")</f>
        <v>108</v>
      </c>
    </row>
    <row r="109" spans="1:88" s="5" customFormat="1" ht="409.5" x14ac:dyDescent="0.25">
      <c r="A109" s="129">
        <v>45303</v>
      </c>
      <c r="B109" s="85" t="s">
        <v>158</v>
      </c>
      <c r="C109" s="85" t="s">
        <v>509</v>
      </c>
      <c r="D109" s="85" t="s">
        <v>503</v>
      </c>
      <c r="E109" s="101" t="s">
        <v>504</v>
      </c>
      <c r="F109" s="102" t="s">
        <v>152</v>
      </c>
      <c r="G109" s="103" t="s">
        <v>151</v>
      </c>
      <c r="H109" s="104" t="s">
        <v>151</v>
      </c>
      <c r="I109" s="104" t="s">
        <v>150</v>
      </c>
      <c r="J109" s="134" t="str">
        <f>IF(REFERENCEMENT_FACADE[[#This Row],[Charpente bois (NF DTU 31.1)]]="OUI","SO",IF(OR(REFERENCEMENT_FACADE[[#This Row],[FOB (Sous AT/DTA/ATEx)]]="OUI",REFERENCEMENT_FACADE[[#This Row],[FOB (NF DTU 31.4)]]="OUI"),"OUI","SO"))</f>
        <v>OUI</v>
      </c>
      <c r="K109" s="105" t="s">
        <v>151</v>
      </c>
      <c r="L109" s="106" t="s">
        <v>161</v>
      </c>
      <c r="M109" s="85" t="s">
        <v>161</v>
      </c>
      <c r="N109" s="85" t="s">
        <v>161</v>
      </c>
      <c r="O109" s="85" t="s">
        <v>161</v>
      </c>
      <c r="P109" s="85" t="s">
        <v>161</v>
      </c>
      <c r="Q109" s="85" t="s">
        <v>161</v>
      </c>
      <c r="R109" s="85" t="s">
        <v>161</v>
      </c>
      <c r="S109" s="85" t="s">
        <v>152</v>
      </c>
      <c r="T109" s="85" t="s">
        <v>152</v>
      </c>
      <c r="U109" s="85" t="s">
        <v>152</v>
      </c>
      <c r="V109" s="85" t="s">
        <v>152</v>
      </c>
      <c r="W109" s="101" t="s">
        <v>152</v>
      </c>
      <c r="X109" s="111" t="s">
        <v>161</v>
      </c>
      <c r="Y109" s="85" t="s">
        <v>161</v>
      </c>
      <c r="Z109" s="85" t="s">
        <v>161</v>
      </c>
      <c r="AA109" s="85" t="s">
        <v>161</v>
      </c>
      <c r="AB109" s="85" t="s">
        <v>161</v>
      </c>
      <c r="AC109" s="85" t="s">
        <v>161</v>
      </c>
      <c r="AD109" s="85" t="s">
        <v>161</v>
      </c>
      <c r="AE109" s="85" t="s">
        <v>152</v>
      </c>
      <c r="AF109" s="85" t="s">
        <v>152</v>
      </c>
      <c r="AG109" s="85" t="s">
        <v>152</v>
      </c>
      <c r="AH109" s="85" t="s">
        <v>152</v>
      </c>
      <c r="AI109" s="101" t="s">
        <v>152</v>
      </c>
      <c r="AJ109" s="132" t="s">
        <v>505</v>
      </c>
      <c r="AK109" s="132" t="s">
        <v>505</v>
      </c>
      <c r="AL109" s="132" t="s">
        <v>505</v>
      </c>
      <c r="AM109" s="132" t="s">
        <v>505</v>
      </c>
      <c r="AN109" s="132" t="s">
        <v>505</v>
      </c>
      <c r="AO109" s="132" t="s">
        <v>505</v>
      </c>
      <c r="AP109" s="132" t="s">
        <v>505</v>
      </c>
      <c r="AQ109" s="99"/>
      <c r="AR109" s="99"/>
      <c r="AS109" s="99"/>
      <c r="AT109" s="99"/>
      <c r="AU109" s="99"/>
      <c r="AV109" s="132" t="s">
        <v>505</v>
      </c>
      <c r="AW109" s="132" t="s">
        <v>505</v>
      </c>
      <c r="AX109" s="132" t="s">
        <v>505</v>
      </c>
      <c r="AY109" s="132" t="s">
        <v>505</v>
      </c>
      <c r="AZ109" s="132" t="s">
        <v>505</v>
      </c>
      <c r="BA109" s="132" t="s">
        <v>505</v>
      </c>
      <c r="BB109" s="132" t="s">
        <v>505</v>
      </c>
      <c r="BC109" s="99"/>
      <c r="BD109" s="99"/>
      <c r="BE109" s="99"/>
      <c r="BF109" s="99"/>
      <c r="BG109" s="99"/>
      <c r="BH109" s="126" t="s">
        <v>506</v>
      </c>
      <c r="BI109" s="106">
        <v>4</v>
      </c>
      <c r="BJ109" s="85" t="s">
        <v>179</v>
      </c>
      <c r="BK109" s="85" t="s">
        <v>179</v>
      </c>
      <c r="BL109" s="85" t="s">
        <v>179</v>
      </c>
      <c r="BM109" s="107" t="s">
        <v>415</v>
      </c>
      <c r="BN109" s="133" t="s">
        <v>155</v>
      </c>
      <c r="BO109" s="106">
        <v>2</v>
      </c>
      <c r="BP109" s="85" t="s">
        <v>164</v>
      </c>
      <c r="BQ109" s="85" t="s">
        <v>507</v>
      </c>
      <c r="BR109" s="108">
        <v>46295</v>
      </c>
      <c r="BS109" s="109">
        <f ca="1">+(REFERENCEMENT_FACADE[[#This Row],[AVIS LIMITE AU / VALIDITE]]&gt;=TODAY())*1</f>
        <v>1</v>
      </c>
      <c r="BT109" s="85" t="s">
        <v>152</v>
      </c>
      <c r="BU10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09" s="106" t="s">
        <v>508</v>
      </c>
      <c r="BW109"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09"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9"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9"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09"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9"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09"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09"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9" s="110">
        <f ca="1">REFERENCEMENT_FACADE[[#This Row],[VALIDITE]]</f>
        <v>1</v>
      </c>
      <c r="CF109" s="86">
        <f>IF(RECH_SUPPORT=TRUE,IF(MID(REFERENCEMENT_FACADE[[#This Row],[Colonne support visé]],1,3)="OUI",1,IF(OR(MID(REFERENCEMENT_FACADE[[#This Row],[Colonne support visé]],1,3)="non",MID(REFERENCEMENT_FACADE[[#This Row],[Colonne support visé]],1,2)="SO"),0,0)),1)</f>
        <v>1</v>
      </c>
      <c r="CG109" s="86">
        <f>IF(RECH_HAUTEUR=FALSE,1,IF(AND(MID(REFERENCEMENT_FACADE[[#This Row],[Colonne situation visé]],1,3)="oui",HAUT_VISEE&lt;=REFERENCEMENT_FACADE[[#This Row],[LIMITATION DE HAUTEUR DE FACADE]],HAUT_VISEE&lt;&gt;"",SITUA_VISEE&lt;&gt;""),1,IF(MID(REFERENCEMENT_FACADE[[#This Row],[Colonne situation visé]],1,3)="non",0,"ERREUR")))</f>
        <v>1</v>
      </c>
      <c r="CH109"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9" s="86">
        <f ca="1">IF(REFERENCEMENT_FACADE[[#This Row],[Eligibilité procédé]]&lt;&gt;0,COUNTIF(REFERENCEMENT_FACADE[Eligibilité procédé],"&lt;="&amp;REFERENCEMENT_FACADE[[#This Row],[Eligibilité procédé]])-COUNTIF(REFERENCEMENT_FACADE[Eligibilité procédé],"=0"),ROWS(REFERENCEMENT_FACADE[Ordre]))</f>
        <v>104</v>
      </c>
      <c r="CJ109" s="86">
        <f ca="1">IF(COUNTIF((REFERENCEMENT_FACADE[[#This Row],[Validité]:[zone de simicité]]),"&lt;&gt;"&amp;"")=SUM(REFERENCEMENT_FACADE[[#This Row],[Validité]:[zone de simicité]]),ROW(REFERENCEMENT_FACADE[[#This Row],[zone de simicité]]),"")</f>
        <v>109</v>
      </c>
    </row>
    <row r="110" spans="1:88" s="5" customFormat="1" ht="409.5" x14ac:dyDescent="0.25">
      <c r="A110" s="129">
        <v>45303</v>
      </c>
      <c r="B110" s="85" t="s">
        <v>165</v>
      </c>
      <c r="C110" s="85" t="s">
        <v>510</v>
      </c>
      <c r="D110" s="85" t="s">
        <v>503</v>
      </c>
      <c r="E110" s="101" t="s">
        <v>504</v>
      </c>
      <c r="F110" s="102" t="s">
        <v>152</v>
      </c>
      <c r="G110" s="103" t="s">
        <v>151</v>
      </c>
      <c r="H110" s="104" t="s">
        <v>151</v>
      </c>
      <c r="I110" s="104" t="s">
        <v>150</v>
      </c>
      <c r="J110" s="134" t="str">
        <f>IF(REFERENCEMENT_FACADE[[#This Row],[Charpente bois (NF DTU 31.1)]]="OUI","SO",IF(OR(REFERENCEMENT_FACADE[[#This Row],[FOB (Sous AT/DTA/ATEx)]]="OUI",REFERENCEMENT_FACADE[[#This Row],[FOB (NF DTU 31.4)]]="OUI"),"OUI","SO"))</f>
        <v>OUI</v>
      </c>
      <c r="K110" s="105" t="s">
        <v>151</v>
      </c>
      <c r="L110" s="106" t="s">
        <v>161</v>
      </c>
      <c r="M110" s="85" t="s">
        <v>161</v>
      </c>
      <c r="N110" s="85" t="s">
        <v>161</v>
      </c>
      <c r="O110" s="85" t="s">
        <v>161</v>
      </c>
      <c r="P110" s="85" t="s">
        <v>161</v>
      </c>
      <c r="Q110" s="85" t="s">
        <v>161</v>
      </c>
      <c r="R110" s="85" t="s">
        <v>161</v>
      </c>
      <c r="S110" s="85" t="s">
        <v>161</v>
      </c>
      <c r="T110" s="85" t="s">
        <v>161</v>
      </c>
      <c r="U110" s="85" t="s">
        <v>161</v>
      </c>
      <c r="V110" s="85" t="s">
        <v>161</v>
      </c>
      <c r="W110" s="101" t="s">
        <v>152</v>
      </c>
      <c r="X110" s="111" t="s">
        <v>161</v>
      </c>
      <c r="Y110" s="85" t="s">
        <v>161</v>
      </c>
      <c r="Z110" s="85" t="s">
        <v>161</v>
      </c>
      <c r="AA110" s="85" t="s">
        <v>161</v>
      </c>
      <c r="AB110" s="85" t="s">
        <v>161</v>
      </c>
      <c r="AC110" s="85" t="s">
        <v>161</v>
      </c>
      <c r="AD110" s="85" t="s">
        <v>161</v>
      </c>
      <c r="AE110" s="85" t="s">
        <v>161</v>
      </c>
      <c r="AF110" s="85" t="s">
        <v>161</v>
      </c>
      <c r="AG110" s="85" t="s">
        <v>161</v>
      </c>
      <c r="AH110" s="85" t="s">
        <v>161</v>
      </c>
      <c r="AI110" s="101" t="s">
        <v>152</v>
      </c>
      <c r="AJ110" s="132" t="s">
        <v>505</v>
      </c>
      <c r="AK110" s="132" t="s">
        <v>505</v>
      </c>
      <c r="AL110" s="132" t="s">
        <v>505</v>
      </c>
      <c r="AM110" s="132" t="s">
        <v>505</v>
      </c>
      <c r="AN110" s="132" t="s">
        <v>505</v>
      </c>
      <c r="AO110" s="132" t="s">
        <v>505</v>
      </c>
      <c r="AP110" s="132" t="s">
        <v>505</v>
      </c>
      <c r="AQ110" s="132" t="s">
        <v>505</v>
      </c>
      <c r="AR110" s="132" t="s">
        <v>505</v>
      </c>
      <c r="AS110" s="132" t="s">
        <v>505</v>
      </c>
      <c r="AT110" s="132" t="s">
        <v>505</v>
      </c>
      <c r="AU110" s="99"/>
      <c r="AV110" s="132" t="s">
        <v>505</v>
      </c>
      <c r="AW110" s="132" t="s">
        <v>505</v>
      </c>
      <c r="AX110" s="132" t="s">
        <v>505</v>
      </c>
      <c r="AY110" s="132" t="s">
        <v>505</v>
      </c>
      <c r="AZ110" s="132" t="s">
        <v>505</v>
      </c>
      <c r="BA110" s="132" t="s">
        <v>505</v>
      </c>
      <c r="BB110" s="132" t="s">
        <v>505</v>
      </c>
      <c r="BC110" s="132" t="s">
        <v>505</v>
      </c>
      <c r="BD110" s="132" t="s">
        <v>505</v>
      </c>
      <c r="BE110" s="132" t="s">
        <v>505</v>
      </c>
      <c r="BF110" s="132" t="s">
        <v>505</v>
      </c>
      <c r="BG110" s="99"/>
      <c r="BH110" s="126" t="s">
        <v>506</v>
      </c>
      <c r="BI110" s="106">
        <v>4</v>
      </c>
      <c r="BJ110" s="85" t="s">
        <v>179</v>
      </c>
      <c r="BK110" s="85" t="s">
        <v>179</v>
      </c>
      <c r="BL110" s="85" t="s">
        <v>179</v>
      </c>
      <c r="BM110" s="107" t="s">
        <v>415</v>
      </c>
      <c r="BN110" s="133" t="s">
        <v>155</v>
      </c>
      <c r="BO110" s="106">
        <v>2</v>
      </c>
      <c r="BP110" s="85" t="s">
        <v>164</v>
      </c>
      <c r="BQ110" s="85" t="s">
        <v>507</v>
      </c>
      <c r="BR110" s="108">
        <v>46295</v>
      </c>
      <c r="BS110" s="109">
        <f ca="1">+(REFERENCEMENT_FACADE[[#This Row],[AVIS LIMITE AU / VALIDITE]]&gt;=TODAY())*1</f>
        <v>1</v>
      </c>
      <c r="BT110" s="85" t="s">
        <v>152</v>
      </c>
      <c r="BU11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10" s="106" t="s">
        <v>508</v>
      </c>
      <c r="BW110" s="8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0" s="8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0" s="8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110" s="8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0" s="8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0" s="8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(Sous AT/DTA/ATEx)</v>
      </c>
      <c r="CC110" s="8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40 m
(Situation d) h≤ 40 m</v>
      </c>
      <c r="CD110" s="8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0" s="110">
        <f ca="1">REFERENCEMENT_FACADE[[#This Row],[VALIDITE]]</f>
        <v>1</v>
      </c>
      <c r="CF110" s="86">
        <f>IF(RECH_SUPPORT=TRUE,IF(MID(REFERENCEMENT_FACADE[[#This Row],[Colonne support visé]],1,3)="OUI",1,IF(OR(MID(REFERENCEMENT_FACADE[[#This Row],[Colonne support visé]],1,3)="non",MID(REFERENCEMENT_FACADE[[#This Row],[Colonne support visé]],1,2)="SO"),0,0)),1)</f>
        <v>1</v>
      </c>
      <c r="CG110" s="86">
        <f>IF(RECH_HAUTEUR=FALSE,1,IF(AND(MID(REFERENCEMENT_FACADE[[#This Row],[Colonne situation visé]],1,3)="oui",HAUT_VISEE&lt;=REFERENCEMENT_FACADE[[#This Row],[LIMITATION DE HAUTEUR DE FACADE]],HAUT_VISEE&lt;&gt;"",SITUA_VISEE&lt;&gt;""),1,IF(MID(REFERENCEMENT_FACADE[[#This Row],[Colonne situation visé]],1,3)="non",0,"ERREUR")))</f>
        <v>1</v>
      </c>
      <c r="CH110" s="8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0" s="86">
        <f ca="1">IF(REFERENCEMENT_FACADE[[#This Row],[Eligibilité procédé]]&lt;&gt;0,COUNTIF(REFERENCEMENT_FACADE[Eligibilité procédé],"&lt;="&amp;REFERENCEMENT_FACADE[[#This Row],[Eligibilité procédé]])-COUNTIF(REFERENCEMENT_FACADE[Eligibilité procédé],"=0"),ROWS(REFERENCEMENT_FACADE[Ordre]))</f>
        <v>105</v>
      </c>
      <c r="CJ110" s="86">
        <f ca="1">IF(COUNTIF((REFERENCEMENT_FACADE[[#This Row],[Validité]:[zone de simicité]]),"&lt;&gt;"&amp;"")=SUM(REFERENCEMENT_FACADE[[#This Row],[Validité]:[zone de simicité]]),ROW(REFERENCEMENT_FACADE[[#This Row],[zone de simicité]]),"")</f>
        <v>110</v>
      </c>
    </row>
    <row r="111" spans="1:88" s="5" customFormat="1" ht="270" x14ac:dyDescent="0.25">
      <c r="A111" s="82">
        <v>45303</v>
      </c>
      <c r="B111" s="23" t="s">
        <v>186</v>
      </c>
      <c r="C111" s="23" t="s">
        <v>315</v>
      </c>
      <c r="D111" s="23" t="s">
        <v>511</v>
      </c>
      <c r="E111" s="24" t="s">
        <v>326</v>
      </c>
      <c r="F111" s="30" t="s">
        <v>150</v>
      </c>
      <c r="G111" s="31" t="s">
        <v>151</v>
      </c>
      <c r="H111" s="19" t="s">
        <v>151</v>
      </c>
      <c r="I111" s="19" t="s">
        <v>151</v>
      </c>
      <c r="J111" s="42" t="str">
        <f>IF(REFERENCEMENT_FACADE[[#This Row],[Charpente bois (NF DTU 31.1)]]="OUI","SO",IF(OR(REFERENCEMENT_FACADE[[#This Row],[FOB (Sous AT/DTA/ATEx)]]="OUI",REFERENCEMENT_FACADE[[#This Row],[FOB (NF DTU 31.4)]]="OUI"),"OUI","SO"))</f>
        <v>SO</v>
      </c>
      <c r="K111" s="32" t="s">
        <v>151</v>
      </c>
      <c r="L111" s="22" t="s">
        <v>161</v>
      </c>
      <c r="M111" s="23" t="s">
        <v>161</v>
      </c>
      <c r="N111" s="23" t="s">
        <v>161</v>
      </c>
      <c r="O111" s="23" t="s">
        <v>161</v>
      </c>
      <c r="P111" s="23" t="s">
        <v>161</v>
      </c>
      <c r="Q111" s="23" t="s">
        <v>161</v>
      </c>
      <c r="R111" s="23" t="s">
        <v>161</v>
      </c>
      <c r="S111" s="23" t="s">
        <v>161</v>
      </c>
      <c r="T111" s="23" t="s">
        <v>161</v>
      </c>
      <c r="U111" s="23" t="s">
        <v>161</v>
      </c>
      <c r="V111" s="23" t="s">
        <v>161</v>
      </c>
      <c r="W111" s="24" t="s">
        <v>161</v>
      </c>
      <c r="X111" s="25" t="s">
        <v>161</v>
      </c>
      <c r="Y111" s="23" t="s">
        <v>161</v>
      </c>
      <c r="Z111" s="23" t="s">
        <v>161</v>
      </c>
      <c r="AA111" s="23" t="s">
        <v>161</v>
      </c>
      <c r="AB111" s="23" t="s">
        <v>161</v>
      </c>
      <c r="AC111" s="23" t="s">
        <v>161</v>
      </c>
      <c r="AD111" s="23" t="s">
        <v>161</v>
      </c>
      <c r="AE111" s="23" t="s">
        <v>161</v>
      </c>
      <c r="AF111" s="23" t="s">
        <v>161</v>
      </c>
      <c r="AG111" s="23" t="s">
        <v>161</v>
      </c>
      <c r="AH111" s="23" t="s">
        <v>161</v>
      </c>
      <c r="AI111" s="24" t="s">
        <v>161</v>
      </c>
      <c r="AJ111" s="81" t="s">
        <v>210</v>
      </c>
      <c r="AK111" s="81" t="s">
        <v>210</v>
      </c>
      <c r="AL111" s="81" t="s">
        <v>210</v>
      </c>
      <c r="AM111" s="81" t="s">
        <v>210</v>
      </c>
      <c r="AN111" s="81" t="s">
        <v>210</v>
      </c>
      <c r="AO111" s="81" t="s">
        <v>210</v>
      </c>
      <c r="AP111" s="81" t="s">
        <v>210</v>
      </c>
      <c r="AQ111" s="81" t="s">
        <v>210</v>
      </c>
      <c r="AR111" s="81" t="s">
        <v>210</v>
      </c>
      <c r="AS111" s="81" t="s">
        <v>210</v>
      </c>
      <c r="AT111" s="81" t="s">
        <v>210</v>
      </c>
      <c r="AU111" s="81" t="s">
        <v>210</v>
      </c>
      <c r="AV111" s="81" t="s">
        <v>210</v>
      </c>
      <c r="AW111" s="81" t="s">
        <v>210</v>
      </c>
      <c r="AX111" s="81" t="s">
        <v>210</v>
      </c>
      <c r="AY111" s="81" t="s">
        <v>210</v>
      </c>
      <c r="AZ111" s="81" t="s">
        <v>210</v>
      </c>
      <c r="BA111" s="81" t="s">
        <v>210</v>
      </c>
      <c r="BB111" s="81" t="s">
        <v>210</v>
      </c>
      <c r="BC111" s="81" t="s">
        <v>210</v>
      </c>
      <c r="BD111" s="81" t="s">
        <v>210</v>
      </c>
      <c r="BE111" s="81" t="s">
        <v>210</v>
      </c>
      <c r="BF111" s="81" t="s">
        <v>210</v>
      </c>
      <c r="BG111" s="81" t="s">
        <v>210</v>
      </c>
      <c r="BH111" s="56" t="s">
        <v>154</v>
      </c>
      <c r="BI111" s="22">
        <v>4</v>
      </c>
      <c r="BJ111" s="23">
        <v>4</v>
      </c>
      <c r="BK111" s="23">
        <v>4</v>
      </c>
      <c r="BL111" s="23">
        <v>4</v>
      </c>
      <c r="BM111" s="78"/>
      <c r="BN111" s="20" t="s">
        <v>155</v>
      </c>
      <c r="BO111" s="22">
        <v>0</v>
      </c>
      <c r="BP111" s="23" t="s">
        <v>156</v>
      </c>
      <c r="BQ111" s="23" t="s">
        <v>512</v>
      </c>
      <c r="BR111" s="58">
        <v>47299</v>
      </c>
      <c r="BS111" s="84">
        <f ca="1">+(REFERENCEMENT_FACADE[[#This Row],[AVIS LIMITE AU / VALIDITE]]&gt;=TODAY())*1</f>
        <v>1</v>
      </c>
      <c r="BT111" s="23" t="s">
        <v>150</v>
      </c>
      <c r="BU11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1" s="22"/>
      <c r="BW11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1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1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1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1" s="80">
        <f ca="1">REFERENCEMENT_FACADE[[#This Row],[VALIDITE]]</f>
        <v>1</v>
      </c>
      <c r="CF111" s="26">
        <f>IF(RECH_SUPPORT=TRUE,IF(MID(REFERENCEMENT_FACADE[[#This Row],[Colonne support visé]],1,3)="OUI",1,IF(OR(MID(REFERENCEMENT_FACADE[[#This Row],[Colonne support visé]],1,3)="non",MID(REFERENCEMENT_FACADE[[#This Row],[Colonne support visé]],1,2)="SO"),0,0)),1)</f>
        <v>1</v>
      </c>
      <c r="CG111" s="26">
        <f>IF(RECH_HAUTEUR=FALSE,1,IF(AND(MID(REFERENCEMENT_FACADE[[#This Row],[Colonne situation visé]],1,3)="oui",HAUT_VISEE&lt;=REFERENCEMENT_FACADE[[#This Row],[LIMITATION DE HAUTEUR DE FACADE]],HAUT_VISEE&lt;&gt;"",SITUA_VISEE&lt;&gt;""),1,IF(MID(REFERENCEMENT_FACADE[[#This Row],[Colonne situation visé]],1,3)="non",0,"ERREUR")))</f>
        <v>1</v>
      </c>
      <c r="CH11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1" s="26">
        <f ca="1">IF(REFERENCEMENT_FACADE[[#This Row],[Eligibilité procédé]]&lt;&gt;0,COUNTIF(REFERENCEMENT_FACADE[Eligibilité procédé],"&lt;="&amp;REFERENCEMENT_FACADE[[#This Row],[Eligibilité procédé]])-COUNTIF(REFERENCEMENT_FACADE[Eligibilité procédé],"=0"),ROWS(REFERENCEMENT_FACADE[Ordre]))</f>
        <v>106</v>
      </c>
      <c r="CJ111" s="26">
        <f ca="1">IF(COUNTIF((REFERENCEMENT_FACADE[[#This Row],[Validité]:[zone de simicité]]),"&lt;&gt;"&amp;"")=SUM(REFERENCEMENT_FACADE[[#This Row],[Validité]:[zone de simicité]]),ROW(REFERENCEMENT_FACADE[[#This Row],[zone de simicité]]),"")</f>
        <v>111</v>
      </c>
    </row>
    <row r="112" spans="1:88" s="5" customFormat="1" ht="240" x14ac:dyDescent="0.25">
      <c r="A112" s="82">
        <v>45268</v>
      </c>
      <c r="B112" s="23" t="s">
        <v>165</v>
      </c>
      <c r="C112" s="23" t="s">
        <v>455</v>
      </c>
      <c r="D112" s="23" t="s">
        <v>484</v>
      </c>
      <c r="E112" s="24" t="s">
        <v>497</v>
      </c>
      <c r="F112" s="50" t="s">
        <v>151</v>
      </c>
      <c r="G112" s="51" t="s">
        <v>152</v>
      </c>
      <c r="H112" s="76" t="s">
        <v>150</v>
      </c>
      <c r="I112" s="19" t="s">
        <v>152</v>
      </c>
      <c r="J112" s="42" t="str">
        <f>IF(REFERENCEMENT_FACADE[[#This Row],[Charpente bois (NF DTU 31.1)]]="OUI","SO",IF(OR(REFERENCEMENT_FACADE[[#This Row],[FOB (Sous AT/DTA/ATEx)]]="OUI",REFERENCEMENT_FACADE[[#This Row],[FOB (NF DTU 31.4)]]="OUI"),"OUI","SO"))</f>
        <v>OUI</v>
      </c>
      <c r="K112" s="75" t="s">
        <v>152</v>
      </c>
      <c r="L112" s="22" t="s">
        <v>161</v>
      </c>
      <c r="M112" s="23" t="s">
        <v>161</v>
      </c>
      <c r="N112" s="23" t="s">
        <v>161</v>
      </c>
      <c r="O112" s="23" t="s">
        <v>161</v>
      </c>
      <c r="P112" s="23" t="s">
        <v>161</v>
      </c>
      <c r="Q112" s="23" t="s">
        <v>161</v>
      </c>
      <c r="R112" s="23" t="s">
        <v>161</v>
      </c>
      <c r="S112" s="23" t="s">
        <v>161</v>
      </c>
      <c r="T112" s="23" t="s">
        <v>161</v>
      </c>
      <c r="U112" s="23" t="s">
        <v>161</v>
      </c>
      <c r="V112" s="23" t="s">
        <v>152</v>
      </c>
      <c r="W112" s="24" t="s">
        <v>152</v>
      </c>
      <c r="X112" s="25" t="s">
        <v>161</v>
      </c>
      <c r="Y112" s="23" t="s">
        <v>161</v>
      </c>
      <c r="Z112" s="23" t="s">
        <v>161</v>
      </c>
      <c r="AA112" s="23" t="s">
        <v>161</v>
      </c>
      <c r="AB112" s="23" t="s">
        <v>161</v>
      </c>
      <c r="AC112" s="23" t="s">
        <v>161</v>
      </c>
      <c r="AD112" s="23" t="s">
        <v>161</v>
      </c>
      <c r="AE112" s="23" t="s">
        <v>161</v>
      </c>
      <c r="AF112" s="23" t="s">
        <v>161</v>
      </c>
      <c r="AG112" s="23" t="s">
        <v>161</v>
      </c>
      <c r="AH112" s="23" t="s">
        <v>152</v>
      </c>
      <c r="AI112" s="24" t="s">
        <v>152</v>
      </c>
      <c r="AJ112" s="81" t="s">
        <v>498</v>
      </c>
      <c r="AK112" s="81" t="s">
        <v>498</v>
      </c>
      <c r="AL112" s="81" t="s">
        <v>498</v>
      </c>
      <c r="AM112" s="81" t="s">
        <v>498</v>
      </c>
      <c r="AN112" s="81" t="s">
        <v>498</v>
      </c>
      <c r="AO112" s="81" t="s">
        <v>499</v>
      </c>
      <c r="AP112" s="81" t="s">
        <v>499</v>
      </c>
      <c r="AQ112" s="81" t="s">
        <v>499</v>
      </c>
      <c r="AR112" s="81" t="s">
        <v>499</v>
      </c>
      <c r="AS112" s="81" t="s">
        <v>499</v>
      </c>
      <c r="AT112" s="81"/>
      <c r="AU112" s="81"/>
      <c r="AV112" s="81" t="s">
        <v>498</v>
      </c>
      <c r="AW112" s="81" t="s">
        <v>498</v>
      </c>
      <c r="AX112" s="81" t="s">
        <v>498</v>
      </c>
      <c r="AY112" s="81" t="s">
        <v>499</v>
      </c>
      <c r="AZ112" s="81" t="s">
        <v>499</v>
      </c>
      <c r="BA112" s="81" t="s">
        <v>499</v>
      </c>
      <c r="BB112" s="81" t="s">
        <v>499</v>
      </c>
      <c r="BC112" s="81" t="s">
        <v>499</v>
      </c>
      <c r="BD112" s="81" t="s">
        <v>499</v>
      </c>
      <c r="BE112" s="81" t="s">
        <v>499</v>
      </c>
      <c r="BF112" s="81"/>
      <c r="BG112" s="81"/>
      <c r="BH112" s="56" t="s">
        <v>154</v>
      </c>
      <c r="BI112" s="22">
        <v>4</v>
      </c>
      <c r="BJ112" s="23" t="s">
        <v>179</v>
      </c>
      <c r="BK112" s="23" t="s">
        <v>179</v>
      </c>
      <c r="BL112" s="23" t="s">
        <v>179</v>
      </c>
      <c r="BM112" s="78" t="s">
        <v>500</v>
      </c>
      <c r="BN112" s="20" t="s">
        <v>155</v>
      </c>
      <c r="BO112" s="22">
        <v>0</v>
      </c>
      <c r="BP112" s="23" t="s">
        <v>205</v>
      </c>
      <c r="BQ112" s="23" t="s">
        <v>501</v>
      </c>
      <c r="BR112" s="58">
        <v>46387</v>
      </c>
      <c r="BS112" s="84">
        <f ca="1">+(REFERENCEMENT_FACADE[[#This Row],[AVIS LIMITE AU / VALIDITE]]&gt;=TODAY())*1</f>
        <v>1</v>
      </c>
      <c r="BT112" s="23" t="s">
        <v>206</v>
      </c>
      <c r="BU11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2" s="22" t="s">
        <v>502</v>
      </c>
      <c r="BW11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36</v>
      </c>
      <c r="BZ11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(NF DTU 31.4)</v>
      </c>
      <c r="CC11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36 m
(Situation d) h≤ 36 m</v>
      </c>
      <c r="CD11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2" s="80">
        <f ca="1">REFERENCEMENT_FACADE[[#This Row],[VALIDITE]]</f>
        <v>1</v>
      </c>
      <c r="CF112" s="26">
        <f>IF(RECH_SUPPORT=TRUE,IF(MID(REFERENCEMENT_FACADE[[#This Row],[Colonne support visé]],1,3)="OUI",1,IF(OR(MID(REFERENCEMENT_FACADE[[#This Row],[Colonne support visé]],1,3)="non",MID(REFERENCEMENT_FACADE[[#This Row],[Colonne support visé]],1,2)="SO"),0,0)),1)</f>
        <v>1</v>
      </c>
      <c r="CG112" s="26">
        <f>IF(RECH_HAUTEUR=FALSE,1,IF(AND(MID(REFERENCEMENT_FACADE[[#This Row],[Colonne situation visé]],1,3)="oui",HAUT_VISEE&lt;=REFERENCEMENT_FACADE[[#This Row],[LIMITATION DE HAUTEUR DE FACADE]],HAUT_VISEE&lt;&gt;"",SITUA_VISEE&lt;&gt;""),1,IF(MID(REFERENCEMENT_FACADE[[#This Row],[Colonne situation visé]],1,3)="non",0,"ERREUR")))</f>
        <v>1</v>
      </c>
      <c r="CH11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2" s="26">
        <f ca="1">IF(REFERENCEMENT_FACADE[[#This Row],[Eligibilité procédé]]&lt;&gt;0,COUNTIF(REFERENCEMENT_FACADE[Eligibilité procédé],"&lt;="&amp;REFERENCEMENT_FACADE[[#This Row],[Eligibilité procédé]])-COUNTIF(REFERENCEMENT_FACADE[Eligibilité procédé],"=0"),ROWS(REFERENCEMENT_FACADE[Ordre]))</f>
        <v>107</v>
      </c>
      <c r="CJ112" s="26">
        <f ca="1">IF(COUNTIF((REFERENCEMENT_FACADE[[#This Row],[Validité]:[zone de simicité]]),"&lt;&gt;"&amp;"")=SUM(REFERENCEMENT_FACADE[[#This Row],[Validité]:[zone de simicité]]),ROW(REFERENCEMENT_FACADE[[#This Row],[zone de simicité]]),"")</f>
        <v>112</v>
      </c>
    </row>
    <row r="113" spans="1:88" s="5" customFormat="1" ht="240" x14ac:dyDescent="0.25">
      <c r="A113" s="82">
        <v>45268</v>
      </c>
      <c r="B113" s="23" t="s">
        <v>369</v>
      </c>
      <c r="C113" s="23" t="s">
        <v>366</v>
      </c>
      <c r="D113" s="23" t="s">
        <v>490</v>
      </c>
      <c r="E113" s="24" t="s">
        <v>497</v>
      </c>
      <c r="F113" s="50" t="s">
        <v>151</v>
      </c>
      <c r="G113" s="51" t="s">
        <v>152</v>
      </c>
      <c r="H113" s="76" t="s">
        <v>150</v>
      </c>
      <c r="I113" s="19" t="s">
        <v>152</v>
      </c>
      <c r="J113" s="42" t="str">
        <f>IF(REFERENCEMENT_FACADE[[#This Row],[Charpente bois (NF DTU 31.1)]]="OUI","SO",IF(OR(REFERENCEMENT_FACADE[[#This Row],[FOB (Sous AT/DTA/ATEx)]]="OUI",REFERENCEMENT_FACADE[[#This Row],[FOB (NF DTU 31.4)]]="OUI"),"OUI","SO"))</f>
        <v>OUI</v>
      </c>
      <c r="K113" s="75" t="s">
        <v>152</v>
      </c>
      <c r="L113" s="22" t="s">
        <v>161</v>
      </c>
      <c r="M113" s="23" t="s">
        <v>161</v>
      </c>
      <c r="N113" s="23" t="s">
        <v>161</v>
      </c>
      <c r="O113" s="23" t="s">
        <v>161</v>
      </c>
      <c r="P113" s="23" t="s">
        <v>161</v>
      </c>
      <c r="Q113" s="23" t="s">
        <v>161</v>
      </c>
      <c r="R113" s="23" t="s">
        <v>161</v>
      </c>
      <c r="S113" s="23" t="s">
        <v>152</v>
      </c>
      <c r="T113" s="23" t="s">
        <v>152</v>
      </c>
      <c r="U113" s="23" t="s">
        <v>152</v>
      </c>
      <c r="V113" s="23" t="s">
        <v>152</v>
      </c>
      <c r="W113" s="24" t="s">
        <v>152</v>
      </c>
      <c r="X113" s="25" t="s">
        <v>161</v>
      </c>
      <c r="Y113" s="23" t="s">
        <v>161</v>
      </c>
      <c r="Z113" s="23" t="s">
        <v>161</v>
      </c>
      <c r="AA113" s="23" t="s">
        <v>161</v>
      </c>
      <c r="AB113" s="23" t="s">
        <v>161</v>
      </c>
      <c r="AC113" s="23" t="s">
        <v>161</v>
      </c>
      <c r="AD113" s="23" t="s">
        <v>161</v>
      </c>
      <c r="AE113" s="23" t="s">
        <v>152</v>
      </c>
      <c r="AF113" s="23" t="s">
        <v>152</v>
      </c>
      <c r="AG113" s="23" t="s">
        <v>152</v>
      </c>
      <c r="AH113" s="23" t="s">
        <v>152</v>
      </c>
      <c r="AI113" s="24" t="s">
        <v>152</v>
      </c>
      <c r="AJ113" s="81" t="s">
        <v>498</v>
      </c>
      <c r="AK113" s="81" t="s">
        <v>498</v>
      </c>
      <c r="AL113" s="81" t="s">
        <v>498</v>
      </c>
      <c r="AM113" s="81" t="s">
        <v>498</v>
      </c>
      <c r="AN113" s="81" t="s">
        <v>498</v>
      </c>
      <c r="AO113" s="81" t="s">
        <v>499</v>
      </c>
      <c r="AP113" s="81" t="s">
        <v>499</v>
      </c>
      <c r="AQ113" s="55"/>
      <c r="AR113" s="55"/>
      <c r="AS113" s="55"/>
      <c r="AT113" s="81"/>
      <c r="AU113" s="81"/>
      <c r="AV113" s="81" t="s">
        <v>498</v>
      </c>
      <c r="AW113" s="81" t="s">
        <v>498</v>
      </c>
      <c r="AX113" s="81" t="s">
        <v>498</v>
      </c>
      <c r="AY113" s="81" t="s">
        <v>499</v>
      </c>
      <c r="AZ113" s="81" t="s">
        <v>499</v>
      </c>
      <c r="BA113" s="81" t="s">
        <v>499</v>
      </c>
      <c r="BB113" s="81" t="s">
        <v>499</v>
      </c>
      <c r="BC113" s="55"/>
      <c r="BD113" s="55"/>
      <c r="BE113" s="55"/>
      <c r="BF113" s="81"/>
      <c r="BG113" s="81"/>
      <c r="BH113" s="56" t="s">
        <v>154</v>
      </c>
      <c r="BI113" s="22">
        <v>4</v>
      </c>
      <c r="BJ113" s="23" t="s">
        <v>179</v>
      </c>
      <c r="BK113" s="23" t="s">
        <v>179</v>
      </c>
      <c r="BL113" s="23" t="s">
        <v>179</v>
      </c>
      <c r="BM113" s="78" t="s">
        <v>500</v>
      </c>
      <c r="BN113" s="20" t="s">
        <v>155</v>
      </c>
      <c r="BO113" s="22">
        <v>0</v>
      </c>
      <c r="BP113" s="23" t="s">
        <v>205</v>
      </c>
      <c r="BQ113" s="23" t="s">
        <v>501</v>
      </c>
      <c r="BR113" s="58">
        <v>46387</v>
      </c>
      <c r="BS113" s="84">
        <f ca="1">+(REFERENCEMENT_FACADE[[#This Row],[AVIS LIMITE AU / VALIDITE]]&gt;=TODAY())*1</f>
        <v>1</v>
      </c>
      <c r="BT113" s="23" t="s">
        <v>206</v>
      </c>
      <c r="BU11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3" s="22" t="s">
        <v>502</v>
      </c>
      <c r="BW11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1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(NF DTU 31.4)</v>
      </c>
      <c r="CC11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1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3" s="80">
        <f ca="1">REFERENCEMENT_FACADE[[#This Row],[VALIDITE]]</f>
        <v>1</v>
      </c>
      <c r="CF113" s="26">
        <f>IF(RECH_SUPPORT=TRUE,IF(MID(REFERENCEMENT_FACADE[[#This Row],[Colonne support visé]],1,3)="OUI",1,IF(OR(MID(REFERENCEMENT_FACADE[[#This Row],[Colonne support visé]],1,3)="non",MID(REFERENCEMENT_FACADE[[#This Row],[Colonne support visé]],1,2)="SO"),0,0)),1)</f>
        <v>1</v>
      </c>
      <c r="CG113" s="26">
        <f>IF(RECH_HAUTEUR=FALSE,1,IF(AND(MID(REFERENCEMENT_FACADE[[#This Row],[Colonne situation visé]],1,3)="oui",HAUT_VISEE&lt;=REFERENCEMENT_FACADE[[#This Row],[LIMITATION DE HAUTEUR DE FACADE]],HAUT_VISEE&lt;&gt;"",SITUA_VISEE&lt;&gt;""),1,IF(MID(REFERENCEMENT_FACADE[[#This Row],[Colonne situation visé]],1,3)="non",0,"ERREUR")))</f>
        <v>1</v>
      </c>
      <c r="CH11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3" s="26">
        <f ca="1">IF(REFERENCEMENT_FACADE[[#This Row],[Eligibilité procédé]]&lt;&gt;0,COUNTIF(REFERENCEMENT_FACADE[Eligibilité procédé],"&lt;="&amp;REFERENCEMENT_FACADE[[#This Row],[Eligibilité procédé]])-COUNTIF(REFERENCEMENT_FACADE[Eligibilité procédé],"=0"),ROWS(REFERENCEMENT_FACADE[Ordre]))</f>
        <v>108</v>
      </c>
      <c r="CJ113" s="26">
        <f ca="1">IF(COUNTIF((REFERENCEMENT_FACADE[[#This Row],[Validité]:[zone de simicité]]),"&lt;&gt;"&amp;"")=SUM(REFERENCEMENT_FACADE[[#This Row],[Validité]:[zone de simicité]]),ROW(REFERENCEMENT_FACADE[[#This Row],[zone de simicité]]),"")</f>
        <v>113</v>
      </c>
    </row>
    <row r="114" spans="1:88" s="5" customFormat="1" ht="270" x14ac:dyDescent="0.25">
      <c r="A114" s="82">
        <v>45268</v>
      </c>
      <c r="B114" s="23" t="s">
        <v>186</v>
      </c>
      <c r="C114" s="23" t="s">
        <v>207</v>
      </c>
      <c r="D114" s="23" t="s">
        <v>495</v>
      </c>
      <c r="E114" s="24" t="s">
        <v>326</v>
      </c>
      <c r="F114" s="30" t="s">
        <v>150</v>
      </c>
      <c r="G114" s="31" t="s">
        <v>151</v>
      </c>
      <c r="H114" s="19" t="s">
        <v>151</v>
      </c>
      <c r="I114" s="19" t="s">
        <v>151</v>
      </c>
      <c r="J114" s="42" t="str">
        <f>IF(REFERENCEMENT_FACADE[[#This Row],[Charpente bois (NF DTU 31.1)]]="OUI","SO",IF(OR(REFERENCEMENT_FACADE[[#This Row],[FOB (Sous AT/DTA/ATEx)]]="OUI",REFERENCEMENT_FACADE[[#This Row],[FOB (NF DTU 31.4)]]="OUI"),"OUI","SO"))</f>
        <v>SO</v>
      </c>
      <c r="K114" s="32" t="s">
        <v>151</v>
      </c>
      <c r="L114" s="22" t="s">
        <v>161</v>
      </c>
      <c r="M114" s="23" t="s">
        <v>161</v>
      </c>
      <c r="N114" s="23" t="s">
        <v>161</v>
      </c>
      <c r="O114" s="23" t="s">
        <v>161</v>
      </c>
      <c r="P114" s="23" t="s">
        <v>161</v>
      </c>
      <c r="Q114" s="23" t="s">
        <v>161</v>
      </c>
      <c r="R114" s="23" t="s">
        <v>161</v>
      </c>
      <c r="S114" s="23" t="s">
        <v>161</v>
      </c>
      <c r="T114" s="23" t="s">
        <v>161</v>
      </c>
      <c r="U114" s="23" t="s">
        <v>161</v>
      </c>
      <c r="V114" s="23" t="s">
        <v>161</v>
      </c>
      <c r="W114" s="24" t="s">
        <v>161</v>
      </c>
      <c r="X114" s="25" t="s">
        <v>161</v>
      </c>
      <c r="Y114" s="23" t="s">
        <v>161</v>
      </c>
      <c r="Z114" s="23" t="s">
        <v>152</v>
      </c>
      <c r="AA114" s="23" t="s">
        <v>152</v>
      </c>
      <c r="AB114" s="23" t="s">
        <v>152</v>
      </c>
      <c r="AC114" s="23" t="s">
        <v>152</v>
      </c>
      <c r="AD114" s="23" t="s">
        <v>152</v>
      </c>
      <c r="AE114" s="23" t="s">
        <v>152</v>
      </c>
      <c r="AF114" s="23" t="s">
        <v>152</v>
      </c>
      <c r="AG114" s="23" t="s">
        <v>152</v>
      </c>
      <c r="AH114" s="23" t="s">
        <v>152</v>
      </c>
      <c r="AI114" s="24" t="s">
        <v>152</v>
      </c>
      <c r="AJ114" s="81" t="s">
        <v>214</v>
      </c>
      <c r="AK114" s="81" t="s">
        <v>214</v>
      </c>
      <c r="AL114" s="81" t="s">
        <v>214</v>
      </c>
      <c r="AM114" s="81" t="s">
        <v>214</v>
      </c>
      <c r="AN114" s="81" t="s">
        <v>214</v>
      </c>
      <c r="AO114" s="81" t="s">
        <v>214</v>
      </c>
      <c r="AP114" s="81" t="s">
        <v>214</v>
      </c>
      <c r="AQ114" s="81" t="s">
        <v>214</v>
      </c>
      <c r="AR114" s="81" t="s">
        <v>214</v>
      </c>
      <c r="AS114" s="81" t="s">
        <v>214</v>
      </c>
      <c r="AT114" s="81" t="s">
        <v>214</v>
      </c>
      <c r="AU114" s="81" t="s">
        <v>214</v>
      </c>
      <c r="AV114" s="81" t="s">
        <v>214</v>
      </c>
      <c r="AW114" s="81" t="s">
        <v>214</v>
      </c>
      <c r="AX114" s="81"/>
      <c r="AY114" s="81"/>
      <c r="AZ114" s="81"/>
      <c r="BA114" s="81"/>
      <c r="BB114" s="81"/>
      <c r="BC114" s="81"/>
      <c r="BD114" s="81"/>
      <c r="BE114" s="81"/>
      <c r="BF114" s="81"/>
      <c r="BG114" s="81"/>
      <c r="BH114" s="56" t="s">
        <v>154</v>
      </c>
      <c r="BI114" s="22">
        <v>4</v>
      </c>
      <c r="BJ114" s="23">
        <v>4</v>
      </c>
      <c r="BK114" s="23">
        <v>4</v>
      </c>
      <c r="BL114" s="23">
        <v>4</v>
      </c>
      <c r="BM114" s="56"/>
      <c r="BN114" s="20" t="s">
        <v>155</v>
      </c>
      <c r="BO114" s="22">
        <v>0</v>
      </c>
      <c r="BP114" s="23" t="s">
        <v>156</v>
      </c>
      <c r="BQ114" s="23" t="s">
        <v>496</v>
      </c>
      <c r="BR114" s="58">
        <v>47299</v>
      </c>
      <c r="BS114" s="84">
        <f ca="1">+(REFERENCEMENT_FACADE[[#This Row],[AVIS LIMITE AU / VALIDITE]]&gt;=TODAY())*1</f>
        <v>1</v>
      </c>
      <c r="BT114" s="23" t="s">
        <v>150</v>
      </c>
      <c r="BU11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4" s="22"/>
      <c r="BW11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1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1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1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4" s="80">
        <f ca="1">REFERENCEMENT_FACADE[[#This Row],[VALIDITE]]</f>
        <v>1</v>
      </c>
      <c r="CF114" s="26">
        <f>IF(RECH_SUPPORT=TRUE,IF(MID(REFERENCEMENT_FACADE[[#This Row],[Colonne support visé]],1,3)="OUI",1,IF(OR(MID(REFERENCEMENT_FACADE[[#This Row],[Colonne support visé]],1,3)="non",MID(REFERENCEMENT_FACADE[[#This Row],[Colonne support visé]],1,2)="SO"),0,0)),1)</f>
        <v>1</v>
      </c>
      <c r="CG114" s="26">
        <f>IF(RECH_HAUTEUR=FALSE,1,IF(AND(MID(REFERENCEMENT_FACADE[[#This Row],[Colonne situation visé]],1,3)="oui",HAUT_VISEE&lt;=REFERENCEMENT_FACADE[[#This Row],[LIMITATION DE HAUTEUR DE FACADE]],HAUT_VISEE&lt;&gt;"",SITUA_VISEE&lt;&gt;""),1,IF(MID(REFERENCEMENT_FACADE[[#This Row],[Colonne situation visé]],1,3)="non",0,"ERREUR")))</f>
        <v>1</v>
      </c>
      <c r="CH11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4" s="26">
        <f ca="1">IF(REFERENCEMENT_FACADE[[#This Row],[Eligibilité procédé]]&lt;&gt;0,COUNTIF(REFERENCEMENT_FACADE[Eligibilité procédé],"&lt;="&amp;REFERENCEMENT_FACADE[[#This Row],[Eligibilité procédé]])-COUNTIF(REFERENCEMENT_FACADE[Eligibilité procédé],"=0"),ROWS(REFERENCEMENT_FACADE[Ordre]))</f>
        <v>109</v>
      </c>
      <c r="CJ114" s="26">
        <f ca="1">IF(COUNTIF((REFERENCEMENT_FACADE[[#This Row],[Validité]:[zone de simicité]]),"&lt;&gt;"&amp;"")=SUM(REFERENCEMENT_FACADE[[#This Row],[Validité]:[zone de simicité]]),ROW(REFERENCEMENT_FACADE[[#This Row],[zone de simicité]]),"")</f>
        <v>114</v>
      </c>
    </row>
    <row r="115" spans="1:88" s="5" customFormat="1" ht="285" x14ac:dyDescent="0.25">
      <c r="A115" s="92">
        <v>45254</v>
      </c>
      <c r="B115" s="23" t="s">
        <v>165</v>
      </c>
      <c r="C115" s="23" t="s">
        <v>455</v>
      </c>
      <c r="D115" s="23" t="s">
        <v>484</v>
      </c>
      <c r="E115" s="24" t="s">
        <v>485</v>
      </c>
      <c r="F115" s="50" t="s">
        <v>151</v>
      </c>
      <c r="G115" s="51" t="s">
        <v>152</v>
      </c>
      <c r="H115" s="76" t="s">
        <v>150</v>
      </c>
      <c r="I115" s="19" t="s">
        <v>152</v>
      </c>
      <c r="J115" s="42" t="str">
        <f>IF(REFERENCEMENT_FACADE[[#This Row],[Charpente bois (NF DTU 31.1)]]="OUI","SO",IF(OR(REFERENCEMENT_FACADE[[#This Row],[FOB (Sous AT/DTA/ATEx)]]="OUI",REFERENCEMENT_FACADE[[#This Row],[FOB (NF DTU 31.4)]]="OUI"),"OUI","SO"))</f>
        <v>OUI</v>
      </c>
      <c r="K115" s="75" t="s">
        <v>152</v>
      </c>
      <c r="L115" s="22" t="s">
        <v>161</v>
      </c>
      <c r="M115" s="23" t="s">
        <v>161</v>
      </c>
      <c r="N115" s="23" t="s">
        <v>161</v>
      </c>
      <c r="O115" s="23" t="s">
        <v>161</v>
      </c>
      <c r="P115" s="23" t="s">
        <v>161</v>
      </c>
      <c r="Q115" s="23" t="s">
        <v>161</v>
      </c>
      <c r="R115" s="23" t="s">
        <v>161</v>
      </c>
      <c r="S115" s="23" t="s">
        <v>161</v>
      </c>
      <c r="T115" s="23" t="s">
        <v>161</v>
      </c>
      <c r="U115" s="23" t="s">
        <v>152</v>
      </c>
      <c r="V115" s="23" t="s">
        <v>152</v>
      </c>
      <c r="W115" s="24" t="s">
        <v>152</v>
      </c>
      <c r="X115" s="25" t="s">
        <v>161</v>
      </c>
      <c r="Y115" s="23" t="s">
        <v>161</v>
      </c>
      <c r="Z115" s="23" t="s">
        <v>161</v>
      </c>
      <c r="AA115" s="23" t="s">
        <v>161</v>
      </c>
      <c r="AB115" s="23" t="s">
        <v>161</v>
      </c>
      <c r="AC115" s="23" t="s">
        <v>161</v>
      </c>
      <c r="AD115" s="23" t="s">
        <v>161</v>
      </c>
      <c r="AE115" s="23" t="s">
        <v>161</v>
      </c>
      <c r="AF115" s="23" t="s">
        <v>161</v>
      </c>
      <c r="AG115" s="23" t="s">
        <v>152</v>
      </c>
      <c r="AH115" s="23" t="s">
        <v>152</v>
      </c>
      <c r="AI115" s="24" t="s">
        <v>152</v>
      </c>
      <c r="AJ115" s="81" t="s">
        <v>486</v>
      </c>
      <c r="AK115" s="81" t="s">
        <v>486</v>
      </c>
      <c r="AL115" s="81" t="s">
        <v>486</v>
      </c>
      <c r="AM115" s="81" t="s">
        <v>486</v>
      </c>
      <c r="AN115" s="81" t="s">
        <v>486</v>
      </c>
      <c r="AO115" s="81" t="s">
        <v>486</v>
      </c>
      <c r="AP115" s="81" t="s">
        <v>486</v>
      </c>
      <c r="AQ115" s="81" t="s">
        <v>486</v>
      </c>
      <c r="AR115" s="81" t="s">
        <v>486</v>
      </c>
      <c r="AS115" s="55"/>
      <c r="AT115" s="55"/>
      <c r="AU115" s="55"/>
      <c r="AV115" s="81" t="s">
        <v>486</v>
      </c>
      <c r="AW115" s="81" t="s">
        <v>486</v>
      </c>
      <c r="AX115" s="81" t="s">
        <v>486</v>
      </c>
      <c r="AY115" s="81" t="s">
        <v>486</v>
      </c>
      <c r="AZ115" s="81" t="s">
        <v>486</v>
      </c>
      <c r="BA115" s="81" t="s">
        <v>486</v>
      </c>
      <c r="BB115" s="81" t="s">
        <v>486</v>
      </c>
      <c r="BC115" s="81" t="s">
        <v>486</v>
      </c>
      <c r="BD115" s="81" t="s">
        <v>486</v>
      </c>
      <c r="BE115" s="55"/>
      <c r="BF115" s="55"/>
      <c r="BG115" s="55"/>
      <c r="BH115" s="56" t="s">
        <v>154</v>
      </c>
      <c r="BI115" s="77">
        <v>4</v>
      </c>
      <c r="BJ115" s="23" t="s">
        <v>179</v>
      </c>
      <c r="BK115" s="23" t="s">
        <v>179</v>
      </c>
      <c r="BL115" s="23" t="s">
        <v>179</v>
      </c>
      <c r="BM115" s="78" t="s">
        <v>487</v>
      </c>
      <c r="BN115" s="20" t="s">
        <v>155</v>
      </c>
      <c r="BO115" s="22">
        <v>1</v>
      </c>
      <c r="BP115" s="23" t="s">
        <v>205</v>
      </c>
      <c r="BQ115" s="23" t="s">
        <v>488</v>
      </c>
      <c r="BR115" s="53">
        <v>46325</v>
      </c>
      <c r="BS115" s="84">
        <f ca="1">+(REFERENCEMENT_FACADE[[#This Row],[AVIS LIMITE AU / VALIDITE]]&gt;=TODAY())*1</f>
        <v>1</v>
      </c>
      <c r="BT115" s="23" t="s">
        <v>206</v>
      </c>
      <c r="BU11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5" s="90" t="s">
        <v>489</v>
      </c>
      <c r="BW11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34</v>
      </c>
      <c r="BZ11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(NF DTU 31.4)</v>
      </c>
      <c r="CC11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34 m
(Situation d) h≤ 34 m</v>
      </c>
      <c r="CD11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5" s="80">
        <f ca="1">REFERENCEMENT_FACADE[[#This Row],[VALIDITE]]</f>
        <v>1</v>
      </c>
      <c r="CF115" s="26">
        <f>IF(RECH_SUPPORT=TRUE,IF(MID(REFERENCEMENT_FACADE[[#This Row],[Colonne support visé]],1,3)="OUI",1,IF(OR(MID(REFERENCEMENT_FACADE[[#This Row],[Colonne support visé]],1,3)="non",MID(REFERENCEMENT_FACADE[[#This Row],[Colonne support visé]],1,2)="SO"),0,0)),1)</f>
        <v>1</v>
      </c>
      <c r="CG115" s="26">
        <f>IF(RECH_HAUTEUR=FALSE,1,IF(AND(MID(REFERENCEMENT_FACADE[[#This Row],[Colonne situation visé]],1,3)="oui",HAUT_VISEE&lt;=REFERENCEMENT_FACADE[[#This Row],[LIMITATION DE HAUTEUR DE FACADE]],HAUT_VISEE&lt;&gt;"",SITUA_VISEE&lt;&gt;""),1,IF(MID(REFERENCEMENT_FACADE[[#This Row],[Colonne situation visé]],1,3)="non",0,"ERREUR")))</f>
        <v>1</v>
      </c>
      <c r="CH11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5" s="26">
        <f ca="1">IF(REFERENCEMENT_FACADE[[#This Row],[Eligibilité procédé]]&lt;&gt;0,COUNTIF(REFERENCEMENT_FACADE[Eligibilité procédé],"&lt;="&amp;REFERENCEMENT_FACADE[[#This Row],[Eligibilité procédé]])-COUNTIF(REFERENCEMENT_FACADE[Eligibilité procédé],"=0"),ROWS(REFERENCEMENT_FACADE[Ordre]))</f>
        <v>110</v>
      </c>
      <c r="CJ115" s="26">
        <f ca="1">IF(COUNTIF((REFERENCEMENT_FACADE[[#This Row],[Validité]:[zone de simicité]]),"&lt;&gt;"&amp;"")=SUM(REFERENCEMENT_FACADE[[#This Row],[Validité]:[zone de simicité]]),ROW(REFERENCEMENT_FACADE[[#This Row],[zone de simicité]]),"")</f>
        <v>115</v>
      </c>
    </row>
    <row r="116" spans="1:88" s="5" customFormat="1" ht="285" x14ac:dyDescent="0.25">
      <c r="A116" s="92">
        <v>45254</v>
      </c>
      <c r="B116" s="23" t="s">
        <v>369</v>
      </c>
      <c r="C116" s="23" t="s">
        <v>366</v>
      </c>
      <c r="D116" s="23" t="s">
        <v>490</v>
      </c>
      <c r="E116" s="24" t="s">
        <v>485</v>
      </c>
      <c r="F116" s="50" t="s">
        <v>151</v>
      </c>
      <c r="G116" s="51" t="s">
        <v>152</v>
      </c>
      <c r="H116" s="76" t="s">
        <v>150</v>
      </c>
      <c r="I116" s="19" t="s">
        <v>152</v>
      </c>
      <c r="J116" s="42" t="str">
        <f>IF(REFERENCEMENT_FACADE[[#This Row],[Charpente bois (NF DTU 31.1)]]="OUI","SO",IF(OR(REFERENCEMENT_FACADE[[#This Row],[FOB (Sous AT/DTA/ATEx)]]="OUI",REFERENCEMENT_FACADE[[#This Row],[FOB (NF DTU 31.4)]]="OUI"),"OUI","SO"))</f>
        <v>OUI</v>
      </c>
      <c r="K116" s="75" t="s">
        <v>152</v>
      </c>
      <c r="L116" s="22" t="s">
        <v>161</v>
      </c>
      <c r="M116" s="23" t="s">
        <v>161</v>
      </c>
      <c r="N116" s="23" t="s">
        <v>161</v>
      </c>
      <c r="O116" s="23" t="s">
        <v>161</v>
      </c>
      <c r="P116" s="23" t="s">
        <v>161</v>
      </c>
      <c r="Q116" s="23" t="s">
        <v>161</v>
      </c>
      <c r="R116" s="23" t="s">
        <v>161</v>
      </c>
      <c r="S116" s="23" t="s">
        <v>152</v>
      </c>
      <c r="T116" s="23" t="s">
        <v>152</v>
      </c>
      <c r="U116" s="23" t="s">
        <v>152</v>
      </c>
      <c r="V116" s="23" t="s">
        <v>152</v>
      </c>
      <c r="W116" s="24" t="s">
        <v>152</v>
      </c>
      <c r="X116" s="25" t="s">
        <v>161</v>
      </c>
      <c r="Y116" s="23" t="s">
        <v>161</v>
      </c>
      <c r="Z116" s="23" t="s">
        <v>161</v>
      </c>
      <c r="AA116" s="23" t="s">
        <v>161</v>
      </c>
      <c r="AB116" s="23" t="s">
        <v>161</v>
      </c>
      <c r="AC116" s="23" t="s">
        <v>161</v>
      </c>
      <c r="AD116" s="23" t="s">
        <v>161</v>
      </c>
      <c r="AE116" s="23" t="s">
        <v>152</v>
      </c>
      <c r="AF116" s="23" t="s">
        <v>152</v>
      </c>
      <c r="AG116" s="23" t="s">
        <v>152</v>
      </c>
      <c r="AH116" s="23" t="s">
        <v>152</v>
      </c>
      <c r="AI116" s="24" t="s">
        <v>152</v>
      </c>
      <c r="AJ116" s="81" t="s">
        <v>486</v>
      </c>
      <c r="AK116" s="81" t="s">
        <v>486</v>
      </c>
      <c r="AL116" s="81" t="s">
        <v>486</v>
      </c>
      <c r="AM116" s="81" t="s">
        <v>486</v>
      </c>
      <c r="AN116" s="81" t="s">
        <v>486</v>
      </c>
      <c r="AO116" s="81" t="s">
        <v>486</v>
      </c>
      <c r="AP116" s="81" t="s">
        <v>486</v>
      </c>
      <c r="AQ116" s="81"/>
      <c r="AR116" s="81"/>
      <c r="AS116" s="55"/>
      <c r="AT116" s="55"/>
      <c r="AU116" s="55"/>
      <c r="AV116" s="81" t="s">
        <v>486</v>
      </c>
      <c r="AW116" s="81" t="s">
        <v>486</v>
      </c>
      <c r="AX116" s="81" t="s">
        <v>486</v>
      </c>
      <c r="AY116" s="81" t="s">
        <v>486</v>
      </c>
      <c r="AZ116" s="81" t="s">
        <v>486</v>
      </c>
      <c r="BA116" s="81" t="s">
        <v>486</v>
      </c>
      <c r="BB116" s="81" t="s">
        <v>486</v>
      </c>
      <c r="BC116" s="81"/>
      <c r="BD116" s="81"/>
      <c r="BE116" s="55"/>
      <c r="BF116" s="55"/>
      <c r="BG116" s="55"/>
      <c r="BH116" s="56" t="s">
        <v>154</v>
      </c>
      <c r="BI116" s="77">
        <v>4</v>
      </c>
      <c r="BJ116" s="23" t="s">
        <v>179</v>
      </c>
      <c r="BK116" s="23" t="s">
        <v>179</v>
      </c>
      <c r="BL116" s="23" t="s">
        <v>179</v>
      </c>
      <c r="BM116" s="78" t="s">
        <v>487</v>
      </c>
      <c r="BN116" s="20" t="s">
        <v>155</v>
      </c>
      <c r="BO116" s="22">
        <v>1</v>
      </c>
      <c r="BP116" s="23" t="s">
        <v>205</v>
      </c>
      <c r="BQ116" s="23" t="s">
        <v>488</v>
      </c>
      <c r="BR116" s="53">
        <v>46325</v>
      </c>
      <c r="BS116" s="84">
        <f ca="1">+(REFERENCEMENT_FACADE[[#This Row],[AVIS LIMITE AU / VALIDITE]]&gt;=TODAY())*1</f>
        <v>1</v>
      </c>
      <c r="BT116" s="23" t="s">
        <v>206</v>
      </c>
      <c r="BU11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6" s="90" t="s">
        <v>489</v>
      </c>
      <c r="BW11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1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1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(NF DTU 31.4)</v>
      </c>
      <c r="CC11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1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6" s="80">
        <f ca="1">REFERENCEMENT_FACADE[[#This Row],[VALIDITE]]</f>
        <v>1</v>
      </c>
      <c r="CF116" s="26">
        <f>IF(RECH_SUPPORT=TRUE,IF(MID(REFERENCEMENT_FACADE[[#This Row],[Colonne support visé]],1,3)="OUI",1,IF(OR(MID(REFERENCEMENT_FACADE[[#This Row],[Colonne support visé]],1,3)="non",MID(REFERENCEMENT_FACADE[[#This Row],[Colonne support visé]],1,2)="SO"),0,0)),1)</f>
        <v>1</v>
      </c>
      <c r="CG116" s="26">
        <f>IF(RECH_HAUTEUR=FALSE,1,IF(AND(MID(REFERENCEMENT_FACADE[[#This Row],[Colonne situation visé]],1,3)="oui",HAUT_VISEE&lt;=REFERENCEMENT_FACADE[[#This Row],[LIMITATION DE HAUTEUR DE FACADE]],HAUT_VISEE&lt;&gt;"",SITUA_VISEE&lt;&gt;""),1,IF(MID(REFERENCEMENT_FACADE[[#This Row],[Colonne situation visé]],1,3)="non",0,"ERREUR")))</f>
        <v>1</v>
      </c>
      <c r="CH11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6" s="26">
        <f ca="1">IF(REFERENCEMENT_FACADE[[#This Row],[Eligibilité procédé]]&lt;&gt;0,COUNTIF(REFERENCEMENT_FACADE[Eligibilité procédé],"&lt;="&amp;REFERENCEMENT_FACADE[[#This Row],[Eligibilité procédé]])-COUNTIF(REFERENCEMENT_FACADE[Eligibilité procédé],"=0"),ROWS(REFERENCEMENT_FACADE[Ordre]))</f>
        <v>111</v>
      </c>
      <c r="CJ116" s="26">
        <f ca="1">IF(COUNTIF((REFERENCEMENT_FACADE[[#This Row],[Validité]:[zone de simicité]]),"&lt;&gt;"&amp;"")=SUM(REFERENCEMENT_FACADE[[#This Row],[Validité]:[zone de simicité]]),ROW(REFERENCEMENT_FACADE[[#This Row],[zone de simicité]]),"")</f>
        <v>116</v>
      </c>
    </row>
    <row r="117" spans="1:88" s="5" customFormat="1" ht="240" x14ac:dyDescent="0.25">
      <c r="A117" s="181">
        <v>44652</v>
      </c>
      <c r="B117" s="23" t="s">
        <v>165</v>
      </c>
      <c r="C117" s="23" t="s">
        <v>245</v>
      </c>
      <c r="D117" s="23" t="s">
        <v>292</v>
      </c>
      <c r="E117" s="24" t="s">
        <v>293</v>
      </c>
      <c r="F117" s="22" t="s">
        <v>151</v>
      </c>
      <c r="G117" s="23" t="s">
        <v>150</v>
      </c>
      <c r="H117" s="42" t="s">
        <v>152</v>
      </c>
      <c r="I117" s="19" t="s">
        <v>152</v>
      </c>
      <c r="J117" s="42" t="str">
        <f>IF(REFERENCEMENT_FACADE[[#This Row],[Charpente bois (NF DTU 31.1)]]="OUI","SO",IF(OR(REFERENCEMENT_FACADE[[#This Row],[FOB (Sous AT/DTA/ATEx)]]="OUI",REFERENCEMENT_FACADE[[#This Row],[FOB (NF DTU 31.4)]]="OUI"),"OUI","SO"))</f>
        <v>SO</v>
      </c>
      <c r="K117" s="24" t="s">
        <v>247</v>
      </c>
      <c r="L117" s="22" t="s">
        <v>150</v>
      </c>
      <c r="M117" s="23" t="s">
        <v>150</v>
      </c>
      <c r="N117" s="23" t="s">
        <v>152</v>
      </c>
      <c r="O117" s="23" t="s">
        <v>152</v>
      </c>
      <c r="P117" s="23" t="s">
        <v>152</v>
      </c>
      <c r="Q117" s="23" t="s">
        <v>152</v>
      </c>
      <c r="R117" s="23" t="s">
        <v>152</v>
      </c>
      <c r="S117" s="23" t="s">
        <v>152</v>
      </c>
      <c r="T117" s="23" t="s">
        <v>152</v>
      </c>
      <c r="U117" s="23" t="s">
        <v>152</v>
      </c>
      <c r="V117" s="23" t="s">
        <v>152</v>
      </c>
      <c r="W117" s="24" t="s">
        <v>152</v>
      </c>
      <c r="X117" s="25" t="s">
        <v>150</v>
      </c>
      <c r="Y117" s="23" t="s">
        <v>152</v>
      </c>
      <c r="Z117" s="23" t="s">
        <v>152</v>
      </c>
      <c r="AA117" s="23" t="s">
        <v>152</v>
      </c>
      <c r="AB117" s="23" t="s">
        <v>152</v>
      </c>
      <c r="AC117" s="23" t="s">
        <v>152</v>
      </c>
      <c r="AD117" s="23" t="s">
        <v>152</v>
      </c>
      <c r="AE117" s="23" t="s">
        <v>152</v>
      </c>
      <c r="AF117" s="23" t="s">
        <v>152</v>
      </c>
      <c r="AG117" s="23" t="s">
        <v>152</v>
      </c>
      <c r="AH117" s="23" t="s">
        <v>152</v>
      </c>
      <c r="AI117" s="24" t="s">
        <v>152</v>
      </c>
      <c r="AJ117" s="81" t="s">
        <v>153</v>
      </c>
      <c r="AK117" s="81" t="s">
        <v>153</v>
      </c>
      <c r="AL117" s="55"/>
      <c r="AM117" s="55"/>
      <c r="AN117" s="55"/>
      <c r="AO117" s="55"/>
      <c r="AP117" s="55"/>
      <c r="AQ117" s="55"/>
      <c r="AR117" s="55"/>
      <c r="AS117" s="55"/>
      <c r="AT117" s="55"/>
      <c r="AU117" s="55"/>
      <c r="AV117" s="81" t="s">
        <v>153</v>
      </c>
      <c r="AW117" s="55"/>
      <c r="AX117" s="55"/>
      <c r="AY117" s="55"/>
      <c r="AZ117" s="55"/>
      <c r="BA117" s="55"/>
      <c r="BB117" s="55"/>
      <c r="BC117" s="55"/>
      <c r="BD117" s="55"/>
      <c r="BE117" s="55"/>
      <c r="BF117" s="55"/>
      <c r="BG117" s="55"/>
      <c r="BH117" s="56" t="s">
        <v>154</v>
      </c>
      <c r="BI117" s="77">
        <v>4</v>
      </c>
      <c r="BJ117" s="29">
        <v>2</v>
      </c>
      <c r="BK117" s="29">
        <v>1</v>
      </c>
      <c r="BL117" s="29">
        <v>1</v>
      </c>
      <c r="BM117" s="78"/>
      <c r="BN117" s="20" t="s">
        <v>155</v>
      </c>
      <c r="BO117" s="22">
        <v>0</v>
      </c>
      <c r="BP117" s="23" t="s">
        <v>156</v>
      </c>
      <c r="BQ117" s="23" t="s">
        <v>294</v>
      </c>
      <c r="BR117" s="87">
        <v>46418</v>
      </c>
      <c r="BS117" s="84">
        <f ca="1">+(REFERENCEMENT_FACADE[[#This Row],[AVIS LIMITE AU / VALIDITE]]&gt;=TODAY())*1</f>
        <v>1</v>
      </c>
      <c r="BT117" s="23" t="s">
        <v>150</v>
      </c>
      <c r="BU11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7" s="22" t="s">
        <v>295</v>
      </c>
      <c r="BW11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1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1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1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1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7" s="80">
        <f ca="1">REFERENCEMENT_FACADE[[#This Row],[VALIDITE]]</f>
        <v>1</v>
      </c>
      <c r="CF117" s="26">
        <f>IF(RECH_SUPPORT=TRUE,IF(MID(REFERENCEMENT_FACADE[[#This Row],[Colonne support visé]],1,3)="OUI",1,IF(OR(MID(REFERENCEMENT_FACADE[[#This Row],[Colonne support visé]],1,3)="non",MID(REFERENCEMENT_FACADE[[#This Row],[Colonne support visé]],1,2)="SO"),0,0)),1)</f>
        <v>1</v>
      </c>
      <c r="CG117" s="26">
        <f>IF(RECH_HAUTEUR=FALSE,1,IF(AND(MID(REFERENCEMENT_FACADE[[#This Row],[Colonne situation visé]],1,3)="oui",HAUT_VISEE&lt;=REFERENCEMENT_FACADE[[#This Row],[LIMITATION DE HAUTEUR DE FACADE]],HAUT_VISEE&lt;&gt;"",SITUA_VISEE&lt;&gt;""),1,IF(MID(REFERENCEMENT_FACADE[[#This Row],[Colonne situation visé]],1,3)="non",0,"ERREUR")))</f>
        <v>1</v>
      </c>
      <c r="CH11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7" s="26">
        <f ca="1">IF(REFERENCEMENT_FACADE[[#This Row],[Eligibilité procédé]]&lt;&gt;0,COUNTIF(REFERENCEMENT_FACADE[Eligibilité procédé],"&lt;="&amp;REFERENCEMENT_FACADE[[#This Row],[Eligibilité procédé]])-COUNTIF(REFERENCEMENT_FACADE[Eligibilité procédé],"=0"),ROWS(REFERENCEMENT_FACADE[Ordre]))</f>
        <v>112</v>
      </c>
      <c r="CJ117" s="26">
        <f ca="1">IF(COUNTIF((REFERENCEMENT_FACADE[[#This Row],[Validité]:[zone de simicité]]),"&lt;&gt;"&amp;"")=SUM(REFERENCEMENT_FACADE[[#This Row],[Validité]:[zone de simicité]]),ROW(REFERENCEMENT_FACADE[[#This Row],[zone de simicité]]),"")</f>
        <v>117</v>
      </c>
    </row>
    <row r="118" spans="1:88" s="5" customFormat="1" ht="240" x14ac:dyDescent="0.25">
      <c r="A118" s="166">
        <v>45254</v>
      </c>
      <c r="B118" s="33" t="s">
        <v>158</v>
      </c>
      <c r="C118" s="130" t="s">
        <v>491</v>
      </c>
      <c r="D118" s="33" t="s">
        <v>492</v>
      </c>
      <c r="E118" s="152" t="s">
        <v>493</v>
      </c>
      <c r="F118" s="151" t="s">
        <v>151</v>
      </c>
      <c r="G118" s="33" t="s">
        <v>150</v>
      </c>
      <c r="H118" s="157" t="s">
        <v>152</v>
      </c>
      <c r="I118" s="155" t="s">
        <v>152</v>
      </c>
      <c r="J118" s="157" t="str">
        <f>IF(REFERENCEMENT_FACADE[[#This Row],[Charpente bois (NF DTU 31.1)]]="OUI","SO",IF(OR(REFERENCEMENT_FACADE[[#This Row],[FOB (Sous AT/DTA/ATEx)]]="OUI",REFERENCEMENT_FACADE[[#This Row],[FOB (NF DTU 31.4)]]="OUI"),"OUI","SO"))</f>
        <v>SO</v>
      </c>
      <c r="K118" s="187" t="s">
        <v>150</v>
      </c>
      <c r="L118" s="151" t="s">
        <v>150</v>
      </c>
      <c r="M118" s="33" t="s">
        <v>150</v>
      </c>
      <c r="N118" s="33" t="s">
        <v>150</v>
      </c>
      <c r="O118" s="33" t="s">
        <v>152</v>
      </c>
      <c r="P118" s="33" t="s">
        <v>152</v>
      </c>
      <c r="Q118" s="33" t="s">
        <v>152</v>
      </c>
      <c r="R118" s="33" t="s">
        <v>152</v>
      </c>
      <c r="S118" s="33" t="s">
        <v>152</v>
      </c>
      <c r="T118" s="33" t="s">
        <v>152</v>
      </c>
      <c r="U118" s="33" t="s">
        <v>152</v>
      </c>
      <c r="V118" s="33" t="s">
        <v>152</v>
      </c>
      <c r="W118" s="152" t="s">
        <v>152</v>
      </c>
      <c r="X118" s="206" t="s">
        <v>150</v>
      </c>
      <c r="Y118" s="33" t="s">
        <v>152</v>
      </c>
      <c r="Z118" s="33" t="s">
        <v>152</v>
      </c>
      <c r="AA118" s="33" t="s">
        <v>152</v>
      </c>
      <c r="AB118" s="33" t="s">
        <v>152</v>
      </c>
      <c r="AC118" s="33" t="s">
        <v>152</v>
      </c>
      <c r="AD118" s="33" t="s">
        <v>152</v>
      </c>
      <c r="AE118" s="33" t="s">
        <v>152</v>
      </c>
      <c r="AF118" s="33" t="s">
        <v>152</v>
      </c>
      <c r="AG118" s="33" t="s">
        <v>152</v>
      </c>
      <c r="AH118" s="33" t="s">
        <v>152</v>
      </c>
      <c r="AI118" s="152" t="s">
        <v>152</v>
      </c>
      <c r="AJ118" s="81" t="s">
        <v>153</v>
      </c>
      <c r="AK118" s="81" t="s">
        <v>153</v>
      </c>
      <c r="AL118" s="81" t="s">
        <v>153</v>
      </c>
      <c r="AM118" s="55"/>
      <c r="AN118" s="55"/>
      <c r="AO118" s="55"/>
      <c r="AP118" s="55"/>
      <c r="AQ118" s="55"/>
      <c r="AR118" s="55"/>
      <c r="AS118" s="55"/>
      <c r="AT118" s="55"/>
      <c r="AU118" s="55"/>
      <c r="AV118" s="81" t="s">
        <v>153</v>
      </c>
      <c r="AW118" s="55"/>
      <c r="AX118" s="55"/>
      <c r="AY118" s="55"/>
      <c r="AZ118" s="55"/>
      <c r="BA118" s="148"/>
      <c r="BB118" s="148"/>
      <c r="BC118" s="148"/>
      <c r="BD118" s="148"/>
      <c r="BE118" s="148"/>
      <c r="BF118" s="148"/>
      <c r="BG118" s="148"/>
      <c r="BH118" s="160" t="s">
        <v>154</v>
      </c>
      <c r="BI118" s="189">
        <v>4</v>
      </c>
      <c r="BJ118" s="191">
        <v>2</v>
      </c>
      <c r="BK118" s="191">
        <v>1</v>
      </c>
      <c r="BL118" s="191">
        <v>1</v>
      </c>
      <c r="BM118" s="179"/>
      <c r="BN118" s="20" t="s">
        <v>155</v>
      </c>
      <c r="BO118" s="151">
        <v>0</v>
      </c>
      <c r="BP118" s="33" t="s">
        <v>164</v>
      </c>
      <c r="BQ118" s="33" t="s">
        <v>494</v>
      </c>
      <c r="BR118" s="183">
        <v>46996</v>
      </c>
      <c r="BS118" s="180">
        <f ca="1">+(REFERENCEMENT_FACADE[[#This Row],[AVIS LIMITE AU / VALIDITE]]&gt;=TODAY())*1</f>
        <v>1</v>
      </c>
      <c r="BT118" s="33" t="s">
        <v>150</v>
      </c>
      <c r="BU11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8" s="151"/>
      <c r="BW11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1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1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1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1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8" s="80">
        <f ca="1">REFERENCEMENT_FACADE[[#This Row],[VALIDITE]]</f>
        <v>1</v>
      </c>
      <c r="CF118" s="26">
        <f>IF(RECH_SUPPORT=TRUE,IF(MID(REFERENCEMENT_FACADE[[#This Row],[Colonne support visé]],1,3)="OUI",1,IF(OR(MID(REFERENCEMENT_FACADE[[#This Row],[Colonne support visé]],1,3)="non",MID(REFERENCEMENT_FACADE[[#This Row],[Colonne support visé]],1,2)="SO"),0,0)),1)</f>
        <v>1</v>
      </c>
      <c r="CG118" s="26">
        <f>IF(RECH_HAUTEUR=FALSE,1,IF(AND(MID(REFERENCEMENT_FACADE[[#This Row],[Colonne situation visé]],1,3)="oui",HAUT_VISEE&lt;=REFERENCEMENT_FACADE[[#This Row],[LIMITATION DE HAUTEUR DE FACADE]],HAUT_VISEE&lt;&gt;"",SITUA_VISEE&lt;&gt;""),1,IF(MID(REFERENCEMENT_FACADE[[#This Row],[Colonne situation visé]],1,3)="non",0,"ERREUR")))</f>
        <v>1</v>
      </c>
      <c r="CH11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8" s="26">
        <f ca="1">IF(REFERENCEMENT_FACADE[[#This Row],[Eligibilité procédé]]&lt;&gt;0,COUNTIF(REFERENCEMENT_FACADE[Eligibilité procédé],"&lt;="&amp;REFERENCEMENT_FACADE[[#This Row],[Eligibilité procédé]])-COUNTIF(REFERENCEMENT_FACADE[Eligibilité procédé],"=0"),ROWS(REFERENCEMENT_FACADE[Ordre]))</f>
        <v>113</v>
      </c>
      <c r="CJ118" s="26">
        <f ca="1">IF(COUNTIF((REFERENCEMENT_FACADE[[#This Row],[Validité]:[zone de simicité]]),"&lt;&gt;"&amp;"")=SUM(REFERENCEMENT_FACADE[[#This Row],[Validité]:[zone de simicité]]),ROW(REFERENCEMENT_FACADE[[#This Row],[zone de simicité]]),"")</f>
        <v>118</v>
      </c>
    </row>
    <row r="119" spans="1:88" s="5" customFormat="1" ht="240" x14ac:dyDescent="0.25">
      <c r="A119" s="113">
        <v>45700</v>
      </c>
      <c r="B119" s="37" t="s">
        <v>165</v>
      </c>
      <c r="C119" s="37" t="s">
        <v>706</v>
      </c>
      <c r="D119" s="37" t="s">
        <v>707</v>
      </c>
      <c r="E119" s="38" t="s">
        <v>293</v>
      </c>
      <c r="F119" s="190" t="s">
        <v>151</v>
      </c>
      <c r="G119" s="131" t="s">
        <v>150</v>
      </c>
      <c r="H119" s="211" t="s">
        <v>152</v>
      </c>
      <c r="I119" s="182" t="s">
        <v>152</v>
      </c>
      <c r="J119" s="121" t="str">
        <f>IF(REFERENCEMENT_FACADE[[#This Row],[Charpente bois (NF DTU 31.1)]]="OUI","SO",IF(OR(REFERENCEMENT_FACADE[[#This Row],[FOB (Sous AT/DTA/ATEx)]]="OUI",REFERENCEMENT_FACADE[[#This Row],[FOB (NF DTU 31.4)]]="OUI"),"OUI","SO"))</f>
        <v>SO</v>
      </c>
      <c r="K119" s="212" t="s">
        <v>167</v>
      </c>
      <c r="L119" s="40" t="s">
        <v>150</v>
      </c>
      <c r="M119" s="37" t="s">
        <v>150</v>
      </c>
      <c r="N119" s="37" t="s">
        <v>152</v>
      </c>
      <c r="O119" s="37" t="s">
        <v>152</v>
      </c>
      <c r="P119" s="37" t="s">
        <v>152</v>
      </c>
      <c r="Q119" s="37" t="s">
        <v>152</v>
      </c>
      <c r="R119" s="37" t="s">
        <v>152</v>
      </c>
      <c r="S119" s="37" t="s">
        <v>152</v>
      </c>
      <c r="T119" s="37" t="s">
        <v>152</v>
      </c>
      <c r="U119" s="37" t="s">
        <v>152</v>
      </c>
      <c r="V119" s="37" t="s">
        <v>152</v>
      </c>
      <c r="W119" s="38" t="s">
        <v>152</v>
      </c>
      <c r="X119" s="41" t="s">
        <v>150</v>
      </c>
      <c r="Y119" s="37" t="s">
        <v>152</v>
      </c>
      <c r="Z119" s="37" t="s">
        <v>152</v>
      </c>
      <c r="AA119" s="37" t="s">
        <v>152</v>
      </c>
      <c r="AB119" s="37" t="s">
        <v>152</v>
      </c>
      <c r="AC119" s="37" t="s">
        <v>152</v>
      </c>
      <c r="AD119" s="37" t="s">
        <v>152</v>
      </c>
      <c r="AE119" s="37" t="s">
        <v>152</v>
      </c>
      <c r="AF119" s="37" t="s">
        <v>152</v>
      </c>
      <c r="AG119" s="37" t="s">
        <v>152</v>
      </c>
      <c r="AH119" s="37" t="s">
        <v>152</v>
      </c>
      <c r="AI119" s="38" t="s">
        <v>152</v>
      </c>
      <c r="AJ119" s="81" t="s">
        <v>153</v>
      </c>
      <c r="AK119" s="81" t="s">
        <v>153</v>
      </c>
      <c r="AL119" s="55"/>
      <c r="AM119" s="55"/>
      <c r="AN119" s="55"/>
      <c r="AO119" s="149"/>
      <c r="AP119" s="149"/>
      <c r="AQ119" s="149"/>
      <c r="AR119" s="149"/>
      <c r="AS119" s="149"/>
      <c r="AT119" s="149"/>
      <c r="AU119" s="149"/>
      <c r="AV119" s="81" t="s">
        <v>153</v>
      </c>
      <c r="AW119" s="55"/>
      <c r="AX119" s="55"/>
      <c r="AY119" s="55"/>
      <c r="AZ119" s="55"/>
      <c r="BA119" s="149"/>
      <c r="BB119" s="149"/>
      <c r="BC119" s="149"/>
      <c r="BD119" s="149"/>
      <c r="BE119" s="149"/>
      <c r="BF119" s="149"/>
      <c r="BG119" s="149"/>
      <c r="BH119" s="119" t="s">
        <v>154</v>
      </c>
      <c r="BI119" s="40">
        <v>4</v>
      </c>
      <c r="BJ119" s="37">
        <v>2</v>
      </c>
      <c r="BK119" s="37">
        <v>1</v>
      </c>
      <c r="BL119" s="37">
        <v>1</v>
      </c>
      <c r="BM119" s="209"/>
      <c r="BN119" s="20" t="s">
        <v>155</v>
      </c>
      <c r="BO119" s="40">
        <v>0</v>
      </c>
      <c r="BP119" s="37" t="s">
        <v>164</v>
      </c>
      <c r="BQ119" s="37" t="s">
        <v>708</v>
      </c>
      <c r="BR119" s="199">
        <v>47573</v>
      </c>
      <c r="BS119" s="116">
        <f ca="1">+(REFERENCEMENT_FACADE[[#This Row],[AVIS LIMITE AU / VALIDITE]]&gt;=TODAY())*1</f>
        <v>1</v>
      </c>
      <c r="BT119" s="37" t="s">
        <v>587</v>
      </c>
      <c r="BU11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119" s="40"/>
      <c r="BW11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1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1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1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1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1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9" s="80">
        <f ca="1">REFERENCEMENT_FACADE[[#This Row],[VALIDITE]]</f>
        <v>1</v>
      </c>
      <c r="CF119" s="26">
        <f>IF(RECH_SUPPORT=TRUE,IF(MID(REFERENCEMENT_FACADE[[#This Row],[Colonne support visé]],1,3)="OUI",1,IF(OR(MID(REFERENCEMENT_FACADE[[#This Row],[Colonne support visé]],1,3)="non",MID(REFERENCEMENT_FACADE[[#This Row],[Colonne support visé]],1,2)="SO"),0,0)),1)</f>
        <v>1</v>
      </c>
      <c r="CG119" s="26">
        <f>IF(RECH_HAUTEUR=FALSE,1,IF(AND(MID(REFERENCEMENT_FACADE[[#This Row],[Colonne situation visé]],1,3)="oui",HAUT_VISEE&lt;=REFERENCEMENT_FACADE[[#This Row],[LIMITATION DE HAUTEUR DE FACADE]],HAUT_VISEE&lt;&gt;"",SITUA_VISEE&lt;&gt;""),1,IF(MID(REFERENCEMENT_FACADE[[#This Row],[Colonne situation visé]],1,3)="non",0,"ERREUR")))</f>
        <v>1</v>
      </c>
      <c r="CH11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9" s="26">
        <f ca="1">IF(REFERENCEMENT_FACADE[[#This Row],[Eligibilité procédé]]&lt;&gt;0,COUNTIF(REFERENCEMENT_FACADE[Eligibilité procédé],"&lt;="&amp;REFERENCEMENT_FACADE[[#This Row],[Eligibilité procédé]])-COUNTIF(REFERENCEMENT_FACADE[Eligibilité procédé],"=0"),ROWS(REFERENCEMENT_FACADE[Ordre]))</f>
        <v>114</v>
      </c>
      <c r="CJ119" s="26">
        <f ca="1">IF(COUNTIF((REFERENCEMENT_FACADE[[#This Row],[Validité]:[zone de simicité]]),"&lt;&gt;"&amp;"")=SUM(REFERENCEMENT_FACADE[[#This Row],[Validité]:[zone de simicité]]),ROW(REFERENCEMENT_FACADE[[#This Row],[zone de simicité]]),"")</f>
        <v>119</v>
      </c>
    </row>
    <row r="120" spans="1:88" s="5" customFormat="1" ht="240" x14ac:dyDescent="0.25">
      <c r="A120" s="82">
        <v>45216</v>
      </c>
      <c r="B120" s="23" t="s">
        <v>165</v>
      </c>
      <c r="C120" s="23" t="s">
        <v>455</v>
      </c>
      <c r="D120" s="23" t="s">
        <v>471</v>
      </c>
      <c r="E120" s="24" t="s">
        <v>472</v>
      </c>
      <c r="F120" s="30" t="s">
        <v>151</v>
      </c>
      <c r="G120" s="54" t="s">
        <v>150</v>
      </c>
      <c r="H120" s="18" t="s">
        <v>152</v>
      </c>
      <c r="I120" s="19" t="s">
        <v>152</v>
      </c>
      <c r="J120" s="42" t="str">
        <f>IF(REFERENCEMENT_FACADE[[#This Row],[Charpente bois (NF DTU 31.1)]]="OUI","SO",IF(OR(REFERENCEMENT_FACADE[[#This Row],[FOB (Sous AT/DTA/ATEx)]]="OUI",REFERENCEMENT_FACADE[[#This Row],[FOB (NF DTU 31.4)]]="OUI"),"OUI","SO"))</f>
        <v>SO</v>
      </c>
      <c r="K120" s="39" t="s">
        <v>150</v>
      </c>
      <c r="L120" s="22" t="s">
        <v>150</v>
      </c>
      <c r="M120" s="23" t="s">
        <v>150</v>
      </c>
      <c r="N120" s="23" t="s">
        <v>150</v>
      </c>
      <c r="O120" s="23" t="s">
        <v>161</v>
      </c>
      <c r="P120" s="23" t="s">
        <v>161</v>
      </c>
      <c r="Q120" s="23" t="s">
        <v>152</v>
      </c>
      <c r="R120" s="23" t="s">
        <v>152</v>
      </c>
      <c r="S120" s="23" t="s">
        <v>152</v>
      </c>
      <c r="T120" s="23" t="s">
        <v>152</v>
      </c>
      <c r="U120" s="23" t="s">
        <v>152</v>
      </c>
      <c r="V120" s="23" t="s">
        <v>152</v>
      </c>
      <c r="W120" s="24" t="s">
        <v>152</v>
      </c>
      <c r="X120" s="25" t="s">
        <v>150</v>
      </c>
      <c r="Y120" s="23" t="s">
        <v>161</v>
      </c>
      <c r="Z120" s="23" t="s">
        <v>161</v>
      </c>
      <c r="AA120" s="23" t="s">
        <v>152</v>
      </c>
      <c r="AB120" s="23" t="s">
        <v>152</v>
      </c>
      <c r="AC120" s="23" t="s">
        <v>152</v>
      </c>
      <c r="AD120" s="23" t="s">
        <v>152</v>
      </c>
      <c r="AE120" s="23" t="s">
        <v>152</v>
      </c>
      <c r="AF120" s="23" t="s">
        <v>152</v>
      </c>
      <c r="AG120" s="23" t="s">
        <v>152</v>
      </c>
      <c r="AH120" s="23" t="s">
        <v>152</v>
      </c>
      <c r="AI120" s="24" t="s">
        <v>152</v>
      </c>
      <c r="AJ120" s="81" t="s">
        <v>153</v>
      </c>
      <c r="AK120" s="81" t="s">
        <v>153</v>
      </c>
      <c r="AL120" s="81" t="s">
        <v>153</v>
      </c>
      <c r="AM120" s="81" t="s">
        <v>358</v>
      </c>
      <c r="AN120" s="81" t="s">
        <v>358</v>
      </c>
      <c r="AO120" s="81"/>
      <c r="AP120" s="81"/>
      <c r="AQ120" s="81"/>
      <c r="AR120" s="81"/>
      <c r="AS120" s="81"/>
      <c r="AT120" s="81"/>
      <c r="AU120" s="81"/>
      <c r="AV120" s="81" t="s">
        <v>153</v>
      </c>
      <c r="AW120" s="81" t="s">
        <v>358</v>
      </c>
      <c r="AX120" s="81" t="s">
        <v>358</v>
      </c>
      <c r="AY120" s="81"/>
      <c r="AZ120" s="81"/>
      <c r="BA120" s="55"/>
      <c r="BB120" s="55"/>
      <c r="BC120" s="55"/>
      <c r="BD120" s="55"/>
      <c r="BE120" s="55"/>
      <c r="BF120" s="55"/>
      <c r="BG120" s="55"/>
      <c r="BH120" s="56" t="s">
        <v>154</v>
      </c>
      <c r="BI120" s="22">
        <v>4</v>
      </c>
      <c r="BJ120" s="23" t="s">
        <v>179</v>
      </c>
      <c r="BK120" s="23" t="s">
        <v>179</v>
      </c>
      <c r="BL120" s="23">
        <v>1</v>
      </c>
      <c r="BM120" s="56" t="s">
        <v>473</v>
      </c>
      <c r="BN120" s="20" t="s">
        <v>155</v>
      </c>
      <c r="BO120" s="22">
        <v>0</v>
      </c>
      <c r="BP120" s="23" t="s">
        <v>164</v>
      </c>
      <c r="BQ120" s="23" t="s">
        <v>474</v>
      </c>
      <c r="BR120" s="58">
        <v>46811</v>
      </c>
      <c r="BS120" s="84">
        <f ca="1">+(REFERENCEMENT_FACADE[[#This Row],[AVIS LIMITE AU / VALIDITE]]&gt;=TODAY())*1</f>
        <v>1</v>
      </c>
      <c r="BT120" s="23" t="s">
        <v>152</v>
      </c>
      <c r="BU12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20" s="22"/>
      <c r="BW12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2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0" s="80">
        <f ca="1">REFERENCEMENT_FACADE[[#This Row],[VALIDITE]]</f>
        <v>1</v>
      </c>
      <c r="CF120" s="26">
        <f>IF(RECH_SUPPORT=TRUE,IF(MID(REFERENCEMENT_FACADE[[#This Row],[Colonne support visé]],1,3)="OUI",1,IF(OR(MID(REFERENCEMENT_FACADE[[#This Row],[Colonne support visé]],1,3)="non",MID(REFERENCEMENT_FACADE[[#This Row],[Colonne support visé]],1,2)="SO"),0,0)),1)</f>
        <v>1</v>
      </c>
      <c r="CG120" s="26">
        <f>IF(RECH_HAUTEUR=FALSE,1,IF(AND(MID(REFERENCEMENT_FACADE[[#This Row],[Colonne situation visé]],1,3)="oui",HAUT_VISEE&lt;=REFERENCEMENT_FACADE[[#This Row],[LIMITATION DE HAUTEUR DE FACADE]],HAUT_VISEE&lt;&gt;"",SITUA_VISEE&lt;&gt;""),1,IF(MID(REFERENCEMENT_FACADE[[#This Row],[Colonne situation visé]],1,3)="non",0,"ERREUR")))</f>
        <v>1</v>
      </c>
      <c r="CH12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0" s="26">
        <f ca="1">IF(REFERENCEMENT_FACADE[[#This Row],[Eligibilité procédé]]&lt;&gt;0,COUNTIF(REFERENCEMENT_FACADE[Eligibilité procédé],"&lt;="&amp;REFERENCEMENT_FACADE[[#This Row],[Eligibilité procédé]])-COUNTIF(REFERENCEMENT_FACADE[Eligibilité procédé],"=0"),ROWS(REFERENCEMENT_FACADE[Ordre]))</f>
        <v>115</v>
      </c>
      <c r="CJ120" s="26">
        <f ca="1">IF(COUNTIF((REFERENCEMENT_FACADE[[#This Row],[Validité]:[zone de simicité]]),"&lt;&gt;"&amp;"")=SUM(REFERENCEMENT_FACADE[[#This Row],[Validité]:[zone de simicité]]),ROW(REFERENCEMENT_FACADE[[#This Row],[zone de simicité]]),"")</f>
        <v>120</v>
      </c>
    </row>
    <row r="121" spans="1:88" s="5" customFormat="1" ht="240" x14ac:dyDescent="0.25">
      <c r="A121" s="82">
        <v>45216</v>
      </c>
      <c r="B121" s="23" t="s">
        <v>226</v>
      </c>
      <c r="C121" s="23" t="s">
        <v>262</v>
      </c>
      <c r="D121" s="23" t="s">
        <v>458</v>
      </c>
      <c r="E121" s="24" t="s">
        <v>264</v>
      </c>
      <c r="F121" s="30" t="s">
        <v>151</v>
      </c>
      <c r="G121" s="54" t="s">
        <v>150</v>
      </c>
      <c r="H121" s="18" t="s">
        <v>152</v>
      </c>
      <c r="I121" s="19" t="s">
        <v>152</v>
      </c>
      <c r="J121" s="42" t="str">
        <f>IF(REFERENCEMENT_FACADE[[#This Row],[Charpente bois (NF DTU 31.1)]]="OUI","SO",IF(OR(REFERENCEMENT_FACADE[[#This Row],[FOB (Sous AT/DTA/ATEx)]]="OUI",REFERENCEMENT_FACADE[[#This Row],[FOB (NF DTU 31.4)]]="OUI"),"OUI","SO"))</f>
        <v>SO</v>
      </c>
      <c r="K121" s="39" t="s">
        <v>150</v>
      </c>
      <c r="L121" s="22" t="s">
        <v>150</v>
      </c>
      <c r="M121" s="23" t="s">
        <v>150</v>
      </c>
      <c r="N121" s="23" t="s">
        <v>150</v>
      </c>
      <c r="O121" s="23" t="s">
        <v>161</v>
      </c>
      <c r="P121" s="23" t="s">
        <v>161</v>
      </c>
      <c r="Q121" s="23" t="s">
        <v>152</v>
      </c>
      <c r="R121" s="23" t="s">
        <v>152</v>
      </c>
      <c r="S121" s="23" t="s">
        <v>152</v>
      </c>
      <c r="T121" s="23" t="s">
        <v>152</v>
      </c>
      <c r="U121" s="23" t="s">
        <v>152</v>
      </c>
      <c r="V121" s="23" t="s">
        <v>152</v>
      </c>
      <c r="W121" s="24" t="s">
        <v>152</v>
      </c>
      <c r="X121" s="23" t="s">
        <v>150</v>
      </c>
      <c r="Y121" s="23" t="s">
        <v>161</v>
      </c>
      <c r="Z121" s="23" t="s">
        <v>161</v>
      </c>
      <c r="AA121" s="23" t="s">
        <v>152</v>
      </c>
      <c r="AB121" s="23" t="s">
        <v>152</v>
      </c>
      <c r="AC121" s="23" t="s">
        <v>152</v>
      </c>
      <c r="AD121" s="23" t="s">
        <v>152</v>
      </c>
      <c r="AE121" s="23" t="s">
        <v>152</v>
      </c>
      <c r="AF121" s="23" t="s">
        <v>152</v>
      </c>
      <c r="AG121" s="23" t="s">
        <v>152</v>
      </c>
      <c r="AH121" s="23" t="s">
        <v>152</v>
      </c>
      <c r="AI121" s="24" t="s">
        <v>152</v>
      </c>
      <c r="AJ121" s="81" t="s">
        <v>153</v>
      </c>
      <c r="AK121" s="81" t="s">
        <v>153</v>
      </c>
      <c r="AL121" s="81" t="s">
        <v>153</v>
      </c>
      <c r="AM121" s="81" t="s">
        <v>358</v>
      </c>
      <c r="AN121" s="81" t="s">
        <v>358</v>
      </c>
      <c r="AO121" s="81"/>
      <c r="AP121" s="81"/>
      <c r="AQ121" s="81"/>
      <c r="AR121" s="81"/>
      <c r="AS121" s="81"/>
      <c r="AT121" s="81"/>
      <c r="AU121" s="81"/>
      <c r="AV121" s="81" t="s">
        <v>153</v>
      </c>
      <c r="AW121" s="81" t="s">
        <v>358</v>
      </c>
      <c r="AX121" s="81" t="s">
        <v>358</v>
      </c>
      <c r="AY121" s="81"/>
      <c r="AZ121" s="81"/>
      <c r="BA121" s="55"/>
      <c r="BB121" s="55"/>
      <c r="BC121" s="55"/>
      <c r="BD121" s="55"/>
      <c r="BE121" s="55"/>
      <c r="BF121" s="55"/>
      <c r="BG121" s="55"/>
      <c r="BH121" s="56" t="s">
        <v>154</v>
      </c>
      <c r="BI121" s="22">
        <v>4</v>
      </c>
      <c r="BJ121" s="23" t="s">
        <v>179</v>
      </c>
      <c r="BK121" s="23" t="s">
        <v>179</v>
      </c>
      <c r="BL121" s="23" t="s">
        <v>179</v>
      </c>
      <c r="BM121" s="56" t="s">
        <v>459</v>
      </c>
      <c r="BN121" s="20" t="s">
        <v>155</v>
      </c>
      <c r="BO121" s="22">
        <v>0</v>
      </c>
      <c r="BP121" s="23" t="s">
        <v>164</v>
      </c>
      <c r="BQ121" s="23" t="s">
        <v>460</v>
      </c>
      <c r="BR121" s="58">
        <v>47664</v>
      </c>
      <c r="BS121" s="84">
        <f ca="1">+(REFERENCEMENT_FACADE[[#This Row],[AVIS LIMITE AU / VALIDITE]]&gt;=TODAY())*1</f>
        <v>1</v>
      </c>
      <c r="BT121" s="23" t="s">
        <v>150</v>
      </c>
      <c r="BU12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1" s="22"/>
      <c r="BW12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2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1" s="80">
        <f ca="1">REFERENCEMENT_FACADE[[#This Row],[VALIDITE]]</f>
        <v>1</v>
      </c>
      <c r="CF121" s="26">
        <f>IF(RECH_SUPPORT=TRUE,IF(MID(REFERENCEMENT_FACADE[[#This Row],[Colonne support visé]],1,3)="OUI",1,IF(OR(MID(REFERENCEMENT_FACADE[[#This Row],[Colonne support visé]],1,3)="non",MID(REFERENCEMENT_FACADE[[#This Row],[Colonne support visé]],1,2)="SO"),0,0)),1)</f>
        <v>1</v>
      </c>
      <c r="CG121" s="26">
        <f>IF(RECH_HAUTEUR=FALSE,1,IF(AND(MID(REFERENCEMENT_FACADE[[#This Row],[Colonne situation visé]],1,3)="oui",HAUT_VISEE&lt;=REFERENCEMENT_FACADE[[#This Row],[LIMITATION DE HAUTEUR DE FACADE]],HAUT_VISEE&lt;&gt;"",SITUA_VISEE&lt;&gt;""),1,IF(MID(REFERENCEMENT_FACADE[[#This Row],[Colonne situation visé]],1,3)="non",0,"ERREUR")))</f>
        <v>1</v>
      </c>
      <c r="CH12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1" s="26">
        <f ca="1">IF(REFERENCEMENT_FACADE[[#This Row],[Eligibilité procédé]]&lt;&gt;0,COUNTIF(REFERENCEMENT_FACADE[Eligibilité procédé],"&lt;="&amp;REFERENCEMENT_FACADE[[#This Row],[Eligibilité procédé]])-COUNTIF(REFERENCEMENT_FACADE[Eligibilité procédé],"=0"),ROWS(REFERENCEMENT_FACADE[Ordre]))</f>
        <v>116</v>
      </c>
      <c r="CJ121" s="26">
        <f ca="1">IF(COUNTIF((REFERENCEMENT_FACADE[[#This Row],[Validité]:[zone de simicité]]),"&lt;&gt;"&amp;"")=SUM(REFERENCEMENT_FACADE[[#This Row],[Validité]:[zone de simicité]]),ROW(REFERENCEMENT_FACADE[[#This Row],[zone de simicité]]),"")</f>
        <v>121</v>
      </c>
    </row>
    <row r="122" spans="1:88" s="5" customFormat="1" ht="240" x14ac:dyDescent="0.25">
      <c r="A122" s="82">
        <v>45216</v>
      </c>
      <c r="B122" s="23" t="s">
        <v>226</v>
      </c>
      <c r="C122" s="23" t="s">
        <v>262</v>
      </c>
      <c r="D122" s="23" t="s">
        <v>465</v>
      </c>
      <c r="E122" s="24" t="s">
        <v>466</v>
      </c>
      <c r="F122" s="30" t="s">
        <v>151</v>
      </c>
      <c r="G122" s="54" t="s">
        <v>150</v>
      </c>
      <c r="H122" s="18" t="s">
        <v>152</v>
      </c>
      <c r="I122" s="19" t="s">
        <v>152</v>
      </c>
      <c r="J122" s="42" t="str">
        <f>IF(REFERENCEMENT_FACADE[[#This Row],[Charpente bois (NF DTU 31.1)]]="OUI","SO",IF(OR(REFERENCEMENT_FACADE[[#This Row],[FOB (Sous AT/DTA/ATEx)]]="OUI",REFERENCEMENT_FACADE[[#This Row],[FOB (NF DTU 31.4)]]="OUI"),"OUI","SO"))</f>
        <v>SO</v>
      </c>
      <c r="K122" s="39" t="s">
        <v>150</v>
      </c>
      <c r="L122" s="22" t="s">
        <v>150</v>
      </c>
      <c r="M122" s="23" t="s">
        <v>150</v>
      </c>
      <c r="N122" s="23" t="s">
        <v>150</v>
      </c>
      <c r="O122" s="23" t="s">
        <v>161</v>
      </c>
      <c r="P122" s="23" t="s">
        <v>161</v>
      </c>
      <c r="Q122" s="23" t="s">
        <v>152</v>
      </c>
      <c r="R122" s="23" t="s">
        <v>152</v>
      </c>
      <c r="S122" s="23" t="s">
        <v>152</v>
      </c>
      <c r="T122" s="23" t="s">
        <v>152</v>
      </c>
      <c r="U122" s="23" t="s">
        <v>152</v>
      </c>
      <c r="V122" s="23" t="s">
        <v>152</v>
      </c>
      <c r="W122" s="24" t="s">
        <v>152</v>
      </c>
      <c r="X122" s="25" t="s">
        <v>150</v>
      </c>
      <c r="Y122" s="23" t="s">
        <v>161</v>
      </c>
      <c r="Z122" s="23" t="s">
        <v>161</v>
      </c>
      <c r="AA122" s="23" t="s">
        <v>152</v>
      </c>
      <c r="AB122" s="23" t="s">
        <v>152</v>
      </c>
      <c r="AC122" s="23" t="s">
        <v>152</v>
      </c>
      <c r="AD122" s="23" t="s">
        <v>152</v>
      </c>
      <c r="AE122" s="23" t="s">
        <v>152</v>
      </c>
      <c r="AF122" s="23" t="s">
        <v>152</v>
      </c>
      <c r="AG122" s="23" t="s">
        <v>152</v>
      </c>
      <c r="AH122" s="23" t="s">
        <v>152</v>
      </c>
      <c r="AI122" s="24" t="s">
        <v>152</v>
      </c>
      <c r="AJ122" s="81" t="s">
        <v>153</v>
      </c>
      <c r="AK122" s="81" t="s">
        <v>153</v>
      </c>
      <c r="AL122" s="81" t="s">
        <v>153</v>
      </c>
      <c r="AM122" s="81" t="s">
        <v>358</v>
      </c>
      <c r="AN122" s="81" t="s">
        <v>358</v>
      </c>
      <c r="AO122" s="81"/>
      <c r="AP122" s="81"/>
      <c r="AQ122" s="81"/>
      <c r="AR122" s="81"/>
      <c r="AS122" s="81"/>
      <c r="AT122" s="81"/>
      <c r="AU122" s="81"/>
      <c r="AV122" s="81" t="s">
        <v>153</v>
      </c>
      <c r="AW122" s="81" t="s">
        <v>358</v>
      </c>
      <c r="AX122" s="81" t="s">
        <v>358</v>
      </c>
      <c r="AY122" s="81"/>
      <c r="AZ122" s="81"/>
      <c r="BA122" s="55"/>
      <c r="BB122" s="55"/>
      <c r="BC122" s="55"/>
      <c r="BD122" s="55"/>
      <c r="BE122" s="55"/>
      <c r="BF122" s="55"/>
      <c r="BG122" s="55"/>
      <c r="BH122" s="56" t="s">
        <v>154</v>
      </c>
      <c r="BI122" s="22">
        <v>4</v>
      </c>
      <c r="BJ122" s="23">
        <v>4</v>
      </c>
      <c r="BK122" s="23">
        <v>4</v>
      </c>
      <c r="BL122" s="23">
        <v>4</v>
      </c>
      <c r="BM122" s="56"/>
      <c r="BN122" s="20" t="s">
        <v>155</v>
      </c>
      <c r="BO122" s="22">
        <v>0</v>
      </c>
      <c r="BP122" s="23" t="s">
        <v>164</v>
      </c>
      <c r="BQ122" s="23" t="s">
        <v>467</v>
      </c>
      <c r="BR122" s="58">
        <v>47664</v>
      </c>
      <c r="BS122" s="84">
        <f ca="1">+(REFERENCEMENT_FACADE[[#This Row],[AVIS LIMITE AU / VALIDITE]]&gt;=TODAY())*1</f>
        <v>1</v>
      </c>
      <c r="BT122" s="23" t="s">
        <v>150</v>
      </c>
      <c r="BU12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2" s="22"/>
      <c r="BW12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2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2" s="80">
        <f ca="1">REFERENCEMENT_FACADE[[#This Row],[VALIDITE]]</f>
        <v>1</v>
      </c>
      <c r="CF122" s="26">
        <f>IF(RECH_SUPPORT=TRUE,IF(MID(REFERENCEMENT_FACADE[[#This Row],[Colonne support visé]],1,3)="OUI",1,IF(OR(MID(REFERENCEMENT_FACADE[[#This Row],[Colonne support visé]],1,3)="non",MID(REFERENCEMENT_FACADE[[#This Row],[Colonne support visé]],1,2)="SO"),0,0)),1)</f>
        <v>1</v>
      </c>
      <c r="CG122" s="26">
        <f>IF(RECH_HAUTEUR=FALSE,1,IF(AND(MID(REFERENCEMENT_FACADE[[#This Row],[Colonne situation visé]],1,3)="oui",HAUT_VISEE&lt;=REFERENCEMENT_FACADE[[#This Row],[LIMITATION DE HAUTEUR DE FACADE]],HAUT_VISEE&lt;&gt;"",SITUA_VISEE&lt;&gt;""),1,IF(MID(REFERENCEMENT_FACADE[[#This Row],[Colonne situation visé]],1,3)="non",0,"ERREUR")))</f>
        <v>1</v>
      </c>
      <c r="CH12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2" s="26">
        <f ca="1">IF(REFERENCEMENT_FACADE[[#This Row],[Eligibilité procédé]]&lt;&gt;0,COUNTIF(REFERENCEMENT_FACADE[Eligibilité procédé],"&lt;="&amp;REFERENCEMENT_FACADE[[#This Row],[Eligibilité procédé]])-COUNTIF(REFERENCEMENT_FACADE[Eligibilité procédé],"=0"),ROWS(REFERENCEMENT_FACADE[Ordre]))</f>
        <v>117</v>
      </c>
      <c r="CJ122" s="26">
        <f ca="1">IF(COUNTIF((REFERENCEMENT_FACADE[[#This Row],[Validité]:[zone de simicité]]),"&lt;&gt;"&amp;"")=SUM(REFERENCEMENT_FACADE[[#This Row],[Validité]:[zone de simicité]]),ROW(REFERENCEMENT_FACADE[[#This Row],[zone de simicité]]),"")</f>
        <v>122</v>
      </c>
    </row>
    <row r="123" spans="1:88" s="5" customFormat="1" ht="240" x14ac:dyDescent="0.25">
      <c r="A123" s="82">
        <v>45216</v>
      </c>
      <c r="B123" s="23" t="s">
        <v>148</v>
      </c>
      <c r="C123" s="23" t="s">
        <v>452</v>
      </c>
      <c r="D123" s="23" t="s">
        <v>453</v>
      </c>
      <c r="E123" s="24" t="s">
        <v>283</v>
      </c>
      <c r="F123" s="30" t="s">
        <v>151</v>
      </c>
      <c r="G123" s="54" t="s">
        <v>150</v>
      </c>
      <c r="H123" s="18" t="s">
        <v>152</v>
      </c>
      <c r="I123" s="19" t="s">
        <v>152</v>
      </c>
      <c r="J123" s="42" t="str">
        <f>IF(REFERENCEMENT_FACADE[[#This Row],[Charpente bois (NF DTU 31.1)]]="OUI","SO",IF(OR(REFERENCEMENT_FACADE[[#This Row],[FOB (Sous AT/DTA/ATEx)]]="OUI",REFERENCEMENT_FACADE[[#This Row],[FOB (NF DTU 31.4)]]="OUI"),"OUI","SO"))</f>
        <v>SO</v>
      </c>
      <c r="K123" s="39" t="s">
        <v>150</v>
      </c>
      <c r="L123" s="22" t="s">
        <v>150</v>
      </c>
      <c r="M123" s="23" t="s">
        <v>150</v>
      </c>
      <c r="N123" s="23" t="s">
        <v>150</v>
      </c>
      <c r="O123" s="23" t="s">
        <v>152</v>
      </c>
      <c r="P123" s="23" t="s">
        <v>152</v>
      </c>
      <c r="Q123" s="23" t="s">
        <v>152</v>
      </c>
      <c r="R123" s="23" t="s">
        <v>152</v>
      </c>
      <c r="S123" s="23" t="s">
        <v>152</v>
      </c>
      <c r="T123" s="23" t="s">
        <v>152</v>
      </c>
      <c r="U123" s="23" t="s">
        <v>152</v>
      </c>
      <c r="V123" s="23" t="s">
        <v>152</v>
      </c>
      <c r="W123" s="24" t="s">
        <v>152</v>
      </c>
      <c r="X123" s="25" t="s">
        <v>150</v>
      </c>
      <c r="Y123" s="23" t="s">
        <v>152</v>
      </c>
      <c r="Z123" s="23" t="s">
        <v>152</v>
      </c>
      <c r="AA123" s="23" t="s">
        <v>152</v>
      </c>
      <c r="AB123" s="23" t="s">
        <v>152</v>
      </c>
      <c r="AC123" s="23" t="s">
        <v>152</v>
      </c>
      <c r="AD123" s="23" t="s">
        <v>152</v>
      </c>
      <c r="AE123" s="23" t="s">
        <v>152</v>
      </c>
      <c r="AF123" s="23" t="s">
        <v>152</v>
      </c>
      <c r="AG123" s="23" t="s">
        <v>152</v>
      </c>
      <c r="AH123" s="23" t="s">
        <v>152</v>
      </c>
      <c r="AI123" s="24" t="s">
        <v>152</v>
      </c>
      <c r="AJ123" s="81" t="s">
        <v>153</v>
      </c>
      <c r="AK123" s="81" t="s">
        <v>153</v>
      </c>
      <c r="AL123" s="81" t="s">
        <v>153</v>
      </c>
      <c r="AM123" s="81"/>
      <c r="AN123" s="81"/>
      <c r="AO123" s="81"/>
      <c r="AP123" s="81"/>
      <c r="AQ123" s="81"/>
      <c r="AR123" s="81"/>
      <c r="AS123" s="81"/>
      <c r="AT123" s="81"/>
      <c r="AU123" s="81"/>
      <c r="AV123" s="81" t="s">
        <v>153</v>
      </c>
      <c r="AW123" s="81"/>
      <c r="AX123" s="81"/>
      <c r="AY123" s="81"/>
      <c r="AZ123" s="81"/>
      <c r="BA123" s="55"/>
      <c r="BB123" s="55"/>
      <c r="BC123" s="55"/>
      <c r="BD123" s="55"/>
      <c r="BE123" s="55"/>
      <c r="BF123" s="55"/>
      <c r="BG123" s="55"/>
      <c r="BH123" s="56" t="s">
        <v>154</v>
      </c>
      <c r="BI123" s="22">
        <v>4</v>
      </c>
      <c r="BJ123" s="23">
        <v>2</v>
      </c>
      <c r="BK123" s="23">
        <v>1</v>
      </c>
      <c r="BL123" s="23">
        <v>1</v>
      </c>
      <c r="BM123" s="56"/>
      <c r="BN123" s="20" t="s">
        <v>155</v>
      </c>
      <c r="BO123" s="22">
        <v>0</v>
      </c>
      <c r="BP123" s="23" t="s">
        <v>164</v>
      </c>
      <c r="BQ123" s="23" t="s">
        <v>454</v>
      </c>
      <c r="BR123" s="58">
        <v>46873</v>
      </c>
      <c r="BS123" s="84">
        <f ca="1">+(REFERENCEMENT_FACADE[[#This Row],[AVIS LIMITE AU / VALIDITE]]&gt;=TODAY())*1</f>
        <v>1</v>
      </c>
      <c r="BT123" s="23" t="s">
        <v>152</v>
      </c>
      <c r="BU12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23" s="22"/>
      <c r="BW12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2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3" s="80">
        <f ca="1">REFERENCEMENT_FACADE[[#This Row],[VALIDITE]]</f>
        <v>1</v>
      </c>
      <c r="CF123" s="26">
        <f>IF(RECH_SUPPORT=TRUE,IF(MID(REFERENCEMENT_FACADE[[#This Row],[Colonne support visé]],1,3)="OUI",1,IF(OR(MID(REFERENCEMENT_FACADE[[#This Row],[Colonne support visé]],1,3)="non",MID(REFERENCEMENT_FACADE[[#This Row],[Colonne support visé]],1,2)="SO"),0,0)),1)</f>
        <v>1</v>
      </c>
      <c r="CG123" s="26">
        <f>IF(RECH_HAUTEUR=FALSE,1,IF(AND(MID(REFERENCEMENT_FACADE[[#This Row],[Colonne situation visé]],1,3)="oui",HAUT_VISEE&lt;=REFERENCEMENT_FACADE[[#This Row],[LIMITATION DE HAUTEUR DE FACADE]],HAUT_VISEE&lt;&gt;"",SITUA_VISEE&lt;&gt;""),1,IF(MID(REFERENCEMENT_FACADE[[#This Row],[Colonne situation visé]],1,3)="non",0,"ERREUR")))</f>
        <v>1</v>
      </c>
      <c r="CH12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3" s="26">
        <f ca="1">IF(REFERENCEMENT_FACADE[[#This Row],[Eligibilité procédé]]&lt;&gt;0,COUNTIF(REFERENCEMENT_FACADE[Eligibilité procédé],"&lt;="&amp;REFERENCEMENT_FACADE[[#This Row],[Eligibilité procédé]])-COUNTIF(REFERENCEMENT_FACADE[Eligibilité procédé],"=0"),ROWS(REFERENCEMENT_FACADE[Ordre]))</f>
        <v>118</v>
      </c>
      <c r="CJ123" s="26">
        <f ca="1">IF(COUNTIF((REFERENCEMENT_FACADE[[#This Row],[Validité]:[zone de simicité]]),"&lt;&gt;"&amp;"")=SUM(REFERENCEMENT_FACADE[[#This Row],[Validité]:[zone de simicité]]),ROW(REFERENCEMENT_FACADE[[#This Row],[zone de simicité]]),"")</f>
        <v>123</v>
      </c>
    </row>
    <row r="124" spans="1:88" s="5" customFormat="1" ht="240" x14ac:dyDescent="0.25">
      <c r="A124" s="82">
        <v>45216</v>
      </c>
      <c r="B124" s="23" t="s">
        <v>158</v>
      </c>
      <c r="C124" s="23" t="s">
        <v>258</v>
      </c>
      <c r="D124" s="23" t="s">
        <v>444</v>
      </c>
      <c r="E124" s="24" t="s">
        <v>445</v>
      </c>
      <c r="F124" s="30" t="s">
        <v>151</v>
      </c>
      <c r="G124" s="54" t="s">
        <v>150</v>
      </c>
      <c r="H124" s="18" t="s">
        <v>152</v>
      </c>
      <c r="I124" s="19" t="s">
        <v>152</v>
      </c>
      <c r="J124" s="42" t="str">
        <f>IF(REFERENCEMENT_FACADE[[#This Row],[Charpente bois (NF DTU 31.1)]]="OUI","SO",IF(OR(REFERENCEMENT_FACADE[[#This Row],[FOB (Sous AT/DTA/ATEx)]]="OUI",REFERENCEMENT_FACADE[[#This Row],[FOB (NF DTU 31.4)]]="OUI"),"OUI","SO"))</f>
        <v>SO</v>
      </c>
      <c r="K124" s="39" t="s">
        <v>152</v>
      </c>
      <c r="L124" s="22" t="s">
        <v>150</v>
      </c>
      <c r="M124" s="23" t="s">
        <v>150</v>
      </c>
      <c r="N124" s="23" t="s">
        <v>150</v>
      </c>
      <c r="O124" s="23" t="s">
        <v>152</v>
      </c>
      <c r="P124" s="23" t="s">
        <v>152</v>
      </c>
      <c r="Q124" s="23" t="s">
        <v>152</v>
      </c>
      <c r="R124" s="23" t="s">
        <v>152</v>
      </c>
      <c r="S124" s="23" t="s">
        <v>152</v>
      </c>
      <c r="T124" s="23" t="s">
        <v>152</v>
      </c>
      <c r="U124" s="23" t="s">
        <v>152</v>
      </c>
      <c r="V124" s="23" t="s">
        <v>152</v>
      </c>
      <c r="W124" s="24" t="s">
        <v>152</v>
      </c>
      <c r="X124" s="25" t="s">
        <v>150</v>
      </c>
      <c r="Y124" s="23" t="s">
        <v>152</v>
      </c>
      <c r="Z124" s="23" t="s">
        <v>152</v>
      </c>
      <c r="AA124" s="23" t="s">
        <v>152</v>
      </c>
      <c r="AB124" s="23" t="s">
        <v>152</v>
      </c>
      <c r="AC124" s="23" t="s">
        <v>152</v>
      </c>
      <c r="AD124" s="23" t="s">
        <v>152</v>
      </c>
      <c r="AE124" s="23" t="s">
        <v>152</v>
      </c>
      <c r="AF124" s="23" t="s">
        <v>152</v>
      </c>
      <c r="AG124" s="23" t="s">
        <v>152</v>
      </c>
      <c r="AH124" s="23" t="s">
        <v>152</v>
      </c>
      <c r="AI124" s="24" t="s">
        <v>152</v>
      </c>
      <c r="AJ124" s="81" t="s">
        <v>153</v>
      </c>
      <c r="AK124" s="81" t="s">
        <v>153</v>
      </c>
      <c r="AL124" s="81" t="s">
        <v>153</v>
      </c>
      <c r="AM124" s="81"/>
      <c r="AN124" s="81"/>
      <c r="AO124" s="81"/>
      <c r="AP124" s="81"/>
      <c r="AQ124" s="81"/>
      <c r="AR124" s="81"/>
      <c r="AS124" s="81"/>
      <c r="AT124" s="81"/>
      <c r="AU124" s="81"/>
      <c r="AV124" s="81" t="s">
        <v>153</v>
      </c>
      <c r="AW124" s="81"/>
      <c r="AX124" s="81"/>
      <c r="AY124" s="81"/>
      <c r="AZ124" s="81"/>
      <c r="BA124" s="55"/>
      <c r="BB124" s="55"/>
      <c r="BC124" s="55"/>
      <c r="BD124" s="55"/>
      <c r="BE124" s="55"/>
      <c r="BF124" s="55"/>
      <c r="BG124" s="55"/>
      <c r="BH124" s="56" t="s">
        <v>154</v>
      </c>
      <c r="BI124" s="22">
        <v>4</v>
      </c>
      <c r="BJ124" s="23" t="s">
        <v>179</v>
      </c>
      <c r="BK124" s="23" t="s">
        <v>179</v>
      </c>
      <c r="BL124" s="23" t="s">
        <v>179</v>
      </c>
      <c r="BM124" s="56" t="s">
        <v>446</v>
      </c>
      <c r="BN124" s="20" t="s">
        <v>155</v>
      </c>
      <c r="BO124" s="22">
        <v>0</v>
      </c>
      <c r="BP124" s="23" t="s">
        <v>164</v>
      </c>
      <c r="BQ124" s="23" t="s">
        <v>447</v>
      </c>
      <c r="BR124" s="58">
        <v>46265</v>
      </c>
      <c r="BS124" s="84">
        <f ca="1">+(REFERENCEMENT_FACADE[[#This Row],[AVIS LIMITE AU / VALIDITE]]&gt;=TODAY())*1</f>
        <v>1</v>
      </c>
      <c r="BT124" s="23" t="s">
        <v>150</v>
      </c>
      <c r="BU12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4" s="22"/>
      <c r="BW12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2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v>
      </c>
      <c r="CC12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4" s="80">
        <f ca="1">REFERENCEMENT_FACADE[[#This Row],[VALIDITE]]</f>
        <v>1</v>
      </c>
      <c r="CF124" s="26">
        <f>IF(RECH_SUPPORT=TRUE,IF(MID(REFERENCEMENT_FACADE[[#This Row],[Colonne support visé]],1,3)="OUI",1,IF(OR(MID(REFERENCEMENT_FACADE[[#This Row],[Colonne support visé]],1,3)="non",MID(REFERENCEMENT_FACADE[[#This Row],[Colonne support visé]],1,2)="SO"),0,0)),1)</f>
        <v>1</v>
      </c>
      <c r="CG124" s="26">
        <f>IF(RECH_HAUTEUR=FALSE,1,IF(AND(MID(REFERENCEMENT_FACADE[[#This Row],[Colonne situation visé]],1,3)="oui",HAUT_VISEE&lt;=REFERENCEMENT_FACADE[[#This Row],[LIMITATION DE HAUTEUR DE FACADE]],HAUT_VISEE&lt;&gt;"",SITUA_VISEE&lt;&gt;""),1,IF(MID(REFERENCEMENT_FACADE[[#This Row],[Colonne situation visé]],1,3)="non",0,"ERREUR")))</f>
        <v>1</v>
      </c>
      <c r="CH12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4" s="26">
        <f ca="1">IF(REFERENCEMENT_FACADE[[#This Row],[Eligibilité procédé]]&lt;&gt;0,COUNTIF(REFERENCEMENT_FACADE[Eligibilité procédé],"&lt;="&amp;REFERENCEMENT_FACADE[[#This Row],[Eligibilité procédé]])-COUNTIF(REFERENCEMENT_FACADE[Eligibilité procédé],"=0"),ROWS(REFERENCEMENT_FACADE[Ordre]))</f>
        <v>119</v>
      </c>
      <c r="CJ124" s="26">
        <f ca="1">IF(COUNTIF((REFERENCEMENT_FACADE[[#This Row],[Validité]:[zone de simicité]]),"&lt;&gt;"&amp;"")=SUM(REFERENCEMENT_FACADE[[#This Row],[Validité]:[zone de simicité]]),ROW(REFERENCEMENT_FACADE[[#This Row],[zone de simicité]]),"")</f>
        <v>124</v>
      </c>
    </row>
    <row r="125" spans="1:88" s="5" customFormat="1" ht="240" x14ac:dyDescent="0.25">
      <c r="A125" s="92">
        <v>45216</v>
      </c>
      <c r="B125" s="51" t="s">
        <v>158</v>
      </c>
      <c r="C125" s="51" t="s">
        <v>300</v>
      </c>
      <c r="D125" s="51" t="s">
        <v>448</v>
      </c>
      <c r="E125" s="75" t="s">
        <v>302</v>
      </c>
      <c r="F125" s="57" t="s">
        <v>151</v>
      </c>
      <c r="G125" s="18" t="s">
        <v>150</v>
      </c>
      <c r="H125" s="18" t="s">
        <v>152</v>
      </c>
      <c r="I125" s="19" t="s">
        <v>152</v>
      </c>
      <c r="J125" s="42" t="str">
        <f>IF(REFERENCEMENT_FACADE[[#This Row],[Charpente bois (NF DTU 31.1)]]="OUI","SO",IF(OR(REFERENCEMENT_FACADE[[#This Row],[FOB (Sous AT/DTA/ATEx)]]="OUI",REFERENCEMENT_FACADE[[#This Row],[FOB (NF DTU 31.4)]]="OUI"),"OUI","SO"))</f>
        <v>SO</v>
      </c>
      <c r="K125" s="39" t="s">
        <v>150</v>
      </c>
      <c r="L125" s="22" t="s">
        <v>150</v>
      </c>
      <c r="M125" s="23" t="s">
        <v>150</v>
      </c>
      <c r="N125" s="23" t="s">
        <v>150</v>
      </c>
      <c r="O125" s="23" t="s">
        <v>161</v>
      </c>
      <c r="P125" s="23" t="s">
        <v>161</v>
      </c>
      <c r="Q125" s="23" t="s">
        <v>152</v>
      </c>
      <c r="R125" s="23" t="s">
        <v>152</v>
      </c>
      <c r="S125" s="23" t="s">
        <v>152</v>
      </c>
      <c r="T125" s="23" t="s">
        <v>152</v>
      </c>
      <c r="U125" s="23" t="s">
        <v>152</v>
      </c>
      <c r="V125" s="23" t="s">
        <v>152</v>
      </c>
      <c r="W125" s="24" t="s">
        <v>152</v>
      </c>
      <c r="X125" s="25" t="s">
        <v>150</v>
      </c>
      <c r="Y125" s="23" t="s">
        <v>161</v>
      </c>
      <c r="Z125" s="23" t="s">
        <v>161</v>
      </c>
      <c r="AA125" s="23" t="s">
        <v>152</v>
      </c>
      <c r="AB125" s="23" t="s">
        <v>152</v>
      </c>
      <c r="AC125" s="23" t="s">
        <v>152</v>
      </c>
      <c r="AD125" s="23" t="s">
        <v>152</v>
      </c>
      <c r="AE125" s="23" t="s">
        <v>152</v>
      </c>
      <c r="AF125" s="23" t="s">
        <v>152</v>
      </c>
      <c r="AG125" s="23" t="s">
        <v>152</v>
      </c>
      <c r="AH125" s="23" t="s">
        <v>152</v>
      </c>
      <c r="AI125" s="24" t="s">
        <v>152</v>
      </c>
      <c r="AJ125" s="81" t="s">
        <v>162</v>
      </c>
      <c r="AK125" s="81" t="s">
        <v>162</v>
      </c>
      <c r="AL125" s="81" t="s">
        <v>162</v>
      </c>
      <c r="AM125" s="81" t="s">
        <v>303</v>
      </c>
      <c r="AN125" s="81" t="s">
        <v>303</v>
      </c>
      <c r="AO125" s="55"/>
      <c r="AP125" s="55"/>
      <c r="AQ125" s="55"/>
      <c r="AR125" s="55"/>
      <c r="AS125" s="55"/>
      <c r="AT125" s="55"/>
      <c r="AU125" s="55"/>
      <c r="AV125" s="81" t="s">
        <v>162</v>
      </c>
      <c r="AW125" s="81" t="s">
        <v>303</v>
      </c>
      <c r="AX125" s="81" t="s">
        <v>303</v>
      </c>
      <c r="AY125" s="55"/>
      <c r="AZ125" s="55"/>
      <c r="BA125" s="55"/>
      <c r="BB125" s="55"/>
      <c r="BC125" s="55"/>
      <c r="BD125" s="55"/>
      <c r="BE125" s="55"/>
      <c r="BF125" s="55"/>
      <c r="BG125" s="55"/>
      <c r="BH125" s="56" t="s">
        <v>154</v>
      </c>
      <c r="BI125" s="22">
        <v>4</v>
      </c>
      <c r="BJ125" s="23" t="s">
        <v>179</v>
      </c>
      <c r="BK125" s="23" t="s">
        <v>179</v>
      </c>
      <c r="BL125" s="23" t="s">
        <v>449</v>
      </c>
      <c r="BM125" s="56" t="s">
        <v>450</v>
      </c>
      <c r="BN125" s="20" t="s">
        <v>155</v>
      </c>
      <c r="BO125" s="22">
        <v>0</v>
      </c>
      <c r="BP125" s="51" t="s">
        <v>164</v>
      </c>
      <c r="BQ125" s="51" t="s">
        <v>451</v>
      </c>
      <c r="BR125" s="53">
        <v>45930</v>
      </c>
      <c r="BS125" s="84">
        <f ca="1">+(REFERENCEMENT_FACADE[[#This Row],[AVIS LIMITE AU / VALIDITE]]&gt;=TODAY())*1</f>
        <v>1</v>
      </c>
      <c r="BT125" s="23" t="s">
        <v>150</v>
      </c>
      <c r="BU12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5" s="22"/>
      <c r="BW12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2**</v>
      </c>
      <c r="CA12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5" s="80">
        <f ca="1">REFERENCEMENT_FACADE[[#This Row],[VALIDITE]]</f>
        <v>1</v>
      </c>
      <c r="CF125" s="26">
        <f>IF(RECH_SUPPORT=TRUE,IF(MID(REFERENCEMENT_FACADE[[#This Row],[Colonne support visé]],1,3)="OUI",1,IF(OR(MID(REFERENCEMENT_FACADE[[#This Row],[Colonne support visé]],1,3)="non",MID(REFERENCEMENT_FACADE[[#This Row],[Colonne support visé]],1,2)="SO"),0,0)),1)</f>
        <v>1</v>
      </c>
      <c r="CG125" s="26">
        <f>IF(RECH_HAUTEUR=FALSE,1,IF(AND(MID(REFERENCEMENT_FACADE[[#This Row],[Colonne situation visé]],1,3)="oui",HAUT_VISEE&lt;=REFERENCEMENT_FACADE[[#This Row],[LIMITATION DE HAUTEUR DE FACADE]],HAUT_VISEE&lt;&gt;"",SITUA_VISEE&lt;&gt;""),1,IF(MID(REFERENCEMENT_FACADE[[#This Row],[Colonne situation visé]],1,3)="non",0,"ERREUR")))</f>
        <v>1</v>
      </c>
      <c r="CH12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5" s="26">
        <f ca="1">IF(REFERENCEMENT_FACADE[[#This Row],[Eligibilité procédé]]&lt;&gt;0,COUNTIF(REFERENCEMENT_FACADE[Eligibilité procédé],"&lt;="&amp;REFERENCEMENT_FACADE[[#This Row],[Eligibilité procédé]])-COUNTIF(REFERENCEMENT_FACADE[Eligibilité procédé],"=0"),ROWS(REFERENCEMENT_FACADE[Ordre]))</f>
        <v>120</v>
      </c>
      <c r="CJ125" s="26">
        <f ca="1">IF(COUNTIF((REFERENCEMENT_FACADE[[#This Row],[Validité]:[zone de simicité]]),"&lt;&gt;"&amp;"")=SUM(REFERENCEMENT_FACADE[[#This Row],[Validité]:[zone de simicité]]),ROW(REFERENCEMENT_FACADE[[#This Row],[zone de simicité]]),"")</f>
        <v>125</v>
      </c>
    </row>
    <row r="126" spans="1:88" s="5" customFormat="1" ht="240" x14ac:dyDescent="0.25">
      <c r="A126" s="92">
        <v>45216</v>
      </c>
      <c r="B126" s="51" t="s">
        <v>158</v>
      </c>
      <c r="C126" s="51" t="s">
        <v>300</v>
      </c>
      <c r="D126" s="51" t="s">
        <v>475</v>
      </c>
      <c r="E126" s="75" t="s">
        <v>375</v>
      </c>
      <c r="F126" s="57" t="s">
        <v>151</v>
      </c>
      <c r="G126" s="54" t="s">
        <v>150</v>
      </c>
      <c r="H126" s="18" t="s">
        <v>152</v>
      </c>
      <c r="I126" s="19" t="s">
        <v>152</v>
      </c>
      <c r="J126" s="42" t="str">
        <f>IF(REFERENCEMENT_FACADE[[#This Row],[Charpente bois (NF DTU 31.1)]]="OUI","SO",IF(OR(REFERENCEMENT_FACADE[[#This Row],[FOB (Sous AT/DTA/ATEx)]]="OUI",REFERENCEMENT_FACADE[[#This Row],[FOB (NF DTU 31.4)]]="OUI"),"OUI","SO"))</f>
        <v>SO</v>
      </c>
      <c r="K126" s="39" t="s">
        <v>150</v>
      </c>
      <c r="L126" s="22" t="s">
        <v>150</v>
      </c>
      <c r="M126" s="23" t="s">
        <v>150</v>
      </c>
      <c r="N126" s="23" t="s">
        <v>150</v>
      </c>
      <c r="O126" s="23" t="s">
        <v>152</v>
      </c>
      <c r="P126" s="23" t="s">
        <v>152</v>
      </c>
      <c r="Q126" s="23" t="s">
        <v>152</v>
      </c>
      <c r="R126" s="23" t="s">
        <v>152</v>
      </c>
      <c r="S126" s="23" t="s">
        <v>152</v>
      </c>
      <c r="T126" s="23" t="s">
        <v>152</v>
      </c>
      <c r="U126" s="23" t="s">
        <v>152</v>
      </c>
      <c r="V126" s="23" t="s">
        <v>152</v>
      </c>
      <c r="W126" s="24" t="s">
        <v>152</v>
      </c>
      <c r="X126" s="25" t="s">
        <v>150</v>
      </c>
      <c r="Y126" s="23" t="s">
        <v>152</v>
      </c>
      <c r="Z126" s="23" t="s">
        <v>152</v>
      </c>
      <c r="AA126" s="23" t="s">
        <v>152</v>
      </c>
      <c r="AB126" s="23" t="s">
        <v>152</v>
      </c>
      <c r="AC126" s="23" t="s">
        <v>152</v>
      </c>
      <c r="AD126" s="23" t="s">
        <v>152</v>
      </c>
      <c r="AE126" s="23" t="s">
        <v>152</v>
      </c>
      <c r="AF126" s="23" t="s">
        <v>152</v>
      </c>
      <c r="AG126" s="23" t="s">
        <v>152</v>
      </c>
      <c r="AH126" s="23" t="s">
        <v>152</v>
      </c>
      <c r="AI126" s="24" t="s">
        <v>152</v>
      </c>
      <c r="AJ126" s="81" t="s">
        <v>153</v>
      </c>
      <c r="AK126" s="81" t="s">
        <v>153</v>
      </c>
      <c r="AL126" s="81" t="s">
        <v>153</v>
      </c>
      <c r="AM126" s="21"/>
      <c r="AN126" s="21"/>
      <c r="AO126" s="21"/>
      <c r="AP126" s="21"/>
      <c r="AQ126" s="21"/>
      <c r="AR126" s="21"/>
      <c r="AS126" s="21"/>
      <c r="AT126" s="21"/>
      <c r="AU126" s="21"/>
      <c r="AV126" s="81" t="s">
        <v>153</v>
      </c>
      <c r="AW126" s="21"/>
      <c r="AX126" s="21"/>
      <c r="AY126" s="21"/>
      <c r="AZ126" s="21"/>
      <c r="BA126" s="21"/>
      <c r="BB126" s="21"/>
      <c r="BC126" s="21"/>
      <c r="BD126" s="21"/>
      <c r="BE126" s="21"/>
      <c r="BF126" s="21"/>
      <c r="BG126" s="21"/>
      <c r="BH126" s="56" t="s">
        <v>154</v>
      </c>
      <c r="BI126" s="22">
        <v>4</v>
      </c>
      <c r="BJ126" s="23" t="s">
        <v>179</v>
      </c>
      <c r="BK126" s="23" t="s">
        <v>179</v>
      </c>
      <c r="BL126" s="23" t="s">
        <v>179</v>
      </c>
      <c r="BM126" s="56" t="s">
        <v>476</v>
      </c>
      <c r="BN126" s="20" t="s">
        <v>155</v>
      </c>
      <c r="BO126" s="22">
        <v>0</v>
      </c>
      <c r="BP126" s="51" t="s">
        <v>164</v>
      </c>
      <c r="BQ126" s="51" t="s">
        <v>477</v>
      </c>
      <c r="BR126" s="53">
        <v>45900</v>
      </c>
      <c r="BS126" s="84">
        <f ca="1">+(REFERENCEMENT_FACADE[[#This Row],[AVIS LIMITE AU / VALIDITE]]&gt;=TODAY())*1</f>
        <v>1</v>
      </c>
      <c r="BT126" s="53" t="s">
        <v>150</v>
      </c>
      <c r="BU12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6" s="22"/>
      <c r="BW12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2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6" s="80">
        <f ca="1">REFERENCEMENT_FACADE[[#This Row],[VALIDITE]]</f>
        <v>1</v>
      </c>
      <c r="CF126" s="26">
        <f>IF(RECH_SUPPORT=TRUE,IF(MID(REFERENCEMENT_FACADE[[#This Row],[Colonne support visé]],1,3)="OUI",1,IF(OR(MID(REFERENCEMENT_FACADE[[#This Row],[Colonne support visé]],1,3)="non",MID(REFERENCEMENT_FACADE[[#This Row],[Colonne support visé]],1,2)="SO"),0,0)),1)</f>
        <v>1</v>
      </c>
      <c r="CG126" s="26">
        <f>IF(RECH_HAUTEUR=FALSE,1,IF(AND(MID(REFERENCEMENT_FACADE[[#This Row],[Colonne situation visé]],1,3)="oui",HAUT_VISEE&lt;=REFERENCEMENT_FACADE[[#This Row],[LIMITATION DE HAUTEUR DE FACADE]],HAUT_VISEE&lt;&gt;"",SITUA_VISEE&lt;&gt;""),1,IF(MID(REFERENCEMENT_FACADE[[#This Row],[Colonne situation visé]],1,3)="non",0,"ERREUR")))</f>
        <v>1</v>
      </c>
      <c r="CH12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6" s="26">
        <f ca="1">IF(REFERENCEMENT_FACADE[[#This Row],[Eligibilité procédé]]&lt;&gt;0,COUNTIF(REFERENCEMENT_FACADE[Eligibilité procédé],"&lt;="&amp;REFERENCEMENT_FACADE[[#This Row],[Eligibilité procédé]])-COUNTIF(REFERENCEMENT_FACADE[Eligibilité procédé],"=0"),ROWS(REFERENCEMENT_FACADE[Ordre]))</f>
        <v>121</v>
      </c>
      <c r="CJ126" s="26">
        <f ca="1">IF(COUNTIF((REFERENCEMENT_FACADE[[#This Row],[Validité]:[zone de simicité]]),"&lt;&gt;"&amp;"")=SUM(REFERENCEMENT_FACADE[[#This Row],[Validité]:[zone de simicité]]),ROW(REFERENCEMENT_FACADE[[#This Row],[zone de simicité]]),"")</f>
        <v>126</v>
      </c>
    </row>
    <row r="127" spans="1:88" s="5" customFormat="1" ht="240" x14ac:dyDescent="0.25">
      <c r="A127" s="82">
        <v>45700</v>
      </c>
      <c r="B127" s="23" t="s">
        <v>165</v>
      </c>
      <c r="C127" s="51" t="s">
        <v>166</v>
      </c>
      <c r="D127" s="23" t="s">
        <v>709</v>
      </c>
      <c r="E127" s="24" t="s">
        <v>293</v>
      </c>
      <c r="F127" s="50" t="s">
        <v>151</v>
      </c>
      <c r="G127" s="51" t="s">
        <v>150</v>
      </c>
      <c r="H127" s="76" t="s">
        <v>152</v>
      </c>
      <c r="I127" s="19" t="s">
        <v>152</v>
      </c>
      <c r="J127" s="42" t="str">
        <f>IF(REFERENCEMENT_FACADE[[#This Row],[Charpente bois (NF DTU 31.1)]]="OUI","SO",IF(OR(REFERENCEMENT_FACADE[[#This Row],[FOB (Sous AT/DTA/ATEx)]]="OUI",REFERENCEMENT_FACADE[[#This Row],[FOB (NF DTU 31.4)]]="OUI"),"OUI","SO"))</f>
        <v>SO</v>
      </c>
      <c r="K127" s="75" t="s">
        <v>167</v>
      </c>
      <c r="L127" s="23" t="s">
        <v>150</v>
      </c>
      <c r="M127" s="37" t="s">
        <v>150</v>
      </c>
      <c r="N127" s="37" t="s">
        <v>152</v>
      </c>
      <c r="O127" s="37" t="s">
        <v>152</v>
      </c>
      <c r="P127" s="37" t="s">
        <v>152</v>
      </c>
      <c r="Q127" s="37" t="s">
        <v>152</v>
      </c>
      <c r="R127" s="37" t="s">
        <v>152</v>
      </c>
      <c r="S127" s="23" t="s">
        <v>152</v>
      </c>
      <c r="T127" s="23" t="s">
        <v>152</v>
      </c>
      <c r="U127" s="23" t="s">
        <v>152</v>
      </c>
      <c r="V127" s="23" t="s">
        <v>152</v>
      </c>
      <c r="W127" s="24" t="s">
        <v>152</v>
      </c>
      <c r="X127" s="25" t="s">
        <v>150</v>
      </c>
      <c r="Y127" s="23" t="s">
        <v>152</v>
      </c>
      <c r="Z127" s="23" t="s">
        <v>152</v>
      </c>
      <c r="AA127" s="23" t="s">
        <v>152</v>
      </c>
      <c r="AB127" s="23" t="s">
        <v>152</v>
      </c>
      <c r="AC127" s="23" t="s">
        <v>152</v>
      </c>
      <c r="AD127" s="23" t="s">
        <v>152</v>
      </c>
      <c r="AE127" s="23" t="s">
        <v>152</v>
      </c>
      <c r="AF127" s="23" t="s">
        <v>152</v>
      </c>
      <c r="AG127" s="23" t="s">
        <v>152</v>
      </c>
      <c r="AH127" s="23" t="s">
        <v>152</v>
      </c>
      <c r="AI127" s="24" t="s">
        <v>152</v>
      </c>
      <c r="AJ127" s="81" t="s">
        <v>153</v>
      </c>
      <c r="AK127" s="81" t="s">
        <v>153</v>
      </c>
      <c r="AL127" s="55"/>
      <c r="AM127" s="55"/>
      <c r="AN127" s="55"/>
      <c r="AO127" s="55"/>
      <c r="AP127" s="55"/>
      <c r="AQ127" s="55"/>
      <c r="AR127" s="55"/>
      <c r="AS127" s="55"/>
      <c r="AT127" s="55"/>
      <c r="AU127" s="55"/>
      <c r="AV127" s="81" t="s">
        <v>153</v>
      </c>
      <c r="AW127" s="55"/>
      <c r="AX127" s="55"/>
      <c r="AY127" s="55"/>
      <c r="AZ127" s="55"/>
      <c r="BA127" s="55"/>
      <c r="BB127" s="55"/>
      <c r="BC127" s="55"/>
      <c r="BD127" s="55"/>
      <c r="BE127" s="55"/>
      <c r="BF127" s="55"/>
      <c r="BG127" s="55"/>
      <c r="BH127" s="56" t="s">
        <v>154</v>
      </c>
      <c r="BI127" s="77">
        <v>4</v>
      </c>
      <c r="BJ127" s="29">
        <v>2</v>
      </c>
      <c r="BK127" s="29">
        <v>1</v>
      </c>
      <c r="BL127" s="29">
        <v>1</v>
      </c>
      <c r="BM127" s="78"/>
      <c r="BN127" s="20" t="s">
        <v>155</v>
      </c>
      <c r="BO127" s="22">
        <v>0</v>
      </c>
      <c r="BP127" s="23" t="s">
        <v>164</v>
      </c>
      <c r="BQ127" s="23" t="s">
        <v>710</v>
      </c>
      <c r="BR127" s="53">
        <v>48213</v>
      </c>
      <c r="BS127" s="84">
        <f ca="1">+(REFERENCEMENT_FACADE[[#This Row],[AVIS LIMITE AU / VALIDITE]]&gt;=TODAY())*1</f>
        <v>1</v>
      </c>
      <c r="BT127" s="23" t="s">
        <v>150</v>
      </c>
      <c r="BU12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7" s="22"/>
      <c r="BW12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2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2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2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7" s="80">
        <f ca="1">REFERENCEMENT_FACADE[[#This Row],[VALIDITE]]</f>
        <v>1</v>
      </c>
      <c r="CF127" s="26">
        <f>IF(RECH_SUPPORT=TRUE,IF(MID(REFERENCEMENT_FACADE[[#This Row],[Colonne support visé]],1,3)="OUI",1,IF(OR(MID(REFERENCEMENT_FACADE[[#This Row],[Colonne support visé]],1,3)="non",MID(REFERENCEMENT_FACADE[[#This Row],[Colonne support visé]],1,2)="SO"),0,0)),1)</f>
        <v>1</v>
      </c>
      <c r="CG127" s="26">
        <f>IF(RECH_HAUTEUR=FALSE,1,IF(AND(MID(REFERENCEMENT_FACADE[[#This Row],[Colonne situation visé]],1,3)="oui",HAUT_VISEE&lt;=REFERENCEMENT_FACADE[[#This Row],[LIMITATION DE HAUTEUR DE FACADE]],HAUT_VISEE&lt;&gt;"",SITUA_VISEE&lt;&gt;""),1,IF(MID(REFERENCEMENT_FACADE[[#This Row],[Colonne situation visé]],1,3)="non",0,"ERREUR")))</f>
        <v>1</v>
      </c>
      <c r="CH12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7" s="26">
        <f ca="1">IF(REFERENCEMENT_FACADE[[#This Row],[Eligibilité procédé]]&lt;&gt;0,COUNTIF(REFERENCEMENT_FACADE[Eligibilité procédé],"&lt;="&amp;REFERENCEMENT_FACADE[[#This Row],[Eligibilité procédé]])-COUNTIF(REFERENCEMENT_FACADE[Eligibilité procédé],"=0"),ROWS(REFERENCEMENT_FACADE[Ordre]))</f>
        <v>122</v>
      </c>
      <c r="CJ127" s="26">
        <f ca="1">IF(COUNTIF((REFERENCEMENT_FACADE[[#This Row],[Validité]:[zone de simicité]]),"&lt;&gt;"&amp;"")=SUM(REFERENCEMENT_FACADE[[#This Row],[Validité]:[zone de simicité]]),ROW(REFERENCEMENT_FACADE[[#This Row],[zone de simicité]]),"")</f>
        <v>127</v>
      </c>
    </row>
    <row r="128" spans="1:88" s="5" customFormat="1" ht="240" x14ac:dyDescent="0.25">
      <c r="A128" s="113">
        <v>45216</v>
      </c>
      <c r="B128" s="23" t="s">
        <v>158</v>
      </c>
      <c r="C128" s="23" t="s">
        <v>373</v>
      </c>
      <c r="D128" s="23" t="s">
        <v>461</v>
      </c>
      <c r="E128" s="24" t="s">
        <v>462</v>
      </c>
      <c r="F128" s="30" t="s">
        <v>151</v>
      </c>
      <c r="G128" s="54" t="s">
        <v>150</v>
      </c>
      <c r="H128" s="18" t="s">
        <v>152</v>
      </c>
      <c r="I128" s="19" t="s">
        <v>152</v>
      </c>
      <c r="J128" s="42" t="str">
        <f>IF(REFERENCEMENT_FACADE[[#This Row],[Charpente bois (NF DTU 31.1)]]="OUI","SO",IF(OR(REFERENCEMENT_FACADE[[#This Row],[FOB (Sous AT/DTA/ATEx)]]="OUI",REFERENCEMENT_FACADE[[#This Row],[FOB (NF DTU 31.4)]]="OUI"),"OUI","SO"))</f>
        <v>SO</v>
      </c>
      <c r="K128" s="39" t="s">
        <v>167</v>
      </c>
      <c r="L128" s="22" t="s">
        <v>161</v>
      </c>
      <c r="M128" s="23" t="s">
        <v>161</v>
      </c>
      <c r="N128" s="23" t="s">
        <v>161</v>
      </c>
      <c r="O128" s="23" t="s">
        <v>152</v>
      </c>
      <c r="P128" s="23" t="s">
        <v>152</v>
      </c>
      <c r="Q128" s="23" t="s">
        <v>152</v>
      </c>
      <c r="R128" s="23" t="s">
        <v>152</v>
      </c>
      <c r="S128" s="23" t="s">
        <v>152</v>
      </c>
      <c r="T128" s="23" t="s">
        <v>152</v>
      </c>
      <c r="U128" s="23" t="s">
        <v>152</v>
      </c>
      <c r="V128" s="23" t="s">
        <v>152</v>
      </c>
      <c r="W128" s="24" t="s">
        <v>152</v>
      </c>
      <c r="X128" s="25" t="s">
        <v>161</v>
      </c>
      <c r="Y128" s="23" t="s">
        <v>152</v>
      </c>
      <c r="Z128" s="23" t="s">
        <v>152</v>
      </c>
      <c r="AA128" s="23" t="s">
        <v>152</v>
      </c>
      <c r="AB128" s="23" t="s">
        <v>152</v>
      </c>
      <c r="AC128" s="23" t="s">
        <v>152</v>
      </c>
      <c r="AD128" s="23" t="s">
        <v>152</v>
      </c>
      <c r="AE128" s="23" t="s">
        <v>152</v>
      </c>
      <c r="AF128" s="23" t="s">
        <v>152</v>
      </c>
      <c r="AG128" s="23" t="s">
        <v>152</v>
      </c>
      <c r="AH128" s="23" t="s">
        <v>152</v>
      </c>
      <c r="AI128" s="24" t="s">
        <v>152</v>
      </c>
      <c r="AJ128" s="81" t="s">
        <v>463</v>
      </c>
      <c r="AK128" s="81" t="s">
        <v>463</v>
      </c>
      <c r="AL128" s="81" t="s">
        <v>463</v>
      </c>
      <c r="AM128" s="81"/>
      <c r="AN128" s="81"/>
      <c r="AO128" s="81"/>
      <c r="AP128" s="81"/>
      <c r="AQ128" s="81"/>
      <c r="AR128" s="81"/>
      <c r="AS128" s="81"/>
      <c r="AT128" s="81"/>
      <c r="AU128" s="81"/>
      <c r="AV128" s="81" t="s">
        <v>463</v>
      </c>
      <c r="AW128" s="81"/>
      <c r="AX128" s="81"/>
      <c r="AY128" s="81"/>
      <c r="AZ128" s="81"/>
      <c r="BA128" s="81"/>
      <c r="BB128" s="55"/>
      <c r="BC128" s="55"/>
      <c r="BD128" s="55"/>
      <c r="BE128" s="55"/>
      <c r="BF128" s="55"/>
      <c r="BG128" s="55"/>
      <c r="BH128" s="56" t="s">
        <v>154</v>
      </c>
      <c r="BI128" s="22">
        <v>4</v>
      </c>
      <c r="BJ128" s="23">
        <v>2</v>
      </c>
      <c r="BK128" s="23">
        <v>1</v>
      </c>
      <c r="BL128" s="23">
        <v>1</v>
      </c>
      <c r="BM128" s="56"/>
      <c r="BN128" s="20" t="s">
        <v>155</v>
      </c>
      <c r="BO128" s="22">
        <v>0</v>
      </c>
      <c r="BP128" s="23" t="s">
        <v>164</v>
      </c>
      <c r="BQ128" s="23" t="s">
        <v>464</v>
      </c>
      <c r="BR128" s="58">
        <v>47664</v>
      </c>
      <c r="BS128" s="84">
        <f ca="1">+(REFERENCEMENT_FACADE[[#This Row],[AVIS LIMITE AU / VALIDITE]]&gt;=TODAY())*1</f>
        <v>1</v>
      </c>
      <c r="BT128" s="23" t="s">
        <v>150</v>
      </c>
      <c r="BU12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8" s="22"/>
      <c r="BW12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2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2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8" s="80">
        <f ca="1">REFERENCEMENT_FACADE[[#This Row],[VALIDITE]]</f>
        <v>1</v>
      </c>
      <c r="CF128" s="26">
        <f>IF(RECH_SUPPORT=TRUE,IF(MID(REFERENCEMENT_FACADE[[#This Row],[Colonne support visé]],1,3)="OUI",1,IF(OR(MID(REFERENCEMENT_FACADE[[#This Row],[Colonne support visé]],1,3)="non",MID(REFERENCEMENT_FACADE[[#This Row],[Colonne support visé]],1,2)="SO"),0,0)),1)</f>
        <v>1</v>
      </c>
      <c r="CG128" s="26">
        <f>IF(RECH_HAUTEUR=FALSE,1,IF(AND(MID(REFERENCEMENT_FACADE[[#This Row],[Colonne situation visé]],1,3)="oui",HAUT_VISEE&lt;=REFERENCEMENT_FACADE[[#This Row],[LIMITATION DE HAUTEUR DE FACADE]],HAUT_VISEE&lt;&gt;"",SITUA_VISEE&lt;&gt;""),1,IF(MID(REFERENCEMENT_FACADE[[#This Row],[Colonne situation visé]],1,3)="non",0,"ERREUR")))</f>
        <v>1</v>
      </c>
      <c r="CH12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8" s="26">
        <f ca="1">IF(REFERENCEMENT_FACADE[[#This Row],[Eligibilité procédé]]&lt;&gt;0,COUNTIF(REFERENCEMENT_FACADE[Eligibilité procédé],"&lt;="&amp;REFERENCEMENT_FACADE[[#This Row],[Eligibilité procédé]])-COUNTIF(REFERENCEMENT_FACADE[Eligibilité procédé],"=0"),ROWS(REFERENCEMENT_FACADE[Ordre]))</f>
        <v>123</v>
      </c>
      <c r="CJ128" s="26">
        <f ca="1">IF(COUNTIF((REFERENCEMENT_FACADE[[#This Row],[Validité]:[zone de simicité]]),"&lt;&gt;"&amp;"")=SUM(REFERENCEMENT_FACADE[[#This Row],[Validité]:[zone de simicité]]),ROW(REFERENCEMENT_FACADE[[#This Row],[zone de simicité]]),"")</f>
        <v>128</v>
      </c>
    </row>
    <row r="129" spans="1:88" s="5" customFormat="1" ht="270" x14ac:dyDescent="0.25">
      <c r="A129" s="82">
        <v>45198</v>
      </c>
      <c r="B129" s="23" t="s">
        <v>186</v>
      </c>
      <c r="C129" s="23" t="s">
        <v>758</v>
      </c>
      <c r="D129" s="23" t="s">
        <v>441</v>
      </c>
      <c r="E129" s="24" t="s">
        <v>442</v>
      </c>
      <c r="F129" s="30" t="s">
        <v>150</v>
      </c>
      <c r="G129" s="54" t="s">
        <v>151</v>
      </c>
      <c r="H129" s="18" t="s">
        <v>151</v>
      </c>
      <c r="I129" s="19" t="s">
        <v>151</v>
      </c>
      <c r="J129" s="42" t="str">
        <f>IF(REFERENCEMENT_FACADE[[#This Row],[Charpente bois (NF DTU 31.1)]]="OUI","SO",IF(OR(REFERENCEMENT_FACADE[[#This Row],[FOB (Sous AT/DTA/ATEx)]]="OUI",REFERENCEMENT_FACADE[[#This Row],[FOB (NF DTU 31.4)]]="OUI"),"OUI","SO"))</f>
        <v>SO</v>
      </c>
      <c r="K129" s="39" t="s">
        <v>151</v>
      </c>
      <c r="L129" s="22" t="s">
        <v>161</v>
      </c>
      <c r="M129" s="23" t="s">
        <v>161</v>
      </c>
      <c r="N129" s="23" t="s">
        <v>161</v>
      </c>
      <c r="O129" s="23" t="s">
        <v>161</v>
      </c>
      <c r="P129" s="23" t="s">
        <v>161</v>
      </c>
      <c r="Q129" s="23" t="s">
        <v>161</v>
      </c>
      <c r="R129" s="23" t="s">
        <v>161</v>
      </c>
      <c r="S129" s="23" t="s">
        <v>161</v>
      </c>
      <c r="T129" s="23" t="s">
        <v>161</v>
      </c>
      <c r="U129" s="23" t="s">
        <v>161</v>
      </c>
      <c r="V129" s="23" t="s">
        <v>161</v>
      </c>
      <c r="W129" s="24" t="s">
        <v>161</v>
      </c>
      <c r="X129" s="25" t="s">
        <v>161</v>
      </c>
      <c r="Y129" s="23" t="s">
        <v>161</v>
      </c>
      <c r="Z129" s="23" t="s">
        <v>152</v>
      </c>
      <c r="AA129" s="23" t="s">
        <v>152</v>
      </c>
      <c r="AB129" s="23" t="s">
        <v>152</v>
      </c>
      <c r="AC129" s="23" t="s">
        <v>152</v>
      </c>
      <c r="AD129" s="23" t="s">
        <v>152</v>
      </c>
      <c r="AE129" s="23" t="s">
        <v>152</v>
      </c>
      <c r="AF129" s="23" t="s">
        <v>152</v>
      </c>
      <c r="AG129" s="23" t="s">
        <v>152</v>
      </c>
      <c r="AH129" s="23" t="s">
        <v>152</v>
      </c>
      <c r="AI129" s="24" t="s">
        <v>152</v>
      </c>
      <c r="AJ129" s="81" t="s">
        <v>214</v>
      </c>
      <c r="AK129" s="81" t="s">
        <v>214</v>
      </c>
      <c r="AL129" s="81" t="s">
        <v>214</v>
      </c>
      <c r="AM129" s="81" t="s">
        <v>214</v>
      </c>
      <c r="AN129" s="81" t="s">
        <v>214</v>
      </c>
      <c r="AO129" s="81" t="s">
        <v>214</v>
      </c>
      <c r="AP129" s="81" t="s">
        <v>214</v>
      </c>
      <c r="AQ129" s="81" t="s">
        <v>214</v>
      </c>
      <c r="AR129" s="81" t="s">
        <v>214</v>
      </c>
      <c r="AS129" s="81" t="s">
        <v>214</v>
      </c>
      <c r="AT129" s="81" t="s">
        <v>214</v>
      </c>
      <c r="AU129" s="81" t="s">
        <v>214</v>
      </c>
      <c r="AV129" s="81" t="s">
        <v>214</v>
      </c>
      <c r="AW129" s="81" t="s">
        <v>214</v>
      </c>
      <c r="AX129" s="81"/>
      <c r="AY129" s="81"/>
      <c r="AZ129" s="81"/>
      <c r="BA129" s="81"/>
      <c r="BB129" s="81"/>
      <c r="BC129" s="81"/>
      <c r="BD129" s="81"/>
      <c r="BE129" s="81"/>
      <c r="BF129" s="81"/>
      <c r="BG129" s="55"/>
      <c r="BH129" s="56" t="s">
        <v>154</v>
      </c>
      <c r="BI129" s="22">
        <v>4</v>
      </c>
      <c r="BJ129" s="23">
        <v>4</v>
      </c>
      <c r="BK129" s="23">
        <v>4</v>
      </c>
      <c r="BL129" s="23">
        <v>4</v>
      </c>
      <c r="BM129" s="78"/>
      <c r="BN129" s="20" t="s">
        <v>155</v>
      </c>
      <c r="BO129" s="22">
        <v>0</v>
      </c>
      <c r="BP129" s="23" t="s">
        <v>164</v>
      </c>
      <c r="BQ129" s="23" t="s">
        <v>443</v>
      </c>
      <c r="BR129" s="58">
        <v>47177</v>
      </c>
      <c r="BS129" s="84">
        <f ca="1">+(REFERENCEMENT_FACADE[[#This Row],[AVIS LIMITE AU / VALIDITE]]&gt;=TODAY())*1</f>
        <v>1</v>
      </c>
      <c r="BT129" s="23" t="s">
        <v>150</v>
      </c>
      <c r="BU12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9" s="22"/>
      <c r="BW12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2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2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2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2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2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9" s="80">
        <f ca="1">REFERENCEMENT_FACADE[[#This Row],[VALIDITE]]</f>
        <v>1</v>
      </c>
      <c r="CF129" s="26">
        <f>IF(RECH_SUPPORT=TRUE,IF(MID(REFERENCEMENT_FACADE[[#This Row],[Colonne support visé]],1,3)="OUI",1,IF(OR(MID(REFERENCEMENT_FACADE[[#This Row],[Colonne support visé]],1,3)="non",MID(REFERENCEMENT_FACADE[[#This Row],[Colonne support visé]],1,2)="SO"),0,0)),1)</f>
        <v>1</v>
      </c>
      <c r="CG129" s="26">
        <f>IF(RECH_HAUTEUR=FALSE,1,IF(AND(MID(REFERENCEMENT_FACADE[[#This Row],[Colonne situation visé]],1,3)="oui",HAUT_VISEE&lt;=REFERENCEMENT_FACADE[[#This Row],[LIMITATION DE HAUTEUR DE FACADE]],HAUT_VISEE&lt;&gt;"",SITUA_VISEE&lt;&gt;""),1,IF(MID(REFERENCEMENT_FACADE[[#This Row],[Colonne situation visé]],1,3)="non",0,"ERREUR")))</f>
        <v>1</v>
      </c>
      <c r="CH12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9" s="26">
        <f ca="1">IF(REFERENCEMENT_FACADE[[#This Row],[Eligibilité procédé]]&lt;&gt;0,COUNTIF(REFERENCEMENT_FACADE[Eligibilité procédé],"&lt;="&amp;REFERENCEMENT_FACADE[[#This Row],[Eligibilité procédé]])-COUNTIF(REFERENCEMENT_FACADE[Eligibilité procédé],"=0"),ROWS(REFERENCEMENT_FACADE[Ordre]))</f>
        <v>124</v>
      </c>
      <c r="CJ129" s="26">
        <f ca="1">IF(COUNTIF((REFERENCEMENT_FACADE[[#This Row],[Validité]:[zone de simicité]]),"&lt;&gt;"&amp;"")=SUM(REFERENCEMENT_FACADE[[#This Row],[Validité]:[zone de simicité]]),ROW(REFERENCEMENT_FACADE[[#This Row],[zone de simicité]]),"")</f>
        <v>129</v>
      </c>
    </row>
    <row r="130" spans="1:88" s="5" customFormat="1" ht="270" x14ac:dyDescent="0.25">
      <c r="A130" s="82">
        <v>45198</v>
      </c>
      <c r="B130" s="23" t="s">
        <v>186</v>
      </c>
      <c r="C130" s="23" t="s">
        <v>758</v>
      </c>
      <c r="D130" s="23" t="s">
        <v>438</v>
      </c>
      <c r="E130" s="24" t="s">
        <v>439</v>
      </c>
      <c r="F130" s="30" t="s">
        <v>150</v>
      </c>
      <c r="G130" s="54" t="s">
        <v>151</v>
      </c>
      <c r="H130" s="18" t="s">
        <v>151</v>
      </c>
      <c r="I130" s="19" t="s">
        <v>151</v>
      </c>
      <c r="J130" s="42" t="str">
        <f>IF(REFERENCEMENT_FACADE[[#This Row],[Charpente bois (NF DTU 31.1)]]="OUI","SO",IF(OR(REFERENCEMENT_FACADE[[#This Row],[FOB (Sous AT/DTA/ATEx)]]="OUI",REFERENCEMENT_FACADE[[#This Row],[FOB (NF DTU 31.4)]]="OUI"),"OUI","SO"))</f>
        <v>SO</v>
      </c>
      <c r="K130" s="39" t="s">
        <v>151</v>
      </c>
      <c r="L130" s="22" t="s">
        <v>161</v>
      </c>
      <c r="M130" s="23" t="s">
        <v>161</v>
      </c>
      <c r="N130" s="23" t="s">
        <v>161</v>
      </c>
      <c r="O130" s="23" t="s">
        <v>161</v>
      </c>
      <c r="P130" s="23" t="s">
        <v>161</v>
      </c>
      <c r="Q130" s="23" t="s">
        <v>161</v>
      </c>
      <c r="R130" s="23" t="s">
        <v>161</v>
      </c>
      <c r="S130" s="23" t="s">
        <v>161</v>
      </c>
      <c r="T130" s="23" t="s">
        <v>161</v>
      </c>
      <c r="U130" s="23" t="s">
        <v>161</v>
      </c>
      <c r="V130" s="23" t="s">
        <v>161</v>
      </c>
      <c r="W130" s="24" t="s">
        <v>161</v>
      </c>
      <c r="X130" s="25" t="s">
        <v>161</v>
      </c>
      <c r="Y130" s="23" t="s">
        <v>161</v>
      </c>
      <c r="Z130" s="23" t="s">
        <v>161</v>
      </c>
      <c r="AA130" s="23" t="s">
        <v>161</v>
      </c>
      <c r="AB130" s="23" t="s">
        <v>161</v>
      </c>
      <c r="AC130" s="23" t="s">
        <v>161</v>
      </c>
      <c r="AD130" s="23" t="s">
        <v>161</v>
      </c>
      <c r="AE130" s="23" t="s">
        <v>161</v>
      </c>
      <c r="AF130" s="23" t="s">
        <v>161</v>
      </c>
      <c r="AG130" s="23" t="s">
        <v>161</v>
      </c>
      <c r="AH130" s="23" t="s">
        <v>161</v>
      </c>
      <c r="AI130" s="24" t="s">
        <v>161</v>
      </c>
      <c r="AJ130" s="81" t="s">
        <v>256</v>
      </c>
      <c r="AK130" s="81" t="s">
        <v>256</v>
      </c>
      <c r="AL130" s="81" t="s">
        <v>256</v>
      </c>
      <c r="AM130" s="81" t="s">
        <v>256</v>
      </c>
      <c r="AN130" s="81" t="s">
        <v>256</v>
      </c>
      <c r="AO130" s="81" t="s">
        <v>256</v>
      </c>
      <c r="AP130" s="81" t="s">
        <v>256</v>
      </c>
      <c r="AQ130" s="81" t="s">
        <v>256</v>
      </c>
      <c r="AR130" s="81" t="s">
        <v>256</v>
      </c>
      <c r="AS130" s="81" t="s">
        <v>256</v>
      </c>
      <c r="AT130" s="81" t="s">
        <v>256</v>
      </c>
      <c r="AU130" s="81" t="s">
        <v>256</v>
      </c>
      <c r="AV130" s="81" t="s">
        <v>256</v>
      </c>
      <c r="AW130" s="81" t="s">
        <v>256</v>
      </c>
      <c r="AX130" s="81" t="s">
        <v>256</v>
      </c>
      <c r="AY130" s="81" t="s">
        <v>256</v>
      </c>
      <c r="AZ130" s="81" t="s">
        <v>256</v>
      </c>
      <c r="BA130" s="81" t="s">
        <v>256</v>
      </c>
      <c r="BB130" s="81" t="s">
        <v>256</v>
      </c>
      <c r="BC130" s="81" t="s">
        <v>256</v>
      </c>
      <c r="BD130" s="81" t="s">
        <v>256</v>
      </c>
      <c r="BE130" s="81" t="s">
        <v>256</v>
      </c>
      <c r="BF130" s="81" t="s">
        <v>256</v>
      </c>
      <c r="BG130" s="81" t="s">
        <v>256</v>
      </c>
      <c r="BH130" s="56" t="s">
        <v>154</v>
      </c>
      <c r="BI130" s="22">
        <v>4</v>
      </c>
      <c r="BJ130" s="23">
        <v>2</v>
      </c>
      <c r="BK130" s="23">
        <v>1</v>
      </c>
      <c r="BL130" s="23">
        <v>1</v>
      </c>
      <c r="BM130" s="56"/>
      <c r="BN130" s="20" t="s">
        <v>155</v>
      </c>
      <c r="BO130" s="22">
        <v>0</v>
      </c>
      <c r="BP130" s="23" t="s">
        <v>156</v>
      </c>
      <c r="BQ130" s="23" t="s">
        <v>440</v>
      </c>
      <c r="BR130" s="58">
        <v>46752</v>
      </c>
      <c r="BS130" s="84">
        <f ca="1">+(REFERENCEMENT_FACADE[[#This Row],[AVIS LIMITE AU / VALIDITE]]&gt;=TODAY())*1</f>
        <v>1</v>
      </c>
      <c r="BT130" s="23" t="s">
        <v>150</v>
      </c>
      <c r="BU13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0" s="22"/>
      <c r="BW13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3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3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3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0" s="80">
        <f ca="1">REFERENCEMENT_FACADE[[#This Row],[VALIDITE]]</f>
        <v>1</v>
      </c>
      <c r="CF130" s="26">
        <f>IF(RECH_SUPPORT=TRUE,IF(MID(REFERENCEMENT_FACADE[[#This Row],[Colonne support visé]],1,3)="OUI",1,IF(OR(MID(REFERENCEMENT_FACADE[[#This Row],[Colonne support visé]],1,3)="non",MID(REFERENCEMENT_FACADE[[#This Row],[Colonne support visé]],1,2)="SO"),0,0)),1)</f>
        <v>1</v>
      </c>
      <c r="CG130" s="26">
        <f>IF(RECH_HAUTEUR=FALSE,1,IF(AND(MID(REFERENCEMENT_FACADE[[#This Row],[Colonne situation visé]],1,3)="oui",HAUT_VISEE&lt;=REFERENCEMENT_FACADE[[#This Row],[LIMITATION DE HAUTEUR DE FACADE]],HAUT_VISEE&lt;&gt;"",SITUA_VISEE&lt;&gt;""),1,IF(MID(REFERENCEMENT_FACADE[[#This Row],[Colonne situation visé]],1,3)="non",0,"ERREUR")))</f>
        <v>1</v>
      </c>
      <c r="CH13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0" s="26">
        <f ca="1">IF(REFERENCEMENT_FACADE[[#This Row],[Eligibilité procédé]]&lt;&gt;0,COUNTIF(REFERENCEMENT_FACADE[Eligibilité procédé],"&lt;="&amp;REFERENCEMENT_FACADE[[#This Row],[Eligibilité procédé]])-COUNTIF(REFERENCEMENT_FACADE[Eligibilité procédé],"=0"),ROWS(REFERENCEMENT_FACADE[Ordre]))</f>
        <v>125</v>
      </c>
      <c r="CJ130" s="26">
        <f ca="1">IF(COUNTIF((REFERENCEMENT_FACADE[[#This Row],[Validité]:[zone de simicité]]),"&lt;&gt;"&amp;"")=SUM(REFERENCEMENT_FACADE[[#This Row],[Validité]:[zone de simicité]]),ROW(REFERENCEMENT_FACADE[[#This Row],[zone de simicité]]),"")</f>
        <v>130</v>
      </c>
    </row>
    <row r="131" spans="1:88" s="5" customFormat="1" ht="240" x14ac:dyDescent="0.25">
      <c r="A131" s="92">
        <v>45085</v>
      </c>
      <c r="B131" s="23" t="s">
        <v>168</v>
      </c>
      <c r="C131" s="23" t="s">
        <v>240</v>
      </c>
      <c r="D131" s="23" t="s">
        <v>427</v>
      </c>
      <c r="E131" s="24" t="s">
        <v>428</v>
      </c>
      <c r="F131" s="30" t="s">
        <v>151</v>
      </c>
      <c r="G131" s="54" t="s">
        <v>150</v>
      </c>
      <c r="H131" s="19" t="s">
        <v>152</v>
      </c>
      <c r="I131" s="19" t="s">
        <v>152</v>
      </c>
      <c r="J131" s="42" t="str">
        <f>IF(REFERENCEMENT_FACADE[[#This Row],[Charpente bois (NF DTU 31.1)]]="OUI","SO",IF(OR(REFERENCEMENT_FACADE[[#This Row],[FOB (Sous AT/DTA/ATEx)]]="OUI",REFERENCEMENT_FACADE[[#This Row],[FOB (NF DTU 31.4)]]="OUI"),"OUI","SO"))</f>
        <v>SO</v>
      </c>
      <c r="K131" s="39" t="s">
        <v>152</v>
      </c>
      <c r="L131" s="22" t="s">
        <v>161</v>
      </c>
      <c r="M131" s="23" t="s">
        <v>161</v>
      </c>
      <c r="N131" s="23" t="s">
        <v>152</v>
      </c>
      <c r="O131" s="23" t="s">
        <v>152</v>
      </c>
      <c r="P131" s="23" t="s">
        <v>152</v>
      </c>
      <c r="Q131" s="23" t="s">
        <v>152</v>
      </c>
      <c r="R131" s="23" t="s">
        <v>152</v>
      </c>
      <c r="S131" s="23" t="s">
        <v>152</v>
      </c>
      <c r="T131" s="23" t="s">
        <v>152</v>
      </c>
      <c r="U131" s="23" t="s">
        <v>152</v>
      </c>
      <c r="V131" s="23" t="s">
        <v>152</v>
      </c>
      <c r="W131" s="24" t="s">
        <v>152</v>
      </c>
      <c r="X131" s="25" t="s">
        <v>161</v>
      </c>
      <c r="Y131" s="23" t="s">
        <v>152</v>
      </c>
      <c r="Z131" s="23" t="s">
        <v>152</v>
      </c>
      <c r="AA131" s="23" t="s">
        <v>152</v>
      </c>
      <c r="AB131" s="23" t="s">
        <v>152</v>
      </c>
      <c r="AC131" s="23" t="s">
        <v>152</v>
      </c>
      <c r="AD131" s="23" t="s">
        <v>152</v>
      </c>
      <c r="AE131" s="23" t="s">
        <v>152</v>
      </c>
      <c r="AF131" s="23" t="s">
        <v>152</v>
      </c>
      <c r="AG131" s="23" t="s">
        <v>152</v>
      </c>
      <c r="AH131" s="23" t="s">
        <v>152</v>
      </c>
      <c r="AI131" s="24" t="s">
        <v>152</v>
      </c>
      <c r="AJ131" s="81" t="s">
        <v>429</v>
      </c>
      <c r="AK131" s="81" t="s">
        <v>429</v>
      </c>
      <c r="AL131" s="55"/>
      <c r="AM131" s="55"/>
      <c r="AN131" s="55"/>
      <c r="AO131" s="21"/>
      <c r="AP131" s="21"/>
      <c r="AQ131" s="21"/>
      <c r="AR131" s="21"/>
      <c r="AS131" s="21"/>
      <c r="AT131" s="21"/>
      <c r="AU131" s="21"/>
      <c r="AV131" s="81" t="s">
        <v>429</v>
      </c>
      <c r="AW131" s="55"/>
      <c r="AX131" s="55"/>
      <c r="AY131" s="21"/>
      <c r="AZ131" s="21"/>
      <c r="BA131" s="21"/>
      <c r="BB131" s="21"/>
      <c r="BC131" s="21"/>
      <c r="BD131" s="21"/>
      <c r="BE131" s="21"/>
      <c r="BF131" s="21"/>
      <c r="BG131" s="21"/>
      <c r="BH131" s="56" t="s">
        <v>154</v>
      </c>
      <c r="BI131" s="22">
        <v>4</v>
      </c>
      <c r="BJ131" s="23" t="s">
        <v>179</v>
      </c>
      <c r="BK131" s="23" t="s">
        <v>179</v>
      </c>
      <c r="BL131" s="23">
        <v>1</v>
      </c>
      <c r="BM131" s="56" t="s">
        <v>430</v>
      </c>
      <c r="BN131" s="20" t="s">
        <v>155</v>
      </c>
      <c r="BO131" s="22">
        <v>0</v>
      </c>
      <c r="BP131" s="23" t="s">
        <v>205</v>
      </c>
      <c r="BQ131" s="23" t="s">
        <v>431</v>
      </c>
      <c r="BR131" s="53">
        <v>45956</v>
      </c>
      <c r="BS131" s="84">
        <f ca="1">+(REFERENCEMENT_FACADE[[#This Row],[AVIS LIMITE AU / VALIDITE]]&gt;=TODAY())*1</f>
        <v>1</v>
      </c>
      <c r="BT131" s="53" t="s">
        <v>206</v>
      </c>
      <c r="BU13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1" s="22"/>
      <c r="BW13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3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3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v>
      </c>
      <c r="CC13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3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1" s="80">
        <f ca="1">REFERENCEMENT_FACADE[[#This Row],[VALIDITE]]</f>
        <v>1</v>
      </c>
      <c r="CF131" s="26">
        <f>IF(RECH_SUPPORT=TRUE,IF(MID(REFERENCEMENT_FACADE[[#This Row],[Colonne support visé]],1,3)="OUI",1,IF(OR(MID(REFERENCEMENT_FACADE[[#This Row],[Colonne support visé]],1,3)="non",MID(REFERENCEMENT_FACADE[[#This Row],[Colonne support visé]],1,2)="SO"),0,0)),1)</f>
        <v>1</v>
      </c>
      <c r="CG131" s="26">
        <f>IF(RECH_HAUTEUR=FALSE,1,IF(AND(MID(REFERENCEMENT_FACADE[[#This Row],[Colonne situation visé]],1,3)="oui",HAUT_VISEE&lt;=REFERENCEMENT_FACADE[[#This Row],[LIMITATION DE HAUTEUR DE FACADE]],HAUT_VISEE&lt;&gt;"",SITUA_VISEE&lt;&gt;""),1,IF(MID(REFERENCEMENT_FACADE[[#This Row],[Colonne situation visé]],1,3)="non",0,"ERREUR")))</f>
        <v>1</v>
      </c>
      <c r="CH13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1" s="26">
        <f ca="1">IF(REFERENCEMENT_FACADE[[#This Row],[Eligibilité procédé]]&lt;&gt;0,COUNTIF(REFERENCEMENT_FACADE[Eligibilité procédé],"&lt;="&amp;REFERENCEMENT_FACADE[[#This Row],[Eligibilité procédé]])-COUNTIF(REFERENCEMENT_FACADE[Eligibilité procédé],"=0"),ROWS(REFERENCEMENT_FACADE[Ordre]))</f>
        <v>126</v>
      </c>
      <c r="CJ131" s="26">
        <f ca="1">IF(COUNTIF((REFERENCEMENT_FACADE[[#This Row],[Validité]:[zone de simicité]]),"&lt;&gt;"&amp;"")=SUM(REFERENCEMENT_FACADE[[#This Row],[Validité]:[zone de simicité]]),ROW(REFERENCEMENT_FACADE[[#This Row],[zone de simicité]]),"")</f>
        <v>131</v>
      </c>
    </row>
    <row r="132" spans="1:88" s="5" customFormat="1" ht="240" x14ac:dyDescent="0.25">
      <c r="A132" s="92">
        <v>45085</v>
      </c>
      <c r="B132" s="23" t="s">
        <v>148</v>
      </c>
      <c r="C132" s="23" t="s">
        <v>365</v>
      </c>
      <c r="D132" s="23" t="s">
        <v>424</v>
      </c>
      <c r="E132" s="24" t="s">
        <v>425</v>
      </c>
      <c r="F132" s="30" t="s">
        <v>151</v>
      </c>
      <c r="G132" s="54" t="s">
        <v>150</v>
      </c>
      <c r="H132" s="19" t="s">
        <v>152</v>
      </c>
      <c r="I132" s="19" t="s">
        <v>152</v>
      </c>
      <c r="J132" s="42" t="str">
        <f>IF(REFERENCEMENT_FACADE[[#This Row],[Charpente bois (NF DTU 31.1)]]="OUI","SO",IF(OR(REFERENCEMENT_FACADE[[#This Row],[FOB (Sous AT/DTA/ATEx)]]="OUI",REFERENCEMENT_FACADE[[#This Row],[FOB (NF DTU 31.4)]]="OUI"),"OUI","SO"))</f>
        <v>SO</v>
      </c>
      <c r="K132" s="39" t="s">
        <v>150</v>
      </c>
      <c r="L132" s="22" t="s">
        <v>150</v>
      </c>
      <c r="M132" s="23" t="s">
        <v>150</v>
      </c>
      <c r="N132" s="23" t="s">
        <v>150</v>
      </c>
      <c r="O132" s="23" t="s">
        <v>161</v>
      </c>
      <c r="P132" s="23" t="s">
        <v>161</v>
      </c>
      <c r="Q132" s="23" t="s">
        <v>152</v>
      </c>
      <c r="R132" s="23" t="s">
        <v>152</v>
      </c>
      <c r="S132" s="23" t="s">
        <v>152</v>
      </c>
      <c r="T132" s="23" t="s">
        <v>152</v>
      </c>
      <c r="U132" s="23" t="s">
        <v>152</v>
      </c>
      <c r="V132" s="23" t="s">
        <v>152</v>
      </c>
      <c r="W132" s="24" t="s">
        <v>152</v>
      </c>
      <c r="X132" s="25" t="s">
        <v>150</v>
      </c>
      <c r="Y132" s="23" t="s">
        <v>150</v>
      </c>
      <c r="Z132" s="23" t="s">
        <v>150</v>
      </c>
      <c r="AA132" s="23" t="s">
        <v>152</v>
      </c>
      <c r="AB132" s="23" t="s">
        <v>152</v>
      </c>
      <c r="AC132" s="23" t="s">
        <v>152</v>
      </c>
      <c r="AD132" s="23" t="s">
        <v>152</v>
      </c>
      <c r="AE132" s="23" t="s">
        <v>152</v>
      </c>
      <c r="AF132" s="23" t="s">
        <v>152</v>
      </c>
      <c r="AG132" s="23" t="s">
        <v>152</v>
      </c>
      <c r="AH132" s="23" t="s">
        <v>152</v>
      </c>
      <c r="AI132" s="24" t="s">
        <v>152</v>
      </c>
      <c r="AJ132" s="81" t="s">
        <v>153</v>
      </c>
      <c r="AK132" s="81" t="s">
        <v>153</v>
      </c>
      <c r="AL132" s="81" t="s">
        <v>153</v>
      </c>
      <c r="AM132" s="81" t="s">
        <v>303</v>
      </c>
      <c r="AN132" s="81" t="s">
        <v>303</v>
      </c>
      <c r="AO132" s="21"/>
      <c r="AP132" s="21"/>
      <c r="AQ132" s="21"/>
      <c r="AR132" s="21"/>
      <c r="AS132" s="21"/>
      <c r="AT132" s="21"/>
      <c r="AU132" s="21"/>
      <c r="AV132" s="81" t="s">
        <v>153</v>
      </c>
      <c r="AW132" s="81" t="s">
        <v>153</v>
      </c>
      <c r="AX132" s="81" t="s">
        <v>153</v>
      </c>
      <c r="AY132" s="21"/>
      <c r="AZ132" s="21"/>
      <c r="BA132" s="21"/>
      <c r="BB132" s="21"/>
      <c r="BC132" s="21"/>
      <c r="BD132" s="21"/>
      <c r="BE132" s="21"/>
      <c r="BF132" s="21"/>
      <c r="BG132" s="21"/>
      <c r="BH132" s="56" t="s">
        <v>154</v>
      </c>
      <c r="BI132" s="22">
        <v>4</v>
      </c>
      <c r="BJ132" s="23">
        <v>2</v>
      </c>
      <c r="BK132" s="23">
        <v>1</v>
      </c>
      <c r="BL132" s="23">
        <v>1</v>
      </c>
      <c r="BM132" s="56"/>
      <c r="BN132" s="20" t="s">
        <v>155</v>
      </c>
      <c r="BO132" s="22">
        <v>0</v>
      </c>
      <c r="BP132" s="23" t="s">
        <v>205</v>
      </c>
      <c r="BQ132" s="23" t="s">
        <v>426</v>
      </c>
      <c r="BR132" s="53">
        <v>45961</v>
      </c>
      <c r="BS132" s="84">
        <f ca="1">+(REFERENCEMENT_FACADE[[#This Row],[AVIS LIMITE AU / VALIDITE]]&gt;=TODAY())*1</f>
        <v>1</v>
      </c>
      <c r="BT132" s="53" t="s">
        <v>206</v>
      </c>
      <c r="BU13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2" s="22"/>
      <c r="BW13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3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3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3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2" s="80">
        <f ca="1">REFERENCEMENT_FACADE[[#This Row],[VALIDITE]]</f>
        <v>1</v>
      </c>
      <c r="CF132" s="26">
        <f>IF(RECH_SUPPORT=TRUE,IF(MID(REFERENCEMENT_FACADE[[#This Row],[Colonne support visé]],1,3)="OUI",1,IF(OR(MID(REFERENCEMENT_FACADE[[#This Row],[Colonne support visé]],1,3)="non",MID(REFERENCEMENT_FACADE[[#This Row],[Colonne support visé]],1,2)="SO"),0,0)),1)</f>
        <v>1</v>
      </c>
      <c r="CG132" s="26">
        <f>IF(RECH_HAUTEUR=FALSE,1,IF(AND(MID(REFERENCEMENT_FACADE[[#This Row],[Colonne situation visé]],1,3)="oui",HAUT_VISEE&lt;=REFERENCEMENT_FACADE[[#This Row],[LIMITATION DE HAUTEUR DE FACADE]],HAUT_VISEE&lt;&gt;"",SITUA_VISEE&lt;&gt;""),1,IF(MID(REFERENCEMENT_FACADE[[#This Row],[Colonne situation visé]],1,3)="non",0,"ERREUR")))</f>
        <v>1</v>
      </c>
      <c r="CH13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2" s="26">
        <f ca="1">IF(REFERENCEMENT_FACADE[[#This Row],[Eligibilité procédé]]&lt;&gt;0,COUNTIF(REFERENCEMENT_FACADE[Eligibilité procédé],"&lt;="&amp;REFERENCEMENT_FACADE[[#This Row],[Eligibilité procédé]])-COUNTIF(REFERENCEMENT_FACADE[Eligibilité procédé],"=0"),ROWS(REFERENCEMENT_FACADE[Ordre]))</f>
        <v>127</v>
      </c>
      <c r="CJ132" s="26">
        <f ca="1">IF(COUNTIF((REFERENCEMENT_FACADE[[#This Row],[Validité]:[zone de simicité]]),"&lt;&gt;"&amp;"")=SUM(REFERENCEMENT_FACADE[[#This Row],[Validité]:[zone de simicité]]),ROW(REFERENCEMENT_FACADE[[#This Row],[zone de simicité]]),"")</f>
        <v>132</v>
      </c>
    </row>
    <row r="133" spans="1:88" s="5" customFormat="1" ht="240" x14ac:dyDescent="0.25">
      <c r="A133" s="82">
        <v>45085</v>
      </c>
      <c r="B133" s="23" t="s">
        <v>165</v>
      </c>
      <c r="C133" s="23" t="s">
        <v>406</v>
      </c>
      <c r="D133" s="93" t="s">
        <v>407</v>
      </c>
      <c r="E133" s="94" t="s">
        <v>387</v>
      </c>
      <c r="F133" s="30" t="s">
        <v>150</v>
      </c>
      <c r="G133" s="31" t="s">
        <v>150</v>
      </c>
      <c r="H133" s="19" t="s">
        <v>152</v>
      </c>
      <c r="I133" s="19" t="s">
        <v>152</v>
      </c>
      <c r="J133" s="42" t="str">
        <f>IF(REFERENCEMENT_FACADE[[#This Row],[Charpente bois (NF DTU 31.1)]]="OUI","SO",IF(OR(REFERENCEMENT_FACADE[[#This Row],[FOB (Sous AT/DTA/ATEx)]]="OUI",REFERENCEMENT_FACADE[[#This Row],[FOB (NF DTU 31.4)]]="OUI"),"OUI","SO"))</f>
        <v>SO</v>
      </c>
      <c r="K133" s="32" t="s">
        <v>152</v>
      </c>
      <c r="L133" s="22" t="s">
        <v>161</v>
      </c>
      <c r="M133" s="23" t="s">
        <v>161</v>
      </c>
      <c r="N133" s="23" t="s">
        <v>161</v>
      </c>
      <c r="O133" s="23" t="s">
        <v>152</v>
      </c>
      <c r="P133" s="23" t="s">
        <v>152</v>
      </c>
      <c r="Q133" s="23" t="s">
        <v>152</v>
      </c>
      <c r="R133" s="23" t="s">
        <v>152</v>
      </c>
      <c r="S133" s="23" t="s">
        <v>152</v>
      </c>
      <c r="T133" s="23" t="s">
        <v>152</v>
      </c>
      <c r="U133" s="23" t="s">
        <v>152</v>
      </c>
      <c r="V133" s="23" t="s">
        <v>152</v>
      </c>
      <c r="W133" s="24" t="s">
        <v>152</v>
      </c>
      <c r="X133" s="25" t="s">
        <v>161</v>
      </c>
      <c r="Y133" s="23" t="s">
        <v>161</v>
      </c>
      <c r="Z133" s="23" t="s">
        <v>161</v>
      </c>
      <c r="AA133" s="23" t="s">
        <v>152</v>
      </c>
      <c r="AB133" s="23" t="s">
        <v>152</v>
      </c>
      <c r="AC133" s="23" t="s">
        <v>152</v>
      </c>
      <c r="AD133" s="23" t="s">
        <v>152</v>
      </c>
      <c r="AE133" s="23" t="s">
        <v>152</v>
      </c>
      <c r="AF133" s="23" t="s">
        <v>152</v>
      </c>
      <c r="AG133" s="23" t="s">
        <v>152</v>
      </c>
      <c r="AH133" s="23" t="s">
        <v>152</v>
      </c>
      <c r="AI133" s="24" t="s">
        <v>152</v>
      </c>
      <c r="AJ133" s="81" t="s">
        <v>408</v>
      </c>
      <c r="AK133" s="81" t="s">
        <v>408</v>
      </c>
      <c r="AL133" s="81" t="s">
        <v>408</v>
      </c>
      <c r="AM133" s="55"/>
      <c r="AN133" s="55"/>
      <c r="AO133" s="55"/>
      <c r="AP133" s="55"/>
      <c r="AQ133" s="55"/>
      <c r="AR133" s="55"/>
      <c r="AS133" s="55"/>
      <c r="AT133" s="55"/>
      <c r="AU133" s="55"/>
      <c r="AV133" s="81" t="s">
        <v>408</v>
      </c>
      <c r="AW133" s="81" t="s">
        <v>408</v>
      </c>
      <c r="AX133" s="81" t="s">
        <v>408</v>
      </c>
      <c r="AY133" s="55"/>
      <c r="AZ133" s="55"/>
      <c r="BA133" s="55"/>
      <c r="BB133" s="55"/>
      <c r="BC133" s="55"/>
      <c r="BD133" s="55"/>
      <c r="BE133" s="55"/>
      <c r="BF133" s="55"/>
      <c r="BG133" s="55"/>
      <c r="BH133" s="56" t="s">
        <v>154</v>
      </c>
      <c r="BI133" s="22">
        <v>4</v>
      </c>
      <c r="BJ133" s="23">
        <v>2</v>
      </c>
      <c r="BK133" s="23">
        <v>1</v>
      </c>
      <c r="BL133" s="23">
        <v>1</v>
      </c>
      <c r="BM133" s="56"/>
      <c r="BN133" s="20" t="s">
        <v>155</v>
      </c>
      <c r="BO133" s="22">
        <v>0</v>
      </c>
      <c r="BP133" s="51" t="s">
        <v>398</v>
      </c>
      <c r="BQ133" s="53" t="s">
        <v>409</v>
      </c>
      <c r="BR133" s="83" t="s">
        <v>260</v>
      </c>
      <c r="BS133" s="84">
        <f ca="1">+(REFERENCEMENT_FACADE[[#This Row],[AVIS LIMITE AU / VALIDITE]]&gt;=TODAY())*1</f>
        <v>1</v>
      </c>
      <c r="BT133" s="23" t="s">
        <v>150</v>
      </c>
      <c r="BU13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3" s="22"/>
      <c r="BW13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3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 / COB (NF DTU 31.2)</v>
      </c>
      <c r="CC13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3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3" s="80">
        <f ca="1">REFERENCEMENT_FACADE[[#This Row],[VALIDITE]]</f>
        <v>1</v>
      </c>
      <c r="CF133" s="26">
        <f>IF(RECH_SUPPORT=TRUE,IF(MID(REFERENCEMENT_FACADE[[#This Row],[Colonne support visé]],1,3)="OUI",1,IF(OR(MID(REFERENCEMENT_FACADE[[#This Row],[Colonne support visé]],1,3)="non",MID(REFERENCEMENT_FACADE[[#This Row],[Colonne support visé]],1,2)="SO"),0,0)),1)</f>
        <v>1</v>
      </c>
      <c r="CG133" s="26">
        <f>IF(RECH_HAUTEUR=FALSE,1,IF(AND(MID(REFERENCEMENT_FACADE[[#This Row],[Colonne situation visé]],1,3)="oui",HAUT_VISEE&lt;=REFERENCEMENT_FACADE[[#This Row],[LIMITATION DE HAUTEUR DE FACADE]],HAUT_VISEE&lt;&gt;"",SITUA_VISEE&lt;&gt;""),1,IF(MID(REFERENCEMENT_FACADE[[#This Row],[Colonne situation visé]],1,3)="non",0,"ERREUR")))</f>
        <v>1</v>
      </c>
      <c r="CH13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3" s="26">
        <f ca="1">IF(REFERENCEMENT_FACADE[[#This Row],[Eligibilité procédé]]&lt;&gt;0,COUNTIF(REFERENCEMENT_FACADE[Eligibilité procédé],"&lt;="&amp;REFERENCEMENT_FACADE[[#This Row],[Eligibilité procédé]])-COUNTIF(REFERENCEMENT_FACADE[Eligibilité procédé],"=0"),ROWS(REFERENCEMENT_FACADE[Ordre]))</f>
        <v>128</v>
      </c>
      <c r="CJ133" s="26">
        <f ca="1">IF(COUNTIF((REFERENCEMENT_FACADE[[#This Row],[Validité]:[zone de simicité]]),"&lt;&gt;"&amp;"")=SUM(REFERENCEMENT_FACADE[[#This Row],[Validité]:[zone de simicité]]),ROW(REFERENCEMENT_FACADE[[#This Row],[zone de simicité]]),"")</f>
        <v>133</v>
      </c>
    </row>
    <row r="134" spans="1:88" s="5" customFormat="1" ht="240" x14ac:dyDescent="0.25">
      <c r="A134" s="92">
        <v>45469</v>
      </c>
      <c r="B134" s="23" t="s">
        <v>165</v>
      </c>
      <c r="C134" s="51" t="s">
        <v>175</v>
      </c>
      <c r="D134" s="23" t="s">
        <v>560</v>
      </c>
      <c r="E134" s="24" t="s">
        <v>293</v>
      </c>
      <c r="F134" s="50" t="s">
        <v>151</v>
      </c>
      <c r="G134" s="51" t="s">
        <v>150</v>
      </c>
      <c r="H134" s="76" t="s">
        <v>152</v>
      </c>
      <c r="I134" s="19" t="s">
        <v>152</v>
      </c>
      <c r="J134" s="42" t="str">
        <f>IF(REFERENCEMENT_FACADE[[#This Row],[Charpente bois (NF DTU 31.1)]]="OUI","SO",IF(OR(REFERENCEMENT_FACADE[[#This Row],[FOB (Sous AT/DTA/ATEx)]]="OUI",REFERENCEMENT_FACADE[[#This Row],[FOB (NF DTU 31.4)]]="OUI"),"OUI","SO"))</f>
        <v>SO</v>
      </c>
      <c r="K134" s="75" t="s">
        <v>167</v>
      </c>
      <c r="L134" s="22" t="s">
        <v>150</v>
      </c>
      <c r="M134" s="23" t="s">
        <v>150</v>
      </c>
      <c r="N134" s="23" t="s">
        <v>152</v>
      </c>
      <c r="O134" s="23" t="s">
        <v>152</v>
      </c>
      <c r="P134" s="23" t="s">
        <v>152</v>
      </c>
      <c r="Q134" s="23" t="s">
        <v>152</v>
      </c>
      <c r="R134" s="23" t="s">
        <v>152</v>
      </c>
      <c r="S134" s="23" t="s">
        <v>152</v>
      </c>
      <c r="T134" s="23" t="s">
        <v>152</v>
      </c>
      <c r="U134" s="23" t="s">
        <v>152</v>
      </c>
      <c r="V134" s="23" t="s">
        <v>152</v>
      </c>
      <c r="W134" s="24" t="s">
        <v>152</v>
      </c>
      <c r="X134" s="25" t="s">
        <v>150</v>
      </c>
      <c r="Y134" s="23" t="s">
        <v>152</v>
      </c>
      <c r="Z134" s="23" t="s">
        <v>152</v>
      </c>
      <c r="AA134" s="23" t="s">
        <v>152</v>
      </c>
      <c r="AB134" s="23" t="s">
        <v>152</v>
      </c>
      <c r="AC134" s="23" t="s">
        <v>152</v>
      </c>
      <c r="AD134" s="23" t="s">
        <v>152</v>
      </c>
      <c r="AE134" s="23" t="s">
        <v>152</v>
      </c>
      <c r="AF134" s="23" t="s">
        <v>152</v>
      </c>
      <c r="AG134" s="23" t="s">
        <v>152</v>
      </c>
      <c r="AH134" s="23" t="s">
        <v>152</v>
      </c>
      <c r="AI134" s="24" t="s">
        <v>152</v>
      </c>
      <c r="AJ134" s="81" t="s">
        <v>153</v>
      </c>
      <c r="AK134" s="81" t="s">
        <v>153</v>
      </c>
      <c r="AL134" s="55"/>
      <c r="AM134" s="55"/>
      <c r="AN134" s="55"/>
      <c r="AO134" s="55"/>
      <c r="AP134" s="55"/>
      <c r="AQ134" s="55"/>
      <c r="AR134" s="55"/>
      <c r="AS134" s="55"/>
      <c r="AT134" s="55"/>
      <c r="AU134" s="55"/>
      <c r="AV134" s="81" t="s">
        <v>153</v>
      </c>
      <c r="AW134" s="55"/>
      <c r="AX134" s="55"/>
      <c r="AY134" s="55"/>
      <c r="AZ134" s="55"/>
      <c r="BA134" s="55"/>
      <c r="BB134" s="55"/>
      <c r="BC134" s="55"/>
      <c r="BD134" s="55"/>
      <c r="BE134" s="55"/>
      <c r="BF134" s="55"/>
      <c r="BG134" s="55"/>
      <c r="BH134" s="56" t="s">
        <v>154</v>
      </c>
      <c r="BI134" s="77">
        <v>4</v>
      </c>
      <c r="BJ134" s="29" t="s">
        <v>179</v>
      </c>
      <c r="BK134" s="29" t="s">
        <v>179</v>
      </c>
      <c r="BL134" s="29" t="s">
        <v>179</v>
      </c>
      <c r="BM134" s="78" t="s">
        <v>248</v>
      </c>
      <c r="BN134" s="20" t="s">
        <v>155</v>
      </c>
      <c r="BO134" s="22">
        <v>0</v>
      </c>
      <c r="BP134" s="23" t="s">
        <v>164</v>
      </c>
      <c r="BQ134" s="23" t="s">
        <v>561</v>
      </c>
      <c r="BR134" s="53">
        <v>47968</v>
      </c>
      <c r="BS134" s="84">
        <f ca="1">+(REFERENCEMENT_FACADE[[#This Row],[AVIS LIMITE AU / VALIDITE]]&gt;=TODAY())*1</f>
        <v>1</v>
      </c>
      <c r="BT134" s="23" t="s">
        <v>150</v>
      </c>
      <c r="BU13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4" s="22"/>
      <c r="BW13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3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3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3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3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4" s="80">
        <f ca="1">REFERENCEMENT_FACADE[[#This Row],[VALIDITE]]</f>
        <v>1</v>
      </c>
      <c r="CF134" s="26">
        <f>IF(RECH_SUPPORT=TRUE,IF(MID(REFERENCEMENT_FACADE[[#This Row],[Colonne support visé]],1,3)="OUI",1,IF(OR(MID(REFERENCEMENT_FACADE[[#This Row],[Colonne support visé]],1,3)="non",MID(REFERENCEMENT_FACADE[[#This Row],[Colonne support visé]],1,2)="SO"),0,0)),1)</f>
        <v>1</v>
      </c>
      <c r="CG134" s="26">
        <f>IF(RECH_HAUTEUR=FALSE,1,IF(AND(MID(REFERENCEMENT_FACADE[[#This Row],[Colonne situation visé]],1,3)="oui",HAUT_VISEE&lt;=REFERENCEMENT_FACADE[[#This Row],[LIMITATION DE HAUTEUR DE FACADE]],HAUT_VISEE&lt;&gt;"",SITUA_VISEE&lt;&gt;""),1,IF(MID(REFERENCEMENT_FACADE[[#This Row],[Colonne situation visé]],1,3)="non",0,"ERREUR")))</f>
        <v>1</v>
      </c>
      <c r="CH13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4" s="26">
        <f ca="1">IF(REFERENCEMENT_FACADE[[#This Row],[Eligibilité procédé]]&lt;&gt;0,COUNTIF(REFERENCEMENT_FACADE[Eligibilité procédé],"&lt;="&amp;REFERENCEMENT_FACADE[[#This Row],[Eligibilité procédé]])-COUNTIF(REFERENCEMENT_FACADE[Eligibilité procédé],"=0"),ROWS(REFERENCEMENT_FACADE[Ordre]))</f>
        <v>129</v>
      </c>
      <c r="CJ134" s="26">
        <f ca="1">IF(COUNTIF((REFERENCEMENT_FACADE[[#This Row],[Validité]:[zone de simicité]]),"&lt;&gt;"&amp;"")=SUM(REFERENCEMENT_FACADE[[#This Row],[Validité]:[zone de simicité]]),ROW(REFERENCEMENT_FACADE[[#This Row],[zone de simicité]]),"")</f>
        <v>134</v>
      </c>
    </row>
    <row r="135" spans="1:88" s="5" customFormat="1" ht="240" x14ac:dyDescent="0.25">
      <c r="A135" s="82">
        <v>45062</v>
      </c>
      <c r="B135" s="23" t="s">
        <v>226</v>
      </c>
      <c r="C135" s="23" t="s">
        <v>386</v>
      </c>
      <c r="D135" s="23" t="s">
        <v>387</v>
      </c>
      <c r="E135" s="24" t="s">
        <v>387</v>
      </c>
      <c r="F135" s="30" t="s">
        <v>151</v>
      </c>
      <c r="G135" s="31" t="s">
        <v>150</v>
      </c>
      <c r="H135" s="19" t="s">
        <v>152</v>
      </c>
      <c r="I135" s="19" t="s">
        <v>152</v>
      </c>
      <c r="J135" s="42" t="str">
        <f>IF(REFERENCEMENT_FACADE[[#This Row],[Charpente bois (NF DTU 31.1)]]="OUI","SO",IF(OR(REFERENCEMENT_FACADE[[#This Row],[FOB (Sous AT/DTA/ATEx)]]="OUI",REFERENCEMENT_FACADE[[#This Row],[FOB (NF DTU 31.4)]]="OUI"),"OUI","SO"))</f>
        <v>SO</v>
      </c>
      <c r="K135" s="32" t="s">
        <v>247</v>
      </c>
      <c r="L135" s="22" t="s">
        <v>150</v>
      </c>
      <c r="M135" s="23" t="s">
        <v>161</v>
      </c>
      <c r="N135" s="23" t="s">
        <v>161</v>
      </c>
      <c r="O135" s="23" t="s">
        <v>161</v>
      </c>
      <c r="P135" s="23" t="s">
        <v>161</v>
      </c>
      <c r="Q135" s="23" t="s">
        <v>161</v>
      </c>
      <c r="R135" s="23" t="s">
        <v>161</v>
      </c>
      <c r="S135" s="23" t="s">
        <v>152</v>
      </c>
      <c r="T135" s="23" t="s">
        <v>152</v>
      </c>
      <c r="U135" s="23" t="s">
        <v>152</v>
      </c>
      <c r="V135" s="23" t="s">
        <v>152</v>
      </c>
      <c r="W135" s="24" t="s">
        <v>152</v>
      </c>
      <c r="X135" s="25" t="s">
        <v>150</v>
      </c>
      <c r="Y135" s="23" t="s">
        <v>161</v>
      </c>
      <c r="Z135" s="23" t="s">
        <v>161</v>
      </c>
      <c r="AA135" s="23" t="s">
        <v>161</v>
      </c>
      <c r="AB135" s="23" t="s">
        <v>161</v>
      </c>
      <c r="AC135" s="23" t="s">
        <v>161</v>
      </c>
      <c r="AD135" s="23" t="s">
        <v>161</v>
      </c>
      <c r="AE135" s="23" t="s">
        <v>152</v>
      </c>
      <c r="AF135" s="23" t="s">
        <v>152</v>
      </c>
      <c r="AG135" s="23" t="s">
        <v>152</v>
      </c>
      <c r="AH135" s="23" t="s">
        <v>152</v>
      </c>
      <c r="AI135" s="24" t="s">
        <v>152</v>
      </c>
      <c r="AJ135" s="81" t="s">
        <v>153</v>
      </c>
      <c r="AK135" s="81" t="s">
        <v>388</v>
      </c>
      <c r="AL135" s="81" t="s">
        <v>388</v>
      </c>
      <c r="AM135" s="81" t="s">
        <v>389</v>
      </c>
      <c r="AN135" s="81" t="s">
        <v>389</v>
      </c>
      <c r="AO135" s="81" t="s">
        <v>389</v>
      </c>
      <c r="AP135" s="81" t="s">
        <v>389</v>
      </c>
      <c r="AQ135" s="55"/>
      <c r="AR135" s="55"/>
      <c r="AS135" s="55"/>
      <c r="AT135" s="55"/>
      <c r="AU135" s="55"/>
      <c r="AV135" s="81" t="s">
        <v>153</v>
      </c>
      <c r="AW135" s="81" t="s">
        <v>388</v>
      </c>
      <c r="AX135" s="81" t="s">
        <v>388</v>
      </c>
      <c r="AY135" s="81" t="s">
        <v>389</v>
      </c>
      <c r="AZ135" s="81" t="s">
        <v>389</v>
      </c>
      <c r="BA135" s="81" t="s">
        <v>389</v>
      </c>
      <c r="BB135" s="81" t="s">
        <v>389</v>
      </c>
      <c r="BC135" s="55"/>
      <c r="BD135" s="55"/>
      <c r="BE135" s="55"/>
      <c r="BF135" s="55"/>
      <c r="BG135" s="55"/>
      <c r="BH135" s="56" t="s">
        <v>154</v>
      </c>
      <c r="BI135" s="22">
        <v>4</v>
      </c>
      <c r="BJ135" s="23">
        <v>2</v>
      </c>
      <c r="BK135" s="23">
        <v>1</v>
      </c>
      <c r="BL135" s="23">
        <v>1</v>
      </c>
      <c r="BM135" s="78"/>
      <c r="BN135" s="20" t="s">
        <v>155</v>
      </c>
      <c r="BO135" s="22">
        <v>0</v>
      </c>
      <c r="BP135" s="23" t="s">
        <v>390</v>
      </c>
      <c r="BQ135" s="23" t="s">
        <v>391</v>
      </c>
      <c r="BR135" s="83" t="s">
        <v>260</v>
      </c>
      <c r="BS135" s="84">
        <f ca="1">+(REFERENCEMENT_FACADE[[#This Row],[AVIS LIMITE AU / VALIDITE]]&gt;=TODAY())*1</f>
        <v>1</v>
      </c>
      <c r="BT135" s="23" t="s">
        <v>392</v>
      </c>
      <c r="BU13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5" s="22" t="s">
        <v>393</v>
      </c>
      <c r="BW13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3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3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3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5" s="80">
        <f ca="1">REFERENCEMENT_FACADE[[#This Row],[VALIDITE]]</f>
        <v>1</v>
      </c>
      <c r="CF135" s="26">
        <f>IF(RECH_SUPPORT=TRUE,IF(MID(REFERENCEMENT_FACADE[[#This Row],[Colonne support visé]],1,3)="OUI",1,IF(OR(MID(REFERENCEMENT_FACADE[[#This Row],[Colonne support visé]],1,3)="non",MID(REFERENCEMENT_FACADE[[#This Row],[Colonne support visé]],1,2)="SO"),0,0)),1)</f>
        <v>1</v>
      </c>
      <c r="CG135" s="26">
        <f>IF(RECH_HAUTEUR=FALSE,1,IF(AND(MID(REFERENCEMENT_FACADE[[#This Row],[Colonne situation visé]],1,3)="oui",HAUT_VISEE&lt;=REFERENCEMENT_FACADE[[#This Row],[LIMITATION DE HAUTEUR DE FACADE]],HAUT_VISEE&lt;&gt;"",SITUA_VISEE&lt;&gt;""),1,IF(MID(REFERENCEMENT_FACADE[[#This Row],[Colonne situation visé]],1,3)="non",0,"ERREUR")))</f>
        <v>1</v>
      </c>
      <c r="CH13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5" s="26">
        <f ca="1">IF(REFERENCEMENT_FACADE[[#This Row],[Eligibilité procédé]]&lt;&gt;0,COUNTIF(REFERENCEMENT_FACADE[Eligibilité procédé],"&lt;="&amp;REFERENCEMENT_FACADE[[#This Row],[Eligibilité procédé]])-COUNTIF(REFERENCEMENT_FACADE[Eligibilité procédé],"=0"),ROWS(REFERENCEMENT_FACADE[Ordre]))</f>
        <v>130</v>
      </c>
      <c r="CJ135" s="26">
        <f ca="1">IF(COUNTIF((REFERENCEMENT_FACADE[[#This Row],[Validité]:[zone de simicité]]),"&lt;&gt;"&amp;"")=SUM(REFERENCEMENT_FACADE[[#This Row],[Validité]:[zone de simicité]]),ROW(REFERENCEMENT_FACADE[[#This Row],[zone de simicité]]),"")</f>
        <v>135</v>
      </c>
    </row>
    <row r="136" spans="1:88" s="5" customFormat="1" ht="240" x14ac:dyDescent="0.25">
      <c r="A136" s="82">
        <v>45062</v>
      </c>
      <c r="B136" s="23" t="s">
        <v>168</v>
      </c>
      <c r="C136" s="23" t="s">
        <v>394</v>
      </c>
      <c r="D136" s="23" t="s">
        <v>387</v>
      </c>
      <c r="E136" s="24" t="s">
        <v>387</v>
      </c>
      <c r="F136" s="30" t="s">
        <v>151</v>
      </c>
      <c r="G136" s="31" t="s">
        <v>150</v>
      </c>
      <c r="H136" s="19" t="s">
        <v>152</v>
      </c>
      <c r="I136" s="19" t="s">
        <v>152</v>
      </c>
      <c r="J136" s="42" t="str">
        <f>IF(REFERENCEMENT_FACADE[[#This Row],[Charpente bois (NF DTU 31.1)]]="OUI","SO",IF(OR(REFERENCEMENT_FACADE[[#This Row],[FOB (Sous AT/DTA/ATEx)]]="OUI",REFERENCEMENT_FACADE[[#This Row],[FOB (NF DTU 31.4)]]="OUI"),"OUI","SO"))</f>
        <v>SO</v>
      </c>
      <c r="K136" s="32" t="s">
        <v>247</v>
      </c>
      <c r="L136" s="22" t="s">
        <v>150</v>
      </c>
      <c r="M136" s="23" t="s">
        <v>150</v>
      </c>
      <c r="N136" s="23" t="s">
        <v>150</v>
      </c>
      <c r="O136" s="23" t="s">
        <v>161</v>
      </c>
      <c r="P136" s="23" t="s">
        <v>161</v>
      </c>
      <c r="Q136" s="23" t="s">
        <v>161</v>
      </c>
      <c r="R136" s="23" t="s">
        <v>161</v>
      </c>
      <c r="S136" s="23" t="s">
        <v>152</v>
      </c>
      <c r="T136" s="23" t="s">
        <v>152</v>
      </c>
      <c r="U136" s="23" t="s">
        <v>152</v>
      </c>
      <c r="V136" s="23" t="s">
        <v>152</v>
      </c>
      <c r="W136" s="24" t="s">
        <v>152</v>
      </c>
      <c r="X136" s="25" t="s">
        <v>150</v>
      </c>
      <c r="Y136" s="23" t="s">
        <v>150</v>
      </c>
      <c r="Z136" s="23" t="s">
        <v>150</v>
      </c>
      <c r="AA136" s="23" t="s">
        <v>161</v>
      </c>
      <c r="AB136" s="23" t="s">
        <v>161</v>
      </c>
      <c r="AC136" s="23" t="s">
        <v>161</v>
      </c>
      <c r="AD136" s="23" t="s">
        <v>161</v>
      </c>
      <c r="AE136" s="23" t="s">
        <v>152</v>
      </c>
      <c r="AF136" s="23" t="s">
        <v>152</v>
      </c>
      <c r="AG136" s="23" t="s">
        <v>152</v>
      </c>
      <c r="AH136" s="23" t="s">
        <v>152</v>
      </c>
      <c r="AI136" s="24" t="s">
        <v>152</v>
      </c>
      <c r="AJ136" s="81" t="s">
        <v>153</v>
      </c>
      <c r="AK136" s="81" t="s">
        <v>153</v>
      </c>
      <c r="AL136" s="81" t="s">
        <v>153</v>
      </c>
      <c r="AM136" s="81" t="s">
        <v>395</v>
      </c>
      <c r="AN136" s="81" t="s">
        <v>395</v>
      </c>
      <c r="AO136" s="81" t="s">
        <v>395</v>
      </c>
      <c r="AP136" s="81" t="s">
        <v>395</v>
      </c>
      <c r="AQ136" s="55"/>
      <c r="AR136" s="55"/>
      <c r="AS136" s="55"/>
      <c r="AT136" s="55"/>
      <c r="AU136" s="55"/>
      <c r="AV136" s="81" t="s">
        <v>153</v>
      </c>
      <c r="AW136" s="81" t="s">
        <v>153</v>
      </c>
      <c r="AX136" s="81" t="s">
        <v>153</v>
      </c>
      <c r="AY136" s="81" t="s">
        <v>395</v>
      </c>
      <c r="AZ136" s="81" t="s">
        <v>395</v>
      </c>
      <c r="BA136" s="81" t="s">
        <v>395</v>
      </c>
      <c r="BB136" s="81" t="s">
        <v>395</v>
      </c>
      <c r="BC136" s="55"/>
      <c r="BD136" s="55"/>
      <c r="BE136" s="55"/>
      <c r="BF136" s="55"/>
      <c r="BG136" s="55"/>
      <c r="BH136" s="56" t="s">
        <v>154</v>
      </c>
      <c r="BI136" s="22">
        <v>4</v>
      </c>
      <c r="BJ136" s="23">
        <v>2</v>
      </c>
      <c r="BK136" s="23">
        <v>1</v>
      </c>
      <c r="BL136" s="23">
        <v>1</v>
      </c>
      <c r="BM136" s="78"/>
      <c r="BN136" s="20" t="s">
        <v>155</v>
      </c>
      <c r="BO136" s="22">
        <v>0</v>
      </c>
      <c r="BP136" s="23" t="s">
        <v>390</v>
      </c>
      <c r="BQ136" s="23" t="s">
        <v>391</v>
      </c>
      <c r="BR136" s="83" t="s">
        <v>260</v>
      </c>
      <c r="BS136" s="84">
        <f ca="1">+(REFERENCEMENT_FACADE[[#This Row],[AVIS LIMITE AU / VALIDITE]]&gt;=TODAY())*1</f>
        <v>1</v>
      </c>
      <c r="BT136" s="23" t="s">
        <v>392</v>
      </c>
      <c r="BU13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6" s="22" t="s">
        <v>393</v>
      </c>
      <c r="BW13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3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3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3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6" s="80">
        <f ca="1">REFERENCEMENT_FACADE[[#This Row],[VALIDITE]]</f>
        <v>1</v>
      </c>
      <c r="CF136" s="26">
        <f>IF(RECH_SUPPORT=TRUE,IF(MID(REFERENCEMENT_FACADE[[#This Row],[Colonne support visé]],1,3)="OUI",1,IF(OR(MID(REFERENCEMENT_FACADE[[#This Row],[Colonne support visé]],1,3)="non",MID(REFERENCEMENT_FACADE[[#This Row],[Colonne support visé]],1,2)="SO"),0,0)),1)</f>
        <v>1</v>
      </c>
      <c r="CG136" s="26">
        <f>IF(RECH_HAUTEUR=FALSE,1,IF(AND(MID(REFERENCEMENT_FACADE[[#This Row],[Colonne situation visé]],1,3)="oui",HAUT_VISEE&lt;=REFERENCEMENT_FACADE[[#This Row],[LIMITATION DE HAUTEUR DE FACADE]],HAUT_VISEE&lt;&gt;"",SITUA_VISEE&lt;&gt;""),1,IF(MID(REFERENCEMENT_FACADE[[#This Row],[Colonne situation visé]],1,3)="non",0,"ERREUR")))</f>
        <v>1</v>
      </c>
      <c r="CH13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6" s="26">
        <f ca="1">IF(REFERENCEMENT_FACADE[[#This Row],[Eligibilité procédé]]&lt;&gt;0,COUNTIF(REFERENCEMENT_FACADE[Eligibilité procédé],"&lt;="&amp;REFERENCEMENT_FACADE[[#This Row],[Eligibilité procédé]])-COUNTIF(REFERENCEMENT_FACADE[Eligibilité procédé],"=0"),ROWS(REFERENCEMENT_FACADE[Ordre]))</f>
        <v>131</v>
      </c>
      <c r="CJ136" s="26">
        <f ca="1">IF(COUNTIF((REFERENCEMENT_FACADE[[#This Row],[Validité]:[zone de simicité]]),"&lt;&gt;"&amp;"")=SUM(REFERENCEMENT_FACADE[[#This Row],[Validité]:[zone de simicité]]),ROW(REFERENCEMENT_FACADE[[#This Row],[zone de simicité]]),"")</f>
        <v>136</v>
      </c>
    </row>
    <row r="137" spans="1:88" s="5" customFormat="1" ht="240" x14ac:dyDescent="0.25">
      <c r="A137" s="82">
        <v>45062</v>
      </c>
      <c r="B137" s="51" t="s">
        <v>158</v>
      </c>
      <c r="C137" s="23" t="s">
        <v>396</v>
      </c>
      <c r="D137" s="23" t="s">
        <v>387</v>
      </c>
      <c r="E137" s="24" t="s">
        <v>387</v>
      </c>
      <c r="F137" s="30" t="s">
        <v>151</v>
      </c>
      <c r="G137" s="31" t="s">
        <v>150</v>
      </c>
      <c r="H137" s="19" t="s">
        <v>152</v>
      </c>
      <c r="I137" s="19" t="s">
        <v>152</v>
      </c>
      <c r="J137" s="42" t="str">
        <f>IF(REFERENCEMENT_FACADE[[#This Row],[Charpente bois (NF DTU 31.1)]]="OUI","SO",IF(OR(REFERENCEMENT_FACADE[[#This Row],[FOB (Sous AT/DTA/ATEx)]]="OUI",REFERENCEMENT_FACADE[[#This Row],[FOB (NF DTU 31.4)]]="OUI"),"OUI","SO"))</f>
        <v>SO</v>
      </c>
      <c r="K137" s="32" t="s">
        <v>150</v>
      </c>
      <c r="L137" s="22" t="s">
        <v>161</v>
      </c>
      <c r="M137" s="23" t="s">
        <v>161</v>
      </c>
      <c r="N137" s="23" t="s">
        <v>161</v>
      </c>
      <c r="O137" s="23" t="s">
        <v>161</v>
      </c>
      <c r="P137" s="23" t="s">
        <v>161</v>
      </c>
      <c r="Q137" s="23" t="s">
        <v>161</v>
      </c>
      <c r="R137" s="23" t="s">
        <v>161</v>
      </c>
      <c r="S137" s="23" t="s">
        <v>152</v>
      </c>
      <c r="T137" s="23" t="s">
        <v>152</v>
      </c>
      <c r="U137" s="23" t="s">
        <v>152</v>
      </c>
      <c r="V137" s="23" t="s">
        <v>152</v>
      </c>
      <c r="W137" s="24" t="s">
        <v>152</v>
      </c>
      <c r="X137" s="25" t="s">
        <v>152</v>
      </c>
      <c r="Y137" s="23" t="s">
        <v>152</v>
      </c>
      <c r="Z137" s="23" t="s">
        <v>152</v>
      </c>
      <c r="AA137" s="23" t="s">
        <v>152</v>
      </c>
      <c r="AB137" s="23" t="s">
        <v>152</v>
      </c>
      <c r="AC137" s="23" t="s">
        <v>152</v>
      </c>
      <c r="AD137" s="23" t="s">
        <v>152</v>
      </c>
      <c r="AE137" s="23" t="s">
        <v>152</v>
      </c>
      <c r="AF137" s="23" t="s">
        <v>152</v>
      </c>
      <c r="AG137" s="23" t="s">
        <v>152</v>
      </c>
      <c r="AH137" s="23" t="s">
        <v>152</v>
      </c>
      <c r="AI137" s="24" t="s">
        <v>152</v>
      </c>
      <c r="AJ137" s="81" t="s">
        <v>789</v>
      </c>
      <c r="AK137" s="81" t="s">
        <v>790</v>
      </c>
      <c r="AL137" s="81" t="s">
        <v>789</v>
      </c>
      <c r="AM137" s="81" t="s">
        <v>789</v>
      </c>
      <c r="AN137" s="81" t="s">
        <v>789</v>
      </c>
      <c r="AO137" s="81" t="s">
        <v>789</v>
      </c>
      <c r="AP137" s="81" t="s">
        <v>790</v>
      </c>
      <c r="AQ137" s="55"/>
      <c r="AR137" s="55"/>
      <c r="AS137" s="55"/>
      <c r="AT137" s="55"/>
      <c r="AU137" s="55"/>
      <c r="AV137" s="81"/>
      <c r="AW137" s="81"/>
      <c r="AX137" s="81"/>
      <c r="AY137" s="81"/>
      <c r="AZ137" s="81"/>
      <c r="BA137" s="81"/>
      <c r="BB137" s="81"/>
      <c r="BC137" s="55"/>
      <c r="BD137" s="55"/>
      <c r="BE137" s="55"/>
      <c r="BF137" s="55"/>
      <c r="BG137" s="55"/>
      <c r="BH137" s="56" t="s">
        <v>154</v>
      </c>
      <c r="BI137" s="22">
        <v>4</v>
      </c>
      <c r="BJ137" s="23" t="s">
        <v>179</v>
      </c>
      <c r="BK137" s="23" t="s">
        <v>179</v>
      </c>
      <c r="BL137" s="23" t="s">
        <v>179</v>
      </c>
      <c r="BM137" s="78" t="s">
        <v>397</v>
      </c>
      <c r="BN137" s="20" t="s">
        <v>155</v>
      </c>
      <c r="BO137" s="22">
        <v>0</v>
      </c>
      <c r="BP137" s="23" t="s">
        <v>398</v>
      </c>
      <c r="BQ137" s="23" t="s">
        <v>399</v>
      </c>
      <c r="BR137" s="83" t="s">
        <v>260</v>
      </c>
      <c r="BS137" s="84">
        <f ca="1">+(REFERENCEMENT_FACADE[[#This Row],[AVIS LIMITE AU / VALIDITE]]&gt;=TODAY())*1</f>
        <v>1</v>
      </c>
      <c r="BT137" s="23" t="s">
        <v>400</v>
      </c>
      <c r="BU13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7" s="22" t="s">
        <v>401</v>
      </c>
      <c r="BW13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3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3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3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3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28 m
</v>
      </c>
      <c r="CD13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7" s="80">
        <f ca="1">REFERENCEMENT_FACADE[[#This Row],[VALIDITE]]</f>
        <v>1</v>
      </c>
      <c r="CF137" s="26">
        <f>IF(RECH_SUPPORT=TRUE,IF(MID(REFERENCEMENT_FACADE[[#This Row],[Colonne support visé]],1,3)="OUI",1,IF(OR(MID(REFERENCEMENT_FACADE[[#This Row],[Colonne support visé]],1,3)="non",MID(REFERENCEMENT_FACADE[[#This Row],[Colonne support visé]],1,2)="SO"),0,0)),1)</f>
        <v>1</v>
      </c>
      <c r="CG137" s="26">
        <f>IF(RECH_HAUTEUR=FALSE,1,IF(AND(MID(REFERENCEMENT_FACADE[[#This Row],[Colonne situation visé]],1,3)="oui",HAUT_VISEE&lt;=REFERENCEMENT_FACADE[[#This Row],[LIMITATION DE HAUTEUR DE FACADE]],HAUT_VISEE&lt;&gt;"",SITUA_VISEE&lt;&gt;""),1,IF(MID(REFERENCEMENT_FACADE[[#This Row],[Colonne situation visé]],1,3)="non",0,"ERREUR")))</f>
        <v>1</v>
      </c>
      <c r="CH13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7" s="26">
        <f ca="1">IF(REFERENCEMENT_FACADE[[#This Row],[Eligibilité procédé]]&lt;&gt;0,COUNTIF(REFERENCEMENT_FACADE[Eligibilité procédé],"&lt;="&amp;REFERENCEMENT_FACADE[[#This Row],[Eligibilité procédé]])-COUNTIF(REFERENCEMENT_FACADE[Eligibilité procédé],"=0"),ROWS(REFERENCEMENT_FACADE[Ordre]))</f>
        <v>132</v>
      </c>
      <c r="CJ137" s="26">
        <f ca="1">IF(COUNTIF((REFERENCEMENT_FACADE[[#This Row],[Validité]:[zone de simicité]]),"&lt;&gt;"&amp;"")=SUM(REFERENCEMENT_FACADE[[#This Row],[Validité]:[zone de simicité]]),ROW(REFERENCEMENT_FACADE[[#This Row],[zone de simicité]]),"")</f>
        <v>137</v>
      </c>
    </row>
    <row r="138" spans="1:88" s="5" customFormat="1" ht="240" x14ac:dyDescent="0.25">
      <c r="A138" s="82">
        <v>45062</v>
      </c>
      <c r="B138" s="23" t="s">
        <v>148</v>
      </c>
      <c r="C138" s="23" t="s">
        <v>402</v>
      </c>
      <c r="D138" s="23" t="s">
        <v>387</v>
      </c>
      <c r="E138" s="24" t="s">
        <v>387</v>
      </c>
      <c r="F138" s="30" t="s">
        <v>152</v>
      </c>
      <c r="G138" s="31" t="s">
        <v>150</v>
      </c>
      <c r="H138" s="19" t="s">
        <v>152</v>
      </c>
      <c r="I138" s="19" t="s">
        <v>152</v>
      </c>
      <c r="J138" s="42" t="str">
        <f>IF(REFERENCEMENT_FACADE[[#This Row],[Charpente bois (NF DTU 31.1)]]="OUI","SO",IF(OR(REFERENCEMENT_FACADE[[#This Row],[FOB (Sous AT/DTA/ATEx)]]="OUI",REFERENCEMENT_FACADE[[#This Row],[FOB (NF DTU 31.4)]]="OUI"),"OUI","SO"))</f>
        <v>SO</v>
      </c>
      <c r="K138" s="32" t="s">
        <v>247</v>
      </c>
      <c r="L138" s="22" t="s">
        <v>161</v>
      </c>
      <c r="M138" s="23" t="s">
        <v>161</v>
      </c>
      <c r="N138" s="23" t="s">
        <v>161</v>
      </c>
      <c r="O138" s="23" t="s">
        <v>161</v>
      </c>
      <c r="P138" s="23" t="s">
        <v>161</v>
      </c>
      <c r="Q138" s="23" t="s">
        <v>152</v>
      </c>
      <c r="R138" s="23" t="s">
        <v>152</v>
      </c>
      <c r="S138" s="23" t="s">
        <v>152</v>
      </c>
      <c r="T138" s="23" t="s">
        <v>152</v>
      </c>
      <c r="U138" s="23" t="s">
        <v>152</v>
      </c>
      <c r="V138" s="23" t="s">
        <v>152</v>
      </c>
      <c r="W138" s="24" t="s">
        <v>152</v>
      </c>
      <c r="X138" s="25" t="s">
        <v>161</v>
      </c>
      <c r="Y138" s="23" t="s">
        <v>161</v>
      </c>
      <c r="Z138" s="23" t="s">
        <v>161</v>
      </c>
      <c r="AA138" s="23" t="s">
        <v>161</v>
      </c>
      <c r="AB138" s="23" t="s">
        <v>161</v>
      </c>
      <c r="AC138" s="23" t="s">
        <v>152</v>
      </c>
      <c r="AD138" s="23" t="s">
        <v>152</v>
      </c>
      <c r="AE138" s="23" t="s">
        <v>152</v>
      </c>
      <c r="AF138" s="23" t="s">
        <v>152</v>
      </c>
      <c r="AG138" s="23" t="s">
        <v>152</v>
      </c>
      <c r="AH138" s="23" t="s">
        <v>152</v>
      </c>
      <c r="AI138" s="24" t="s">
        <v>152</v>
      </c>
      <c r="AJ138" s="81" t="s">
        <v>403</v>
      </c>
      <c r="AK138" s="81" t="s">
        <v>403</v>
      </c>
      <c r="AL138" s="81" t="s">
        <v>403</v>
      </c>
      <c r="AM138" s="81" t="s">
        <v>403</v>
      </c>
      <c r="AN138" s="81" t="s">
        <v>403</v>
      </c>
      <c r="AO138" s="55"/>
      <c r="AP138" s="55"/>
      <c r="AQ138" s="55"/>
      <c r="AR138" s="55"/>
      <c r="AS138" s="55"/>
      <c r="AT138" s="55"/>
      <c r="AU138" s="55"/>
      <c r="AV138" s="81" t="s">
        <v>403</v>
      </c>
      <c r="AW138" s="81" t="s">
        <v>403</v>
      </c>
      <c r="AX138" s="81" t="s">
        <v>403</v>
      </c>
      <c r="AY138" s="81" t="s">
        <v>403</v>
      </c>
      <c r="AZ138" s="81" t="s">
        <v>403</v>
      </c>
      <c r="BA138" s="55"/>
      <c r="BB138" s="55"/>
      <c r="BC138" s="55"/>
      <c r="BD138" s="55"/>
      <c r="BE138" s="55"/>
      <c r="BF138" s="55"/>
      <c r="BG138" s="55"/>
      <c r="BH138" s="56" t="s">
        <v>154</v>
      </c>
      <c r="BI138" s="22">
        <v>4</v>
      </c>
      <c r="BJ138" s="23">
        <v>2</v>
      </c>
      <c r="BK138" s="23">
        <v>1</v>
      </c>
      <c r="BL138" s="23">
        <v>1</v>
      </c>
      <c r="BM138" s="200"/>
      <c r="BN138" s="20" t="s">
        <v>155</v>
      </c>
      <c r="BO138" s="22">
        <v>0</v>
      </c>
      <c r="BP138" s="23" t="s">
        <v>750</v>
      </c>
      <c r="BQ138" s="23" t="s">
        <v>404</v>
      </c>
      <c r="BR138" s="83" t="s">
        <v>260</v>
      </c>
      <c r="BS138" s="84">
        <f ca="1">+(REFERENCEMENT_FACADE[[#This Row],[AVIS LIMITE AU / VALIDITE]]&gt;=TODAY())*1</f>
        <v>1</v>
      </c>
      <c r="BT138" s="23" t="s">
        <v>751</v>
      </c>
      <c r="BU13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8" s="22" t="s">
        <v>393</v>
      </c>
      <c r="BW13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3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3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13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8" s="80">
        <f ca="1">REFERENCEMENT_FACADE[[#This Row],[VALIDITE]]</f>
        <v>1</v>
      </c>
      <c r="CF138" s="26">
        <f>IF(RECH_SUPPORT=TRUE,IF(MID(REFERENCEMENT_FACADE[[#This Row],[Colonne support visé]],1,3)="OUI",1,IF(OR(MID(REFERENCEMENT_FACADE[[#This Row],[Colonne support visé]],1,3)="non",MID(REFERENCEMENT_FACADE[[#This Row],[Colonne support visé]],1,2)="SO"),0,0)),1)</f>
        <v>1</v>
      </c>
      <c r="CG138" s="26">
        <f>IF(RECH_HAUTEUR=FALSE,1,IF(AND(MID(REFERENCEMENT_FACADE[[#This Row],[Colonne situation visé]],1,3)="oui",HAUT_VISEE&lt;=REFERENCEMENT_FACADE[[#This Row],[LIMITATION DE HAUTEUR DE FACADE]],HAUT_VISEE&lt;&gt;"",SITUA_VISEE&lt;&gt;""),1,IF(MID(REFERENCEMENT_FACADE[[#This Row],[Colonne situation visé]],1,3)="non",0,"ERREUR")))</f>
        <v>1</v>
      </c>
      <c r="CH13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8" s="26">
        <f ca="1">IF(REFERENCEMENT_FACADE[[#This Row],[Eligibilité procédé]]&lt;&gt;0,COUNTIF(REFERENCEMENT_FACADE[Eligibilité procédé],"&lt;="&amp;REFERENCEMENT_FACADE[[#This Row],[Eligibilité procédé]])-COUNTIF(REFERENCEMENT_FACADE[Eligibilité procédé],"=0"),ROWS(REFERENCEMENT_FACADE[Ordre]))</f>
        <v>133</v>
      </c>
      <c r="CJ138" s="26">
        <f ca="1">IF(COUNTIF((REFERENCEMENT_FACADE[[#This Row],[Validité]:[zone de simicité]]),"&lt;&gt;"&amp;"")=SUM(REFERENCEMENT_FACADE[[#This Row],[Validité]:[zone de simicité]]),ROW(REFERENCEMENT_FACADE[[#This Row],[zone de simicité]]),"")</f>
        <v>138</v>
      </c>
    </row>
    <row r="139" spans="1:88" s="5" customFormat="1" ht="240" x14ac:dyDescent="0.25">
      <c r="A139" s="82">
        <v>45062</v>
      </c>
      <c r="B139" s="23" t="s">
        <v>148</v>
      </c>
      <c r="C139" s="23" t="s">
        <v>405</v>
      </c>
      <c r="D139" s="23" t="s">
        <v>387</v>
      </c>
      <c r="E139" s="24" t="s">
        <v>387</v>
      </c>
      <c r="F139" s="30" t="s">
        <v>150</v>
      </c>
      <c r="G139" s="31" t="s">
        <v>151</v>
      </c>
      <c r="H139" s="19" t="s">
        <v>151</v>
      </c>
      <c r="I139" s="19" t="s">
        <v>152</v>
      </c>
      <c r="J139" s="42" t="str">
        <f>IF(REFERENCEMENT_FACADE[[#This Row],[Charpente bois (NF DTU 31.1)]]="OUI","SO",IF(OR(REFERENCEMENT_FACADE[[#This Row],[FOB (Sous AT/DTA/ATEx)]]="OUI",REFERENCEMENT_FACADE[[#This Row],[FOB (NF DTU 31.4)]]="OUI"),"OUI","SO"))</f>
        <v>SO</v>
      </c>
      <c r="K139" s="32" t="s">
        <v>151</v>
      </c>
      <c r="L139" s="22" t="s">
        <v>150</v>
      </c>
      <c r="M139" s="23" t="s">
        <v>150</v>
      </c>
      <c r="N139" s="23" t="s">
        <v>150</v>
      </c>
      <c r="O139" s="23" t="s">
        <v>150</v>
      </c>
      <c r="P139" s="23" t="s">
        <v>150</v>
      </c>
      <c r="Q139" s="23" t="s">
        <v>152</v>
      </c>
      <c r="R139" s="23" t="s">
        <v>152</v>
      </c>
      <c r="S139" s="23" t="s">
        <v>152</v>
      </c>
      <c r="T139" s="23" t="s">
        <v>152</v>
      </c>
      <c r="U139" s="23" t="s">
        <v>152</v>
      </c>
      <c r="V139" s="23" t="s">
        <v>152</v>
      </c>
      <c r="W139" s="24" t="s">
        <v>152</v>
      </c>
      <c r="X139" s="25" t="s">
        <v>150</v>
      </c>
      <c r="Y139" s="23" t="s">
        <v>150</v>
      </c>
      <c r="Z139" s="23" t="s">
        <v>150</v>
      </c>
      <c r="AA139" s="23" t="s">
        <v>150</v>
      </c>
      <c r="AB139" s="23" t="s">
        <v>150</v>
      </c>
      <c r="AC139" s="23" t="s">
        <v>152</v>
      </c>
      <c r="AD139" s="23" t="s">
        <v>152</v>
      </c>
      <c r="AE139" s="23" t="s">
        <v>152</v>
      </c>
      <c r="AF139" s="23" t="s">
        <v>152</v>
      </c>
      <c r="AG139" s="23" t="s">
        <v>152</v>
      </c>
      <c r="AH139" s="23" t="s">
        <v>152</v>
      </c>
      <c r="AI139" s="24" t="s">
        <v>152</v>
      </c>
      <c r="AJ139" s="81" t="s">
        <v>153</v>
      </c>
      <c r="AK139" s="81" t="s">
        <v>153</v>
      </c>
      <c r="AL139" s="81" t="s">
        <v>153</v>
      </c>
      <c r="AM139" s="81" t="s">
        <v>153</v>
      </c>
      <c r="AN139" s="81" t="s">
        <v>153</v>
      </c>
      <c r="AO139" s="55"/>
      <c r="AP139" s="55"/>
      <c r="AQ139" s="55"/>
      <c r="AR139" s="55"/>
      <c r="AS139" s="55"/>
      <c r="AT139" s="55"/>
      <c r="AU139" s="55"/>
      <c r="AV139" s="81" t="s">
        <v>153</v>
      </c>
      <c r="AW139" s="81" t="s">
        <v>153</v>
      </c>
      <c r="AX139" s="81" t="s">
        <v>153</v>
      </c>
      <c r="AY139" s="81" t="s">
        <v>153</v>
      </c>
      <c r="AZ139" s="81" t="s">
        <v>153</v>
      </c>
      <c r="BA139" s="55"/>
      <c r="BB139" s="55"/>
      <c r="BC139" s="55"/>
      <c r="BD139" s="55"/>
      <c r="BE139" s="55"/>
      <c r="BF139" s="55"/>
      <c r="BG139" s="55"/>
      <c r="BH139" s="56" t="s">
        <v>154</v>
      </c>
      <c r="BI139" s="22">
        <v>4</v>
      </c>
      <c r="BJ139" s="23">
        <v>2</v>
      </c>
      <c r="BK139" s="23">
        <v>1</v>
      </c>
      <c r="BL139" s="23">
        <v>1</v>
      </c>
      <c r="BM139" s="203"/>
      <c r="BN139" s="20" t="s">
        <v>155</v>
      </c>
      <c r="BO139" s="22">
        <v>0</v>
      </c>
      <c r="BP139" s="23" t="s">
        <v>750</v>
      </c>
      <c r="BQ139" s="23" t="s">
        <v>404</v>
      </c>
      <c r="BR139" s="83" t="s">
        <v>260</v>
      </c>
      <c r="BS139" s="84">
        <f ca="1">+(REFERENCEMENT_FACADE[[#This Row],[AVIS LIMITE AU / VALIDITE]]&gt;=TODAY())*1</f>
        <v>1</v>
      </c>
      <c r="BT139" s="23" t="s">
        <v>751</v>
      </c>
      <c r="BU13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9" s="22"/>
      <c r="BW13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3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3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3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3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13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9" s="80">
        <f ca="1">REFERENCEMENT_FACADE[[#This Row],[VALIDITE]]</f>
        <v>1</v>
      </c>
      <c r="CF139" s="26">
        <f>IF(RECH_SUPPORT=TRUE,IF(MID(REFERENCEMENT_FACADE[[#This Row],[Colonne support visé]],1,3)="OUI",1,IF(OR(MID(REFERENCEMENT_FACADE[[#This Row],[Colonne support visé]],1,3)="non",MID(REFERENCEMENT_FACADE[[#This Row],[Colonne support visé]],1,2)="SO"),0,0)),1)</f>
        <v>1</v>
      </c>
      <c r="CG139" s="26">
        <f>IF(RECH_HAUTEUR=FALSE,1,IF(AND(MID(REFERENCEMENT_FACADE[[#This Row],[Colonne situation visé]],1,3)="oui",HAUT_VISEE&lt;=REFERENCEMENT_FACADE[[#This Row],[LIMITATION DE HAUTEUR DE FACADE]],HAUT_VISEE&lt;&gt;"",SITUA_VISEE&lt;&gt;""),1,IF(MID(REFERENCEMENT_FACADE[[#This Row],[Colonne situation visé]],1,3)="non",0,"ERREUR")))</f>
        <v>1</v>
      </c>
      <c r="CH13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9" s="26">
        <f ca="1">IF(REFERENCEMENT_FACADE[[#This Row],[Eligibilité procédé]]&lt;&gt;0,COUNTIF(REFERENCEMENT_FACADE[Eligibilité procédé],"&lt;="&amp;REFERENCEMENT_FACADE[[#This Row],[Eligibilité procédé]])-COUNTIF(REFERENCEMENT_FACADE[Eligibilité procédé],"=0"),ROWS(REFERENCEMENT_FACADE[Ordre]))</f>
        <v>134</v>
      </c>
      <c r="CJ139" s="26">
        <f ca="1">IF(COUNTIF((REFERENCEMENT_FACADE[[#This Row],[Validité]:[zone de simicité]]),"&lt;&gt;"&amp;"")=SUM(REFERENCEMENT_FACADE[[#This Row],[Validité]:[zone de simicité]]),ROW(REFERENCEMENT_FACADE[[#This Row],[zone de simicité]]),"")</f>
        <v>139</v>
      </c>
    </row>
    <row r="140" spans="1:88" s="5" customFormat="1" ht="240" x14ac:dyDescent="0.25">
      <c r="A140" s="92">
        <v>45049</v>
      </c>
      <c r="B140" s="51" t="s">
        <v>158</v>
      </c>
      <c r="C140" s="23" t="s">
        <v>194</v>
      </c>
      <c r="D140" s="23" t="s">
        <v>354</v>
      </c>
      <c r="E140" s="24" t="s">
        <v>355</v>
      </c>
      <c r="F140" s="57" t="s">
        <v>151</v>
      </c>
      <c r="G140" s="54" t="s">
        <v>150</v>
      </c>
      <c r="H140" s="18" t="s">
        <v>152</v>
      </c>
      <c r="I140" s="19" t="s">
        <v>152</v>
      </c>
      <c r="J140" s="42" t="str">
        <f>IF(REFERENCEMENT_FACADE[[#This Row],[Charpente bois (NF DTU 31.1)]]="OUI","SO",IF(OR(REFERENCEMENT_FACADE[[#This Row],[FOB (Sous AT/DTA/ATEx)]]="OUI",REFERENCEMENT_FACADE[[#This Row],[FOB (NF DTU 31.4)]]="OUI"),"OUI","SO"))</f>
        <v>SO</v>
      </c>
      <c r="K140" s="39" t="s">
        <v>167</v>
      </c>
      <c r="L140" s="22" t="s">
        <v>150</v>
      </c>
      <c r="M140" s="23" t="s">
        <v>150</v>
      </c>
      <c r="N140" s="23" t="s">
        <v>150</v>
      </c>
      <c r="O140" s="23" t="s">
        <v>152</v>
      </c>
      <c r="P140" s="23" t="s">
        <v>152</v>
      </c>
      <c r="Q140" s="23" t="s">
        <v>152</v>
      </c>
      <c r="R140" s="23" t="s">
        <v>152</v>
      </c>
      <c r="S140" s="23" t="s">
        <v>152</v>
      </c>
      <c r="T140" s="23" t="s">
        <v>152</v>
      </c>
      <c r="U140" s="23" t="s">
        <v>152</v>
      </c>
      <c r="V140" s="23" t="s">
        <v>152</v>
      </c>
      <c r="W140" s="24" t="s">
        <v>152</v>
      </c>
      <c r="X140" s="25" t="s">
        <v>150</v>
      </c>
      <c r="Y140" s="23" t="s">
        <v>152</v>
      </c>
      <c r="Z140" s="23" t="s">
        <v>152</v>
      </c>
      <c r="AA140" s="23" t="s">
        <v>152</v>
      </c>
      <c r="AB140" s="23" t="s">
        <v>152</v>
      </c>
      <c r="AC140" s="23" t="s">
        <v>152</v>
      </c>
      <c r="AD140" s="23" t="s">
        <v>152</v>
      </c>
      <c r="AE140" s="23" t="s">
        <v>152</v>
      </c>
      <c r="AF140" s="23" t="s">
        <v>152</v>
      </c>
      <c r="AG140" s="23" t="s">
        <v>152</v>
      </c>
      <c r="AH140" s="23" t="s">
        <v>152</v>
      </c>
      <c r="AI140" s="24" t="s">
        <v>152</v>
      </c>
      <c r="AJ140" s="81" t="s">
        <v>153</v>
      </c>
      <c r="AK140" s="81" t="s">
        <v>153</v>
      </c>
      <c r="AL140" s="81" t="s">
        <v>153</v>
      </c>
      <c r="AM140" s="21"/>
      <c r="AN140" s="21"/>
      <c r="AO140" s="21"/>
      <c r="AP140" s="21"/>
      <c r="AQ140" s="21"/>
      <c r="AR140" s="21"/>
      <c r="AS140" s="21"/>
      <c r="AT140" s="21"/>
      <c r="AU140" s="21"/>
      <c r="AV140" s="81" t="s">
        <v>153</v>
      </c>
      <c r="AW140" s="21"/>
      <c r="AX140" s="21"/>
      <c r="AY140" s="21"/>
      <c r="AZ140" s="21"/>
      <c r="BA140" s="21"/>
      <c r="BB140" s="21"/>
      <c r="BC140" s="21"/>
      <c r="BD140" s="21"/>
      <c r="BE140" s="21"/>
      <c r="BF140" s="21"/>
      <c r="BG140" s="21"/>
      <c r="BH140" s="56" t="s">
        <v>154</v>
      </c>
      <c r="BI140" s="22">
        <v>4</v>
      </c>
      <c r="BJ140" s="23">
        <v>2</v>
      </c>
      <c r="BK140" s="23">
        <v>1</v>
      </c>
      <c r="BL140" s="23">
        <v>1</v>
      </c>
      <c r="BM140" s="56"/>
      <c r="BN140" s="20" t="s">
        <v>155</v>
      </c>
      <c r="BO140" s="22">
        <v>0</v>
      </c>
      <c r="BP140" s="23" t="s">
        <v>164</v>
      </c>
      <c r="BQ140" s="23" t="s">
        <v>356</v>
      </c>
      <c r="BR140" s="58">
        <v>46387</v>
      </c>
      <c r="BS140" s="84">
        <f ca="1">+(REFERENCEMENT_FACADE[[#This Row],[AVIS LIMITE AU / VALIDITE]]&gt;=TODAY())*1</f>
        <v>1</v>
      </c>
      <c r="BT140" s="23" t="s">
        <v>150</v>
      </c>
      <c r="BU14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0" s="22"/>
      <c r="BW14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4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0" s="80">
        <f ca="1">REFERENCEMENT_FACADE[[#This Row],[VALIDITE]]</f>
        <v>1</v>
      </c>
      <c r="CF140" s="26">
        <f>IF(RECH_SUPPORT=TRUE,IF(MID(REFERENCEMENT_FACADE[[#This Row],[Colonne support visé]],1,3)="OUI",1,IF(OR(MID(REFERENCEMENT_FACADE[[#This Row],[Colonne support visé]],1,3)="non",MID(REFERENCEMENT_FACADE[[#This Row],[Colonne support visé]],1,2)="SO"),0,0)),1)</f>
        <v>1</v>
      </c>
      <c r="CG140" s="26">
        <f>IF(RECH_HAUTEUR=FALSE,1,IF(AND(MID(REFERENCEMENT_FACADE[[#This Row],[Colonne situation visé]],1,3)="oui",HAUT_VISEE&lt;=REFERENCEMENT_FACADE[[#This Row],[LIMITATION DE HAUTEUR DE FACADE]],HAUT_VISEE&lt;&gt;"",SITUA_VISEE&lt;&gt;""),1,IF(MID(REFERENCEMENT_FACADE[[#This Row],[Colonne situation visé]],1,3)="non",0,"ERREUR")))</f>
        <v>1</v>
      </c>
      <c r="CH14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0" s="26">
        <f ca="1">IF(REFERENCEMENT_FACADE[[#This Row],[Eligibilité procédé]]&lt;&gt;0,COUNTIF(REFERENCEMENT_FACADE[Eligibilité procédé],"&lt;="&amp;REFERENCEMENT_FACADE[[#This Row],[Eligibilité procédé]])-COUNTIF(REFERENCEMENT_FACADE[Eligibilité procédé],"=0"),ROWS(REFERENCEMENT_FACADE[Ordre]))</f>
        <v>135</v>
      </c>
      <c r="CJ140" s="26">
        <f ca="1">IF(COUNTIF((REFERENCEMENT_FACADE[[#This Row],[Validité]:[zone de simicité]]),"&lt;&gt;"&amp;"")=SUM(REFERENCEMENT_FACADE[[#This Row],[Validité]:[zone de simicité]]),ROW(REFERENCEMENT_FACADE[[#This Row],[zone de simicité]]),"")</f>
        <v>140</v>
      </c>
    </row>
    <row r="141" spans="1:88" s="5" customFormat="1" ht="240" x14ac:dyDescent="0.25">
      <c r="A141" s="92">
        <v>45049</v>
      </c>
      <c r="B141" s="23" t="s">
        <v>168</v>
      </c>
      <c r="C141" s="23" t="s">
        <v>228</v>
      </c>
      <c r="D141" s="23" t="s">
        <v>383</v>
      </c>
      <c r="E141" s="24" t="s">
        <v>384</v>
      </c>
      <c r="F141" s="57" t="s">
        <v>151</v>
      </c>
      <c r="G141" s="54" t="s">
        <v>150</v>
      </c>
      <c r="H141" s="18" t="s">
        <v>152</v>
      </c>
      <c r="I141" s="19" t="s">
        <v>152</v>
      </c>
      <c r="J141" s="42" t="str">
        <f>IF(REFERENCEMENT_FACADE[[#This Row],[Charpente bois (NF DTU 31.1)]]="OUI","SO",IF(OR(REFERENCEMENT_FACADE[[#This Row],[FOB (Sous AT/DTA/ATEx)]]="OUI",REFERENCEMENT_FACADE[[#This Row],[FOB (NF DTU 31.4)]]="OUI"),"OUI","SO"))</f>
        <v>SO</v>
      </c>
      <c r="K141" s="39" t="s">
        <v>150</v>
      </c>
      <c r="L141" s="22" t="s">
        <v>150</v>
      </c>
      <c r="M141" s="23" t="s">
        <v>150</v>
      </c>
      <c r="N141" s="23" t="s">
        <v>150</v>
      </c>
      <c r="O141" s="23" t="s">
        <v>152</v>
      </c>
      <c r="P141" s="23" t="s">
        <v>152</v>
      </c>
      <c r="Q141" s="23" t="s">
        <v>152</v>
      </c>
      <c r="R141" s="23" t="s">
        <v>152</v>
      </c>
      <c r="S141" s="23" t="s">
        <v>152</v>
      </c>
      <c r="T141" s="23" t="s">
        <v>152</v>
      </c>
      <c r="U141" s="23" t="s">
        <v>152</v>
      </c>
      <c r="V141" s="23" t="s">
        <v>152</v>
      </c>
      <c r="W141" s="24" t="s">
        <v>152</v>
      </c>
      <c r="X141" s="25" t="s">
        <v>150</v>
      </c>
      <c r="Y141" s="23" t="s">
        <v>152</v>
      </c>
      <c r="Z141" s="23" t="s">
        <v>152</v>
      </c>
      <c r="AA141" s="23" t="s">
        <v>152</v>
      </c>
      <c r="AB141" s="23" t="s">
        <v>152</v>
      </c>
      <c r="AC141" s="23" t="s">
        <v>152</v>
      </c>
      <c r="AD141" s="23" t="s">
        <v>152</v>
      </c>
      <c r="AE141" s="23" t="s">
        <v>152</v>
      </c>
      <c r="AF141" s="23" t="s">
        <v>152</v>
      </c>
      <c r="AG141" s="23" t="s">
        <v>152</v>
      </c>
      <c r="AH141" s="23" t="s">
        <v>152</v>
      </c>
      <c r="AI141" s="24" t="s">
        <v>152</v>
      </c>
      <c r="AJ141" s="81" t="s">
        <v>153</v>
      </c>
      <c r="AK141" s="81" t="s">
        <v>153</v>
      </c>
      <c r="AL141" s="81" t="s">
        <v>153</v>
      </c>
      <c r="AM141" s="21"/>
      <c r="AN141" s="21"/>
      <c r="AO141" s="21"/>
      <c r="AP141" s="21"/>
      <c r="AQ141" s="21"/>
      <c r="AR141" s="21"/>
      <c r="AS141" s="21"/>
      <c r="AT141" s="21"/>
      <c r="AU141" s="21"/>
      <c r="AV141" s="81" t="s">
        <v>153</v>
      </c>
      <c r="AW141" s="21"/>
      <c r="AX141" s="21"/>
      <c r="AY141" s="21"/>
      <c r="AZ141" s="21"/>
      <c r="BA141" s="21"/>
      <c r="BB141" s="21"/>
      <c r="BC141" s="21"/>
      <c r="BD141" s="21"/>
      <c r="BE141" s="21"/>
      <c r="BF141" s="21"/>
      <c r="BG141" s="21"/>
      <c r="BH141" s="56" t="s">
        <v>154</v>
      </c>
      <c r="BI141" s="22">
        <v>4</v>
      </c>
      <c r="BJ141" s="23">
        <v>2</v>
      </c>
      <c r="BK141" s="23">
        <v>1</v>
      </c>
      <c r="BL141" s="23">
        <v>1</v>
      </c>
      <c r="BM141" s="56"/>
      <c r="BN141" s="20" t="s">
        <v>155</v>
      </c>
      <c r="BO141" s="22">
        <v>0</v>
      </c>
      <c r="BP141" s="23" t="s">
        <v>164</v>
      </c>
      <c r="BQ141" s="23" t="s">
        <v>385</v>
      </c>
      <c r="BR141" s="58">
        <v>46752</v>
      </c>
      <c r="BS141" s="84">
        <f ca="1">+(REFERENCEMENT_FACADE[[#This Row],[AVIS LIMITE AU / VALIDITE]]&gt;=TODAY())*1</f>
        <v>1</v>
      </c>
      <c r="BT141" s="23" t="s">
        <v>150</v>
      </c>
      <c r="BU14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1" s="22"/>
      <c r="BW14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4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1" s="80">
        <f ca="1">REFERENCEMENT_FACADE[[#This Row],[VALIDITE]]</f>
        <v>1</v>
      </c>
      <c r="CF141" s="26">
        <f>IF(RECH_SUPPORT=TRUE,IF(MID(REFERENCEMENT_FACADE[[#This Row],[Colonne support visé]],1,3)="OUI",1,IF(OR(MID(REFERENCEMENT_FACADE[[#This Row],[Colonne support visé]],1,3)="non",MID(REFERENCEMENT_FACADE[[#This Row],[Colonne support visé]],1,2)="SO"),0,0)),1)</f>
        <v>1</v>
      </c>
      <c r="CG141" s="26">
        <f>IF(RECH_HAUTEUR=FALSE,1,IF(AND(MID(REFERENCEMENT_FACADE[[#This Row],[Colonne situation visé]],1,3)="oui",HAUT_VISEE&lt;=REFERENCEMENT_FACADE[[#This Row],[LIMITATION DE HAUTEUR DE FACADE]],HAUT_VISEE&lt;&gt;"",SITUA_VISEE&lt;&gt;""),1,IF(MID(REFERENCEMENT_FACADE[[#This Row],[Colonne situation visé]],1,3)="non",0,"ERREUR")))</f>
        <v>1</v>
      </c>
      <c r="CH14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1" s="26">
        <f ca="1">IF(REFERENCEMENT_FACADE[[#This Row],[Eligibilité procédé]]&lt;&gt;0,COUNTIF(REFERENCEMENT_FACADE[Eligibilité procédé],"&lt;="&amp;REFERENCEMENT_FACADE[[#This Row],[Eligibilité procédé]])-COUNTIF(REFERENCEMENT_FACADE[Eligibilité procédé],"=0"),ROWS(REFERENCEMENT_FACADE[Ordre]))</f>
        <v>136</v>
      </c>
      <c r="CJ141" s="26">
        <f ca="1">IF(COUNTIF((REFERENCEMENT_FACADE[[#This Row],[Validité]:[zone de simicité]]),"&lt;&gt;"&amp;"")=SUM(REFERENCEMENT_FACADE[[#This Row],[Validité]:[zone de simicité]]),ROW(REFERENCEMENT_FACADE[[#This Row],[zone de simicité]]),"")</f>
        <v>141</v>
      </c>
    </row>
    <row r="142" spans="1:88" s="5" customFormat="1" ht="240" x14ac:dyDescent="0.25">
      <c r="A142" s="82">
        <v>45049</v>
      </c>
      <c r="B142" s="23" t="s">
        <v>226</v>
      </c>
      <c r="C142" s="23" t="s">
        <v>262</v>
      </c>
      <c r="D142" s="23" t="s">
        <v>347</v>
      </c>
      <c r="E142" s="24" t="s">
        <v>348</v>
      </c>
      <c r="F142" s="57" t="s">
        <v>151</v>
      </c>
      <c r="G142" s="54" t="s">
        <v>150</v>
      </c>
      <c r="H142" s="18" t="s">
        <v>152</v>
      </c>
      <c r="I142" s="19" t="s">
        <v>152</v>
      </c>
      <c r="J142" s="42" t="str">
        <f>IF(REFERENCEMENT_FACADE[[#This Row],[Charpente bois (NF DTU 31.1)]]="OUI","SO",IF(OR(REFERENCEMENT_FACADE[[#This Row],[FOB (Sous AT/DTA/ATEx)]]="OUI",REFERENCEMENT_FACADE[[#This Row],[FOB (NF DTU 31.4)]]="OUI"),"OUI","SO"))</f>
        <v>SO</v>
      </c>
      <c r="K142" s="39" t="s">
        <v>167</v>
      </c>
      <c r="L142" s="22" t="s">
        <v>150</v>
      </c>
      <c r="M142" s="23" t="s">
        <v>150</v>
      </c>
      <c r="N142" s="23" t="s">
        <v>150</v>
      </c>
      <c r="O142" s="23" t="s">
        <v>152</v>
      </c>
      <c r="P142" s="23" t="s">
        <v>152</v>
      </c>
      <c r="Q142" s="23" t="s">
        <v>152</v>
      </c>
      <c r="R142" s="23" t="s">
        <v>152</v>
      </c>
      <c r="S142" s="23" t="s">
        <v>152</v>
      </c>
      <c r="T142" s="23" t="s">
        <v>152</v>
      </c>
      <c r="U142" s="23" t="s">
        <v>152</v>
      </c>
      <c r="V142" s="23" t="s">
        <v>152</v>
      </c>
      <c r="W142" s="24" t="s">
        <v>152</v>
      </c>
      <c r="X142" s="25" t="s">
        <v>150</v>
      </c>
      <c r="Y142" s="23" t="s">
        <v>152</v>
      </c>
      <c r="Z142" s="23" t="s">
        <v>152</v>
      </c>
      <c r="AA142" s="23" t="s">
        <v>152</v>
      </c>
      <c r="AB142" s="23" t="s">
        <v>152</v>
      </c>
      <c r="AC142" s="23" t="s">
        <v>152</v>
      </c>
      <c r="AD142" s="23" t="s">
        <v>152</v>
      </c>
      <c r="AE142" s="23" t="s">
        <v>152</v>
      </c>
      <c r="AF142" s="23" t="s">
        <v>152</v>
      </c>
      <c r="AG142" s="23" t="s">
        <v>152</v>
      </c>
      <c r="AH142" s="23" t="s">
        <v>152</v>
      </c>
      <c r="AI142" s="24" t="s">
        <v>152</v>
      </c>
      <c r="AJ142" s="81" t="s">
        <v>153</v>
      </c>
      <c r="AK142" s="81" t="s">
        <v>153</v>
      </c>
      <c r="AL142" s="81" t="s">
        <v>153</v>
      </c>
      <c r="AM142" s="21"/>
      <c r="AN142" s="21"/>
      <c r="AO142" s="21"/>
      <c r="AP142" s="21"/>
      <c r="AQ142" s="21"/>
      <c r="AR142" s="21"/>
      <c r="AS142" s="21"/>
      <c r="AT142" s="21"/>
      <c r="AU142" s="21"/>
      <c r="AV142" s="81" t="s">
        <v>153</v>
      </c>
      <c r="AW142" s="21"/>
      <c r="AX142" s="21"/>
      <c r="AY142" s="21"/>
      <c r="AZ142" s="21"/>
      <c r="BA142" s="21"/>
      <c r="BB142" s="21"/>
      <c r="BC142" s="21"/>
      <c r="BD142" s="21"/>
      <c r="BE142" s="21"/>
      <c r="BF142" s="21"/>
      <c r="BG142" s="21"/>
      <c r="BH142" s="56" t="s">
        <v>154</v>
      </c>
      <c r="BI142" s="22">
        <v>4</v>
      </c>
      <c r="BJ142" s="23" t="s">
        <v>179</v>
      </c>
      <c r="BK142" s="23" t="s">
        <v>179</v>
      </c>
      <c r="BL142" s="23" t="s">
        <v>179</v>
      </c>
      <c r="BM142" s="56" t="s">
        <v>349</v>
      </c>
      <c r="BN142" s="20" t="s">
        <v>155</v>
      </c>
      <c r="BO142" s="22">
        <v>0</v>
      </c>
      <c r="BP142" s="23" t="s">
        <v>164</v>
      </c>
      <c r="BQ142" s="23" t="s">
        <v>350</v>
      </c>
      <c r="BR142" s="58">
        <v>45930</v>
      </c>
      <c r="BS142" s="84">
        <f ca="1">+(REFERENCEMENT_FACADE[[#This Row],[AVIS LIMITE AU / VALIDITE]]&gt;=TODAY())*1</f>
        <v>1</v>
      </c>
      <c r="BT142" s="23" t="s">
        <v>150</v>
      </c>
      <c r="BU14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2" s="22"/>
      <c r="BW14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4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2" s="80">
        <f ca="1">REFERENCEMENT_FACADE[[#This Row],[VALIDITE]]</f>
        <v>1</v>
      </c>
      <c r="CF142" s="26">
        <f>IF(RECH_SUPPORT=TRUE,IF(MID(REFERENCEMENT_FACADE[[#This Row],[Colonne support visé]],1,3)="OUI",1,IF(OR(MID(REFERENCEMENT_FACADE[[#This Row],[Colonne support visé]],1,3)="non",MID(REFERENCEMENT_FACADE[[#This Row],[Colonne support visé]],1,2)="SO"),0,0)),1)</f>
        <v>1</v>
      </c>
      <c r="CG142" s="26">
        <f>IF(RECH_HAUTEUR=FALSE,1,IF(AND(MID(REFERENCEMENT_FACADE[[#This Row],[Colonne situation visé]],1,3)="oui",HAUT_VISEE&lt;=REFERENCEMENT_FACADE[[#This Row],[LIMITATION DE HAUTEUR DE FACADE]],HAUT_VISEE&lt;&gt;"",SITUA_VISEE&lt;&gt;""),1,IF(MID(REFERENCEMENT_FACADE[[#This Row],[Colonne situation visé]],1,3)="non",0,"ERREUR")))</f>
        <v>1</v>
      </c>
      <c r="CH14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2" s="26">
        <f ca="1">IF(REFERENCEMENT_FACADE[[#This Row],[Eligibilité procédé]]&lt;&gt;0,COUNTIF(REFERENCEMENT_FACADE[Eligibilité procédé],"&lt;="&amp;REFERENCEMENT_FACADE[[#This Row],[Eligibilité procédé]])-COUNTIF(REFERENCEMENT_FACADE[Eligibilité procédé],"=0"),ROWS(REFERENCEMENT_FACADE[Ordre]))</f>
        <v>137</v>
      </c>
      <c r="CJ142" s="26">
        <f ca="1">IF(COUNTIF((REFERENCEMENT_FACADE[[#This Row],[Validité]:[zone de simicité]]),"&lt;&gt;"&amp;"")=SUM(REFERENCEMENT_FACADE[[#This Row],[Validité]:[zone de simicité]]),ROW(REFERENCEMENT_FACADE[[#This Row],[zone de simicité]]),"")</f>
        <v>142</v>
      </c>
    </row>
    <row r="143" spans="1:88" s="5" customFormat="1" ht="240" x14ac:dyDescent="0.25">
      <c r="A143" s="82">
        <v>45049</v>
      </c>
      <c r="B143" s="23" t="s">
        <v>168</v>
      </c>
      <c r="C143" s="23" t="s">
        <v>240</v>
      </c>
      <c r="D143" s="23" t="s">
        <v>351</v>
      </c>
      <c r="E143" s="24" t="s">
        <v>195</v>
      </c>
      <c r="F143" s="30" t="s">
        <v>151</v>
      </c>
      <c r="G143" s="31" t="s">
        <v>150</v>
      </c>
      <c r="H143" s="19" t="s">
        <v>152</v>
      </c>
      <c r="I143" s="19" t="s">
        <v>152</v>
      </c>
      <c r="J143" s="42" t="str">
        <f>IF(REFERENCEMENT_FACADE[[#This Row],[Charpente bois (NF DTU 31.1)]]="OUI","SO",IF(OR(REFERENCEMENT_FACADE[[#This Row],[FOB (Sous AT/DTA/ATEx)]]="OUI",REFERENCEMENT_FACADE[[#This Row],[FOB (NF DTU 31.4)]]="OUI"),"OUI","SO"))</f>
        <v>SO</v>
      </c>
      <c r="K143" s="32" t="s">
        <v>150</v>
      </c>
      <c r="L143" s="22" t="s">
        <v>150</v>
      </c>
      <c r="M143" s="23" t="s">
        <v>150</v>
      </c>
      <c r="N143" s="23" t="s">
        <v>150</v>
      </c>
      <c r="O143" s="23" t="s">
        <v>152</v>
      </c>
      <c r="P143" s="23" t="s">
        <v>152</v>
      </c>
      <c r="Q143" s="23" t="s">
        <v>152</v>
      </c>
      <c r="R143" s="23" t="s">
        <v>152</v>
      </c>
      <c r="S143" s="23" t="s">
        <v>152</v>
      </c>
      <c r="T143" s="23" t="s">
        <v>152</v>
      </c>
      <c r="U143" s="23" t="s">
        <v>152</v>
      </c>
      <c r="V143" s="23" t="s">
        <v>152</v>
      </c>
      <c r="W143" s="24" t="s">
        <v>152</v>
      </c>
      <c r="X143" s="25" t="s">
        <v>150</v>
      </c>
      <c r="Y143" s="23" t="s">
        <v>152</v>
      </c>
      <c r="Z143" s="23" t="s">
        <v>152</v>
      </c>
      <c r="AA143" s="23" t="s">
        <v>152</v>
      </c>
      <c r="AB143" s="23" t="s">
        <v>152</v>
      </c>
      <c r="AC143" s="23" t="s">
        <v>152</v>
      </c>
      <c r="AD143" s="23" t="s">
        <v>152</v>
      </c>
      <c r="AE143" s="23" t="s">
        <v>152</v>
      </c>
      <c r="AF143" s="23" t="s">
        <v>152</v>
      </c>
      <c r="AG143" s="23" t="s">
        <v>152</v>
      </c>
      <c r="AH143" s="23" t="s">
        <v>152</v>
      </c>
      <c r="AI143" s="24" t="s">
        <v>152</v>
      </c>
      <c r="AJ143" s="81" t="s">
        <v>153</v>
      </c>
      <c r="AK143" s="81" t="s">
        <v>153</v>
      </c>
      <c r="AL143" s="81" t="s">
        <v>153</v>
      </c>
      <c r="AM143" s="81"/>
      <c r="AN143" s="81"/>
      <c r="AO143" s="81"/>
      <c r="AP143" s="81"/>
      <c r="AQ143" s="81"/>
      <c r="AR143" s="81"/>
      <c r="AS143" s="81"/>
      <c r="AT143" s="81"/>
      <c r="AU143" s="81"/>
      <c r="AV143" s="81" t="s">
        <v>153</v>
      </c>
      <c r="AW143" s="81"/>
      <c r="AX143" s="81"/>
      <c r="AY143" s="81"/>
      <c r="AZ143" s="81"/>
      <c r="BA143" s="81"/>
      <c r="BB143" s="81"/>
      <c r="BC143" s="81"/>
      <c r="BD143" s="81"/>
      <c r="BE143" s="81"/>
      <c r="BF143" s="81"/>
      <c r="BG143" s="81"/>
      <c r="BH143" s="56" t="s">
        <v>154</v>
      </c>
      <c r="BI143" s="22">
        <v>4</v>
      </c>
      <c r="BJ143" s="23" t="s">
        <v>179</v>
      </c>
      <c r="BK143" s="23" t="s">
        <v>179</v>
      </c>
      <c r="BL143" s="23">
        <v>1</v>
      </c>
      <c r="BM143" s="56" t="s">
        <v>352</v>
      </c>
      <c r="BN143" s="20" t="s">
        <v>155</v>
      </c>
      <c r="BO143" s="22">
        <v>0</v>
      </c>
      <c r="BP143" s="23" t="s">
        <v>164</v>
      </c>
      <c r="BQ143" s="23" t="s">
        <v>353</v>
      </c>
      <c r="BR143" s="58">
        <v>46081</v>
      </c>
      <c r="BS143" s="84">
        <f ca="1">+(REFERENCEMENT_FACADE[[#This Row],[AVIS LIMITE AU / VALIDITE]]&gt;=TODAY())*1</f>
        <v>1</v>
      </c>
      <c r="BT143" s="23" t="s">
        <v>152</v>
      </c>
      <c r="BU14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43" s="22"/>
      <c r="BW14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4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3" s="80">
        <f ca="1">REFERENCEMENT_FACADE[[#This Row],[VALIDITE]]</f>
        <v>1</v>
      </c>
      <c r="CF143" s="26">
        <f>IF(RECH_SUPPORT=TRUE,IF(MID(REFERENCEMENT_FACADE[[#This Row],[Colonne support visé]],1,3)="OUI",1,IF(OR(MID(REFERENCEMENT_FACADE[[#This Row],[Colonne support visé]],1,3)="non",MID(REFERENCEMENT_FACADE[[#This Row],[Colonne support visé]],1,2)="SO"),0,0)),1)</f>
        <v>1</v>
      </c>
      <c r="CG143" s="26">
        <f>IF(RECH_HAUTEUR=FALSE,1,IF(AND(MID(REFERENCEMENT_FACADE[[#This Row],[Colonne situation visé]],1,3)="oui",HAUT_VISEE&lt;=REFERENCEMENT_FACADE[[#This Row],[LIMITATION DE HAUTEUR DE FACADE]],HAUT_VISEE&lt;&gt;"",SITUA_VISEE&lt;&gt;""),1,IF(MID(REFERENCEMENT_FACADE[[#This Row],[Colonne situation visé]],1,3)="non",0,"ERREUR")))</f>
        <v>1</v>
      </c>
      <c r="CH14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3" s="26">
        <f ca="1">IF(REFERENCEMENT_FACADE[[#This Row],[Eligibilité procédé]]&lt;&gt;0,COUNTIF(REFERENCEMENT_FACADE[Eligibilité procédé],"&lt;="&amp;REFERENCEMENT_FACADE[[#This Row],[Eligibilité procédé]])-COUNTIF(REFERENCEMENT_FACADE[Eligibilité procédé],"=0"),ROWS(REFERENCEMENT_FACADE[Ordre]))</f>
        <v>138</v>
      </c>
      <c r="CJ143" s="26">
        <f ca="1">IF(COUNTIF((REFERENCEMENT_FACADE[[#This Row],[Validité]:[zone de simicité]]),"&lt;&gt;"&amp;"")=SUM(REFERENCEMENT_FACADE[[#This Row],[Validité]:[zone de simicité]]),ROW(REFERENCEMENT_FACADE[[#This Row],[zone de simicité]]),"")</f>
        <v>143</v>
      </c>
    </row>
    <row r="144" spans="1:88" s="5" customFormat="1" ht="240" x14ac:dyDescent="0.25">
      <c r="A144" s="113">
        <v>45049</v>
      </c>
      <c r="B144" s="51" t="s">
        <v>158</v>
      </c>
      <c r="C144" s="23" t="s">
        <v>296</v>
      </c>
      <c r="D144" s="23" t="s">
        <v>370</v>
      </c>
      <c r="E144" s="24" t="s">
        <v>371</v>
      </c>
      <c r="F144" s="57" t="s">
        <v>151</v>
      </c>
      <c r="G144" s="54" t="s">
        <v>150</v>
      </c>
      <c r="H144" s="18" t="s">
        <v>152</v>
      </c>
      <c r="I144" s="19" t="s">
        <v>152</v>
      </c>
      <c r="J144" s="42" t="str">
        <f>IF(REFERENCEMENT_FACADE[[#This Row],[Charpente bois (NF DTU 31.1)]]="OUI","SO",IF(OR(REFERENCEMENT_FACADE[[#This Row],[FOB (Sous AT/DTA/ATEx)]]="OUI",REFERENCEMENT_FACADE[[#This Row],[FOB (NF DTU 31.4)]]="OUI"),"OUI","SO"))</f>
        <v>SO</v>
      </c>
      <c r="K144" s="39" t="s">
        <v>167</v>
      </c>
      <c r="L144" s="22" t="s">
        <v>150</v>
      </c>
      <c r="M144" s="23" t="s">
        <v>150</v>
      </c>
      <c r="N144" s="23" t="s">
        <v>150</v>
      </c>
      <c r="O144" s="23" t="s">
        <v>152</v>
      </c>
      <c r="P144" s="23" t="s">
        <v>152</v>
      </c>
      <c r="Q144" s="23" t="s">
        <v>152</v>
      </c>
      <c r="R144" s="23" t="s">
        <v>152</v>
      </c>
      <c r="S144" s="23" t="s">
        <v>152</v>
      </c>
      <c r="T144" s="23" t="s">
        <v>152</v>
      </c>
      <c r="U144" s="23" t="s">
        <v>152</v>
      </c>
      <c r="V144" s="23" t="s">
        <v>152</v>
      </c>
      <c r="W144" s="24" t="s">
        <v>152</v>
      </c>
      <c r="X144" s="25" t="s">
        <v>150</v>
      </c>
      <c r="Y144" s="23" t="s">
        <v>152</v>
      </c>
      <c r="Z144" s="23" t="s">
        <v>152</v>
      </c>
      <c r="AA144" s="23" t="s">
        <v>152</v>
      </c>
      <c r="AB144" s="23" t="s">
        <v>152</v>
      </c>
      <c r="AC144" s="23" t="s">
        <v>152</v>
      </c>
      <c r="AD144" s="23" t="s">
        <v>152</v>
      </c>
      <c r="AE144" s="23" t="s">
        <v>152</v>
      </c>
      <c r="AF144" s="23" t="s">
        <v>152</v>
      </c>
      <c r="AG144" s="23" t="s">
        <v>152</v>
      </c>
      <c r="AH144" s="23" t="s">
        <v>152</v>
      </c>
      <c r="AI144" s="24" t="s">
        <v>152</v>
      </c>
      <c r="AJ144" s="81" t="s">
        <v>153</v>
      </c>
      <c r="AK144" s="81" t="s">
        <v>153</v>
      </c>
      <c r="AL144" s="81" t="s">
        <v>153</v>
      </c>
      <c r="AM144" s="81"/>
      <c r="AN144" s="81"/>
      <c r="AO144" s="81"/>
      <c r="AP144" s="81"/>
      <c r="AQ144" s="81"/>
      <c r="AR144" s="81"/>
      <c r="AS144" s="81"/>
      <c r="AT144" s="81"/>
      <c r="AU144" s="81"/>
      <c r="AV144" s="81" t="s">
        <v>153</v>
      </c>
      <c r="AW144" s="81"/>
      <c r="AX144" s="81"/>
      <c r="AY144" s="81"/>
      <c r="AZ144" s="81"/>
      <c r="BA144" s="81"/>
      <c r="BB144" s="81"/>
      <c r="BC144" s="81"/>
      <c r="BD144" s="81"/>
      <c r="BE144" s="81"/>
      <c r="BF144" s="81"/>
      <c r="BG144" s="81"/>
      <c r="BH144" s="56" t="s">
        <v>154</v>
      </c>
      <c r="BI144" s="22">
        <v>4</v>
      </c>
      <c r="BJ144" s="23" t="s">
        <v>179</v>
      </c>
      <c r="BK144" s="23" t="s">
        <v>179</v>
      </c>
      <c r="BL144" s="23" t="s">
        <v>449</v>
      </c>
      <c r="BM144" s="56" t="s">
        <v>783</v>
      </c>
      <c r="BN144" s="20" t="s">
        <v>155</v>
      </c>
      <c r="BO144" s="22">
        <v>0</v>
      </c>
      <c r="BP144" s="23" t="s">
        <v>164</v>
      </c>
      <c r="BQ144" s="23" t="s">
        <v>372</v>
      </c>
      <c r="BR144" s="58">
        <v>46630</v>
      </c>
      <c r="BS144" s="84">
        <f ca="1">+(REFERENCEMENT_FACADE[[#This Row],[AVIS LIMITE AU / VALIDITE]]&gt;=TODAY())*1</f>
        <v>1</v>
      </c>
      <c r="BT144" s="23" t="s">
        <v>150</v>
      </c>
      <c r="BU14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4" s="22"/>
      <c r="BW14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2**</v>
      </c>
      <c r="CA14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4" s="80">
        <f ca="1">REFERENCEMENT_FACADE[[#This Row],[VALIDITE]]</f>
        <v>1</v>
      </c>
      <c r="CF144" s="26">
        <f>IF(RECH_SUPPORT=TRUE,IF(MID(REFERENCEMENT_FACADE[[#This Row],[Colonne support visé]],1,3)="OUI",1,IF(OR(MID(REFERENCEMENT_FACADE[[#This Row],[Colonne support visé]],1,3)="non",MID(REFERENCEMENT_FACADE[[#This Row],[Colonne support visé]],1,2)="SO"),0,0)),1)</f>
        <v>1</v>
      </c>
      <c r="CG144" s="26">
        <f>IF(RECH_HAUTEUR=FALSE,1,IF(AND(MID(REFERENCEMENT_FACADE[[#This Row],[Colonne situation visé]],1,3)="oui",HAUT_VISEE&lt;=REFERENCEMENT_FACADE[[#This Row],[LIMITATION DE HAUTEUR DE FACADE]],HAUT_VISEE&lt;&gt;"",SITUA_VISEE&lt;&gt;""),1,IF(MID(REFERENCEMENT_FACADE[[#This Row],[Colonne situation visé]],1,3)="non",0,"ERREUR")))</f>
        <v>1</v>
      </c>
      <c r="CH14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4" s="26">
        <f ca="1">IF(REFERENCEMENT_FACADE[[#This Row],[Eligibilité procédé]]&lt;&gt;0,COUNTIF(REFERENCEMENT_FACADE[Eligibilité procédé],"&lt;="&amp;REFERENCEMENT_FACADE[[#This Row],[Eligibilité procédé]])-COUNTIF(REFERENCEMENT_FACADE[Eligibilité procédé],"=0"),ROWS(REFERENCEMENT_FACADE[Ordre]))</f>
        <v>139</v>
      </c>
      <c r="CJ144" s="26">
        <f ca="1">IF(COUNTIF((REFERENCEMENT_FACADE[[#This Row],[Validité]:[zone de simicité]]),"&lt;&gt;"&amp;"")=SUM(REFERENCEMENT_FACADE[[#This Row],[Validité]:[zone de simicité]]),ROW(REFERENCEMENT_FACADE[[#This Row],[zone de simicité]]),"")</f>
        <v>144</v>
      </c>
    </row>
    <row r="145" spans="1:88" s="5" customFormat="1" ht="240" x14ac:dyDescent="0.25">
      <c r="A145" s="92">
        <v>45049</v>
      </c>
      <c r="B145" s="51" t="s">
        <v>158</v>
      </c>
      <c r="C145" s="23" t="s">
        <v>365</v>
      </c>
      <c r="D145" s="23" t="s">
        <v>367</v>
      </c>
      <c r="E145" s="24" t="s">
        <v>367</v>
      </c>
      <c r="F145" s="30" t="s">
        <v>151</v>
      </c>
      <c r="G145" s="31" t="s">
        <v>150</v>
      </c>
      <c r="H145" s="19" t="s">
        <v>152</v>
      </c>
      <c r="I145" s="19" t="s">
        <v>152</v>
      </c>
      <c r="J145" s="42" t="str">
        <f>IF(REFERENCEMENT_FACADE[[#This Row],[Charpente bois (NF DTU 31.1)]]="OUI","SO",IF(OR(REFERENCEMENT_FACADE[[#This Row],[FOB (Sous AT/DTA/ATEx)]]="OUI",REFERENCEMENT_FACADE[[#This Row],[FOB (NF DTU 31.4)]]="OUI"),"OUI","SO"))</f>
        <v>SO</v>
      </c>
      <c r="K145" s="32" t="s">
        <v>150</v>
      </c>
      <c r="L145" s="22" t="s">
        <v>150</v>
      </c>
      <c r="M145" s="23" t="s">
        <v>150</v>
      </c>
      <c r="N145" s="23" t="s">
        <v>150</v>
      </c>
      <c r="O145" s="23" t="s">
        <v>152</v>
      </c>
      <c r="P145" s="23" t="s">
        <v>152</v>
      </c>
      <c r="Q145" s="23" t="s">
        <v>152</v>
      </c>
      <c r="R145" s="23" t="s">
        <v>152</v>
      </c>
      <c r="S145" s="23" t="s">
        <v>152</v>
      </c>
      <c r="T145" s="23" t="s">
        <v>152</v>
      </c>
      <c r="U145" s="23" t="s">
        <v>152</v>
      </c>
      <c r="V145" s="23" t="s">
        <v>152</v>
      </c>
      <c r="W145" s="24" t="s">
        <v>152</v>
      </c>
      <c r="X145" s="25" t="s">
        <v>150</v>
      </c>
      <c r="Y145" s="23" t="s">
        <v>152</v>
      </c>
      <c r="Z145" s="23" t="s">
        <v>152</v>
      </c>
      <c r="AA145" s="23" t="s">
        <v>152</v>
      </c>
      <c r="AB145" s="23" t="s">
        <v>152</v>
      </c>
      <c r="AC145" s="23" t="s">
        <v>152</v>
      </c>
      <c r="AD145" s="23" t="s">
        <v>152</v>
      </c>
      <c r="AE145" s="23" t="s">
        <v>152</v>
      </c>
      <c r="AF145" s="23" t="s">
        <v>152</v>
      </c>
      <c r="AG145" s="23" t="s">
        <v>152</v>
      </c>
      <c r="AH145" s="23" t="s">
        <v>152</v>
      </c>
      <c r="AI145" s="24" t="s">
        <v>152</v>
      </c>
      <c r="AJ145" s="81" t="s">
        <v>153</v>
      </c>
      <c r="AK145" s="81" t="s">
        <v>153</v>
      </c>
      <c r="AL145" s="81" t="s">
        <v>153</v>
      </c>
      <c r="AM145" s="21"/>
      <c r="AN145" s="21"/>
      <c r="AO145" s="21"/>
      <c r="AP145" s="21"/>
      <c r="AQ145" s="21"/>
      <c r="AR145" s="21"/>
      <c r="AS145" s="21"/>
      <c r="AT145" s="21"/>
      <c r="AU145" s="21"/>
      <c r="AV145" s="81" t="s">
        <v>153</v>
      </c>
      <c r="AW145" s="21"/>
      <c r="AX145" s="21"/>
      <c r="AY145" s="21"/>
      <c r="AZ145" s="21"/>
      <c r="BA145" s="21"/>
      <c r="BB145" s="21"/>
      <c r="BC145" s="21"/>
      <c r="BD145" s="21"/>
      <c r="BE145" s="21"/>
      <c r="BF145" s="21"/>
      <c r="BG145" s="21"/>
      <c r="BH145" s="56" t="s">
        <v>154</v>
      </c>
      <c r="BI145" s="22">
        <v>4</v>
      </c>
      <c r="BJ145" s="23">
        <v>2</v>
      </c>
      <c r="BK145" s="23">
        <v>1</v>
      </c>
      <c r="BL145" s="23">
        <v>1</v>
      </c>
      <c r="BM145" s="56"/>
      <c r="BN145" s="20" t="s">
        <v>155</v>
      </c>
      <c r="BO145" s="22">
        <v>0</v>
      </c>
      <c r="BP145" s="23" t="s">
        <v>164</v>
      </c>
      <c r="BQ145" s="23" t="s">
        <v>368</v>
      </c>
      <c r="BR145" s="58">
        <v>47208</v>
      </c>
      <c r="BS145" s="84">
        <f ca="1">+(REFERENCEMENT_FACADE[[#This Row],[AVIS LIMITE AU / VALIDITE]]&gt;=TODAY())*1</f>
        <v>1</v>
      </c>
      <c r="BT145" s="23" t="s">
        <v>150</v>
      </c>
      <c r="BU14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5" s="22"/>
      <c r="BW14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4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5" s="80">
        <f ca="1">REFERENCEMENT_FACADE[[#This Row],[VALIDITE]]</f>
        <v>1</v>
      </c>
      <c r="CF145" s="26">
        <f>IF(RECH_SUPPORT=TRUE,IF(MID(REFERENCEMENT_FACADE[[#This Row],[Colonne support visé]],1,3)="OUI",1,IF(OR(MID(REFERENCEMENT_FACADE[[#This Row],[Colonne support visé]],1,3)="non",MID(REFERENCEMENT_FACADE[[#This Row],[Colonne support visé]],1,2)="SO"),0,0)),1)</f>
        <v>1</v>
      </c>
      <c r="CG145" s="26">
        <f>IF(RECH_HAUTEUR=FALSE,1,IF(AND(MID(REFERENCEMENT_FACADE[[#This Row],[Colonne situation visé]],1,3)="oui",HAUT_VISEE&lt;=REFERENCEMENT_FACADE[[#This Row],[LIMITATION DE HAUTEUR DE FACADE]],HAUT_VISEE&lt;&gt;"",SITUA_VISEE&lt;&gt;""),1,IF(MID(REFERENCEMENT_FACADE[[#This Row],[Colonne situation visé]],1,3)="non",0,"ERREUR")))</f>
        <v>1</v>
      </c>
      <c r="CH14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5" s="26">
        <f ca="1">IF(REFERENCEMENT_FACADE[[#This Row],[Eligibilité procédé]]&lt;&gt;0,COUNTIF(REFERENCEMENT_FACADE[Eligibilité procédé],"&lt;="&amp;REFERENCEMENT_FACADE[[#This Row],[Eligibilité procédé]])-COUNTIF(REFERENCEMENT_FACADE[Eligibilité procédé],"=0"),ROWS(REFERENCEMENT_FACADE[Ordre]))</f>
        <v>140</v>
      </c>
      <c r="CJ145" s="26">
        <f ca="1">IF(COUNTIF((REFERENCEMENT_FACADE[[#This Row],[Validité]:[zone de simicité]]),"&lt;&gt;"&amp;"")=SUM(REFERENCEMENT_FACADE[[#This Row],[Validité]:[zone de simicité]]),ROW(REFERENCEMENT_FACADE[[#This Row],[zone de simicité]]),"")</f>
        <v>145</v>
      </c>
    </row>
    <row r="146" spans="1:88" s="5" customFormat="1" ht="240" x14ac:dyDescent="0.25">
      <c r="A146" s="92">
        <v>45049</v>
      </c>
      <c r="B146" s="51" t="s">
        <v>158</v>
      </c>
      <c r="C146" s="23" t="s">
        <v>300</v>
      </c>
      <c r="D146" s="23" t="s">
        <v>334</v>
      </c>
      <c r="E146" s="24" t="s">
        <v>335</v>
      </c>
      <c r="F146" s="30" t="s">
        <v>151</v>
      </c>
      <c r="G146" s="31" t="s">
        <v>150</v>
      </c>
      <c r="H146" s="19" t="s">
        <v>152</v>
      </c>
      <c r="I146" s="19" t="s">
        <v>152</v>
      </c>
      <c r="J146" s="42" t="str">
        <f>IF(REFERENCEMENT_FACADE[[#This Row],[Charpente bois (NF DTU 31.1)]]="OUI","SO",IF(OR(REFERENCEMENT_FACADE[[#This Row],[FOB (Sous AT/DTA/ATEx)]]="OUI",REFERENCEMENT_FACADE[[#This Row],[FOB (NF DTU 31.4)]]="OUI"),"OUI","SO"))</f>
        <v>SO</v>
      </c>
      <c r="K146" s="32" t="s">
        <v>150</v>
      </c>
      <c r="L146" s="22" t="s">
        <v>150</v>
      </c>
      <c r="M146" s="23" t="s">
        <v>150</v>
      </c>
      <c r="N146" s="23" t="s">
        <v>150</v>
      </c>
      <c r="O146" s="23" t="s">
        <v>161</v>
      </c>
      <c r="P146" s="23" t="s">
        <v>161</v>
      </c>
      <c r="Q146" s="23" t="s">
        <v>152</v>
      </c>
      <c r="R146" s="23" t="s">
        <v>152</v>
      </c>
      <c r="S146" s="23" t="s">
        <v>152</v>
      </c>
      <c r="T146" s="23" t="s">
        <v>152</v>
      </c>
      <c r="U146" s="23" t="s">
        <v>152</v>
      </c>
      <c r="V146" s="23" t="s">
        <v>152</v>
      </c>
      <c r="W146" s="24" t="s">
        <v>152</v>
      </c>
      <c r="X146" s="25" t="s">
        <v>150</v>
      </c>
      <c r="Y146" s="23" t="s">
        <v>161</v>
      </c>
      <c r="Z146" s="23" t="s">
        <v>161</v>
      </c>
      <c r="AA146" s="23" t="s">
        <v>152</v>
      </c>
      <c r="AB146" s="23" t="s">
        <v>152</v>
      </c>
      <c r="AC146" s="23" t="s">
        <v>152</v>
      </c>
      <c r="AD146" s="23" t="s">
        <v>152</v>
      </c>
      <c r="AE146" s="23" t="s">
        <v>152</v>
      </c>
      <c r="AF146" s="23" t="s">
        <v>152</v>
      </c>
      <c r="AG146" s="23" t="s">
        <v>152</v>
      </c>
      <c r="AH146" s="23" t="s">
        <v>152</v>
      </c>
      <c r="AI146" s="24" t="s">
        <v>152</v>
      </c>
      <c r="AJ146" s="81" t="s">
        <v>153</v>
      </c>
      <c r="AK146" s="81" t="s">
        <v>153</v>
      </c>
      <c r="AL146" s="81" t="s">
        <v>153</v>
      </c>
      <c r="AM146" s="81" t="s">
        <v>303</v>
      </c>
      <c r="AN146" s="81" t="s">
        <v>303</v>
      </c>
      <c r="AO146" s="55"/>
      <c r="AP146" s="55"/>
      <c r="AQ146" s="55"/>
      <c r="AR146" s="55"/>
      <c r="AS146" s="55"/>
      <c r="AT146" s="55"/>
      <c r="AU146" s="55"/>
      <c r="AV146" s="81" t="s">
        <v>153</v>
      </c>
      <c r="AW146" s="81" t="s">
        <v>303</v>
      </c>
      <c r="AX146" s="81" t="s">
        <v>303</v>
      </c>
      <c r="AY146" s="55"/>
      <c r="AZ146" s="55"/>
      <c r="BA146" s="55"/>
      <c r="BB146" s="55"/>
      <c r="BC146" s="55"/>
      <c r="BD146" s="55"/>
      <c r="BE146" s="55"/>
      <c r="BF146" s="55"/>
      <c r="BG146" s="55"/>
      <c r="BH146" s="56" t="s">
        <v>154</v>
      </c>
      <c r="BI146" s="22">
        <v>4</v>
      </c>
      <c r="BJ146" s="23" t="s">
        <v>179</v>
      </c>
      <c r="BK146" s="23" t="s">
        <v>179</v>
      </c>
      <c r="BL146" s="23" t="s">
        <v>179</v>
      </c>
      <c r="BM146" s="56" t="s">
        <v>336</v>
      </c>
      <c r="BN146" s="20" t="s">
        <v>155</v>
      </c>
      <c r="BO146" s="22">
        <v>0</v>
      </c>
      <c r="BP146" s="23" t="s">
        <v>164</v>
      </c>
      <c r="BQ146" s="23" t="s">
        <v>337</v>
      </c>
      <c r="BR146" s="58">
        <v>46295</v>
      </c>
      <c r="BS146" s="84">
        <f ca="1">+(REFERENCEMENT_FACADE[[#This Row],[AVIS LIMITE AU / VALIDITE]]&gt;=TODAY())*1</f>
        <v>1</v>
      </c>
      <c r="BT146" s="23" t="s">
        <v>150</v>
      </c>
      <c r="BU14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6" s="22"/>
      <c r="BW14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4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4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4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6" s="80">
        <f ca="1">REFERENCEMENT_FACADE[[#This Row],[VALIDITE]]</f>
        <v>1</v>
      </c>
      <c r="CF146" s="26">
        <f>IF(RECH_SUPPORT=TRUE,IF(MID(REFERENCEMENT_FACADE[[#This Row],[Colonne support visé]],1,3)="OUI",1,IF(OR(MID(REFERENCEMENT_FACADE[[#This Row],[Colonne support visé]],1,3)="non",MID(REFERENCEMENT_FACADE[[#This Row],[Colonne support visé]],1,2)="SO"),0,0)),1)</f>
        <v>1</v>
      </c>
      <c r="CG146" s="26">
        <f>IF(RECH_HAUTEUR=FALSE,1,IF(AND(MID(REFERENCEMENT_FACADE[[#This Row],[Colonne situation visé]],1,3)="oui",HAUT_VISEE&lt;=REFERENCEMENT_FACADE[[#This Row],[LIMITATION DE HAUTEUR DE FACADE]],HAUT_VISEE&lt;&gt;"",SITUA_VISEE&lt;&gt;""),1,IF(MID(REFERENCEMENT_FACADE[[#This Row],[Colonne situation visé]],1,3)="non",0,"ERREUR")))</f>
        <v>1</v>
      </c>
      <c r="CH14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6" s="26">
        <f ca="1">IF(REFERENCEMENT_FACADE[[#This Row],[Eligibilité procédé]]&lt;&gt;0,COUNTIF(REFERENCEMENT_FACADE[Eligibilité procédé],"&lt;="&amp;REFERENCEMENT_FACADE[[#This Row],[Eligibilité procédé]])-COUNTIF(REFERENCEMENT_FACADE[Eligibilité procédé],"=0"),ROWS(REFERENCEMENT_FACADE[Ordre]))</f>
        <v>141</v>
      </c>
      <c r="CJ146" s="26">
        <f ca="1">IF(COUNTIF((REFERENCEMENT_FACADE[[#This Row],[Validité]:[zone de simicité]]),"&lt;&gt;"&amp;"")=SUM(REFERENCEMENT_FACADE[[#This Row],[Validité]:[zone de simicité]]),ROW(REFERENCEMENT_FACADE[[#This Row],[zone de simicité]]),"")</f>
        <v>146</v>
      </c>
    </row>
    <row r="147" spans="1:88" ht="240" x14ac:dyDescent="0.25">
      <c r="A147" s="92">
        <v>45049</v>
      </c>
      <c r="B147" s="51" t="s">
        <v>158</v>
      </c>
      <c r="C147" s="23" t="s">
        <v>300</v>
      </c>
      <c r="D147" s="23" t="s">
        <v>338</v>
      </c>
      <c r="E147" s="24" t="s">
        <v>335</v>
      </c>
      <c r="F147" s="30" t="s">
        <v>151</v>
      </c>
      <c r="G147" s="31" t="s">
        <v>150</v>
      </c>
      <c r="H147" s="19" t="s">
        <v>152</v>
      </c>
      <c r="I147" s="19" t="s">
        <v>152</v>
      </c>
      <c r="J147" s="42" t="str">
        <f>IF(REFERENCEMENT_FACADE[[#This Row],[Charpente bois (NF DTU 31.1)]]="OUI","SO",IF(OR(REFERENCEMENT_FACADE[[#This Row],[FOB (Sous AT/DTA/ATEx)]]="OUI",REFERENCEMENT_FACADE[[#This Row],[FOB (NF DTU 31.4)]]="OUI"),"OUI","SO"))</f>
        <v>SO</v>
      </c>
      <c r="K147" s="32" t="s">
        <v>150</v>
      </c>
      <c r="L147" s="22" t="s">
        <v>150</v>
      </c>
      <c r="M147" s="23" t="s">
        <v>150</v>
      </c>
      <c r="N147" s="23" t="s">
        <v>150</v>
      </c>
      <c r="O147" s="23" t="s">
        <v>161</v>
      </c>
      <c r="P147" s="23" t="s">
        <v>161</v>
      </c>
      <c r="Q147" s="23" t="s">
        <v>152</v>
      </c>
      <c r="R147" s="23" t="s">
        <v>152</v>
      </c>
      <c r="S147" s="23" t="s">
        <v>152</v>
      </c>
      <c r="T147" s="23" t="s">
        <v>152</v>
      </c>
      <c r="U147" s="23" t="s">
        <v>152</v>
      </c>
      <c r="V147" s="23" t="s">
        <v>152</v>
      </c>
      <c r="W147" s="24" t="s">
        <v>152</v>
      </c>
      <c r="X147" s="25" t="s">
        <v>150</v>
      </c>
      <c r="Y147" s="23" t="s">
        <v>161</v>
      </c>
      <c r="Z147" s="23" t="s">
        <v>161</v>
      </c>
      <c r="AA147" s="23" t="s">
        <v>152</v>
      </c>
      <c r="AB147" s="23" t="s">
        <v>152</v>
      </c>
      <c r="AC147" s="23" t="s">
        <v>152</v>
      </c>
      <c r="AD147" s="23" t="s">
        <v>152</v>
      </c>
      <c r="AE147" s="23" t="s">
        <v>152</v>
      </c>
      <c r="AF147" s="23" t="s">
        <v>152</v>
      </c>
      <c r="AG147" s="23" t="s">
        <v>152</v>
      </c>
      <c r="AH147" s="23" t="s">
        <v>152</v>
      </c>
      <c r="AI147" s="24" t="s">
        <v>152</v>
      </c>
      <c r="AJ147" s="81" t="s">
        <v>162</v>
      </c>
      <c r="AK147" s="81" t="s">
        <v>162</v>
      </c>
      <c r="AL147" s="81" t="s">
        <v>162</v>
      </c>
      <c r="AM147" s="81" t="s">
        <v>303</v>
      </c>
      <c r="AN147" s="81" t="s">
        <v>303</v>
      </c>
      <c r="AO147" s="21"/>
      <c r="AP147" s="21"/>
      <c r="AQ147" s="21"/>
      <c r="AR147" s="21"/>
      <c r="AS147" s="21"/>
      <c r="AT147" s="21"/>
      <c r="AU147" s="21"/>
      <c r="AV147" s="81" t="s">
        <v>162</v>
      </c>
      <c r="AW147" s="81" t="s">
        <v>303</v>
      </c>
      <c r="AX147" s="81" t="s">
        <v>303</v>
      </c>
      <c r="AY147" s="55"/>
      <c r="AZ147" s="55"/>
      <c r="BA147" s="55"/>
      <c r="BB147" s="55"/>
      <c r="BC147" s="55"/>
      <c r="BD147" s="55"/>
      <c r="BE147" s="55"/>
      <c r="BF147" s="55"/>
      <c r="BG147" s="55"/>
      <c r="BH147" s="56" t="s">
        <v>154</v>
      </c>
      <c r="BI147" s="22">
        <v>4</v>
      </c>
      <c r="BJ147" s="23" t="s">
        <v>179</v>
      </c>
      <c r="BK147" s="23" t="s">
        <v>339</v>
      </c>
      <c r="BL147" s="23" t="s">
        <v>339</v>
      </c>
      <c r="BM147" s="56" t="s">
        <v>340</v>
      </c>
      <c r="BN147" s="20" t="s">
        <v>155</v>
      </c>
      <c r="BO147" s="22">
        <v>0</v>
      </c>
      <c r="BP147" s="23" t="s">
        <v>164</v>
      </c>
      <c r="BQ147" s="23" t="s">
        <v>341</v>
      </c>
      <c r="BR147" s="58">
        <v>46112</v>
      </c>
      <c r="BS147" s="84">
        <f ca="1">+(REFERENCEMENT_FACADE[[#This Row],[AVIS LIMITE AU / VALIDITE]]&gt;=TODAY())*1</f>
        <v>1</v>
      </c>
      <c r="BT147" s="23" t="s">
        <v>150</v>
      </c>
      <c r="BU14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7" s="22"/>
      <c r="BW14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4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3**
3**</v>
      </c>
      <c r="CA14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4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7" s="80">
        <f ca="1">REFERENCEMENT_FACADE[[#This Row],[VALIDITE]]</f>
        <v>1</v>
      </c>
      <c r="CF147" s="26">
        <f>IF(RECH_SUPPORT=TRUE,IF(MID(REFERENCEMENT_FACADE[[#This Row],[Colonne support visé]],1,3)="OUI",1,IF(OR(MID(REFERENCEMENT_FACADE[[#This Row],[Colonne support visé]],1,3)="non",MID(REFERENCEMENT_FACADE[[#This Row],[Colonne support visé]],1,2)="SO"),0,0)),1)</f>
        <v>1</v>
      </c>
      <c r="CG147" s="26">
        <f>IF(RECH_HAUTEUR=FALSE,1,IF(AND(MID(REFERENCEMENT_FACADE[[#This Row],[Colonne situation visé]],1,3)="oui",HAUT_VISEE&lt;=REFERENCEMENT_FACADE[[#This Row],[LIMITATION DE HAUTEUR DE FACADE]],HAUT_VISEE&lt;&gt;"",SITUA_VISEE&lt;&gt;""),1,IF(MID(REFERENCEMENT_FACADE[[#This Row],[Colonne situation visé]],1,3)="non",0,"ERREUR")))</f>
        <v>1</v>
      </c>
      <c r="CH14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7" s="26">
        <f ca="1">IF(REFERENCEMENT_FACADE[[#This Row],[Eligibilité procédé]]&lt;&gt;0,COUNTIF(REFERENCEMENT_FACADE[Eligibilité procédé],"&lt;="&amp;REFERENCEMENT_FACADE[[#This Row],[Eligibilité procédé]])-COUNTIF(REFERENCEMENT_FACADE[Eligibilité procédé],"=0"),ROWS(REFERENCEMENT_FACADE[Ordre]))</f>
        <v>142</v>
      </c>
      <c r="CJ147" s="26">
        <f ca="1">IF(COUNTIF((REFERENCEMENT_FACADE[[#This Row],[Validité]:[zone de simicité]]),"&lt;&gt;"&amp;"")=SUM(REFERENCEMENT_FACADE[[#This Row],[Validité]:[zone de simicité]]),ROW(REFERENCEMENT_FACADE[[#This Row],[zone de simicité]]),"")</f>
        <v>147</v>
      </c>
    </row>
    <row r="148" spans="1:88" ht="240" x14ac:dyDescent="0.25">
      <c r="A148" s="92">
        <v>45049</v>
      </c>
      <c r="B148" s="23" t="s">
        <v>158</v>
      </c>
      <c r="C148" s="23" t="s">
        <v>300</v>
      </c>
      <c r="D148" s="23" t="s">
        <v>357</v>
      </c>
      <c r="E148" s="24" t="s">
        <v>344</v>
      </c>
      <c r="F148" s="30" t="s">
        <v>151</v>
      </c>
      <c r="G148" s="31" t="s">
        <v>150</v>
      </c>
      <c r="H148" s="19" t="s">
        <v>152</v>
      </c>
      <c r="I148" s="19" t="s">
        <v>152</v>
      </c>
      <c r="J148" s="42" t="str">
        <f>IF(REFERENCEMENT_FACADE[[#This Row],[Charpente bois (NF DTU 31.1)]]="OUI","SO",IF(OR(REFERENCEMENT_FACADE[[#This Row],[FOB (Sous AT/DTA/ATEx)]]="OUI",REFERENCEMENT_FACADE[[#This Row],[FOB (NF DTU 31.4)]]="OUI"),"OUI","SO"))</f>
        <v>SO</v>
      </c>
      <c r="K148" s="32" t="s">
        <v>150</v>
      </c>
      <c r="L148" s="22" t="s">
        <v>150</v>
      </c>
      <c r="M148" s="23" t="s">
        <v>150</v>
      </c>
      <c r="N148" s="23" t="s">
        <v>150</v>
      </c>
      <c r="O148" s="23" t="s">
        <v>161</v>
      </c>
      <c r="P148" s="23" t="s">
        <v>161</v>
      </c>
      <c r="Q148" s="23" t="s">
        <v>152</v>
      </c>
      <c r="R148" s="23" t="s">
        <v>152</v>
      </c>
      <c r="S148" s="23" t="s">
        <v>152</v>
      </c>
      <c r="T148" s="23" t="s">
        <v>152</v>
      </c>
      <c r="U148" s="23" t="s">
        <v>152</v>
      </c>
      <c r="V148" s="23" t="s">
        <v>152</v>
      </c>
      <c r="W148" s="24" t="s">
        <v>152</v>
      </c>
      <c r="X148" s="25" t="s">
        <v>150</v>
      </c>
      <c r="Y148" s="23" t="s">
        <v>161</v>
      </c>
      <c r="Z148" s="23" t="s">
        <v>161</v>
      </c>
      <c r="AA148" s="23" t="s">
        <v>152</v>
      </c>
      <c r="AB148" s="23" t="s">
        <v>152</v>
      </c>
      <c r="AC148" s="23" t="s">
        <v>152</v>
      </c>
      <c r="AD148" s="23" t="s">
        <v>152</v>
      </c>
      <c r="AE148" s="23" t="s">
        <v>152</v>
      </c>
      <c r="AF148" s="23" t="s">
        <v>152</v>
      </c>
      <c r="AG148" s="23" t="s">
        <v>152</v>
      </c>
      <c r="AH148" s="23" t="s">
        <v>152</v>
      </c>
      <c r="AI148" s="24" t="s">
        <v>152</v>
      </c>
      <c r="AJ148" s="81" t="s">
        <v>153</v>
      </c>
      <c r="AK148" s="81" t="s">
        <v>153</v>
      </c>
      <c r="AL148" s="81" t="s">
        <v>153</v>
      </c>
      <c r="AM148" s="81" t="s">
        <v>358</v>
      </c>
      <c r="AN148" s="81" t="s">
        <v>358</v>
      </c>
      <c r="AO148" s="55"/>
      <c r="AP148" s="55"/>
      <c r="AQ148" s="55"/>
      <c r="AR148" s="55"/>
      <c r="AS148" s="55"/>
      <c r="AT148" s="55"/>
      <c r="AU148" s="55"/>
      <c r="AV148" s="81" t="s">
        <v>153</v>
      </c>
      <c r="AW148" s="81" t="s">
        <v>358</v>
      </c>
      <c r="AX148" s="81" t="s">
        <v>358</v>
      </c>
      <c r="AY148" s="21"/>
      <c r="AZ148" s="21"/>
      <c r="BA148" s="21"/>
      <c r="BB148" s="21"/>
      <c r="BC148" s="21"/>
      <c r="BD148" s="21"/>
      <c r="BE148" s="21"/>
      <c r="BF148" s="21"/>
      <c r="BG148" s="21"/>
      <c r="BH148" s="56" t="s">
        <v>154</v>
      </c>
      <c r="BI148" s="22">
        <v>4</v>
      </c>
      <c r="BJ148" s="23" t="s">
        <v>179</v>
      </c>
      <c r="BK148" s="23" t="s">
        <v>179</v>
      </c>
      <c r="BL148" s="23" t="s">
        <v>179</v>
      </c>
      <c r="BM148" s="56" t="s">
        <v>359</v>
      </c>
      <c r="BN148" s="20" t="s">
        <v>155</v>
      </c>
      <c r="BO148" s="22">
        <v>0</v>
      </c>
      <c r="BP148" s="23" t="s">
        <v>164</v>
      </c>
      <c r="BQ148" s="23" t="s">
        <v>360</v>
      </c>
      <c r="BR148" s="58">
        <v>47118</v>
      </c>
      <c r="BS148" s="84">
        <f ca="1">+(REFERENCEMENT_FACADE[[#This Row],[AVIS LIMITE AU / VALIDITE]]&gt;=TODAY())*1</f>
        <v>1</v>
      </c>
      <c r="BT148" s="23" t="s">
        <v>150</v>
      </c>
      <c r="BU14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8" s="22"/>
      <c r="BW14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4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4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4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8" s="80">
        <f ca="1">REFERENCEMENT_FACADE[[#This Row],[VALIDITE]]</f>
        <v>1</v>
      </c>
      <c r="CF148" s="26">
        <f>IF(RECH_SUPPORT=TRUE,IF(MID(REFERENCEMENT_FACADE[[#This Row],[Colonne support visé]],1,3)="OUI",1,IF(OR(MID(REFERENCEMENT_FACADE[[#This Row],[Colonne support visé]],1,3)="non",MID(REFERENCEMENT_FACADE[[#This Row],[Colonne support visé]],1,2)="SO"),0,0)),1)</f>
        <v>1</v>
      </c>
      <c r="CG148" s="26">
        <f>IF(RECH_HAUTEUR=FALSE,1,IF(AND(MID(REFERENCEMENT_FACADE[[#This Row],[Colonne situation visé]],1,3)="oui",HAUT_VISEE&lt;=REFERENCEMENT_FACADE[[#This Row],[LIMITATION DE HAUTEUR DE FACADE]],HAUT_VISEE&lt;&gt;"",SITUA_VISEE&lt;&gt;""),1,IF(MID(REFERENCEMENT_FACADE[[#This Row],[Colonne situation visé]],1,3)="non",0,"ERREUR")))</f>
        <v>1</v>
      </c>
      <c r="CH14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8" s="26">
        <f ca="1">IF(REFERENCEMENT_FACADE[[#This Row],[Eligibilité procédé]]&lt;&gt;0,COUNTIF(REFERENCEMENT_FACADE[Eligibilité procédé],"&lt;="&amp;REFERENCEMENT_FACADE[[#This Row],[Eligibilité procédé]])-COUNTIF(REFERENCEMENT_FACADE[Eligibilité procédé],"=0"),ROWS(REFERENCEMENT_FACADE[Ordre]))</f>
        <v>143</v>
      </c>
      <c r="CJ148" s="26">
        <f ca="1">IF(COUNTIF((REFERENCEMENT_FACADE[[#This Row],[Validité]:[zone de simicité]]),"&lt;&gt;"&amp;"")=SUM(REFERENCEMENT_FACADE[[#This Row],[Validité]:[zone de simicité]]),ROW(REFERENCEMENT_FACADE[[#This Row],[zone de simicité]]),"")</f>
        <v>148</v>
      </c>
    </row>
    <row r="149" spans="1:88" ht="240" x14ac:dyDescent="0.25">
      <c r="A149" s="92">
        <v>45049</v>
      </c>
      <c r="B149" s="51" t="s">
        <v>158</v>
      </c>
      <c r="C149" s="23" t="s">
        <v>300</v>
      </c>
      <c r="D149" s="23" t="s">
        <v>361</v>
      </c>
      <c r="E149" s="24" t="s">
        <v>344</v>
      </c>
      <c r="F149" s="57" t="s">
        <v>151</v>
      </c>
      <c r="G149" s="54" t="s">
        <v>150</v>
      </c>
      <c r="H149" s="18" t="s">
        <v>152</v>
      </c>
      <c r="I149" s="19" t="s">
        <v>152</v>
      </c>
      <c r="J149" s="42" t="str">
        <f>IF(REFERENCEMENT_FACADE[[#This Row],[Charpente bois (NF DTU 31.1)]]="OUI","SO",IF(OR(REFERENCEMENT_FACADE[[#This Row],[FOB (Sous AT/DTA/ATEx)]]="OUI",REFERENCEMENT_FACADE[[#This Row],[FOB (NF DTU 31.4)]]="OUI"),"OUI","SO"))</f>
        <v>SO</v>
      </c>
      <c r="K149" s="39" t="s">
        <v>150</v>
      </c>
      <c r="L149" s="22" t="s">
        <v>150</v>
      </c>
      <c r="M149" s="23" t="s">
        <v>150</v>
      </c>
      <c r="N149" s="23" t="s">
        <v>150</v>
      </c>
      <c r="O149" s="23" t="s">
        <v>152</v>
      </c>
      <c r="P149" s="23" t="s">
        <v>152</v>
      </c>
      <c r="Q149" s="23" t="s">
        <v>152</v>
      </c>
      <c r="R149" s="23" t="s">
        <v>152</v>
      </c>
      <c r="S149" s="23" t="s">
        <v>152</v>
      </c>
      <c r="T149" s="23" t="s">
        <v>152</v>
      </c>
      <c r="U149" s="23" t="s">
        <v>152</v>
      </c>
      <c r="V149" s="23" t="s">
        <v>152</v>
      </c>
      <c r="W149" s="24" t="s">
        <v>152</v>
      </c>
      <c r="X149" s="25" t="s">
        <v>150</v>
      </c>
      <c r="Y149" s="23" t="s">
        <v>152</v>
      </c>
      <c r="Z149" s="23" t="s">
        <v>152</v>
      </c>
      <c r="AA149" s="23" t="s">
        <v>152</v>
      </c>
      <c r="AB149" s="23" t="s">
        <v>152</v>
      </c>
      <c r="AC149" s="23" t="s">
        <v>152</v>
      </c>
      <c r="AD149" s="23" t="s">
        <v>152</v>
      </c>
      <c r="AE149" s="23" t="s">
        <v>152</v>
      </c>
      <c r="AF149" s="23" t="s">
        <v>152</v>
      </c>
      <c r="AG149" s="23" t="s">
        <v>152</v>
      </c>
      <c r="AH149" s="23" t="s">
        <v>152</v>
      </c>
      <c r="AI149" s="24" t="s">
        <v>152</v>
      </c>
      <c r="AJ149" s="81" t="s">
        <v>153</v>
      </c>
      <c r="AK149" s="81" t="s">
        <v>153</v>
      </c>
      <c r="AL149" s="81" t="s">
        <v>153</v>
      </c>
      <c r="AM149" s="21"/>
      <c r="AN149" s="21"/>
      <c r="AO149" s="21"/>
      <c r="AP149" s="21"/>
      <c r="AQ149" s="21"/>
      <c r="AR149" s="21"/>
      <c r="AS149" s="21"/>
      <c r="AT149" s="21"/>
      <c r="AU149" s="21"/>
      <c r="AV149" s="81" t="s">
        <v>153</v>
      </c>
      <c r="AW149" s="21"/>
      <c r="AX149" s="21"/>
      <c r="AY149" s="21"/>
      <c r="AZ149" s="21"/>
      <c r="BA149" s="21"/>
      <c r="BB149" s="21"/>
      <c r="BC149" s="21"/>
      <c r="BD149" s="21"/>
      <c r="BE149" s="21"/>
      <c r="BF149" s="21"/>
      <c r="BG149" s="21"/>
      <c r="BH149" s="56" t="s">
        <v>154</v>
      </c>
      <c r="BI149" s="22">
        <v>4</v>
      </c>
      <c r="BJ149" s="23" t="s">
        <v>179</v>
      </c>
      <c r="BK149" s="23" t="s">
        <v>362</v>
      </c>
      <c r="BL149" s="23">
        <v>1</v>
      </c>
      <c r="BM149" s="56" t="s">
        <v>363</v>
      </c>
      <c r="BN149" s="20" t="s">
        <v>155</v>
      </c>
      <c r="BO149" s="22">
        <v>0</v>
      </c>
      <c r="BP149" s="23" t="s">
        <v>164</v>
      </c>
      <c r="BQ149" s="23" t="s">
        <v>364</v>
      </c>
      <c r="BR149" s="58">
        <v>46843</v>
      </c>
      <c r="BS149" s="84">
        <f ca="1">+(REFERENCEMENT_FACADE[[#This Row],[AVIS LIMITE AU / VALIDITE]]&gt;=TODAY())*1</f>
        <v>1</v>
      </c>
      <c r="BT149" s="23" t="s">
        <v>150</v>
      </c>
      <c r="BU14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9" s="22"/>
      <c r="BW14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4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3*
1</v>
      </c>
      <c r="CA14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4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9" s="80">
        <f ca="1">REFERENCEMENT_FACADE[[#This Row],[VALIDITE]]</f>
        <v>1</v>
      </c>
      <c r="CF149" s="26">
        <f>IF(RECH_SUPPORT=TRUE,IF(MID(REFERENCEMENT_FACADE[[#This Row],[Colonne support visé]],1,3)="OUI",1,IF(OR(MID(REFERENCEMENT_FACADE[[#This Row],[Colonne support visé]],1,3)="non",MID(REFERENCEMENT_FACADE[[#This Row],[Colonne support visé]],1,2)="SO"),0,0)),1)</f>
        <v>1</v>
      </c>
      <c r="CG149" s="26">
        <f>IF(RECH_HAUTEUR=FALSE,1,IF(AND(MID(REFERENCEMENT_FACADE[[#This Row],[Colonne situation visé]],1,3)="oui",HAUT_VISEE&lt;=REFERENCEMENT_FACADE[[#This Row],[LIMITATION DE HAUTEUR DE FACADE]],HAUT_VISEE&lt;&gt;"",SITUA_VISEE&lt;&gt;""),1,IF(MID(REFERENCEMENT_FACADE[[#This Row],[Colonne situation visé]],1,3)="non",0,"ERREUR")))</f>
        <v>1</v>
      </c>
      <c r="CH14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9" s="26">
        <f ca="1">IF(REFERENCEMENT_FACADE[[#This Row],[Eligibilité procédé]]&lt;&gt;0,COUNTIF(REFERENCEMENT_FACADE[Eligibilité procédé],"&lt;="&amp;REFERENCEMENT_FACADE[[#This Row],[Eligibilité procédé]])-COUNTIF(REFERENCEMENT_FACADE[Eligibilité procédé],"=0"),ROWS(REFERENCEMENT_FACADE[Ordre]))</f>
        <v>144</v>
      </c>
      <c r="CJ149" s="26">
        <f ca="1">IF(COUNTIF((REFERENCEMENT_FACADE[[#This Row],[Validité]:[zone de simicité]]),"&lt;&gt;"&amp;"")=SUM(REFERENCEMENT_FACADE[[#This Row],[Validité]:[zone de simicité]]),ROW(REFERENCEMENT_FACADE[[#This Row],[zone de simicité]]),"")</f>
        <v>149</v>
      </c>
    </row>
    <row r="150" spans="1:88" ht="270" x14ac:dyDescent="0.25">
      <c r="A150" s="82">
        <v>45049</v>
      </c>
      <c r="B150" s="23" t="s">
        <v>186</v>
      </c>
      <c r="C150" s="23" t="s">
        <v>758</v>
      </c>
      <c r="D150" s="23" t="s">
        <v>380</v>
      </c>
      <c r="E150" s="24" t="s">
        <v>381</v>
      </c>
      <c r="F150" s="30" t="s">
        <v>150</v>
      </c>
      <c r="G150" s="54" t="s">
        <v>151</v>
      </c>
      <c r="H150" s="18" t="s">
        <v>151</v>
      </c>
      <c r="I150" s="19" t="s">
        <v>151</v>
      </c>
      <c r="J150" s="42" t="str">
        <f>IF(REFERENCEMENT_FACADE[[#This Row],[Charpente bois (NF DTU 31.1)]]="OUI","SO",IF(OR(REFERENCEMENT_FACADE[[#This Row],[FOB (Sous AT/DTA/ATEx)]]="OUI",REFERENCEMENT_FACADE[[#This Row],[FOB (NF DTU 31.4)]]="OUI"),"OUI","SO"))</f>
        <v>SO</v>
      </c>
      <c r="K150" s="39" t="s">
        <v>151</v>
      </c>
      <c r="L150" s="22" t="s">
        <v>161</v>
      </c>
      <c r="M150" s="23" t="s">
        <v>161</v>
      </c>
      <c r="N150" s="23" t="s">
        <v>161</v>
      </c>
      <c r="O150" s="23" t="s">
        <v>161</v>
      </c>
      <c r="P150" s="23" t="s">
        <v>161</v>
      </c>
      <c r="Q150" s="23" t="s">
        <v>161</v>
      </c>
      <c r="R150" s="23" t="s">
        <v>161</v>
      </c>
      <c r="S150" s="23" t="s">
        <v>161</v>
      </c>
      <c r="T150" s="23" t="s">
        <v>161</v>
      </c>
      <c r="U150" s="23" t="s">
        <v>161</v>
      </c>
      <c r="V150" s="23" t="s">
        <v>161</v>
      </c>
      <c r="W150" s="24" t="s">
        <v>161</v>
      </c>
      <c r="X150" s="25" t="s">
        <v>161</v>
      </c>
      <c r="Y150" s="23" t="s">
        <v>161</v>
      </c>
      <c r="Z150" s="23" t="s">
        <v>152</v>
      </c>
      <c r="AA150" s="23" t="s">
        <v>152</v>
      </c>
      <c r="AB150" s="23" t="s">
        <v>152</v>
      </c>
      <c r="AC150" s="23" t="s">
        <v>152</v>
      </c>
      <c r="AD150" s="23" t="s">
        <v>152</v>
      </c>
      <c r="AE150" s="23" t="s">
        <v>152</v>
      </c>
      <c r="AF150" s="23" t="s">
        <v>152</v>
      </c>
      <c r="AG150" s="23" t="s">
        <v>152</v>
      </c>
      <c r="AH150" s="23" t="s">
        <v>152</v>
      </c>
      <c r="AI150" s="24" t="s">
        <v>152</v>
      </c>
      <c r="AJ150" s="81" t="s">
        <v>214</v>
      </c>
      <c r="AK150" s="81" t="s">
        <v>214</v>
      </c>
      <c r="AL150" s="81" t="s">
        <v>214</v>
      </c>
      <c r="AM150" s="81" t="s">
        <v>214</v>
      </c>
      <c r="AN150" s="81" t="s">
        <v>214</v>
      </c>
      <c r="AO150" s="81" t="s">
        <v>214</v>
      </c>
      <c r="AP150" s="81" t="s">
        <v>214</v>
      </c>
      <c r="AQ150" s="81" t="s">
        <v>214</v>
      </c>
      <c r="AR150" s="81" t="s">
        <v>214</v>
      </c>
      <c r="AS150" s="81" t="s">
        <v>214</v>
      </c>
      <c r="AT150" s="81" t="s">
        <v>214</v>
      </c>
      <c r="AU150" s="81" t="s">
        <v>214</v>
      </c>
      <c r="AV150" s="81" t="s">
        <v>214</v>
      </c>
      <c r="AW150" s="81" t="s">
        <v>214</v>
      </c>
      <c r="AX150" s="81"/>
      <c r="AY150" s="81"/>
      <c r="AZ150" s="81"/>
      <c r="BA150" s="81"/>
      <c r="BB150" s="81"/>
      <c r="BC150" s="81"/>
      <c r="BD150" s="81"/>
      <c r="BE150" s="81"/>
      <c r="BF150" s="81"/>
      <c r="BG150" s="81"/>
      <c r="BH150" s="56" t="s">
        <v>154</v>
      </c>
      <c r="BI150" s="22">
        <v>4</v>
      </c>
      <c r="BJ150" s="23">
        <v>4</v>
      </c>
      <c r="BK150" s="23">
        <v>4</v>
      </c>
      <c r="BL150" s="23">
        <v>4</v>
      </c>
      <c r="BM150" s="56"/>
      <c r="BN150" s="20" t="s">
        <v>155</v>
      </c>
      <c r="BO150" s="22">
        <v>0</v>
      </c>
      <c r="BP150" s="23" t="s">
        <v>156</v>
      </c>
      <c r="BQ150" s="23" t="s">
        <v>382</v>
      </c>
      <c r="BR150" s="58">
        <v>46752</v>
      </c>
      <c r="BS150" s="84">
        <f ca="1">+(REFERENCEMENT_FACADE[[#This Row],[AVIS LIMITE AU / VALIDITE]]&gt;=TODAY())*1</f>
        <v>1</v>
      </c>
      <c r="BT150" s="23" t="s">
        <v>150</v>
      </c>
      <c r="BU15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0" s="22"/>
      <c r="BW15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5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5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5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5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0" s="80">
        <f ca="1">REFERENCEMENT_FACADE[[#This Row],[VALIDITE]]</f>
        <v>1</v>
      </c>
      <c r="CF150" s="26">
        <f>IF(RECH_SUPPORT=TRUE,IF(MID(REFERENCEMENT_FACADE[[#This Row],[Colonne support visé]],1,3)="OUI",1,IF(OR(MID(REFERENCEMENT_FACADE[[#This Row],[Colonne support visé]],1,3)="non",MID(REFERENCEMENT_FACADE[[#This Row],[Colonne support visé]],1,2)="SO"),0,0)),1)</f>
        <v>1</v>
      </c>
      <c r="CG150" s="26">
        <f>IF(RECH_HAUTEUR=FALSE,1,IF(AND(MID(REFERENCEMENT_FACADE[[#This Row],[Colonne situation visé]],1,3)="oui",HAUT_VISEE&lt;=REFERENCEMENT_FACADE[[#This Row],[LIMITATION DE HAUTEUR DE FACADE]],HAUT_VISEE&lt;&gt;"",SITUA_VISEE&lt;&gt;""),1,IF(MID(REFERENCEMENT_FACADE[[#This Row],[Colonne situation visé]],1,3)="non",0,"ERREUR")))</f>
        <v>1</v>
      </c>
      <c r="CH15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0" s="26">
        <f ca="1">IF(REFERENCEMENT_FACADE[[#This Row],[Eligibilité procédé]]&lt;&gt;0,COUNTIF(REFERENCEMENT_FACADE[Eligibilité procédé],"&lt;="&amp;REFERENCEMENT_FACADE[[#This Row],[Eligibilité procédé]])-COUNTIF(REFERENCEMENT_FACADE[Eligibilité procédé],"=0"),ROWS(REFERENCEMENT_FACADE[Ordre]))</f>
        <v>145</v>
      </c>
      <c r="CJ150" s="26">
        <f ca="1">IF(COUNTIF((REFERENCEMENT_FACADE[[#This Row],[Validité]:[zone de simicité]]),"&lt;&gt;"&amp;"")=SUM(REFERENCEMENT_FACADE[[#This Row],[Validité]:[zone de simicité]]),ROW(REFERENCEMENT_FACADE[[#This Row],[zone de simicité]]),"")</f>
        <v>150</v>
      </c>
    </row>
    <row r="151" spans="1:88" ht="240" x14ac:dyDescent="0.25">
      <c r="A151" s="92">
        <v>45049</v>
      </c>
      <c r="B151" s="51" t="s">
        <v>158</v>
      </c>
      <c r="C151" s="23" t="s">
        <v>342</v>
      </c>
      <c r="D151" s="23" t="s">
        <v>343</v>
      </c>
      <c r="E151" s="24" t="s">
        <v>344</v>
      </c>
      <c r="F151" s="30" t="s">
        <v>151</v>
      </c>
      <c r="G151" s="31" t="s">
        <v>150</v>
      </c>
      <c r="H151" s="19" t="s">
        <v>152</v>
      </c>
      <c r="I151" s="19" t="s">
        <v>152</v>
      </c>
      <c r="J151" s="42" t="str">
        <f>IF(REFERENCEMENT_FACADE[[#This Row],[Charpente bois (NF DTU 31.1)]]="OUI","SO",IF(OR(REFERENCEMENT_FACADE[[#This Row],[FOB (Sous AT/DTA/ATEx)]]="OUI",REFERENCEMENT_FACADE[[#This Row],[FOB (NF DTU 31.4)]]="OUI"),"OUI","SO"))</f>
        <v>SO</v>
      </c>
      <c r="K151" s="32" t="s">
        <v>247</v>
      </c>
      <c r="L151" s="22" t="s">
        <v>150</v>
      </c>
      <c r="M151" s="23" t="s">
        <v>150</v>
      </c>
      <c r="N151" s="23" t="s">
        <v>150</v>
      </c>
      <c r="O151" s="23" t="s">
        <v>152</v>
      </c>
      <c r="P151" s="23" t="s">
        <v>152</v>
      </c>
      <c r="Q151" s="23" t="s">
        <v>152</v>
      </c>
      <c r="R151" s="23" t="s">
        <v>152</v>
      </c>
      <c r="S151" s="23" t="s">
        <v>152</v>
      </c>
      <c r="T151" s="23" t="s">
        <v>152</v>
      </c>
      <c r="U151" s="23" t="s">
        <v>152</v>
      </c>
      <c r="V151" s="23" t="s">
        <v>152</v>
      </c>
      <c r="W151" s="24" t="s">
        <v>152</v>
      </c>
      <c r="X151" s="25" t="s">
        <v>150</v>
      </c>
      <c r="Y151" s="23" t="s">
        <v>152</v>
      </c>
      <c r="Z151" s="23" t="s">
        <v>152</v>
      </c>
      <c r="AA151" s="23" t="s">
        <v>152</v>
      </c>
      <c r="AB151" s="23" t="s">
        <v>152</v>
      </c>
      <c r="AC151" s="23" t="s">
        <v>152</v>
      </c>
      <c r="AD151" s="23" t="s">
        <v>152</v>
      </c>
      <c r="AE151" s="23" t="s">
        <v>152</v>
      </c>
      <c r="AF151" s="23" t="s">
        <v>152</v>
      </c>
      <c r="AG151" s="23" t="s">
        <v>152</v>
      </c>
      <c r="AH151" s="23" t="s">
        <v>152</v>
      </c>
      <c r="AI151" s="24" t="s">
        <v>152</v>
      </c>
      <c r="AJ151" s="81" t="s">
        <v>153</v>
      </c>
      <c r="AK151" s="81" t="s">
        <v>153</v>
      </c>
      <c r="AL151" s="81" t="s">
        <v>153</v>
      </c>
      <c r="AM151" s="21"/>
      <c r="AN151" s="21"/>
      <c r="AO151" s="21"/>
      <c r="AP151" s="21"/>
      <c r="AQ151" s="21"/>
      <c r="AR151" s="21"/>
      <c r="AS151" s="21"/>
      <c r="AT151" s="21"/>
      <c r="AU151" s="21"/>
      <c r="AV151" s="81" t="s">
        <v>153</v>
      </c>
      <c r="AW151" s="21"/>
      <c r="AX151" s="21"/>
      <c r="AY151" s="21"/>
      <c r="AZ151" s="21"/>
      <c r="BA151" s="21"/>
      <c r="BB151" s="21"/>
      <c r="BC151" s="21"/>
      <c r="BD151" s="21"/>
      <c r="BE151" s="21"/>
      <c r="BF151" s="21"/>
      <c r="BG151" s="21"/>
      <c r="BH151" s="56" t="s">
        <v>154</v>
      </c>
      <c r="BI151" s="22">
        <v>4</v>
      </c>
      <c r="BJ151" s="23" t="s">
        <v>179</v>
      </c>
      <c r="BK151" s="23" t="s">
        <v>339</v>
      </c>
      <c r="BL151" s="23" t="s">
        <v>339</v>
      </c>
      <c r="BM151" s="56" t="s">
        <v>345</v>
      </c>
      <c r="BN151" s="20" t="s">
        <v>155</v>
      </c>
      <c r="BO151" s="22">
        <v>0</v>
      </c>
      <c r="BP151" s="23" t="s">
        <v>164</v>
      </c>
      <c r="BQ151" s="23" t="s">
        <v>346</v>
      </c>
      <c r="BR151" s="58">
        <v>47057</v>
      </c>
      <c r="BS151" s="84">
        <f ca="1">+(REFERENCEMENT_FACADE[[#This Row],[AVIS LIMITE AU / VALIDITE]]&gt;=TODAY())*1</f>
        <v>1</v>
      </c>
      <c r="BT151" s="23" t="s">
        <v>150</v>
      </c>
      <c r="BU15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1" s="22"/>
      <c r="BW15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5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3**
3**</v>
      </c>
      <c r="CA15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5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1" s="80">
        <f ca="1">REFERENCEMENT_FACADE[[#This Row],[VALIDITE]]</f>
        <v>1</v>
      </c>
      <c r="CF151" s="26">
        <f>IF(RECH_SUPPORT=TRUE,IF(MID(REFERENCEMENT_FACADE[[#This Row],[Colonne support visé]],1,3)="OUI",1,IF(OR(MID(REFERENCEMENT_FACADE[[#This Row],[Colonne support visé]],1,3)="non",MID(REFERENCEMENT_FACADE[[#This Row],[Colonne support visé]],1,2)="SO"),0,0)),1)</f>
        <v>1</v>
      </c>
      <c r="CG151" s="26">
        <f>IF(RECH_HAUTEUR=FALSE,1,IF(AND(MID(REFERENCEMENT_FACADE[[#This Row],[Colonne situation visé]],1,3)="oui",HAUT_VISEE&lt;=REFERENCEMENT_FACADE[[#This Row],[LIMITATION DE HAUTEUR DE FACADE]],HAUT_VISEE&lt;&gt;"",SITUA_VISEE&lt;&gt;""),1,IF(MID(REFERENCEMENT_FACADE[[#This Row],[Colonne situation visé]],1,3)="non",0,"ERREUR")))</f>
        <v>1</v>
      </c>
      <c r="CH15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1" s="26">
        <f ca="1">IF(REFERENCEMENT_FACADE[[#This Row],[Eligibilité procédé]]&lt;&gt;0,COUNTIF(REFERENCEMENT_FACADE[Eligibilité procédé],"&lt;="&amp;REFERENCEMENT_FACADE[[#This Row],[Eligibilité procédé]])-COUNTIF(REFERENCEMENT_FACADE[Eligibilité procédé],"=0"),ROWS(REFERENCEMENT_FACADE[Ordre]))</f>
        <v>146</v>
      </c>
      <c r="CJ151" s="26">
        <f ca="1">IF(COUNTIF((REFERENCEMENT_FACADE[[#This Row],[Validité]:[zone de simicité]]),"&lt;&gt;"&amp;"")=SUM(REFERENCEMENT_FACADE[[#This Row],[Validité]:[zone de simicité]]),ROW(REFERENCEMENT_FACADE[[#This Row],[zone de simicité]]),"")</f>
        <v>151</v>
      </c>
    </row>
    <row r="152" spans="1:88" ht="240" x14ac:dyDescent="0.25">
      <c r="A152" s="92">
        <v>45049</v>
      </c>
      <c r="B152" s="51" t="s">
        <v>158</v>
      </c>
      <c r="C152" s="23" t="s">
        <v>373</v>
      </c>
      <c r="D152" s="23" t="s">
        <v>374</v>
      </c>
      <c r="E152" s="75" t="s">
        <v>375</v>
      </c>
      <c r="F152" s="57" t="s">
        <v>151</v>
      </c>
      <c r="G152" s="54" t="s">
        <v>150</v>
      </c>
      <c r="H152" s="18" t="s">
        <v>152</v>
      </c>
      <c r="I152" s="19" t="s">
        <v>152</v>
      </c>
      <c r="J152" s="42" t="str">
        <f>IF(REFERENCEMENT_FACADE[[#This Row],[Charpente bois (NF DTU 31.1)]]="OUI","SO",IF(OR(REFERENCEMENT_FACADE[[#This Row],[FOB (Sous AT/DTA/ATEx)]]="OUI",REFERENCEMENT_FACADE[[#This Row],[FOB (NF DTU 31.4)]]="OUI"),"OUI","SO"))</f>
        <v>SO</v>
      </c>
      <c r="K152" s="39" t="s">
        <v>150</v>
      </c>
      <c r="L152" s="22" t="s">
        <v>150</v>
      </c>
      <c r="M152" s="23" t="s">
        <v>161</v>
      </c>
      <c r="N152" s="23" t="s">
        <v>161</v>
      </c>
      <c r="O152" s="23" t="s">
        <v>152</v>
      </c>
      <c r="P152" s="23" t="s">
        <v>152</v>
      </c>
      <c r="Q152" s="23" t="s">
        <v>152</v>
      </c>
      <c r="R152" s="23" t="s">
        <v>152</v>
      </c>
      <c r="S152" s="23" t="s">
        <v>152</v>
      </c>
      <c r="T152" s="23" t="s">
        <v>152</v>
      </c>
      <c r="U152" s="23" t="s">
        <v>152</v>
      </c>
      <c r="V152" s="23" t="s">
        <v>152</v>
      </c>
      <c r="W152" s="24" t="s">
        <v>152</v>
      </c>
      <c r="X152" s="25" t="s">
        <v>161</v>
      </c>
      <c r="Y152" s="23" t="s">
        <v>152</v>
      </c>
      <c r="Z152" s="23" t="s">
        <v>152</v>
      </c>
      <c r="AA152" s="23" t="s">
        <v>152</v>
      </c>
      <c r="AB152" s="23" t="s">
        <v>152</v>
      </c>
      <c r="AC152" s="23" t="s">
        <v>152</v>
      </c>
      <c r="AD152" s="23" t="s">
        <v>152</v>
      </c>
      <c r="AE152" s="23" t="s">
        <v>152</v>
      </c>
      <c r="AF152" s="23" t="s">
        <v>152</v>
      </c>
      <c r="AG152" s="23" t="s">
        <v>152</v>
      </c>
      <c r="AH152" s="23" t="s">
        <v>152</v>
      </c>
      <c r="AI152" s="24" t="s">
        <v>152</v>
      </c>
      <c r="AJ152" s="81" t="s">
        <v>153</v>
      </c>
      <c r="AK152" s="81" t="s">
        <v>376</v>
      </c>
      <c r="AL152" s="81" t="s">
        <v>376</v>
      </c>
      <c r="AM152" s="55"/>
      <c r="AN152" s="55"/>
      <c r="AO152" s="55"/>
      <c r="AP152" s="55"/>
      <c r="AQ152" s="55"/>
      <c r="AR152" s="55"/>
      <c r="AS152" s="55"/>
      <c r="AT152" s="55"/>
      <c r="AU152" s="55"/>
      <c r="AV152" s="81" t="s">
        <v>376</v>
      </c>
      <c r="AW152" s="55"/>
      <c r="AX152" s="55"/>
      <c r="AY152" s="55"/>
      <c r="AZ152" s="55"/>
      <c r="BA152" s="55"/>
      <c r="BB152" s="55"/>
      <c r="BC152" s="55"/>
      <c r="BD152" s="55"/>
      <c r="BE152" s="55"/>
      <c r="BF152" s="55"/>
      <c r="BG152" s="55"/>
      <c r="BH152" s="56" t="s">
        <v>154</v>
      </c>
      <c r="BI152" s="22">
        <v>4</v>
      </c>
      <c r="BJ152" s="23" t="s">
        <v>179</v>
      </c>
      <c r="BK152" s="23" t="s">
        <v>179</v>
      </c>
      <c r="BL152" s="23">
        <v>1</v>
      </c>
      <c r="BM152" s="56" t="s">
        <v>377</v>
      </c>
      <c r="BN152" s="20" t="s">
        <v>155</v>
      </c>
      <c r="BO152" s="22">
        <v>0</v>
      </c>
      <c r="BP152" s="23" t="s">
        <v>164</v>
      </c>
      <c r="BQ152" s="23" t="s">
        <v>378</v>
      </c>
      <c r="BR152" s="58">
        <v>47118</v>
      </c>
      <c r="BS152" s="84">
        <f ca="1">+(REFERENCEMENT_FACADE[[#This Row],[AVIS LIMITE AU / VALIDITE]]&gt;=TODAY())*1</f>
        <v>1</v>
      </c>
      <c r="BT152" s="23" t="s">
        <v>150</v>
      </c>
      <c r="BU15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2" s="22" t="s">
        <v>379</v>
      </c>
      <c r="BW152" s="2"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2"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2"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52" s="2"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52"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2" s="2"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2"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52"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2" s="124">
        <f ca="1">REFERENCEMENT_FACADE[[#This Row],[VALIDITE]]</f>
        <v>1</v>
      </c>
      <c r="CF152" s="2">
        <f>IF(RECH_SUPPORT=TRUE,IF(MID(REFERENCEMENT_FACADE[[#This Row],[Colonne support visé]],1,3)="OUI",1,IF(OR(MID(REFERENCEMENT_FACADE[[#This Row],[Colonne support visé]],1,3)="non",MID(REFERENCEMENT_FACADE[[#This Row],[Colonne support visé]],1,2)="SO"),0,0)),1)</f>
        <v>1</v>
      </c>
      <c r="CG152" s="2">
        <f>IF(RECH_HAUTEUR=FALSE,1,IF(AND(MID(REFERENCEMENT_FACADE[[#This Row],[Colonne situation visé]],1,3)="oui",HAUT_VISEE&lt;=REFERENCEMENT_FACADE[[#This Row],[LIMITATION DE HAUTEUR DE FACADE]],HAUT_VISEE&lt;&gt;"",SITUA_VISEE&lt;&gt;""),1,IF(MID(REFERENCEMENT_FACADE[[#This Row],[Colonne situation visé]],1,3)="non",0,"ERREUR")))</f>
        <v>1</v>
      </c>
      <c r="CH152"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2" s="2">
        <f ca="1">IF(REFERENCEMENT_FACADE[[#This Row],[Eligibilité procédé]]&lt;&gt;0,COUNTIF(REFERENCEMENT_FACADE[Eligibilité procédé],"&lt;="&amp;REFERENCEMENT_FACADE[[#This Row],[Eligibilité procédé]])-COUNTIF(REFERENCEMENT_FACADE[Eligibilité procédé],"=0"),ROWS(REFERENCEMENT_FACADE[Ordre]))</f>
        <v>147</v>
      </c>
      <c r="CJ152" s="2">
        <f ca="1">IF(COUNTIF((REFERENCEMENT_FACADE[[#This Row],[Validité]:[zone de simicité]]),"&lt;&gt;"&amp;"")=SUM(REFERENCEMENT_FACADE[[#This Row],[Validité]:[zone de simicité]]),ROW(REFERENCEMENT_FACADE[[#This Row],[zone de simicité]]),"")</f>
        <v>152</v>
      </c>
    </row>
    <row r="153" spans="1:88" ht="240" x14ac:dyDescent="0.25">
      <c r="A153" s="82">
        <v>45700</v>
      </c>
      <c r="B153" s="23" t="s">
        <v>165</v>
      </c>
      <c r="C153" s="23" t="s">
        <v>245</v>
      </c>
      <c r="D153" s="23" t="s">
        <v>582</v>
      </c>
      <c r="E153" s="24" t="s">
        <v>580</v>
      </c>
      <c r="F153" s="22" t="s">
        <v>151</v>
      </c>
      <c r="G153" s="23" t="s">
        <v>150</v>
      </c>
      <c r="H153" s="42" t="s">
        <v>152</v>
      </c>
      <c r="I153" s="19" t="s">
        <v>152</v>
      </c>
      <c r="J153" s="42" t="str">
        <f>IF(REFERENCEMENT_FACADE[[#This Row],[Charpente bois (NF DTU 31.1)]]="OUI","SO",IF(OR(REFERENCEMENT_FACADE[[#This Row],[FOB (Sous AT/DTA/ATEx)]]="OUI",REFERENCEMENT_FACADE[[#This Row],[FOB (NF DTU 31.4)]]="OUI"),"OUI","SO"))</f>
        <v>SO</v>
      </c>
      <c r="K153" s="24" t="s">
        <v>247</v>
      </c>
      <c r="L153" s="22" t="s">
        <v>150</v>
      </c>
      <c r="M153" s="23" t="s">
        <v>150</v>
      </c>
      <c r="N153" s="23" t="s">
        <v>161</v>
      </c>
      <c r="O153" s="23" t="s">
        <v>161</v>
      </c>
      <c r="P153" s="23" t="s">
        <v>152</v>
      </c>
      <c r="Q153" s="23" t="s">
        <v>152</v>
      </c>
      <c r="R153" s="23" t="s">
        <v>152</v>
      </c>
      <c r="S153" s="23" t="s">
        <v>152</v>
      </c>
      <c r="T153" s="23" t="s">
        <v>152</v>
      </c>
      <c r="U153" s="23" t="s">
        <v>152</v>
      </c>
      <c r="V153" s="23" t="s">
        <v>152</v>
      </c>
      <c r="W153" s="24" t="s">
        <v>152</v>
      </c>
      <c r="X153" s="25" t="s">
        <v>150</v>
      </c>
      <c r="Y153" s="23" t="s">
        <v>150</v>
      </c>
      <c r="Z153" s="23" t="s">
        <v>161</v>
      </c>
      <c r="AA153" s="23" t="s">
        <v>161</v>
      </c>
      <c r="AB153" s="23" t="s">
        <v>152</v>
      </c>
      <c r="AC153" s="23" t="s">
        <v>152</v>
      </c>
      <c r="AD153" s="23" t="s">
        <v>152</v>
      </c>
      <c r="AE153" s="23" t="s">
        <v>152</v>
      </c>
      <c r="AF153" s="23" t="s">
        <v>152</v>
      </c>
      <c r="AG153" s="23" t="s">
        <v>152</v>
      </c>
      <c r="AH153" s="23" t="s">
        <v>152</v>
      </c>
      <c r="AI153" s="24" t="s">
        <v>152</v>
      </c>
      <c r="AJ153" s="81" t="s">
        <v>153</v>
      </c>
      <c r="AK153" s="81" t="s">
        <v>153</v>
      </c>
      <c r="AL153" s="118" t="s">
        <v>252</v>
      </c>
      <c r="AM153" s="118" t="s">
        <v>252</v>
      </c>
      <c r="AN153" s="55"/>
      <c r="AO153" s="55"/>
      <c r="AP153" s="55"/>
      <c r="AQ153" s="55"/>
      <c r="AR153" s="55"/>
      <c r="AS153" s="55"/>
      <c r="AT153" s="55"/>
      <c r="AU153" s="55"/>
      <c r="AV153" s="81" t="s">
        <v>153</v>
      </c>
      <c r="AW153" s="81" t="s">
        <v>153</v>
      </c>
      <c r="AX153" s="118" t="s">
        <v>252</v>
      </c>
      <c r="AY153" s="118" t="s">
        <v>252</v>
      </c>
      <c r="AZ153" s="55"/>
      <c r="BA153" s="55"/>
      <c r="BB153" s="55"/>
      <c r="BC153" s="55"/>
      <c r="BD153" s="55"/>
      <c r="BE153" s="55"/>
      <c r="BF153" s="55"/>
      <c r="BG153" s="55"/>
      <c r="BH153" s="56" t="s">
        <v>154</v>
      </c>
      <c r="BI153" s="22">
        <v>4</v>
      </c>
      <c r="BJ153" s="23" t="s">
        <v>179</v>
      </c>
      <c r="BK153" s="23" t="s">
        <v>179</v>
      </c>
      <c r="BL153" s="23" t="s">
        <v>179</v>
      </c>
      <c r="BM153" s="78" t="s">
        <v>180</v>
      </c>
      <c r="BN153" s="20" t="s">
        <v>155</v>
      </c>
      <c r="BO153" s="22">
        <v>0</v>
      </c>
      <c r="BP153" s="23" t="s">
        <v>164</v>
      </c>
      <c r="BQ153" s="23" t="s">
        <v>583</v>
      </c>
      <c r="BR153" s="87">
        <v>47756</v>
      </c>
      <c r="BS153" s="84">
        <f ca="1">+(REFERENCEMENT_FACADE[[#This Row],[AVIS LIMITE AU / VALIDITE]]&gt;=TODAY())*1</f>
        <v>1</v>
      </c>
      <c r="BT153" s="29" t="s">
        <v>150</v>
      </c>
      <c r="BU15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3" s="22" t="s">
        <v>584</v>
      </c>
      <c r="BW15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15</v>
      </c>
      <c r="BZ15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5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15 m
(Situation d) h≤ 15 m</v>
      </c>
      <c r="CD15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3" s="80">
        <f ca="1">REFERENCEMENT_FACADE[[#This Row],[VALIDITE]]</f>
        <v>1</v>
      </c>
      <c r="CF153" s="26">
        <f>IF(RECH_SUPPORT=TRUE,IF(MID(REFERENCEMENT_FACADE[[#This Row],[Colonne support visé]],1,3)="OUI",1,IF(OR(MID(REFERENCEMENT_FACADE[[#This Row],[Colonne support visé]],1,3)="non",MID(REFERENCEMENT_FACADE[[#This Row],[Colonne support visé]],1,2)="SO"),0,0)),1)</f>
        <v>1</v>
      </c>
      <c r="CG153" s="26">
        <f>IF(RECH_HAUTEUR=FALSE,1,IF(AND(MID(REFERENCEMENT_FACADE[[#This Row],[Colonne situation visé]],1,3)="oui",HAUT_VISEE&lt;=REFERENCEMENT_FACADE[[#This Row],[LIMITATION DE HAUTEUR DE FACADE]],HAUT_VISEE&lt;&gt;"",SITUA_VISEE&lt;&gt;""),1,IF(MID(REFERENCEMENT_FACADE[[#This Row],[Colonne situation visé]],1,3)="non",0,"ERREUR")))</f>
        <v>1</v>
      </c>
      <c r="CH15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3" s="26">
        <f ca="1">IF(REFERENCEMENT_FACADE[[#This Row],[Eligibilité procédé]]&lt;&gt;0,COUNTIF(REFERENCEMENT_FACADE[Eligibilité procédé],"&lt;="&amp;REFERENCEMENT_FACADE[[#This Row],[Eligibilité procédé]])-COUNTIF(REFERENCEMENT_FACADE[Eligibilité procédé],"=0"),ROWS(REFERENCEMENT_FACADE[Ordre]))</f>
        <v>148</v>
      </c>
      <c r="CJ153" s="26">
        <f ca="1">IF(COUNTIF((REFERENCEMENT_FACADE[[#This Row],[Validité]:[zone de simicité]]),"&lt;&gt;"&amp;"")=SUM(REFERENCEMENT_FACADE[[#This Row],[Validité]:[zone de simicité]]),ROW(REFERENCEMENT_FACADE[[#This Row],[zone de simicité]]),"")</f>
        <v>153</v>
      </c>
    </row>
    <row r="154" spans="1:88" ht="240" x14ac:dyDescent="0.25">
      <c r="A154" s="92">
        <v>44893</v>
      </c>
      <c r="B154" s="23" t="s">
        <v>158</v>
      </c>
      <c r="C154" s="51" t="s">
        <v>328</v>
      </c>
      <c r="D154" s="23" t="s">
        <v>329</v>
      </c>
      <c r="E154" s="24" t="s">
        <v>195</v>
      </c>
      <c r="F154" s="30" t="s">
        <v>151</v>
      </c>
      <c r="G154" s="54" t="s">
        <v>150</v>
      </c>
      <c r="H154" s="19" t="s">
        <v>152</v>
      </c>
      <c r="I154" s="19" t="s">
        <v>152</v>
      </c>
      <c r="J154" s="42" t="str">
        <f>IF(REFERENCEMENT_FACADE[[#This Row],[Charpente bois (NF DTU 31.1)]]="OUI","SO",IF(OR(REFERENCEMENT_FACADE[[#This Row],[FOB (Sous AT/DTA/ATEx)]]="OUI",REFERENCEMENT_FACADE[[#This Row],[FOB (NF DTU 31.4)]]="OUI"),"OUI","SO"))</f>
        <v>SO</v>
      </c>
      <c r="K154" s="39" t="s">
        <v>150</v>
      </c>
      <c r="L154" s="22" t="s">
        <v>150</v>
      </c>
      <c r="M154" s="23" t="s">
        <v>150</v>
      </c>
      <c r="N154" s="23" t="s">
        <v>150</v>
      </c>
      <c r="O154" s="23" t="s">
        <v>161</v>
      </c>
      <c r="P154" s="23" t="s">
        <v>161</v>
      </c>
      <c r="Q154" s="23" t="s">
        <v>152</v>
      </c>
      <c r="R154" s="23" t="s">
        <v>152</v>
      </c>
      <c r="S154" s="23" t="s">
        <v>152</v>
      </c>
      <c r="T154" s="23" t="s">
        <v>152</v>
      </c>
      <c r="U154" s="23" t="s">
        <v>152</v>
      </c>
      <c r="V154" s="23" t="s">
        <v>152</v>
      </c>
      <c r="W154" s="24" t="s">
        <v>152</v>
      </c>
      <c r="X154" s="25" t="s">
        <v>150</v>
      </c>
      <c r="Y154" s="23" t="s">
        <v>161</v>
      </c>
      <c r="Z154" s="23" t="s">
        <v>161</v>
      </c>
      <c r="AA154" s="23" t="s">
        <v>152</v>
      </c>
      <c r="AB154" s="23" t="s">
        <v>152</v>
      </c>
      <c r="AC154" s="23" t="s">
        <v>152</v>
      </c>
      <c r="AD154" s="23" t="s">
        <v>152</v>
      </c>
      <c r="AE154" s="23" t="s">
        <v>152</v>
      </c>
      <c r="AF154" s="23" t="s">
        <v>152</v>
      </c>
      <c r="AG154" s="23" t="s">
        <v>152</v>
      </c>
      <c r="AH154" s="23" t="s">
        <v>152</v>
      </c>
      <c r="AI154" s="24" t="s">
        <v>152</v>
      </c>
      <c r="AJ154" s="81" t="s">
        <v>162</v>
      </c>
      <c r="AK154" s="81" t="s">
        <v>162</v>
      </c>
      <c r="AL154" s="81" t="s">
        <v>162</v>
      </c>
      <c r="AM154" s="81" t="s">
        <v>163</v>
      </c>
      <c r="AN154" s="81" t="s">
        <v>163</v>
      </c>
      <c r="AO154" s="21"/>
      <c r="AP154" s="21"/>
      <c r="AQ154" s="21"/>
      <c r="AR154" s="21"/>
      <c r="AS154" s="21"/>
      <c r="AT154" s="21"/>
      <c r="AU154" s="21"/>
      <c r="AV154" s="81" t="s">
        <v>162</v>
      </c>
      <c r="AW154" s="81" t="s">
        <v>163</v>
      </c>
      <c r="AX154" s="81" t="s">
        <v>163</v>
      </c>
      <c r="AY154" s="55"/>
      <c r="AZ154" s="55"/>
      <c r="BA154" s="55"/>
      <c r="BB154" s="55"/>
      <c r="BC154" s="55"/>
      <c r="BD154" s="55"/>
      <c r="BE154" s="55"/>
      <c r="BF154" s="55"/>
      <c r="BG154" s="55"/>
      <c r="BH154" s="56" t="s">
        <v>154</v>
      </c>
      <c r="BI154" s="22">
        <v>4</v>
      </c>
      <c r="BJ154" s="23">
        <v>4</v>
      </c>
      <c r="BK154" s="23">
        <v>4</v>
      </c>
      <c r="BL154" s="23">
        <v>4</v>
      </c>
      <c r="BM154" s="56"/>
      <c r="BN154" s="20" t="s">
        <v>155</v>
      </c>
      <c r="BO154" s="22">
        <v>0</v>
      </c>
      <c r="BP154" s="23" t="s">
        <v>164</v>
      </c>
      <c r="BQ154" s="23" t="s">
        <v>330</v>
      </c>
      <c r="BR154" s="53">
        <v>46446</v>
      </c>
      <c r="BS154" s="84">
        <f ca="1">+(REFERENCEMENT_FACADE[[#This Row],[AVIS LIMITE AU / VALIDITE]]&gt;=TODAY())*1</f>
        <v>1</v>
      </c>
      <c r="BT154" s="23" t="s">
        <v>150</v>
      </c>
      <c r="BU15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4" s="22"/>
      <c r="BW15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5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5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5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4" s="80">
        <f ca="1">REFERENCEMENT_FACADE[[#This Row],[VALIDITE]]</f>
        <v>1</v>
      </c>
      <c r="CF154" s="26">
        <f>IF(RECH_SUPPORT=TRUE,IF(MID(REFERENCEMENT_FACADE[[#This Row],[Colonne support visé]],1,3)="OUI",1,IF(OR(MID(REFERENCEMENT_FACADE[[#This Row],[Colonne support visé]],1,3)="non",MID(REFERENCEMENT_FACADE[[#This Row],[Colonne support visé]],1,2)="SO"),0,0)),1)</f>
        <v>1</v>
      </c>
      <c r="CG154" s="26">
        <f>IF(RECH_HAUTEUR=FALSE,1,IF(AND(MID(REFERENCEMENT_FACADE[[#This Row],[Colonne situation visé]],1,3)="oui",HAUT_VISEE&lt;=REFERENCEMENT_FACADE[[#This Row],[LIMITATION DE HAUTEUR DE FACADE]],HAUT_VISEE&lt;&gt;"",SITUA_VISEE&lt;&gt;""),1,IF(MID(REFERENCEMENT_FACADE[[#This Row],[Colonne situation visé]],1,3)="non",0,"ERREUR")))</f>
        <v>1</v>
      </c>
      <c r="CH15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4" s="26">
        <f ca="1">IF(REFERENCEMENT_FACADE[[#This Row],[Eligibilité procédé]]&lt;&gt;0,COUNTIF(REFERENCEMENT_FACADE[Eligibilité procédé],"&lt;="&amp;REFERENCEMENT_FACADE[[#This Row],[Eligibilité procédé]])-COUNTIF(REFERENCEMENT_FACADE[Eligibilité procédé],"=0"),ROWS(REFERENCEMENT_FACADE[Ordre]))</f>
        <v>149</v>
      </c>
      <c r="CJ154" s="26">
        <f ca="1">IF(COUNTIF((REFERENCEMENT_FACADE[[#This Row],[Validité]:[zone de simicité]]),"&lt;&gt;"&amp;"")=SUM(REFERENCEMENT_FACADE[[#This Row],[Validité]:[zone de simicité]]),ROW(REFERENCEMENT_FACADE[[#This Row],[zone de simicité]]),"")</f>
        <v>154</v>
      </c>
    </row>
    <row r="155" spans="1:88" ht="240" x14ac:dyDescent="0.25">
      <c r="A155" s="92">
        <v>44893</v>
      </c>
      <c r="B155" s="23" t="s">
        <v>168</v>
      </c>
      <c r="C155" s="51" t="s">
        <v>322</v>
      </c>
      <c r="D155" s="23" t="s">
        <v>323</v>
      </c>
      <c r="E155" s="24" t="s">
        <v>242</v>
      </c>
      <c r="F155" s="30" t="s">
        <v>151</v>
      </c>
      <c r="G155" s="31" t="s">
        <v>150</v>
      </c>
      <c r="H155" s="19" t="s">
        <v>152</v>
      </c>
      <c r="I155" s="19" t="s">
        <v>152</v>
      </c>
      <c r="J155" s="42" t="str">
        <f>IF(REFERENCEMENT_FACADE[[#This Row],[Charpente bois (NF DTU 31.1)]]="OUI","SO",IF(OR(REFERENCEMENT_FACADE[[#This Row],[FOB (Sous AT/DTA/ATEx)]]="OUI",REFERENCEMENT_FACADE[[#This Row],[FOB (NF DTU 31.4)]]="OUI"),"OUI","SO"))</f>
        <v>SO</v>
      </c>
      <c r="K155" s="32" t="s">
        <v>247</v>
      </c>
      <c r="L155" s="22" t="s">
        <v>161</v>
      </c>
      <c r="M155" s="23" t="s">
        <v>161</v>
      </c>
      <c r="N155" s="23" t="s">
        <v>161</v>
      </c>
      <c r="O155" s="23" t="s">
        <v>152</v>
      </c>
      <c r="P155" s="23" t="s">
        <v>152</v>
      </c>
      <c r="Q155" s="23" t="s">
        <v>152</v>
      </c>
      <c r="R155" s="23" t="s">
        <v>152</v>
      </c>
      <c r="S155" s="23" t="s">
        <v>152</v>
      </c>
      <c r="T155" s="23" t="s">
        <v>152</v>
      </c>
      <c r="U155" s="23" t="s">
        <v>152</v>
      </c>
      <c r="V155" s="23" t="s">
        <v>152</v>
      </c>
      <c r="W155" s="24" t="s">
        <v>152</v>
      </c>
      <c r="X155" s="25" t="s">
        <v>161</v>
      </c>
      <c r="Y155" s="23" t="s">
        <v>152</v>
      </c>
      <c r="Z155" s="23" t="s">
        <v>152</v>
      </c>
      <c r="AA155" s="23" t="s">
        <v>152</v>
      </c>
      <c r="AB155" s="23" t="s">
        <v>152</v>
      </c>
      <c r="AC155" s="23" t="s">
        <v>152</v>
      </c>
      <c r="AD155" s="23" t="s">
        <v>152</v>
      </c>
      <c r="AE155" s="23" t="s">
        <v>152</v>
      </c>
      <c r="AF155" s="23" t="s">
        <v>152</v>
      </c>
      <c r="AG155" s="23" t="s">
        <v>152</v>
      </c>
      <c r="AH155" s="23" t="s">
        <v>152</v>
      </c>
      <c r="AI155" s="24" t="s">
        <v>152</v>
      </c>
      <c r="AJ155" s="81" t="s">
        <v>153</v>
      </c>
      <c r="AK155" s="81" t="s">
        <v>153</v>
      </c>
      <c r="AL155" s="81" t="s">
        <v>153</v>
      </c>
      <c r="AM155" s="55"/>
      <c r="AN155" s="55"/>
      <c r="AO155" s="55"/>
      <c r="AP155" s="55"/>
      <c r="AQ155" s="55"/>
      <c r="AR155" s="55"/>
      <c r="AS155" s="55"/>
      <c r="AT155" s="55"/>
      <c r="AU155" s="55"/>
      <c r="AV155" s="81" t="s">
        <v>153</v>
      </c>
      <c r="AW155" s="55"/>
      <c r="AX155" s="55"/>
      <c r="AY155" s="55"/>
      <c r="AZ155" s="55"/>
      <c r="BA155" s="55"/>
      <c r="BB155" s="55"/>
      <c r="BC155" s="55"/>
      <c r="BD155" s="55"/>
      <c r="BE155" s="55"/>
      <c r="BF155" s="55"/>
      <c r="BG155" s="55"/>
      <c r="BH155" s="56" t="s">
        <v>154</v>
      </c>
      <c r="BI155" s="22">
        <v>4</v>
      </c>
      <c r="BJ155" s="23">
        <v>2</v>
      </c>
      <c r="BK155" s="23">
        <v>1</v>
      </c>
      <c r="BL155" s="23">
        <v>1</v>
      </c>
      <c r="BM155" s="56"/>
      <c r="BN155" s="20" t="s">
        <v>155</v>
      </c>
      <c r="BO155" s="22">
        <v>0</v>
      </c>
      <c r="BP155" s="23" t="s">
        <v>164</v>
      </c>
      <c r="BQ155" s="23" t="s">
        <v>324</v>
      </c>
      <c r="BR155" s="53">
        <v>46053</v>
      </c>
      <c r="BS155" s="84">
        <f ca="1">+(REFERENCEMENT_FACADE[[#This Row],[AVIS LIMITE AU / VALIDITE]]&gt;=TODAY())*1</f>
        <v>1</v>
      </c>
      <c r="BT155" s="23" t="s">
        <v>150</v>
      </c>
      <c r="BU15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5" s="22"/>
      <c r="BW15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5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5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5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5" s="80">
        <f ca="1">REFERENCEMENT_FACADE[[#This Row],[VALIDITE]]</f>
        <v>1</v>
      </c>
      <c r="CF155" s="26">
        <f>IF(RECH_SUPPORT=TRUE,IF(MID(REFERENCEMENT_FACADE[[#This Row],[Colonne support visé]],1,3)="OUI",1,IF(OR(MID(REFERENCEMENT_FACADE[[#This Row],[Colonne support visé]],1,3)="non",MID(REFERENCEMENT_FACADE[[#This Row],[Colonne support visé]],1,2)="SO"),0,0)),1)</f>
        <v>1</v>
      </c>
      <c r="CG155" s="26">
        <f>IF(RECH_HAUTEUR=FALSE,1,IF(AND(MID(REFERENCEMENT_FACADE[[#This Row],[Colonne situation visé]],1,3)="oui",HAUT_VISEE&lt;=REFERENCEMENT_FACADE[[#This Row],[LIMITATION DE HAUTEUR DE FACADE]],HAUT_VISEE&lt;&gt;"",SITUA_VISEE&lt;&gt;""),1,IF(MID(REFERENCEMENT_FACADE[[#This Row],[Colonne situation visé]],1,3)="non",0,"ERREUR")))</f>
        <v>1</v>
      </c>
      <c r="CH15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5" s="26">
        <f ca="1">IF(REFERENCEMENT_FACADE[[#This Row],[Eligibilité procédé]]&lt;&gt;0,COUNTIF(REFERENCEMENT_FACADE[Eligibilité procédé],"&lt;="&amp;REFERENCEMENT_FACADE[[#This Row],[Eligibilité procédé]])-COUNTIF(REFERENCEMENT_FACADE[Eligibilité procédé],"=0"),ROWS(REFERENCEMENT_FACADE[Ordre]))</f>
        <v>150</v>
      </c>
      <c r="CJ155" s="26">
        <f ca="1">IF(COUNTIF((REFERENCEMENT_FACADE[[#This Row],[Validité]:[zone de simicité]]),"&lt;&gt;"&amp;"")=SUM(REFERENCEMENT_FACADE[[#This Row],[Validité]:[zone de simicité]]),ROW(REFERENCEMENT_FACADE[[#This Row],[zone de simicité]]),"")</f>
        <v>155</v>
      </c>
    </row>
    <row r="156" spans="1:88" ht="240" x14ac:dyDescent="0.25">
      <c r="A156" s="92">
        <v>44893</v>
      </c>
      <c r="B156" s="51" t="s">
        <v>158</v>
      </c>
      <c r="C156" s="51" t="s">
        <v>317</v>
      </c>
      <c r="D156" s="51" t="s">
        <v>318</v>
      </c>
      <c r="E156" s="75" t="s">
        <v>319</v>
      </c>
      <c r="F156" s="57" t="s">
        <v>151</v>
      </c>
      <c r="G156" s="54" t="s">
        <v>150</v>
      </c>
      <c r="H156" s="18" t="s">
        <v>152</v>
      </c>
      <c r="I156" s="19" t="s">
        <v>152</v>
      </c>
      <c r="J156" s="42" t="str">
        <f>IF(REFERENCEMENT_FACADE[[#This Row],[Charpente bois (NF DTU 31.1)]]="OUI","SO",IF(OR(REFERENCEMENT_FACADE[[#This Row],[FOB (Sous AT/DTA/ATEx)]]="OUI",REFERENCEMENT_FACADE[[#This Row],[FOB (NF DTU 31.4)]]="OUI"),"OUI","SO"))</f>
        <v>SO</v>
      </c>
      <c r="K156" s="39" t="s">
        <v>167</v>
      </c>
      <c r="L156" s="22" t="s">
        <v>150</v>
      </c>
      <c r="M156" s="23" t="s">
        <v>150</v>
      </c>
      <c r="N156" s="23" t="s">
        <v>152</v>
      </c>
      <c r="O156" s="23" t="s">
        <v>152</v>
      </c>
      <c r="P156" s="23" t="s">
        <v>152</v>
      </c>
      <c r="Q156" s="23" t="s">
        <v>152</v>
      </c>
      <c r="R156" s="23" t="s">
        <v>152</v>
      </c>
      <c r="S156" s="23" t="s">
        <v>152</v>
      </c>
      <c r="T156" s="23" t="s">
        <v>152</v>
      </c>
      <c r="U156" s="23" t="s">
        <v>152</v>
      </c>
      <c r="V156" s="23" t="s">
        <v>152</v>
      </c>
      <c r="W156" s="24" t="s">
        <v>152</v>
      </c>
      <c r="X156" s="25" t="s">
        <v>150</v>
      </c>
      <c r="Y156" s="23" t="s">
        <v>152</v>
      </c>
      <c r="Z156" s="23" t="s">
        <v>152</v>
      </c>
      <c r="AA156" s="23" t="s">
        <v>152</v>
      </c>
      <c r="AB156" s="23" t="s">
        <v>152</v>
      </c>
      <c r="AC156" s="23" t="s">
        <v>152</v>
      </c>
      <c r="AD156" s="23" t="s">
        <v>152</v>
      </c>
      <c r="AE156" s="23" t="s">
        <v>152</v>
      </c>
      <c r="AF156" s="23" t="s">
        <v>152</v>
      </c>
      <c r="AG156" s="23" t="s">
        <v>152</v>
      </c>
      <c r="AH156" s="23" t="s">
        <v>152</v>
      </c>
      <c r="AI156" s="24" t="s">
        <v>152</v>
      </c>
      <c r="AJ156" s="81" t="s">
        <v>153</v>
      </c>
      <c r="AK156" s="81" t="s">
        <v>153</v>
      </c>
      <c r="AL156" s="21"/>
      <c r="AM156" s="21"/>
      <c r="AN156" s="21"/>
      <c r="AO156" s="21"/>
      <c r="AP156" s="21"/>
      <c r="AQ156" s="21"/>
      <c r="AR156" s="21"/>
      <c r="AS156" s="21"/>
      <c r="AT156" s="21"/>
      <c r="AU156" s="21"/>
      <c r="AV156" s="81" t="s">
        <v>153</v>
      </c>
      <c r="AW156" s="21"/>
      <c r="AX156" s="21"/>
      <c r="AY156" s="21"/>
      <c r="AZ156" s="21"/>
      <c r="BA156" s="21"/>
      <c r="BB156" s="21"/>
      <c r="BC156" s="21"/>
      <c r="BD156" s="21"/>
      <c r="BE156" s="21"/>
      <c r="BF156" s="21"/>
      <c r="BG156" s="21"/>
      <c r="BH156" s="56" t="s">
        <v>154</v>
      </c>
      <c r="BI156" s="22">
        <v>4</v>
      </c>
      <c r="BJ156" s="23" t="s">
        <v>179</v>
      </c>
      <c r="BK156" s="23" t="s">
        <v>179</v>
      </c>
      <c r="BL156" s="23">
        <v>1</v>
      </c>
      <c r="BM156" s="56" t="s">
        <v>782</v>
      </c>
      <c r="BN156" s="20" t="s">
        <v>155</v>
      </c>
      <c r="BO156" s="22">
        <v>0</v>
      </c>
      <c r="BP156" s="51" t="s">
        <v>164</v>
      </c>
      <c r="BQ156" s="51" t="s">
        <v>320</v>
      </c>
      <c r="BR156" s="53">
        <v>46081</v>
      </c>
      <c r="BS156" s="84">
        <f ca="1">+(REFERENCEMENT_FACADE[[#This Row],[AVIS LIMITE AU / VALIDITE]]&gt;=TODAY())*1</f>
        <v>1</v>
      </c>
      <c r="BT156" s="53" t="s">
        <v>150</v>
      </c>
      <c r="BU15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6" s="22" t="s">
        <v>321</v>
      </c>
      <c r="BW15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5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5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5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6" s="80">
        <f ca="1">REFERENCEMENT_FACADE[[#This Row],[VALIDITE]]</f>
        <v>1</v>
      </c>
      <c r="CF156" s="26">
        <f>IF(RECH_SUPPORT=TRUE,IF(MID(REFERENCEMENT_FACADE[[#This Row],[Colonne support visé]],1,3)="OUI",1,IF(OR(MID(REFERENCEMENT_FACADE[[#This Row],[Colonne support visé]],1,3)="non",MID(REFERENCEMENT_FACADE[[#This Row],[Colonne support visé]],1,2)="SO"),0,0)),1)</f>
        <v>1</v>
      </c>
      <c r="CG156" s="26">
        <f>IF(RECH_HAUTEUR=FALSE,1,IF(AND(MID(REFERENCEMENT_FACADE[[#This Row],[Colonne situation visé]],1,3)="oui",HAUT_VISEE&lt;=REFERENCEMENT_FACADE[[#This Row],[LIMITATION DE HAUTEUR DE FACADE]],HAUT_VISEE&lt;&gt;"",SITUA_VISEE&lt;&gt;""),1,IF(MID(REFERENCEMENT_FACADE[[#This Row],[Colonne situation visé]],1,3)="non",0,"ERREUR")))</f>
        <v>1</v>
      </c>
      <c r="CH15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6" s="26">
        <f ca="1">IF(REFERENCEMENT_FACADE[[#This Row],[Eligibilité procédé]]&lt;&gt;0,COUNTIF(REFERENCEMENT_FACADE[Eligibilité procédé],"&lt;="&amp;REFERENCEMENT_FACADE[[#This Row],[Eligibilité procédé]])-COUNTIF(REFERENCEMENT_FACADE[Eligibilité procédé],"=0"),ROWS(REFERENCEMENT_FACADE[Ordre]))</f>
        <v>151</v>
      </c>
      <c r="CJ156" s="26">
        <f ca="1">IF(COUNTIF((REFERENCEMENT_FACADE[[#This Row],[Validité]:[zone de simicité]]),"&lt;&gt;"&amp;"")=SUM(REFERENCEMENT_FACADE[[#This Row],[Validité]:[zone de simicité]]),ROW(REFERENCEMENT_FACADE[[#This Row],[zone de simicité]]),"")</f>
        <v>156</v>
      </c>
    </row>
    <row r="157" spans="1:88" ht="240" x14ac:dyDescent="0.25">
      <c r="A157" s="92">
        <v>44893</v>
      </c>
      <c r="B157" s="23" t="s">
        <v>168</v>
      </c>
      <c r="C157" s="51" t="s">
        <v>159</v>
      </c>
      <c r="D157" s="23" t="s">
        <v>307</v>
      </c>
      <c r="E157" s="75" t="s">
        <v>160</v>
      </c>
      <c r="F157" s="30" t="s">
        <v>151</v>
      </c>
      <c r="G157" s="54" t="s">
        <v>150</v>
      </c>
      <c r="H157" s="19" t="s">
        <v>152</v>
      </c>
      <c r="I157" s="19" t="s">
        <v>152</v>
      </c>
      <c r="J157" s="42" t="str">
        <f>IF(REFERENCEMENT_FACADE[[#This Row],[Charpente bois (NF DTU 31.1)]]="OUI","SO",IF(OR(REFERENCEMENT_FACADE[[#This Row],[FOB (Sous AT/DTA/ATEx)]]="OUI",REFERENCEMENT_FACADE[[#This Row],[FOB (NF DTU 31.4)]]="OUI"),"OUI","SO"))</f>
        <v>SO</v>
      </c>
      <c r="K157" s="39" t="s">
        <v>150</v>
      </c>
      <c r="L157" s="22" t="s">
        <v>150</v>
      </c>
      <c r="M157" s="23" t="s">
        <v>150</v>
      </c>
      <c r="N157" s="23" t="s">
        <v>150</v>
      </c>
      <c r="O157" s="23" t="s">
        <v>161</v>
      </c>
      <c r="P157" s="23" t="s">
        <v>161</v>
      </c>
      <c r="Q157" s="23" t="s">
        <v>152</v>
      </c>
      <c r="R157" s="23" t="s">
        <v>152</v>
      </c>
      <c r="S157" s="23" t="s">
        <v>152</v>
      </c>
      <c r="T157" s="23" t="s">
        <v>152</v>
      </c>
      <c r="U157" s="23" t="s">
        <v>152</v>
      </c>
      <c r="V157" s="23" t="s">
        <v>152</v>
      </c>
      <c r="W157" s="24" t="s">
        <v>152</v>
      </c>
      <c r="X157" s="23" t="s">
        <v>150</v>
      </c>
      <c r="Y157" s="23" t="s">
        <v>161</v>
      </c>
      <c r="Z157" s="23" t="s">
        <v>161</v>
      </c>
      <c r="AA157" s="23" t="s">
        <v>152</v>
      </c>
      <c r="AB157" s="23" t="s">
        <v>152</v>
      </c>
      <c r="AC157" s="23" t="s">
        <v>152</v>
      </c>
      <c r="AD157" s="23" t="s">
        <v>152</v>
      </c>
      <c r="AE157" s="23" t="s">
        <v>152</v>
      </c>
      <c r="AF157" s="23" t="s">
        <v>152</v>
      </c>
      <c r="AG157" s="23" t="s">
        <v>152</v>
      </c>
      <c r="AH157" s="23" t="s">
        <v>152</v>
      </c>
      <c r="AI157" s="24" t="s">
        <v>152</v>
      </c>
      <c r="AJ157" s="81" t="s">
        <v>153</v>
      </c>
      <c r="AK157" s="81" t="s">
        <v>153</v>
      </c>
      <c r="AL157" s="81" t="s">
        <v>153</v>
      </c>
      <c r="AM157" s="81" t="s">
        <v>308</v>
      </c>
      <c r="AN157" s="81" t="s">
        <v>308</v>
      </c>
      <c r="AO157" s="55"/>
      <c r="AP157" s="55"/>
      <c r="AQ157" s="55"/>
      <c r="AR157" s="55"/>
      <c r="AS157" s="55"/>
      <c r="AT157" s="55"/>
      <c r="AU157" s="55"/>
      <c r="AV157" s="81" t="s">
        <v>153</v>
      </c>
      <c r="AW157" s="81" t="s">
        <v>308</v>
      </c>
      <c r="AX157" s="81" t="s">
        <v>308</v>
      </c>
      <c r="AY157" s="21"/>
      <c r="AZ157" s="21"/>
      <c r="BA157" s="21"/>
      <c r="BB157" s="21"/>
      <c r="BC157" s="21"/>
      <c r="BD157" s="21"/>
      <c r="BE157" s="21"/>
      <c r="BF157" s="21"/>
      <c r="BG157" s="21"/>
      <c r="BH157" s="56" t="s">
        <v>154</v>
      </c>
      <c r="BI157" s="22">
        <v>4</v>
      </c>
      <c r="BJ157" s="23">
        <v>4</v>
      </c>
      <c r="BK157" s="23">
        <v>4</v>
      </c>
      <c r="BL157" s="23">
        <v>1</v>
      </c>
      <c r="BM157" s="56" t="s">
        <v>304</v>
      </c>
      <c r="BN157" s="20" t="s">
        <v>155</v>
      </c>
      <c r="BO157" s="22">
        <v>0</v>
      </c>
      <c r="BP157" s="23" t="s">
        <v>164</v>
      </c>
      <c r="BQ157" s="23" t="s">
        <v>309</v>
      </c>
      <c r="BR157" s="53">
        <v>46507</v>
      </c>
      <c r="BS157" s="84">
        <f ca="1">+(REFERENCEMENT_FACADE[[#This Row],[AVIS LIMITE AU / VALIDITE]]&gt;=TODAY())*1</f>
        <v>1</v>
      </c>
      <c r="BT157" s="23" t="s">
        <v>150</v>
      </c>
      <c r="BU15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7" s="22"/>
      <c r="BW15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5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1</v>
      </c>
      <c r="CA15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5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7" s="80">
        <f ca="1">REFERENCEMENT_FACADE[[#This Row],[VALIDITE]]</f>
        <v>1</v>
      </c>
      <c r="CF157" s="26">
        <f>IF(RECH_SUPPORT=TRUE,IF(MID(REFERENCEMENT_FACADE[[#This Row],[Colonne support visé]],1,3)="OUI",1,IF(OR(MID(REFERENCEMENT_FACADE[[#This Row],[Colonne support visé]],1,3)="non",MID(REFERENCEMENT_FACADE[[#This Row],[Colonne support visé]],1,2)="SO"),0,0)),1)</f>
        <v>1</v>
      </c>
      <c r="CG157" s="26">
        <f>IF(RECH_HAUTEUR=FALSE,1,IF(AND(MID(REFERENCEMENT_FACADE[[#This Row],[Colonne situation visé]],1,3)="oui",HAUT_VISEE&lt;=REFERENCEMENT_FACADE[[#This Row],[LIMITATION DE HAUTEUR DE FACADE]],HAUT_VISEE&lt;&gt;"",SITUA_VISEE&lt;&gt;""),1,IF(MID(REFERENCEMENT_FACADE[[#This Row],[Colonne situation visé]],1,3)="non",0,"ERREUR")))</f>
        <v>1</v>
      </c>
      <c r="CH15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7" s="26">
        <f ca="1">IF(REFERENCEMENT_FACADE[[#This Row],[Eligibilité procédé]]&lt;&gt;0,COUNTIF(REFERENCEMENT_FACADE[Eligibilité procédé],"&lt;="&amp;REFERENCEMENT_FACADE[[#This Row],[Eligibilité procédé]])-COUNTIF(REFERENCEMENT_FACADE[Eligibilité procédé],"=0"),ROWS(REFERENCEMENT_FACADE[Ordre]))</f>
        <v>152</v>
      </c>
      <c r="CJ157" s="26">
        <f ca="1">IF(COUNTIF((REFERENCEMENT_FACADE[[#This Row],[Validité]:[zone de simicité]]),"&lt;&gt;"&amp;"")=SUM(REFERENCEMENT_FACADE[[#This Row],[Validité]:[zone de simicité]]),ROW(REFERENCEMENT_FACADE[[#This Row],[zone de simicité]]),"")</f>
        <v>157</v>
      </c>
    </row>
    <row r="158" spans="1:88" ht="240" x14ac:dyDescent="0.25">
      <c r="A158" s="92">
        <v>44893</v>
      </c>
      <c r="B158" s="23" t="s">
        <v>168</v>
      </c>
      <c r="C158" s="51" t="s">
        <v>296</v>
      </c>
      <c r="D158" s="23" t="s">
        <v>297</v>
      </c>
      <c r="E158" s="75" t="s">
        <v>298</v>
      </c>
      <c r="F158" s="30" t="s">
        <v>151</v>
      </c>
      <c r="G158" s="31" t="s">
        <v>150</v>
      </c>
      <c r="H158" s="19" t="s">
        <v>152</v>
      </c>
      <c r="I158" s="19" t="s">
        <v>152</v>
      </c>
      <c r="J158" s="42" t="str">
        <f>IF(REFERENCEMENT_FACADE[[#This Row],[Charpente bois (NF DTU 31.1)]]="OUI","SO",IF(OR(REFERENCEMENT_FACADE[[#This Row],[FOB (Sous AT/DTA/ATEx)]]="OUI",REFERENCEMENT_FACADE[[#This Row],[FOB (NF DTU 31.4)]]="OUI"),"OUI","SO"))</f>
        <v>SO</v>
      </c>
      <c r="K158" s="32" t="s">
        <v>247</v>
      </c>
      <c r="L158" s="22" t="s">
        <v>150</v>
      </c>
      <c r="M158" s="23" t="s">
        <v>150</v>
      </c>
      <c r="N158" s="23" t="s">
        <v>150</v>
      </c>
      <c r="O158" s="23" t="s">
        <v>152</v>
      </c>
      <c r="P158" s="23" t="s">
        <v>152</v>
      </c>
      <c r="Q158" s="23" t="s">
        <v>152</v>
      </c>
      <c r="R158" s="23" t="s">
        <v>152</v>
      </c>
      <c r="S158" s="23" t="s">
        <v>152</v>
      </c>
      <c r="T158" s="23" t="s">
        <v>152</v>
      </c>
      <c r="U158" s="23" t="s">
        <v>152</v>
      </c>
      <c r="V158" s="23" t="s">
        <v>152</v>
      </c>
      <c r="W158" s="24" t="s">
        <v>152</v>
      </c>
      <c r="X158" s="23" t="s">
        <v>150</v>
      </c>
      <c r="Y158" s="23" t="s">
        <v>152</v>
      </c>
      <c r="Z158" s="23" t="s">
        <v>152</v>
      </c>
      <c r="AA158" s="23" t="s">
        <v>152</v>
      </c>
      <c r="AB158" s="23" t="s">
        <v>152</v>
      </c>
      <c r="AC158" s="23" t="s">
        <v>152</v>
      </c>
      <c r="AD158" s="23" t="s">
        <v>152</v>
      </c>
      <c r="AE158" s="23" t="s">
        <v>152</v>
      </c>
      <c r="AF158" s="23" t="s">
        <v>152</v>
      </c>
      <c r="AG158" s="23" t="s">
        <v>152</v>
      </c>
      <c r="AH158" s="23" t="s">
        <v>152</v>
      </c>
      <c r="AI158" s="24" t="s">
        <v>152</v>
      </c>
      <c r="AJ158" s="81" t="s">
        <v>153</v>
      </c>
      <c r="AK158" s="81" t="s">
        <v>153</v>
      </c>
      <c r="AL158" s="81" t="s">
        <v>153</v>
      </c>
      <c r="AM158" s="21"/>
      <c r="AN158" s="21"/>
      <c r="AO158" s="21"/>
      <c r="AP158" s="21"/>
      <c r="AQ158" s="21"/>
      <c r="AR158" s="21"/>
      <c r="AS158" s="21"/>
      <c r="AT158" s="21"/>
      <c r="AU158" s="21"/>
      <c r="AV158" s="81" t="s">
        <v>153</v>
      </c>
      <c r="AW158" s="21"/>
      <c r="AX158" s="21"/>
      <c r="AY158" s="21"/>
      <c r="AZ158" s="21"/>
      <c r="BA158" s="21"/>
      <c r="BB158" s="21"/>
      <c r="BC158" s="21"/>
      <c r="BD158" s="21"/>
      <c r="BE158" s="21"/>
      <c r="BF158" s="21"/>
      <c r="BG158" s="21"/>
      <c r="BH158" s="56" t="s">
        <v>154</v>
      </c>
      <c r="BI158" s="22">
        <v>4</v>
      </c>
      <c r="BJ158" s="23">
        <v>4</v>
      </c>
      <c r="BK158" s="23">
        <v>4</v>
      </c>
      <c r="BL158" s="23">
        <v>4</v>
      </c>
      <c r="BM158" s="39"/>
      <c r="BN158" s="20" t="s">
        <v>155</v>
      </c>
      <c r="BO158" s="22">
        <v>0</v>
      </c>
      <c r="BP158" s="23" t="s">
        <v>164</v>
      </c>
      <c r="BQ158" s="23" t="s">
        <v>299</v>
      </c>
      <c r="BR158" s="53">
        <v>47299</v>
      </c>
      <c r="BS158" s="84">
        <f ca="1">+(REFERENCEMENT_FACADE[[#This Row],[AVIS LIMITE AU / VALIDITE]]&gt;=TODAY())*1</f>
        <v>1</v>
      </c>
      <c r="BT158" s="23" t="s">
        <v>150</v>
      </c>
      <c r="BU15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8" s="22"/>
      <c r="BW15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5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5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5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8" s="80">
        <f ca="1">REFERENCEMENT_FACADE[[#This Row],[VALIDITE]]</f>
        <v>1</v>
      </c>
      <c r="CF158" s="26">
        <f>IF(RECH_SUPPORT=TRUE,IF(MID(REFERENCEMENT_FACADE[[#This Row],[Colonne support visé]],1,3)="OUI",1,IF(OR(MID(REFERENCEMENT_FACADE[[#This Row],[Colonne support visé]],1,3)="non",MID(REFERENCEMENT_FACADE[[#This Row],[Colonne support visé]],1,2)="SO"),0,0)),1)</f>
        <v>1</v>
      </c>
      <c r="CG158" s="26">
        <f>IF(RECH_HAUTEUR=FALSE,1,IF(AND(MID(REFERENCEMENT_FACADE[[#This Row],[Colonne situation visé]],1,3)="oui",HAUT_VISEE&lt;=REFERENCEMENT_FACADE[[#This Row],[LIMITATION DE HAUTEUR DE FACADE]],HAUT_VISEE&lt;&gt;"",SITUA_VISEE&lt;&gt;""),1,IF(MID(REFERENCEMENT_FACADE[[#This Row],[Colonne situation visé]],1,3)="non",0,"ERREUR")))</f>
        <v>1</v>
      </c>
      <c r="CH15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8" s="26">
        <f ca="1">IF(REFERENCEMENT_FACADE[[#This Row],[Eligibilité procédé]]&lt;&gt;0,COUNTIF(REFERENCEMENT_FACADE[Eligibilité procédé],"&lt;="&amp;REFERENCEMENT_FACADE[[#This Row],[Eligibilité procédé]])-COUNTIF(REFERENCEMENT_FACADE[Eligibilité procédé],"=0"),ROWS(REFERENCEMENT_FACADE[Ordre]))</f>
        <v>153</v>
      </c>
      <c r="CJ158" s="26">
        <f ca="1">IF(COUNTIF((REFERENCEMENT_FACADE[[#This Row],[Validité]:[zone de simicité]]),"&lt;&gt;"&amp;"")=SUM(REFERENCEMENT_FACADE[[#This Row],[Validité]:[zone de simicité]]),ROW(REFERENCEMENT_FACADE[[#This Row],[zone de simicité]]),"")</f>
        <v>158</v>
      </c>
    </row>
    <row r="159" spans="1:88" ht="240" x14ac:dyDescent="0.25">
      <c r="A159" s="92">
        <v>44893</v>
      </c>
      <c r="B159" s="51" t="s">
        <v>158</v>
      </c>
      <c r="C159" s="23" t="s">
        <v>300</v>
      </c>
      <c r="D159" s="23" t="s">
        <v>301</v>
      </c>
      <c r="E159" s="75" t="s">
        <v>302</v>
      </c>
      <c r="F159" s="30" t="s">
        <v>151</v>
      </c>
      <c r="G159" s="54" t="s">
        <v>150</v>
      </c>
      <c r="H159" s="19" t="s">
        <v>152</v>
      </c>
      <c r="I159" s="19" t="s">
        <v>152</v>
      </c>
      <c r="J159" s="42" t="str">
        <f>IF(REFERENCEMENT_FACADE[[#This Row],[Charpente bois (NF DTU 31.1)]]="OUI","SO",IF(OR(REFERENCEMENT_FACADE[[#This Row],[FOB (Sous AT/DTA/ATEx)]]="OUI",REFERENCEMENT_FACADE[[#This Row],[FOB (NF DTU 31.4)]]="OUI"),"OUI","SO"))</f>
        <v>SO</v>
      </c>
      <c r="K159" s="39" t="s">
        <v>150</v>
      </c>
      <c r="L159" s="23" t="s">
        <v>150</v>
      </c>
      <c r="M159" s="23" t="s">
        <v>150</v>
      </c>
      <c r="N159" s="23" t="s">
        <v>161</v>
      </c>
      <c r="O159" s="23" t="s">
        <v>161</v>
      </c>
      <c r="P159" s="23" t="s">
        <v>161</v>
      </c>
      <c r="Q159" s="23" t="s">
        <v>152</v>
      </c>
      <c r="R159" s="23" t="s">
        <v>152</v>
      </c>
      <c r="S159" s="23" t="s">
        <v>152</v>
      </c>
      <c r="T159" s="23" t="s">
        <v>152</v>
      </c>
      <c r="U159" s="23" t="s">
        <v>152</v>
      </c>
      <c r="V159" s="23" t="s">
        <v>152</v>
      </c>
      <c r="W159" s="24" t="s">
        <v>152</v>
      </c>
      <c r="X159" s="23" t="s">
        <v>150</v>
      </c>
      <c r="Y159" s="23" t="s">
        <v>161</v>
      </c>
      <c r="Z159" s="23" t="s">
        <v>161</v>
      </c>
      <c r="AA159" s="23" t="s">
        <v>152</v>
      </c>
      <c r="AB159" s="23" t="s">
        <v>152</v>
      </c>
      <c r="AC159" s="23" t="s">
        <v>152</v>
      </c>
      <c r="AD159" s="23" t="s">
        <v>152</v>
      </c>
      <c r="AE159" s="23" t="s">
        <v>152</v>
      </c>
      <c r="AF159" s="23" t="s">
        <v>152</v>
      </c>
      <c r="AG159" s="23" t="s">
        <v>152</v>
      </c>
      <c r="AH159" s="23" t="s">
        <v>152</v>
      </c>
      <c r="AI159" s="24" t="s">
        <v>152</v>
      </c>
      <c r="AJ159" s="81" t="s">
        <v>162</v>
      </c>
      <c r="AK159" s="81" t="s">
        <v>162</v>
      </c>
      <c r="AL159" s="81" t="s">
        <v>303</v>
      </c>
      <c r="AM159" s="81" t="s">
        <v>303</v>
      </c>
      <c r="AN159" s="81" t="s">
        <v>303</v>
      </c>
      <c r="AO159" s="55"/>
      <c r="AP159" s="55"/>
      <c r="AQ159" s="55"/>
      <c r="AR159" s="55"/>
      <c r="AS159" s="55"/>
      <c r="AT159" s="55"/>
      <c r="AU159" s="55"/>
      <c r="AV159" s="81" t="s">
        <v>162</v>
      </c>
      <c r="AW159" s="81" t="s">
        <v>303</v>
      </c>
      <c r="AX159" s="81" t="s">
        <v>303</v>
      </c>
      <c r="AY159" s="55"/>
      <c r="AZ159" s="55"/>
      <c r="BA159" s="55"/>
      <c r="BB159" s="55"/>
      <c r="BC159" s="55"/>
      <c r="BD159" s="55"/>
      <c r="BE159" s="55"/>
      <c r="BF159" s="55"/>
      <c r="BG159" s="55"/>
      <c r="BH159" s="56" t="s">
        <v>154</v>
      </c>
      <c r="BI159" s="22">
        <v>4</v>
      </c>
      <c r="BJ159" s="23" t="s">
        <v>179</v>
      </c>
      <c r="BK159" s="23" t="s">
        <v>179</v>
      </c>
      <c r="BL159" s="23" t="s">
        <v>179</v>
      </c>
      <c r="BM159" s="56" t="s">
        <v>304</v>
      </c>
      <c r="BN159" s="20" t="s">
        <v>155</v>
      </c>
      <c r="BO159" s="22">
        <v>0</v>
      </c>
      <c r="BP159" s="23" t="s">
        <v>164</v>
      </c>
      <c r="BQ159" s="23" t="s">
        <v>305</v>
      </c>
      <c r="BR159" s="53">
        <v>46752</v>
      </c>
      <c r="BS159" s="84">
        <f ca="1">+(REFERENCEMENT_FACADE[[#This Row],[AVIS LIMITE AU / VALIDITE]]&gt;=TODAY())*1</f>
        <v>1</v>
      </c>
      <c r="BT159" s="23" t="s">
        <v>150</v>
      </c>
      <c r="BU15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9" s="22"/>
      <c r="BW159" s="2"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59"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9"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59" s="2"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59"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9" s="2"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59"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59"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9" s="124">
        <f ca="1">REFERENCEMENT_FACADE[[#This Row],[VALIDITE]]</f>
        <v>1</v>
      </c>
      <c r="CF159" s="2">
        <f>IF(RECH_SUPPORT=TRUE,IF(MID(REFERENCEMENT_FACADE[[#This Row],[Colonne support visé]],1,3)="OUI",1,IF(OR(MID(REFERENCEMENT_FACADE[[#This Row],[Colonne support visé]],1,3)="non",MID(REFERENCEMENT_FACADE[[#This Row],[Colonne support visé]],1,2)="SO"),0,0)),1)</f>
        <v>1</v>
      </c>
      <c r="CG159" s="2">
        <f>IF(RECH_HAUTEUR=FALSE,1,IF(AND(MID(REFERENCEMENT_FACADE[[#This Row],[Colonne situation visé]],1,3)="oui",HAUT_VISEE&lt;=REFERENCEMENT_FACADE[[#This Row],[LIMITATION DE HAUTEUR DE FACADE]],HAUT_VISEE&lt;&gt;"",SITUA_VISEE&lt;&gt;""),1,IF(MID(REFERENCEMENT_FACADE[[#This Row],[Colonne situation visé]],1,3)="non",0,"ERREUR")))</f>
        <v>1</v>
      </c>
      <c r="CH159"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9" s="2">
        <f ca="1">IF(REFERENCEMENT_FACADE[[#This Row],[Eligibilité procédé]]&lt;&gt;0,COUNTIF(REFERENCEMENT_FACADE[Eligibilité procédé],"&lt;="&amp;REFERENCEMENT_FACADE[[#This Row],[Eligibilité procédé]])-COUNTIF(REFERENCEMENT_FACADE[Eligibilité procédé],"=0"),ROWS(REFERENCEMENT_FACADE[Ordre]))</f>
        <v>154</v>
      </c>
      <c r="CJ159" s="2">
        <f ca="1">IF(COUNTIF((REFERENCEMENT_FACADE[[#This Row],[Validité]:[zone de simicité]]),"&lt;&gt;"&amp;"")=SUM(REFERENCEMENT_FACADE[[#This Row],[Validité]:[zone de simicité]]),ROW(REFERENCEMENT_FACADE[[#This Row],[zone de simicité]]),"")</f>
        <v>159</v>
      </c>
    </row>
    <row r="160" spans="1:88" ht="270" x14ac:dyDescent="0.25">
      <c r="A160" s="82">
        <v>44893</v>
      </c>
      <c r="B160" s="23" t="s">
        <v>186</v>
      </c>
      <c r="C160" s="23" t="s">
        <v>207</v>
      </c>
      <c r="D160" s="23" t="s">
        <v>310</v>
      </c>
      <c r="E160" s="24" t="s">
        <v>269</v>
      </c>
      <c r="F160" s="30" t="s">
        <v>150</v>
      </c>
      <c r="G160" s="31" t="s">
        <v>151</v>
      </c>
      <c r="H160" s="19" t="s">
        <v>151</v>
      </c>
      <c r="I160" s="19" t="s">
        <v>151</v>
      </c>
      <c r="J160" s="42" t="str">
        <f>IF(REFERENCEMENT_FACADE[[#This Row],[Charpente bois (NF DTU 31.1)]]="OUI","SO",IF(OR(REFERENCEMENT_FACADE[[#This Row],[FOB (Sous AT/DTA/ATEx)]]="OUI",REFERENCEMENT_FACADE[[#This Row],[FOB (NF DTU 31.4)]]="OUI"),"OUI","SO"))</f>
        <v>SO</v>
      </c>
      <c r="K160" s="32" t="s">
        <v>151</v>
      </c>
      <c r="L160" s="22" t="s">
        <v>161</v>
      </c>
      <c r="M160" s="23" t="s">
        <v>161</v>
      </c>
      <c r="N160" s="23" t="s">
        <v>161</v>
      </c>
      <c r="O160" s="23" t="s">
        <v>161</v>
      </c>
      <c r="P160" s="23" t="s">
        <v>161</v>
      </c>
      <c r="Q160" s="23" t="s">
        <v>161</v>
      </c>
      <c r="R160" s="23" t="s">
        <v>161</v>
      </c>
      <c r="S160" s="23" t="s">
        <v>161</v>
      </c>
      <c r="T160" s="23" t="s">
        <v>161</v>
      </c>
      <c r="U160" s="23" t="s">
        <v>161</v>
      </c>
      <c r="V160" s="23" t="s">
        <v>161</v>
      </c>
      <c r="W160" s="24" t="s">
        <v>161</v>
      </c>
      <c r="X160" s="23" t="s">
        <v>161</v>
      </c>
      <c r="Y160" s="23" t="s">
        <v>161</v>
      </c>
      <c r="Z160" s="23" t="s">
        <v>152</v>
      </c>
      <c r="AA160" s="23" t="s">
        <v>152</v>
      </c>
      <c r="AB160" s="23" t="s">
        <v>152</v>
      </c>
      <c r="AC160" s="23" t="s">
        <v>152</v>
      </c>
      <c r="AD160" s="23" t="s">
        <v>152</v>
      </c>
      <c r="AE160" s="23" t="s">
        <v>152</v>
      </c>
      <c r="AF160" s="23" t="s">
        <v>152</v>
      </c>
      <c r="AG160" s="23" t="s">
        <v>152</v>
      </c>
      <c r="AH160" s="23" t="s">
        <v>152</v>
      </c>
      <c r="AI160" s="24" t="s">
        <v>152</v>
      </c>
      <c r="AJ160" s="81" t="s">
        <v>214</v>
      </c>
      <c r="AK160" s="81" t="s">
        <v>214</v>
      </c>
      <c r="AL160" s="81" t="s">
        <v>214</v>
      </c>
      <c r="AM160" s="81" t="s">
        <v>214</v>
      </c>
      <c r="AN160" s="81" t="s">
        <v>214</v>
      </c>
      <c r="AO160" s="81" t="s">
        <v>214</v>
      </c>
      <c r="AP160" s="81" t="s">
        <v>214</v>
      </c>
      <c r="AQ160" s="81" t="s">
        <v>214</v>
      </c>
      <c r="AR160" s="81" t="s">
        <v>214</v>
      </c>
      <c r="AS160" s="81" t="s">
        <v>214</v>
      </c>
      <c r="AT160" s="81" t="s">
        <v>214</v>
      </c>
      <c r="AU160" s="81" t="s">
        <v>214</v>
      </c>
      <c r="AV160" s="81" t="s">
        <v>214</v>
      </c>
      <c r="AW160" s="81" t="s">
        <v>214</v>
      </c>
      <c r="AX160" s="81"/>
      <c r="AY160" s="81"/>
      <c r="AZ160" s="81"/>
      <c r="BA160" s="81"/>
      <c r="BB160" s="81"/>
      <c r="BC160" s="81"/>
      <c r="BD160" s="81"/>
      <c r="BE160" s="81"/>
      <c r="BF160" s="81"/>
      <c r="BG160" s="81"/>
      <c r="BH160" s="56" t="s">
        <v>154</v>
      </c>
      <c r="BI160" s="22">
        <v>4</v>
      </c>
      <c r="BJ160" s="23" t="s">
        <v>179</v>
      </c>
      <c r="BK160" s="23" t="s">
        <v>179</v>
      </c>
      <c r="BL160" s="23" t="s">
        <v>179</v>
      </c>
      <c r="BM160" s="56" t="s">
        <v>311</v>
      </c>
      <c r="BN160" s="20" t="s">
        <v>155</v>
      </c>
      <c r="BO160" s="22">
        <v>0</v>
      </c>
      <c r="BP160" s="23" t="s">
        <v>156</v>
      </c>
      <c r="BQ160" s="23" t="s">
        <v>312</v>
      </c>
      <c r="BR160" s="58">
        <v>46568</v>
      </c>
      <c r="BS160" s="84">
        <f ca="1">+(REFERENCEMENT_FACADE[[#This Row],[AVIS LIMITE AU / VALIDITE]]&gt;=TODAY())*1</f>
        <v>1</v>
      </c>
      <c r="BT160" s="23" t="s">
        <v>150</v>
      </c>
      <c r="BU16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0" s="97"/>
      <c r="BW16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6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6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6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0" s="80">
        <f ca="1">REFERENCEMENT_FACADE[[#This Row],[VALIDITE]]</f>
        <v>1</v>
      </c>
      <c r="CF160" s="26">
        <f>IF(RECH_SUPPORT=TRUE,IF(MID(REFERENCEMENT_FACADE[[#This Row],[Colonne support visé]],1,3)="OUI",1,IF(OR(MID(REFERENCEMENT_FACADE[[#This Row],[Colonne support visé]],1,3)="non",MID(REFERENCEMENT_FACADE[[#This Row],[Colonne support visé]],1,2)="SO"),0,0)),1)</f>
        <v>1</v>
      </c>
      <c r="CG160" s="26">
        <f>IF(RECH_HAUTEUR=FALSE,1,IF(AND(MID(REFERENCEMENT_FACADE[[#This Row],[Colonne situation visé]],1,3)="oui",HAUT_VISEE&lt;=REFERENCEMENT_FACADE[[#This Row],[LIMITATION DE HAUTEUR DE FACADE]],HAUT_VISEE&lt;&gt;"",SITUA_VISEE&lt;&gt;""),1,IF(MID(REFERENCEMENT_FACADE[[#This Row],[Colonne situation visé]],1,3)="non",0,"ERREUR")))</f>
        <v>1</v>
      </c>
      <c r="CH16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0" s="26">
        <f ca="1">IF(REFERENCEMENT_FACADE[[#This Row],[Eligibilité procédé]]&lt;&gt;0,COUNTIF(REFERENCEMENT_FACADE[Eligibilité procédé],"&lt;="&amp;REFERENCEMENT_FACADE[[#This Row],[Eligibilité procédé]])-COUNTIF(REFERENCEMENT_FACADE[Eligibilité procédé],"=0"),ROWS(REFERENCEMENT_FACADE[Ordre]))</f>
        <v>155</v>
      </c>
      <c r="CJ160" s="26">
        <f ca="1">IF(COUNTIF((REFERENCEMENT_FACADE[[#This Row],[Validité]:[zone de simicité]]),"&lt;&gt;"&amp;"")=SUM(REFERENCEMENT_FACADE[[#This Row],[Validité]:[zone de simicité]]),ROW(REFERENCEMENT_FACADE[[#This Row],[zone de simicité]]),"")</f>
        <v>160</v>
      </c>
    </row>
    <row r="161" spans="1:88" ht="270" x14ac:dyDescent="0.25">
      <c r="A161" s="82">
        <v>44893</v>
      </c>
      <c r="B161" s="23" t="s">
        <v>186</v>
      </c>
      <c r="C161" s="23" t="s">
        <v>207</v>
      </c>
      <c r="D161" s="23" t="s">
        <v>313</v>
      </c>
      <c r="E161" s="24" t="s">
        <v>269</v>
      </c>
      <c r="F161" s="30" t="s">
        <v>150</v>
      </c>
      <c r="G161" s="31" t="s">
        <v>151</v>
      </c>
      <c r="H161" s="19" t="s">
        <v>151</v>
      </c>
      <c r="I161" s="19" t="s">
        <v>151</v>
      </c>
      <c r="J161" s="42" t="str">
        <f>IF(REFERENCEMENT_FACADE[[#This Row],[Charpente bois (NF DTU 31.1)]]="OUI","SO",IF(OR(REFERENCEMENT_FACADE[[#This Row],[FOB (Sous AT/DTA/ATEx)]]="OUI",REFERENCEMENT_FACADE[[#This Row],[FOB (NF DTU 31.4)]]="OUI"),"OUI","SO"))</f>
        <v>SO</v>
      </c>
      <c r="K161" s="32" t="s">
        <v>151</v>
      </c>
      <c r="L161" s="22" t="s">
        <v>161</v>
      </c>
      <c r="M161" s="23" t="s">
        <v>161</v>
      </c>
      <c r="N161" s="23" t="s">
        <v>161</v>
      </c>
      <c r="O161" s="23" t="s">
        <v>161</v>
      </c>
      <c r="P161" s="23" t="s">
        <v>161</v>
      </c>
      <c r="Q161" s="23" t="s">
        <v>161</v>
      </c>
      <c r="R161" s="23" t="s">
        <v>161</v>
      </c>
      <c r="S161" s="23" t="s">
        <v>161</v>
      </c>
      <c r="T161" s="23" t="s">
        <v>161</v>
      </c>
      <c r="U161" s="23" t="s">
        <v>161</v>
      </c>
      <c r="V161" s="23" t="s">
        <v>161</v>
      </c>
      <c r="W161" s="24" t="s">
        <v>161</v>
      </c>
      <c r="X161" s="23" t="s">
        <v>161</v>
      </c>
      <c r="Y161" s="23" t="s">
        <v>161</v>
      </c>
      <c r="Z161" s="23" t="s">
        <v>152</v>
      </c>
      <c r="AA161" s="23" t="s">
        <v>152</v>
      </c>
      <c r="AB161" s="23" t="s">
        <v>152</v>
      </c>
      <c r="AC161" s="23" t="s">
        <v>152</v>
      </c>
      <c r="AD161" s="23" t="s">
        <v>152</v>
      </c>
      <c r="AE161" s="23" t="s">
        <v>152</v>
      </c>
      <c r="AF161" s="23" t="s">
        <v>152</v>
      </c>
      <c r="AG161" s="23" t="s">
        <v>152</v>
      </c>
      <c r="AH161" s="23" t="s">
        <v>152</v>
      </c>
      <c r="AI161" s="24" t="s">
        <v>152</v>
      </c>
      <c r="AJ161" s="81" t="s">
        <v>214</v>
      </c>
      <c r="AK161" s="81" t="s">
        <v>214</v>
      </c>
      <c r="AL161" s="81" t="s">
        <v>214</v>
      </c>
      <c r="AM161" s="81" t="s">
        <v>214</v>
      </c>
      <c r="AN161" s="81" t="s">
        <v>214</v>
      </c>
      <c r="AO161" s="81" t="s">
        <v>214</v>
      </c>
      <c r="AP161" s="81" t="s">
        <v>214</v>
      </c>
      <c r="AQ161" s="81" t="s">
        <v>214</v>
      </c>
      <c r="AR161" s="81" t="s">
        <v>214</v>
      </c>
      <c r="AS161" s="81" t="s">
        <v>214</v>
      </c>
      <c r="AT161" s="81" t="s">
        <v>214</v>
      </c>
      <c r="AU161" s="81" t="s">
        <v>214</v>
      </c>
      <c r="AV161" s="81" t="s">
        <v>214</v>
      </c>
      <c r="AW161" s="81" t="s">
        <v>214</v>
      </c>
      <c r="AX161" s="81"/>
      <c r="AY161" s="81"/>
      <c r="AZ161" s="81"/>
      <c r="BA161" s="81"/>
      <c r="BB161" s="81"/>
      <c r="BC161" s="81"/>
      <c r="BD161" s="81"/>
      <c r="BE161" s="81"/>
      <c r="BF161" s="81"/>
      <c r="BG161" s="81"/>
      <c r="BH161" s="56" t="s">
        <v>154</v>
      </c>
      <c r="BI161" s="22">
        <v>4</v>
      </c>
      <c r="BJ161" s="23">
        <v>4</v>
      </c>
      <c r="BK161" s="23">
        <v>4</v>
      </c>
      <c r="BL161" s="42">
        <v>4</v>
      </c>
      <c r="BM161" s="56"/>
      <c r="BN161" s="20" t="s">
        <v>155</v>
      </c>
      <c r="BO161" s="22">
        <v>0</v>
      </c>
      <c r="BP161" s="23" t="s">
        <v>156</v>
      </c>
      <c r="BQ161" s="23" t="s">
        <v>314</v>
      </c>
      <c r="BR161" s="58">
        <v>46081</v>
      </c>
      <c r="BS161" s="84">
        <f ca="1">+(REFERENCEMENT_FACADE[[#This Row],[AVIS LIMITE AU / VALIDITE]]&gt;=TODAY())*1</f>
        <v>1</v>
      </c>
      <c r="BT161" s="23" t="s">
        <v>150</v>
      </c>
      <c r="BU16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1" s="97"/>
      <c r="BW16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6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6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6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1" s="80">
        <f ca="1">REFERENCEMENT_FACADE[[#This Row],[VALIDITE]]</f>
        <v>1</v>
      </c>
      <c r="CF161" s="26">
        <f>IF(RECH_SUPPORT=TRUE,IF(MID(REFERENCEMENT_FACADE[[#This Row],[Colonne support visé]],1,3)="OUI",1,IF(OR(MID(REFERENCEMENT_FACADE[[#This Row],[Colonne support visé]],1,3)="non",MID(REFERENCEMENT_FACADE[[#This Row],[Colonne support visé]],1,2)="SO"),0,0)),1)</f>
        <v>1</v>
      </c>
      <c r="CG161" s="26">
        <f>IF(RECH_HAUTEUR=FALSE,1,IF(AND(MID(REFERENCEMENT_FACADE[[#This Row],[Colonne situation visé]],1,3)="oui",HAUT_VISEE&lt;=REFERENCEMENT_FACADE[[#This Row],[LIMITATION DE HAUTEUR DE FACADE]],HAUT_VISEE&lt;&gt;"",SITUA_VISEE&lt;&gt;""),1,IF(MID(REFERENCEMENT_FACADE[[#This Row],[Colonne situation visé]],1,3)="non",0,"ERREUR")))</f>
        <v>1</v>
      </c>
      <c r="CH16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1" s="26">
        <f ca="1">IF(REFERENCEMENT_FACADE[[#This Row],[Eligibilité procédé]]&lt;&gt;0,COUNTIF(REFERENCEMENT_FACADE[Eligibilité procédé],"&lt;="&amp;REFERENCEMENT_FACADE[[#This Row],[Eligibilité procédé]])-COUNTIF(REFERENCEMENT_FACADE[Eligibilité procédé],"=0"),ROWS(REFERENCEMENT_FACADE[Ordre]))</f>
        <v>156</v>
      </c>
      <c r="CJ161" s="26">
        <f ca="1">IF(COUNTIF((REFERENCEMENT_FACADE[[#This Row],[Validité]:[zone de simicité]]),"&lt;&gt;"&amp;"")=SUM(REFERENCEMENT_FACADE[[#This Row],[Validité]:[zone de simicité]]),ROW(REFERENCEMENT_FACADE[[#This Row],[zone de simicité]]),"")</f>
        <v>161</v>
      </c>
    </row>
    <row r="162" spans="1:88" ht="270" x14ac:dyDescent="0.25">
      <c r="A162" s="92">
        <v>44893</v>
      </c>
      <c r="B162" s="23" t="s">
        <v>186</v>
      </c>
      <c r="C162" s="23" t="s">
        <v>207</v>
      </c>
      <c r="D162" s="23" t="s">
        <v>325</v>
      </c>
      <c r="E162" s="24" t="s">
        <v>326</v>
      </c>
      <c r="F162" s="30" t="s">
        <v>150</v>
      </c>
      <c r="G162" s="31" t="s">
        <v>151</v>
      </c>
      <c r="H162" s="19" t="s">
        <v>151</v>
      </c>
      <c r="I162" s="19" t="s">
        <v>151</v>
      </c>
      <c r="J162" s="42" t="str">
        <f>IF(REFERENCEMENT_FACADE[[#This Row],[Charpente bois (NF DTU 31.1)]]="OUI","SO",IF(OR(REFERENCEMENT_FACADE[[#This Row],[FOB (Sous AT/DTA/ATEx)]]="OUI",REFERENCEMENT_FACADE[[#This Row],[FOB (NF DTU 31.4)]]="OUI"),"OUI","SO"))</f>
        <v>SO</v>
      </c>
      <c r="K162" s="32" t="s">
        <v>151</v>
      </c>
      <c r="L162" s="22" t="s">
        <v>161</v>
      </c>
      <c r="M162" s="23" t="s">
        <v>161</v>
      </c>
      <c r="N162" s="23" t="s">
        <v>161</v>
      </c>
      <c r="O162" s="23" t="s">
        <v>161</v>
      </c>
      <c r="P162" s="23" t="s">
        <v>161</v>
      </c>
      <c r="Q162" s="23" t="s">
        <v>161</v>
      </c>
      <c r="R162" s="23" t="s">
        <v>161</v>
      </c>
      <c r="S162" s="23" t="s">
        <v>161</v>
      </c>
      <c r="T162" s="23" t="s">
        <v>161</v>
      </c>
      <c r="U162" s="23" t="s">
        <v>161</v>
      </c>
      <c r="V162" s="23" t="s">
        <v>161</v>
      </c>
      <c r="W162" s="24" t="s">
        <v>161</v>
      </c>
      <c r="X162" s="23" t="s">
        <v>161</v>
      </c>
      <c r="Y162" s="23" t="s">
        <v>161</v>
      </c>
      <c r="Z162" s="23" t="s">
        <v>152</v>
      </c>
      <c r="AA162" s="23" t="s">
        <v>152</v>
      </c>
      <c r="AB162" s="23" t="s">
        <v>152</v>
      </c>
      <c r="AC162" s="23" t="s">
        <v>152</v>
      </c>
      <c r="AD162" s="23" t="s">
        <v>152</v>
      </c>
      <c r="AE162" s="23" t="s">
        <v>152</v>
      </c>
      <c r="AF162" s="23" t="s">
        <v>152</v>
      </c>
      <c r="AG162" s="23" t="s">
        <v>152</v>
      </c>
      <c r="AH162" s="23" t="s">
        <v>152</v>
      </c>
      <c r="AI162" s="24" t="s">
        <v>152</v>
      </c>
      <c r="AJ162" s="81" t="s">
        <v>214</v>
      </c>
      <c r="AK162" s="81" t="s">
        <v>214</v>
      </c>
      <c r="AL162" s="81" t="s">
        <v>214</v>
      </c>
      <c r="AM162" s="81" t="s">
        <v>214</v>
      </c>
      <c r="AN162" s="81" t="s">
        <v>214</v>
      </c>
      <c r="AO162" s="81" t="s">
        <v>214</v>
      </c>
      <c r="AP162" s="81" t="s">
        <v>214</v>
      </c>
      <c r="AQ162" s="81" t="s">
        <v>214</v>
      </c>
      <c r="AR162" s="81" t="s">
        <v>214</v>
      </c>
      <c r="AS162" s="81" t="s">
        <v>214</v>
      </c>
      <c r="AT162" s="81" t="s">
        <v>214</v>
      </c>
      <c r="AU162" s="81" t="s">
        <v>214</v>
      </c>
      <c r="AV162" s="81" t="s">
        <v>214</v>
      </c>
      <c r="AW162" s="81" t="s">
        <v>214</v>
      </c>
      <c r="AX162" s="81"/>
      <c r="AY162" s="81"/>
      <c r="AZ162" s="81"/>
      <c r="BA162" s="55"/>
      <c r="BB162" s="55"/>
      <c r="BC162" s="55"/>
      <c r="BD162" s="55"/>
      <c r="BE162" s="55"/>
      <c r="BF162" s="55"/>
      <c r="BG162" s="55"/>
      <c r="BH162" s="56" t="s">
        <v>154</v>
      </c>
      <c r="BI162" s="22">
        <v>4</v>
      </c>
      <c r="BJ162" s="23">
        <v>4</v>
      </c>
      <c r="BK162" s="23">
        <v>4</v>
      </c>
      <c r="BL162" s="23">
        <v>4</v>
      </c>
      <c r="BM162" s="56"/>
      <c r="BN162" s="20" t="s">
        <v>155</v>
      </c>
      <c r="BO162" s="22">
        <v>0</v>
      </c>
      <c r="BP162" s="23" t="s">
        <v>156</v>
      </c>
      <c r="BQ162" s="23" t="s">
        <v>327</v>
      </c>
      <c r="BR162" s="58">
        <v>46418</v>
      </c>
      <c r="BS162" s="84">
        <f ca="1">+(REFERENCEMENT_FACADE[[#This Row],[AVIS LIMITE AU / VALIDITE]]&gt;=TODAY())*1</f>
        <v>1</v>
      </c>
      <c r="BT162" s="23" t="s">
        <v>150</v>
      </c>
      <c r="BU16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2" s="97"/>
      <c r="BW16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6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6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6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2" s="80">
        <f ca="1">REFERENCEMENT_FACADE[[#This Row],[VALIDITE]]</f>
        <v>1</v>
      </c>
      <c r="CF162" s="26">
        <f>IF(RECH_SUPPORT=TRUE,IF(MID(REFERENCEMENT_FACADE[[#This Row],[Colonne support visé]],1,3)="OUI",1,IF(OR(MID(REFERENCEMENT_FACADE[[#This Row],[Colonne support visé]],1,3)="non",MID(REFERENCEMENT_FACADE[[#This Row],[Colonne support visé]],1,2)="SO"),0,0)),1)</f>
        <v>1</v>
      </c>
      <c r="CG162" s="26">
        <f>IF(RECH_HAUTEUR=FALSE,1,IF(AND(MID(REFERENCEMENT_FACADE[[#This Row],[Colonne situation visé]],1,3)="oui",HAUT_VISEE&lt;=REFERENCEMENT_FACADE[[#This Row],[LIMITATION DE HAUTEUR DE FACADE]],HAUT_VISEE&lt;&gt;"",SITUA_VISEE&lt;&gt;""),1,IF(MID(REFERENCEMENT_FACADE[[#This Row],[Colonne situation visé]],1,3)="non",0,"ERREUR")))</f>
        <v>1</v>
      </c>
      <c r="CH16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2" s="26">
        <f ca="1">IF(REFERENCEMENT_FACADE[[#This Row],[Eligibilité procédé]]&lt;&gt;0,COUNTIF(REFERENCEMENT_FACADE[Eligibilité procédé],"&lt;="&amp;REFERENCEMENT_FACADE[[#This Row],[Eligibilité procédé]])-COUNTIF(REFERENCEMENT_FACADE[Eligibilité procédé],"=0"),ROWS(REFERENCEMENT_FACADE[Ordre]))</f>
        <v>157</v>
      </c>
      <c r="CJ162" s="26">
        <f ca="1">IF(COUNTIF((REFERENCEMENT_FACADE[[#This Row],[Validité]:[zone de simicité]]),"&lt;&gt;"&amp;"")=SUM(REFERENCEMENT_FACADE[[#This Row],[Validité]:[zone de simicité]]),ROW(REFERENCEMENT_FACADE[[#This Row],[zone de simicité]]),"")</f>
        <v>162</v>
      </c>
    </row>
    <row r="163" spans="1:88" ht="240" x14ac:dyDescent="0.25">
      <c r="A163" s="113">
        <v>45700</v>
      </c>
      <c r="B163" s="23" t="s">
        <v>165</v>
      </c>
      <c r="C163" s="23" t="s">
        <v>245</v>
      </c>
      <c r="D163" s="23" t="s">
        <v>661</v>
      </c>
      <c r="E163" s="24" t="s">
        <v>662</v>
      </c>
      <c r="F163" s="22" t="s">
        <v>151</v>
      </c>
      <c r="G163" s="23" t="s">
        <v>150</v>
      </c>
      <c r="H163" s="42" t="s">
        <v>152</v>
      </c>
      <c r="I163" s="19" t="s">
        <v>152</v>
      </c>
      <c r="J163" s="42" t="str">
        <f>IF(REFERENCEMENT_FACADE[[#This Row],[Charpente bois (NF DTU 31.1)]]="OUI","SO",IF(OR(REFERENCEMENT_FACADE[[#This Row],[FOB (Sous AT/DTA/ATEx)]]="OUI",REFERENCEMENT_FACADE[[#This Row],[FOB (NF DTU 31.4)]]="OUI"),"OUI","SO"))</f>
        <v>SO</v>
      </c>
      <c r="K163" s="42" t="s">
        <v>247</v>
      </c>
      <c r="L163" s="22" t="s">
        <v>150</v>
      </c>
      <c r="M163" s="23" t="s">
        <v>150</v>
      </c>
      <c r="N163" s="23" t="s">
        <v>161</v>
      </c>
      <c r="O163" s="23" t="s">
        <v>161</v>
      </c>
      <c r="P163" s="23" t="s">
        <v>152</v>
      </c>
      <c r="Q163" s="23" t="s">
        <v>152</v>
      </c>
      <c r="R163" s="23" t="s">
        <v>152</v>
      </c>
      <c r="S163" s="23" t="s">
        <v>152</v>
      </c>
      <c r="T163" s="23" t="s">
        <v>152</v>
      </c>
      <c r="U163" s="23" t="s">
        <v>152</v>
      </c>
      <c r="V163" s="23" t="s">
        <v>152</v>
      </c>
      <c r="W163" s="24" t="s">
        <v>152</v>
      </c>
      <c r="X163" s="23" t="s">
        <v>150</v>
      </c>
      <c r="Y163" s="23" t="s">
        <v>150</v>
      </c>
      <c r="Z163" s="23" t="s">
        <v>161</v>
      </c>
      <c r="AA163" s="23" t="s">
        <v>161</v>
      </c>
      <c r="AB163" s="23" t="s">
        <v>152</v>
      </c>
      <c r="AC163" s="23" t="s">
        <v>152</v>
      </c>
      <c r="AD163" s="23" t="s">
        <v>152</v>
      </c>
      <c r="AE163" s="23" t="s">
        <v>152</v>
      </c>
      <c r="AF163" s="23" t="s">
        <v>152</v>
      </c>
      <c r="AG163" s="23" t="s">
        <v>152</v>
      </c>
      <c r="AH163" s="23" t="s">
        <v>152</v>
      </c>
      <c r="AI163" s="24" t="s">
        <v>152</v>
      </c>
      <c r="AJ163" s="81" t="s">
        <v>153</v>
      </c>
      <c r="AK163" s="81" t="s">
        <v>153</v>
      </c>
      <c r="AL163" s="118" t="s">
        <v>252</v>
      </c>
      <c r="AM163" s="118" t="s">
        <v>252</v>
      </c>
      <c r="AN163" s="55"/>
      <c r="AO163" s="55"/>
      <c r="AP163" s="55"/>
      <c r="AQ163" s="55"/>
      <c r="AR163" s="55"/>
      <c r="AS163" s="55"/>
      <c r="AT163" s="55"/>
      <c r="AU163" s="55"/>
      <c r="AV163" s="81" t="s">
        <v>153</v>
      </c>
      <c r="AW163" s="81" t="s">
        <v>153</v>
      </c>
      <c r="AX163" s="118" t="s">
        <v>252</v>
      </c>
      <c r="AY163" s="118" t="s">
        <v>252</v>
      </c>
      <c r="AZ163" s="55"/>
      <c r="BA163" s="55"/>
      <c r="BB163" s="55"/>
      <c r="BC163" s="55"/>
      <c r="BD163" s="55"/>
      <c r="BE163" s="55"/>
      <c r="BF163" s="55"/>
      <c r="BG163" s="55"/>
      <c r="BH163" s="56" t="s">
        <v>154</v>
      </c>
      <c r="BI163" s="22">
        <v>4</v>
      </c>
      <c r="BJ163" s="23" t="s">
        <v>179</v>
      </c>
      <c r="BK163" s="23" t="s">
        <v>179</v>
      </c>
      <c r="BL163" s="23" t="s">
        <v>179</v>
      </c>
      <c r="BM163" s="78" t="s">
        <v>180</v>
      </c>
      <c r="BN163" s="20" t="s">
        <v>155</v>
      </c>
      <c r="BO163" s="22">
        <v>0</v>
      </c>
      <c r="BP163" s="23" t="s">
        <v>164</v>
      </c>
      <c r="BQ163" s="23" t="s">
        <v>663</v>
      </c>
      <c r="BR163" s="87">
        <v>46053</v>
      </c>
      <c r="BS163" s="84">
        <f ca="1">+(REFERENCEMENT_FACADE[[#This Row],[AVIS LIMITE AU / VALIDITE]]&gt;=TODAY())*1</f>
        <v>1</v>
      </c>
      <c r="BT163" s="29" t="s">
        <v>150</v>
      </c>
      <c r="BU16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3" s="97" t="s">
        <v>254</v>
      </c>
      <c r="BW16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15</v>
      </c>
      <c r="BZ16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6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15 m
(Situation d) h≤ 15 m</v>
      </c>
      <c r="CD16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3" s="80">
        <f ca="1">REFERENCEMENT_FACADE[[#This Row],[VALIDITE]]</f>
        <v>1</v>
      </c>
      <c r="CF163" s="26">
        <f>IF(RECH_SUPPORT=TRUE,IF(MID(REFERENCEMENT_FACADE[[#This Row],[Colonne support visé]],1,3)="OUI",1,IF(OR(MID(REFERENCEMENT_FACADE[[#This Row],[Colonne support visé]],1,3)="non",MID(REFERENCEMENT_FACADE[[#This Row],[Colonne support visé]],1,2)="SO"),0,0)),1)</f>
        <v>1</v>
      </c>
      <c r="CG163" s="26">
        <f>IF(RECH_HAUTEUR=FALSE,1,IF(AND(MID(REFERENCEMENT_FACADE[[#This Row],[Colonne situation visé]],1,3)="oui",HAUT_VISEE&lt;=REFERENCEMENT_FACADE[[#This Row],[LIMITATION DE HAUTEUR DE FACADE]],HAUT_VISEE&lt;&gt;"",SITUA_VISEE&lt;&gt;""),1,IF(MID(REFERENCEMENT_FACADE[[#This Row],[Colonne situation visé]],1,3)="non",0,"ERREUR")))</f>
        <v>1</v>
      </c>
      <c r="CH16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3" s="26">
        <f ca="1">IF(REFERENCEMENT_FACADE[[#This Row],[Eligibilité procédé]]&lt;&gt;0,COUNTIF(REFERENCEMENT_FACADE[Eligibilité procédé],"&lt;="&amp;REFERENCEMENT_FACADE[[#This Row],[Eligibilité procédé]])-COUNTIF(REFERENCEMENT_FACADE[Eligibilité procédé],"=0"),ROWS(REFERENCEMENT_FACADE[Ordre]))</f>
        <v>158</v>
      </c>
      <c r="CJ163" s="26">
        <f ca="1">IF(COUNTIF((REFERENCEMENT_FACADE[[#This Row],[Validité]:[zone de simicité]]),"&lt;&gt;"&amp;"")=SUM(REFERENCEMENT_FACADE[[#This Row],[Validité]:[zone de simicité]]),ROW(REFERENCEMENT_FACADE[[#This Row],[zone de simicité]]),"")</f>
        <v>163</v>
      </c>
    </row>
    <row r="164" spans="1:88" ht="240" x14ac:dyDescent="0.25">
      <c r="A164" s="92">
        <v>44634</v>
      </c>
      <c r="B164" s="23" t="s">
        <v>148</v>
      </c>
      <c r="C164" s="23" t="s">
        <v>281</v>
      </c>
      <c r="D164" s="23" t="s">
        <v>282</v>
      </c>
      <c r="E164" s="24" t="s">
        <v>283</v>
      </c>
      <c r="F164" s="30" t="s">
        <v>151</v>
      </c>
      <c r="G164" s="31" t="s">
        <v>150</v>
      </c>
      <c r="H164" s="19" t="s">
        <v>152</v>
      </c>
      <c r="I164" s="19" t="s">
        <v>152</v>
      </c>
      <c r="J164" s="42" t="str">
        <f>IF(REFERENCEMENT_FACADE[[#This Row],[Charpente bois (NF DTU 31.1)]]="OUI","SO",IF(OR(REFERENCEMENT_FACADE[[#This Row],[FOB (Sous AT/DTA/ATEx)]]="OUI",REFERENCEMENT_FACADE[[#This Row],[FOB (NF DTU 31.4)]]="OUI"),"OUI","SO"))</f>
        <v>SO</v>
      </c>
      <c r="K164" s="19" t="s">
        <v>150</v>
      </c>
      <c r="L164" s="22" t="s">
        <v>150</v>
      </c>
      <c r="M164" s="23" t="s">
        <v>150</v>
      </c>
      <c r="N164" s="23" t="s">
        <v>150</v>
      </c>
      <c r="O164" s="23" t="s">
        <v>152</v>
      </c>
      <c r="P164" s="23" t="s">
        <v>152</v>
      </c>
      <c r="Q164" s="23" t="s">
        <v>152</v>
      </c>
      <c r="R164" s="23" t="s">
        <v>152</v>
      </c>
      <c r="S164" s="23" t="s">
        <v>152</v>
      </c>
      <c r="T164" s="23" t="s">
        <v>152</v>
      </c>
      <c r="U164" s="23" t="s">
        <v>152</v>
      </c>
      <c r="V164" s="23" t="s">
        <v>152</v>
      </c>
      <c r="W164" s="24" t="s">
        <v>152</v>
      </c>
      <c r="X164" s="22" t="s">
        <v>150</v>
      </c>
      <c r="Y164" s="23" t="s">
        <v>152</v>
      </c>
      <c r="Z164" s="23" t="s">
        <v>152</v>
      </c>
      <c r="AA164" s="23" t="s">
        <v>152</v>
      </c>
      <c r="AB164" s="23" t="s">
        <v>152</v>
      </c>
      <c r="AC164" s="23" t="s">
        <v>152</v>
      </c>
      <c r="AD164" s="23" t="s">
        <v>152</v>
      </c>
      <c r="AE164" s="23" t="s">
        <v>152</v>
      </c>
      <c r="AF164" s="23" t="s">
        <v>152</v>
      </c>
      <c r="AG164" s="23" t="s">
        <v>152</v>
      </c>
      <c r="AH164" s="23" t="s">
        <v>152</v>
      </c>
      <c r="AI164" s="24" t="s">
        <v>152</v>
      </c>
      <c r="AJ164" s="81" t="s">
        <v>153</v>
      </c>
      <c r="AK164" s="81" t="s">
        <v>153</v>
      </c>
      <c r="AL164" s="81" t="s">
        <v>153</v>
      </c>
      <c r="AM164" s="21"/>
      <c r="AN164" s="21"/>
      <c r="AO164" s="21"/>
      <c r="AP164" s="21"/>
      <c r="AQ164" s="21"/>
      <c r="AR164" s="21"/>
      <c r="AS164" s="21"/>
      <c r="AT164" s="21"/>
      <c r="AU164" s="21"/>
      <c r="AV164" s="81" t="s">
        <v>153</v>
      </c>
      <c r="AW164" s="21"/>
      <c r="AX164" s="21"/>
      <c r="AY164" s="21"/>
      <c r="AZ164" s="21"/>
      <c r="BA164" s="21"/>
      <c r="BB164" s="21"/>
      <c r="BC164" s="21"/>
      <c r="BD164" s="21"/>
      <c r="BE164" s="21"/>
      <c r="BF164" s="21"/>
      <c r="BG164" s="21"/>
      <c r="BH164" s="56" t="s">
        <v>154</v>
      </c>
      <c r="BI164" s="22">
        <v>4</v>
      </c>
      <c r="BJ164" s="23">
        <v>2</v>
      </c>
      <c r="BK164" s="23">
        <v>1</v>
      </c>
      <c r="BL164" s="23">
        <v>1</v>
      </c>
      <c r="BM164" s="56"/>
      <c r="BN164" s="20" t="s">
        <v>155</v>
      </c>
      <c r="BO164" s="22">
        <v>0</v>
      </c>
      <c r="BP164" s="23" t="s">
        <v>164</v>
      </c>
      <c r="BQ164" s="23" t="s">
        <v>284</v>
      </c>
      <c r="BR164" s="58">
        <v>46053</v>
      </c>
      <c r="BS164" s="84">
        <f ca="1">+(REFERENCEMENT_FACADE[[#This Row],[AVIS LIMITE AU / VALIDITE]]&gt;=TODAY())*1</f>
        <v>1</v>
      </c>
      <c r="BT164" s="53" t="s">
        <v>150</v>
      </c>
      <c r="BU16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4" s="97"/>
      <c r="BW16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6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6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6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6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4" s="80">
        <f ca="1">REFERENCEMENT_FACADE[[#This Row],[VALIDITE]]</f>
        <v>1</v>
      </c>
      <c r="CF164" s="26">
        <f>IF(RECH_SUPPORT=TRUE,IF(MID(REFERENCEMENT_FACADE[[#This Row],[Colonne support visé]],1,3)="OUI",1,IF(OR(MID(REFERENCEMENT_FACADE[[#This Row],[Colonne support visé]],1,3)="non",MID(REFERENCEMENT_FACADE[[#This Row],[Colonne support visé]],1,2)="SO"),0,0)),1)</f>
        <v>1</v>
      </c>
      <c r="CG164" s="26">
        <f>IF(RECH_HAUTEUR=FALSE,1,IF(AND(MID(REFERENCEMENT_FACADE[[#This Row],[Colonne situation visé]],1,3)="oui",HAUT_VISEE&lt;=REFERENCEMENT_FACADE[[#This Row],[LIMITATION DE HAUTEUR DE FACADE]],HAUT_VISEE&lt;&gt;"",SITUA_VISEE&lt;&gt;""),1,IF(MID(REFERENCEMENT_FACADE[[#This Row],[Colonne situation visé]],1,3)="non",0,"ERREUR")))</f>
        <v>1</v>
      </c>
      <c r="CH16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4" s="26">
        <f ca="1">IF(REFERENCEMENT_FACADE[[#This Row],[Eligibilité procédé]]&lt;&gt;0,COUNTIF(REFERENCEMENT_FACADE[Eligibilité procédé],"&lt;="&amp;REFERENCEMENT_FACADE[[#This Row],[Eligibilité procédé]])-COUNTIF(REFERENCEMENT_FACADE[Eligibilité procédé],"=0"),ROWS(REFERENCEMENT_FACADE[Ordre]))</f>
        <v>159</v>
      </c>
      <c r="CJ164" s="26">
        <f ca="1">IF(COUNTIF((REFERENCEMENT_FACADE[[#This Row],[Validité]:[zone de simicité]]),"&lt;&gt;"&amp;"")=SUM(REFERENCEMENT_FACADE[[#This Row],[Validité]:[zone de simicité]]),ROW(REFERENCEMENT_FACADE[[#This Row],[zone de simicité]]),"")</f>
        <v>164</v>
      </c>
    </row>
    <row r="165" spans="1:88" ht="240" x14ac:dyDescent="0.25">
      <c r="A165" s="92">
        <v>44634</v>
      </c>
      <c r="B165" s="23" t="s">
        <v>226</v>
      </c>
      <c r="C165" s="23" t="s">
        <v>285</v>
      </c>
      <c r="D165" s="23" t="s">
        <v>286</v>
      </c>
      <c r="E165" s="24" t="s">
        <v>182</v>
      </c>
      <c r="F165" s="30" t="s">
        <v>151</v>
      </c>
      <c r="G165" s="31" t="s">
        <v>150</v>
      </c>
      <c r="H165" s="19" t="s">
        <v>152</v>
      </c>
      <c r="I165" s="19" t="s">
        <v>152</v>
      </c>
      <c r="J165" s="42" t="str">
        <f>IF(REFERENCEMENT_FACADE[[#This Row],[Charpente bois (NF DTU 31.1)]]="OUI","SO",IF(OR(REFERENCEMENT_FACADE[[#This Row],[FOB (Sous AT/DTA/ATEx)]]="OUI",REFERENCEMENT_FACADE[[#This Row],[FOB (NF DTU 31.4)]]="OUI"),"OUI","SO"))</f>
        <v>SO</v>
      </c>
      <c r="K165" s="32" t="s">
        <v>150</v>
      </c>
      <c r="L165" s="22" t="s">
        <v>150</v>
      </c>
      <c r="M165" s="23" t="s">
        <v>150</v>
      </c>
      <c r="N165" s="23" t="s">
        <v>150</v>
      </c>
      <c r="O165" s="23" t="s">
        <v>152</v>
      </c>
      <c r="P165" s="23" t="s">
        <v>152</v>
      </c>
      <c r="Q165" s="23" t="s">
        <v>152</v>
      </c>
      <c r="R165" s="23" t="s">
        <v>152</v>
      </c>
      <c r="S165" s="23" t="s">
        <v>152</v>
      </c>
      <c r="T165" s="23" t="s">
        <v>152</v>
      </c>
      <c r="U165" s="23" t="s">
        <v>152</v>
      </c>
      <c r="V165" s="23" t="s">
        <v>152</v>
      </c>
      <c r="W165" s="24" t="s">
        <v>152</v>
      </c>
      <c r="X165" s="22" t="s">
        <v>150</v>
      </c>
      <c r="Y165" s="23" t="s">
        <v>152</v>
      </c>
      <c r="Z165" s="23" t="s">
        <v>152</v>
      </c>
      <c r="AA165" s="23" t="s">
        <v>152</v>
      </c>
      <c r="AB165" s="23" t="s">
        <v>152</v>
      </c>
      <c r="AC165" s="23" t="s">
        <v>152</v>
      </c>
      <c r="AD165" s="23" t="s">
        <v>152</v>
      </c>
      <c r="AE165" s="23" t="s">
        <v>152</v>
      </c>
      <c r="AF165" s="23" t="s">
        <v>152</v>
      </c>
      <c r="AG165" s="23" t="s">
        <v>152</v>
      </c>
      <c r="AH165" s="23" t="s">
        <v>152</v>
      </c>
      <c r="AI165" s="24" t="s">
        <v>152</v>
      </c>
      <c r="AJ165" s="81" t="s">
        <v>153</v>
      </c>
      <c r="AK165" s="81" t="s">
        <v>153</v>
      </c>
      <c r="AL165" s="81" t="s">
        <v>153</v>
      </c>
      <c r="AM165" s="21"/>
      <c r="AN165" s="21"/>
      <c r="AO165" s="21"/>
      <c r="AP165" s="21"/>
      <c r="AQ165" s="21"/>
      <c r="AR165" s="21"/>
      <c r="AS165" s="21"/>
      <c r="AT165" s="21"/>
      <c r="AU165" s="21"/>
      <c r="AV165" s="81" t="s">
        <v>153</v>
      </c>
      <c r="AW165" s="21"/>
      <c r="AX165" s="21"/>
      <c r="AY165" s="21"/>
      <c r="AZ165" s="21"/>
      <c r="BA165" s="21"/>
      <c r="BB165" s="21"/>
      <c r="BC165" s="21"/>
      <c r="BD165" s="21"/>
      <c r="BE165" s="21"/>
      <c r="BF165" s="21"/>
      <c r="BG165" s="21"/>
      <c r="BH165" s="56" t="s">
        <v>154</v>
      </c>
      <c r="BI165" s="22">
        <v>4</v>
      </c>
      <c r="BJ165" s="23">
        <v>2</v>
      </c>
      <c r="BK165" s="23">
        <v>1</v>
      </c>
      <c r="BL165" s="23">
        <v>1</v>
      </c>
      <c r="BM165" s="56"/>
      <c r="BN165" s="20" t="s">
        <v>155</v>
      </c>
      <c r="BO165" s="22">
        <v>0</v>
      </c>
      <c r="BP165" s="23" t="s">
        <v>164</v>
      </c>
      <c r="BQ165" s="23" t="s">
        <v>287</v>
      </c>
      <c r="BR165" s="58">
        <v>46022</v>
      </c>
      <c r="BS165" s="84">
        <f ca="1">+(REFERENCEMENT_FACADE[[#This Row],[AVIS LIMITE AU / VALIDITE]]&gt;=TODAY())*1</f>
        <v>1</v>
      </c>
      <c r="BT165" s="53" t="s">
        <v>150</v>
      </c>
      <c r="BU16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5" s="97"/>
      <c r="BW16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6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6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6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6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5" s="80">
        <f ca="1">REFERENCEMENT_FACADE[[#This Row],[VALIDITE]]</f>
        <v>1</v>
      </c>
      <c r="CF165" s="26">
        <f>IF(RECH_SUPPORT=TRUE,IF(MID(REFERENCEMENT_FACADE[[#This Row],[Colonne support visé]],1,3)="OUI",1,IF(OR(MID(REFERENCEMENT_FACADE[[#This Row],[Colonne support visé]],1,3)="non",MID(REFERENCEMENT_FACADE[[#This Row],[Colonne support visé]],1,2)="SO"),0,0)),1)</f>
        <v>1</v>
      </c>
      <c r="CG165" s="26">
        <f>IF(RECH_HAUTEUR=FALSE,1,IF(AND(MID(REFERENCEMENT_FACADE[[#This Row],[Colonne situation visé]],1,3)="oui",HAUT_VISEE&lt;=REFERENCEMENT_FACADE[[#This Row],[LIMITATION DE HAUTEUR DE FACADE]],HAUT_VISEE&lt;&gt;"",SITUA_VISEE&lt;&gt;""),1,IF(MID(REFERENCEMENT_FACADE[[#This Row],[Colonne situation visé]],1,3)="non",0,"ERREUR")))</f>
        <v>1</v>
      </c>
      <c r="CH16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5" s="26">
        <f ca="1">IF(REFERENCEMENT_FACADE[[#This Row],[Eligibilité procédé]]&lt;&gt;0,COUNTIF(REFERENCEMENT_FACADE[Eligibilité procédé],"&lt;="&amp;REFERENCEMENT_FACADE[[#This Row],[Eligibilité procédé]])-COUNTIF(REFERENCEMENT_FACADE[Eligibilité procédé],"=0"),ROWS(REFERENCEMENT_FACADE[Ordre]))</f>
        <v>160</v>
      </c>
      <c r="CJ165" s="26">
        <f ca="1">IF(COUNTIF((REFERENCEMENT_FACADE[[#This Row],[Validité]:[zone de simicité]]),"&lt;&gt;"&amp;"")=SUM(REFERENCEMENT_FACADE[[#This Row],[Validité]:[zone de simicité]]),ROW(REFERENCEMENT_FACADE[[#This Row],[zone de simicité]]),"")</f>
        <v>165</v>
      </c>
    </row>
    <row r="166" spans="1:88" ht="240" x14ac:dyDescent="0.25">
      <c r="A166" s="92">
        <v>44634</v>
      </c>
      <c r="B166" s="23" t="s">
        <v>168</v>
      </c>
      <c r="C166" s="23" t="s">
        <v>288</v>
      </c>
      <c r="D166" s="23" t="s">
        <v>289</v>
      </c>
      <c r="E166" s="24" t="s">
        <v>290</v>
      </c>
      <c r="F166" s="30" t="s">
        <v>151</v>
      </c>
      <c r="G166" s="31" t="s">
        <v>150</v>
      </c>
      <c r="H166" s="19" t="s">
        <v>152</v>
      </c>
      <c r="I166" s="19" t="s">
        <v>152</v>
      </c>
      <c r="J166" s="42" t="str">
        <f>IF(REFERENCEMENT_FACADE[[#This Row],[Charpente bois (NF DTU 31.1)]]="OUI","SO",IF(OR(REFERENCEMENT_FACADE[[#This Row],[FOB (Sous AT/DTA/ATEx)]]="OUI",REFERENCEMENT_FACADE[[#This Row],[FOB (NF DTU 31.4)]]="OUI"),"OUI","SO"))</f>
        <v>SO</v>
      </c>
      <c r="K166" s="19" t="s">
        <v>247</v>
      </c>
      <c r="L166" s="22" t="s">
        <v>150</v>
      </c>
      <c r="M166" s="23" t="s">
        <v>150</v>
      </c>
      <c r="N166" s="23" t="s">
        <v>150</v>
      </c>
      <c r="O166" s="23" t="s">
        <v>152</v>
      </c>
      <c r="P166" s="23" t="s">
        <v>152</v>
      </c>
      <c r="Q166" s="23" t="s">
        <v>152</v>
      </c>
      <c r="R166" s="23" t="s">
        <v>152</v>
      </c>
      <c r="S166" s="23" t="s">
        <v>152</v>
      </c>
      <c r="T166" s="23" t="s">
        <v>152</v>
      </c>
      <c r="U166" s="23" t="s">
        <v>152</v>
      </c>
      <c r="V166" s="23" t="s">
        <v>152</v>
      </c>
      <c r="W166" s="24" t="s">
        <v>152</v>
      </c>
      <c r="X166" s="22" t="s">
        <v>150</v>
      </c>
      <c r="Y166" s="23" t="s">
        <v>152</v>
      </c>
      <c r="Z166" s="23" t="s">
        <v>152</v>
      </c>
      <c r="AA166" s="23" t="s">
        <v>152</v>
      </c>
      <c r="AB166" s="23" t="s">
        <v>152</v>
      </c>
      <c r="AC166" s="23" t="s">
        <v>152</v>
      </c>
      <c r="AD166" s="23" t="s">
        <v>152</v>
      </c>
      <c r="AE166" s="23" t="s">
        <v>152</v>
      </c>
      <c r="AF166" s="23" t="s">
        <v>152</v>
      </c>
      <c r="AG166" s="23" t="s">
        <v>152</v>
      </c>
      <c r="AH166" s="23" t="s">
        <v>152</v>
      </c>
      <c r="AI166" s="24" t="s">
        <v>152</v>
      </c>
      <c r="AJ166" s="81" t="s">
        <v>153</v>
      </c>
      <c r="AK166" s="81" t="s">
        <v>153</v>
      </c>
      <c r="AL166" s="81" t="s">
        <v>153</v>
      </c>
      <c r="AM166" s="21"/>
      <c r="AN166" s="21"/>
      <c r="AO166" s="21"/>
      <c r="AP166" s="21"/>
      <c r="AQ166" s="21"/>
      <c r="AR166" s="21"/>
      <c r="AS166" s="21"/>
      <c r="AT166" s="21"/>
      <c r="AU166" s="21"/>
      <c r="AV166" s="81" t="s">
        <v>153</v>
      </c>
      <c r="AW166" s="21"/>
      <c r="AX166" s="21"/>
      <c r="AY166" s="21"/>
      <c r="AZ166" s="21"/>
      <c r="BA166" s="21"/>
      <c r="BB166" s="21"/>
      <c r="BC166" s="21"/>
      <c r="BD166" s="21"/>
      <c r="BE166" s="21"/>
      <c r="BF166" s="21"/>
      <c r="BG166" s="21"/>
      <c r="BH166" s="56" t="s">
        <v>154</v>
      </c>
      <c r="BI166" s="22">
        <v>4</v>
      </c>
      <c r="BJ166" s="23">
        <v>2</v>
      </c>
      <c r="BK166" s="23">
        <v>1</v>
      </c>
      <c r="BL166" s="23">
        <v>1</v>
      </c>
      <c r="BM166" s="56"/>
      <c r="BN166" s="20" t="s">
        <v>155</v>
      </c>
      <c r="BO166" s="22">
        <v>0</v>
      </c>
      <c r="BP166" s="23" t="s">
        <v>164</v>
      </c>
      <c r="BQ166" s="23" t="s">
        <v>291</v>
      </c>
      <c r="BR166" s="58">
        <v>46752</v>
      </c>
      <c r="BS166" s="84">
        <f ca="1">+(REFERENCEMENT_FACADE[[#This Row],[AVIS LIMITE AU / VALIDITE]]&gt;=TODAY())*1</f>
        <v>1</v>
      </c>
      <c r="BT166" s="23" t="s">
        <v>150</v>
      </c>
      <c r="BU16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6" s="97"/>
      <c r="BW16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6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6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6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6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6" s="80">
        <f ca="1">REFERENCEMENT_FACADE[[#This Row],[VALIDITE]]</f>
        <v>1</v>
      </c>
      <c r="CF166" s="26">
        <f>IF(RECH_SUPPORT=TRUE,IF(MID(REFERENCEMENT_FACADE[[#This Row],[Colonne support visé]],1,3)="OUI",1,IF(OR(MID(REFERENCEMENT_FACADE[[#This Row],[Colonne support visé]],1,3)="non",MID(REFERENCEMENT_FACADE[[#This Row],[Colonne support visé]],1,2)="SO"),0,0)),1)</f>
        <v>1</v>
      </c>
      <c r="CG166" s="26">
        <f>IF(RECH_HAUTEUR=FALSE,1,IF(AND(MID(REFERENCEMENT_FACADE[[#This Row],[Colonne situation visé]],1,3)="oui",HAUT_VISEE&lt;=REFERENCEMENT_FACADE[[#This Row],[LIMITATION DE HAUTEUR DE FACADE]],HAUT_VISEE&lt;&gt;"",SITUA_VISEE&lt;&gt;""),1,IF(MID(REFERENCEMENT_FACADE[[#This Row],[Colonne situation visé]],1,3)="non",0,"ERREUR")))</f>
        <v>1</v>
      </c>
      <c r="CH16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6" s="26">
        <f ca="1">IF(REFERENCEMENT_FACADE[[#This Row],[Eligibilité procédé]]&lt;&gt;0,COUNTIF(REFERENCEMENT_FACADE[Eligibilité procédé],"&lt;="&amp;REFERENCEMENT_FACADE[[#This Row],[Eligibilité procédé]])-COUNTIF(REFERENCEMENT_FACADE[Eligibilité procédé],"=0"),ROWS(REFERENCEMENT_FACADE[Ordre]))</f>
        <v>161</v>
      </c>
      <c r="CJ166" s="26">
        <f ca="1">IF(COUNTIF((REFERENCEMENT_FACADE[[#This Row],[Validité]:[zone de simicité]]),"&lt;&gt;"&amp;"")=SUM(REFERENCEMENT_FACADE[[#This Row],[Validité]:[zone de simicité]]),ROW(REFERENCEMENT_FACADE[[#This Row],[zone de simicité]]),"")</f>
        <v>166</v>
      </c>
    </row>
    <row r="167" spans="1:88" ht="240" x14ac:dyDescent="0.25">
      <c r="A167" s="181">
        <v>44383</v>
      </c>
      <c r="B167" s="23" t="s">
        <v>165</v>
      </c>
      <c r="C167" s="23" t="s">
        <v>245</v>
      </c>
      <c r="D167" s="23" t="s">
        <v>250</v>
      </c>
      <c r="E167" s="24" t="s">
        <v>251</v>
      </c>
      <c r="F167" s="22" t="s">
        <v>151</v>
      </c>
      <c r="G167" s="23" t="s">
        <v>150</v>
      </c>
      <c r="H167" s="42" t="s">
        <v>152</v>
      </c>
      <c r="I167" s="19" t="s">
        <v>152</v>
      </c>
      <c r="J167" s="42" t="str">
        <f>IF(REFERENCEMENT_FACADE[[#This Row],[Charpente bois (NF DTU 31.1)]]="OUI","SO",IF(OR(REFERENCEMENT_FACADE[[#This Row],[FOB (Sous AT/DTA/ATEx)]]="OUI",REFERENCEMENT_FACADE[[#This Row],[FOB (NF DTU 31.4)]]="OUI"),"OUI","SO"))</f>
        <v>SO</v>
      </c>
      <c r="K167" s="42" t="s">
        <v>247</v>
      </c>
      <c r="L167" s="22" t="s">
        <v>150</v>
      </c>
      <c r="M167" s="23" t="s">
        <v>150</v>
      </c>
      <c r="N167" s="23" t="s">
        <v>161</v>
      </c>
      <c r="O167" s="23" t="s">
        <v>161</v>
      </c>
      <c r="P167" s="23" t="s">
        <v>152</v>
      </c>
      <c r="Q167" s="23" t="s">
        <v>152</v>
      </c>
      <c r="R167" s="23" t="s">
        <v>152</v>
      </c>
      <c r="S167" s="23" t="s">
        <v>152</v>
      </c>
      <c r="T167" s="23" t="s">
        <v>152</v>
      </c>
      <c r="U167" s="23" t="s">
        <v>152</v>
      </c>
      <c r="V167" s="23" t="s">
        <v>152</v>
      </c>
      <c r="W167" s="24" t="s">
        <v>152</v>
      </c>
      <c r="X167" s="23" t="s">
        <v>150</v>
      </c>
      <c r="Y167" s="23" t="s">
        <v>150</v>
      </c>
      <c r="Z167" s="23" t="s">
        <v>161</v>
      </c>
      <c r="AA167" s="23" t="s">
        <v>161</v>
      </c>
      <c r="AB167" s="23" t="s">
        <v>152</v>
      </c>
      <c r="AC167" s="23" t="s">
        <v>152</v>
      </c>
      <c r="AD167" s="23" t="s">
        <v>152</v>
      </c>
      <c r="AE167" s="23" t="s">
        <v>152</v>
      </c>
      <c r="AF167" s="23" t="s">
        <v>152</v>
      </c>
      <c r="AG167" s="23" t="s">
        <v>152</v>
      </c>
      <c r="AH167" s="23" t="s">
        <v>152</v>
      </c>
      <c r="AI167" s="24" t="s">
        <v>152</v>
      </c>
      <c r="AJ167" s="81" t="s">
        <v>153</v>
      </c>
      <c r="AK167" s="81" t="s">
        <v>153</v>
      </c>
      <c r="AL167" s="81" t="s">
        <v>252</v>
      </c>
      <c r="AM167" s="81" t="s">
        <v>252</v>
      </c>
      <c r="AN167" s="55"/>
      <c r="AO167" s="55"/>
      <c r="AP167" s="55"/>
      <c r="AQ167" s="55"/>
      <c r="AR167" s="55"/>
      <c r="AS167" s="55"/>
      <c r="AT167" s="55"/>
      <c r="AU167" s="55"/>
      <c r="AV167" s="81" t="s">
        <v>153</v>
      </c>
      <c r="AW167" s="81" t="s">
        <v>153</v>
      </c>
      <c r="AX167" s="81" t="s">
        <v>252</v>
      </c>
      <c r="AY167" s="81" t="s">
        <v>252</v>
      </c>
      <c r="AZ167" s="55"/>
      <c r="BA167" s="55"/>
      <c r="BB167" s="55"/>
      <c r="BC167" s="55"/>
      <c r="BD167" s="55"/>
      <c r="BE167" s="55"/>
      <c r="BF167" s="55"/>
      <c r="BG167" s="55"/>
      <c r="BH167" s="56" t="s">
        <v>154</v>
      </c>
      <c r="BI167" s="22">
        <v>4</v>
      </c>
      <c r="BJ167" s="23" t="s">
        <v>179</v>
      </c>
      <c r="BK167" s="23" t="s">
        <v>179</v>
      </c>
      <c r="BL167" s="42" t="s">
        <v>179</v>
      </c>
      <c r="BM167" s="78" t="s">
        <v>180</v>
      </c>
      <c r="BN167" s="20" t="s">
        <v>155</v>
      </c>
      <c r="BO167" s="22">
        <v>0</v>
      </c>
      <c r="BP167" s="23" t="s">
        <v>164</v>
      </c>
      <c r="BQ167" s="23" t="s">
        <v>253</v>
      </c>
      <c r="BR167" s="87">
        <v>46053</v>
      </c>
      <c r="BS167" s="84">
        <f ca="1">+(REFERENCEMENT_FACADE[[#This Row],[AVIS LIMITE AU / VALIDITE]]&gt;=TODAY())*1</f>
        <v>1</v>
      </c>
      <c r="BT167" s="29" t="s">
        <v>150</v>
      </c>
      <c r="BU16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7" s="97" t="s">
        <v>254</v>
      </c>
      <c r="BW167" s="2"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7"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7"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15</v>
      </c>
      <c r="BZ167" s="2"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7"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7" s="2"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67"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15 m
(Situation d) h≤ 15 m</v>
      </c>
      <c r="CD167"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7" s="124">
        <f ca="1">REFERENCEMENT_FACADE[[#This Row],[VALIDITE]]</f>
        <v>1</v>
      </c>
      <c r="CF167" s="2">
        <f>IF(RECH_SUPPORT=TRUE,IF(MID(REFERENCEMENT_FACADE[[#This Row],[Colonne support visé]],1,3)="OUI",1,IF(OR(MID(REFERENCEMENT_FACADE[[#This Row],[Colonne support visé]],1,3)="non",MID(REFERENCEMENT_FACADE[[#This Row],[Colonne support visé]],1,2)="SO"),0,0)),1)</f>
        <v>1</v>
      </c>
      <c r="CG167" s="2">
        <f>IF(RECH_HAUTEUR=FALSE,1,IF(AND(MID(REFERENCEMENT_FACADE[[#This Row],[Colonne situation visé]],1,3)="oui",HAUT_VISEE&lt;=REFERENCEMENT_FACADE[[#This Row],[LIMITATION DE HAUTEUR DE FACADE]],HAUT_VISEE&lt;&gt;"",SITUA_VISEE&lt;&gt;""),1,IF(MID(REFERENCEMENT_FACADE[[#This Row],[Colonne situation visé]],1,3)="non",0,"ERREUR")))</f>
        <v>1</v>
      </c>
      <c r="CH167"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7" s="2">
        <f ca="1">IF(REFERENCEMENT_FACADE[[#This Row],[Eligibilité procédé]]&lt;&gt;0,COUNTIF(REFERENCEMENT_FACADE[Eligibilité procédé],"&lt;="&amp;REFERENCEMENT_FACADE[[#This Row],[Eligibilité procédé]])-COUNTIF(REFERENCEMENT_FACADE[Eligibilité procédé],"=0"),ROWS(REFERENCEMENT_FACADE[Ordre]))</f>
        <v>162</v>
      </c>
      <c r="CJ167" s="2">
        <f ca="1">IF(COUNTIF((REFERENCEMENT_FACADE[[#This Row],[Validité]:[zone de simicité]]),"&lt;&gt;"&amp;"")=SUM(REFERENCEMENT_FACADE[[#This Row],[Validité]:[zone de simicité]]),ROW(REFERENCEMENT_FACADE[[#This Row],[zone de simicité]]),"")</f>
        <v>167</v>
      </c>
    </row>
    <row r="168" spans="1:88" ht="240" x14ac:dyDescent="0.25">
      <c r="A168" s="92">
        <v>44536</v>
      </c>
      <c r="B168" s="23" t="s">
        <v>226</v>
      </c>
      <c r="C168" s="23" t="s">
        <v>262</v>
      </c>
      <c r="D168" s="23" t="s">
        <v>263</v>
      </c>
      <c r="E168" s="24" t="s">
        <v>264</v>
      </c>
      <c r="F168" s="57" t="s">
        <v>151</v>
      </c>
      <c r="G168" s="54" t="s">
        <v>150</v>
      </c>
      <c r="H168" s="18" t="s">
        <v>152</v>
      </c>
      <c r="I168" s="19" t="s">
        <v>152</v>
      </c>
      <c r="J168" s="42" t="str">
        <f>IF(REFERENCEMENT_FACADE[[#This Row],[Charpente bois (NF DTU 31.1)]]="OUI","SO",IF(OR(REFERENCEMENT_FACADE[[#This Row],[FOB (Sous AT/DTA/ATEx)]]="OUI",REFERENCEMENT_FACADE[[#This Row],[FOB (NF DTU 31.4)]]="OUI"),"OUI","SO"))</f>
        <v>SO</v>
      </c>
      <c r="K168" s="18" t="s">
        <v>150</v>
      </c>
      <c r="L168" s="22" t="s">
        <v>150</v>
      </c>
      <c r="M168" s="23" t="s">
        <v>150</v>
      </c>
      <c r="N168" s="23" t="s">
        <v>150</v>
      </c>
      <c r="O168" s="23" t="s">
        <v>152</v>
      </c>
      <c r="P168" s="23" t="s">
        <v>152</v>
      </c>
      <c r="Q168" s="23" t="s">
        <v>152</v>
      </c>
      <c r="R168" s="23" t="s">
        <v>152</v>
      </c>
      <c r="S168" s="23" t="s">
        <v>152</v>
      </c>
      <c r="T168" s="23" t="s">
        <v>152</v>
      </c>
      <c r="U168" s="23" t="s">
        <v>152</v>
      </c>
      <c r="V168" s="23" t="s">
        <v>152</v>
      </c>
      <c r="W168" s="24" t="s">
        <v>152</v>
      </c>
      <c r="X168" s="23" t="s">
        <v>150</v>
      </c>
      <c r="Y168" s="23" t="s">
        <v>152</v>
      </c>
      <c r="Z168" s="23" t="s">
        <v>152</v>
      </c>
      <c r="AA168" s="23" t="s">
        <v>152</v>
      </c>
      <c r="AB168" s="23" t="s">
        <v>152</v>
      </c>
      <c r="AC168" s="23" t="s">
        <v>152</v>
      </c>
      <c r="AD168" s="23" t="s">
        <v>152</v>
      </c>
      <c r="AE168" s="23" t="s">
        <v>152</v>
      </c>
      <c r="AF168" s="23" t="s">
        <v>152</v>
      </c>
      <c r="AG168" s="23" t="s">
        <v>152</v>
      </c>
      <c r="AH168" s="23" t="s">
        <v>152</v>
      </c>
      <c r="AI168" s="24" t="s">
        <v>152</v>
      </c>
      <c r="AJ168" s="81" t="s">
        <v>153</v>
      </c>
      <c r="AK168" s="81" t="s">
        <v>153</v>
      </c>
      <c r="AL168" s="81" t="s">
        <v>153</v>
      </c>
      <c r="AM168" s="21"/>
      <c r="AN168" s="21"/>
      <c r="AO168" s="21"/>
      <c r="AP168" s="21"/>
      <c r="AQ168" s="21"/>
      <c r="AR168" s="21"/>
      <c r="AS168" s="21"/>
      <c r="AT168" s="21"/>
      <c r="AU168" s="21"/>
      <c r="AV168" s="81" t="s">
        <v>153</v>
      </c>
      <c r="AW168" s="21"/>
      <c r="AX168" s="21"/>
      <c r="AY168" s="21"/>
      <c r="AZ168" s="21"/>
      <c r="BA168" s="21"/>
      <c r="BB168" s="21"/>
      <c r="BC168" s="21"/>
      <c r="BD168" s="21"/>
      <c r="BE168" s="21"/>
      <c r="BF168" s="21"/>
      <c r="BG168" s="21"/>
      <c r="BH168" s="56" t="s">
        <v>154</v>
      </c>
      <c r="BI168" s="22">
        <v>4</v>
      </c>
      <c r="BJ168" s="23" t="s">
        <v>179</v>
      </c>
      <c r="BK168" s="23" t="s">
        <v>179</v>
      </c>
      <c r="BL168" s="42" t="s">
        <v>179</v>
      </c>
      <c r="BM168" s="56" t="s">
        <v>265</v>
      </c>
      <c r="BN168" s="20" t="s">
        <v>155</v>
      </c>
      <c r="BO168" s="22">
        <v>0</v>
      </c>
      <c r="BP168" s="23" t="s">
        <v>164</v>
      </c>
      <c r="BQ168" s="23" t="s">
        <v>266</v>
      </c>
      <c r="BR168" s="58">
        <v>46265</v>
      </c>
      <c r="BS168" s="84">
        <f ca="1">+(REFERENCEMENT_FACADE[[#This Row],[AVIS LIMITE AU / VALIDITE]]&gt;=TODAY())*1</f>
        <v>1</v>
      </c>
      <c r="BT168" s="23" t="s">
        <v>150</v>
      </c>
      <c r="BU16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8" s="97"/>
      <c r="BW16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68" s="27"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8" s="27"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6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6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8" s="80">
        <f ca="1">REFERENCEMENT_FACADE[[#This Row],[VALIDITE]]</f>
        <v>1</v>
      </c>
      <c r="CF168" s="26">
        <f>IF(RECH_SUPPORT=TRUE,IF(MID(REFERENCEMENT_FACADE[[#This Row],[Colonne support visé]],1,3)="OUI",1,IF(OR(MID(REFERENCEMENT_FACADE[[#This Row],[Colonne support visé]],1,3)="non",MID(REFERENCEMENT_FACADE[[#This Row],[Colonne support visé]],1,2)="SO"),0,0)),1)</f>
        <v>1</v>
      </c>
      <c r="CG168" s="26">
        <f>IF(RECH_HAUTEUR=FALSE,1,IF(AND(MID(REFERENCEMENT_FACADE[[#This Row],[Colonne situation visé]],1,3)="oui",HAUT_VISEE&lt;=REFERENCEMENT_FACADE[[#This Row],[LIMITATION DE HAUTEUR DE FACADE]],HAUT_VISEE&lt;&gt;"",SITUA_VISEE&lt;&gt;""),1,IF(MID(REFERENCEMENT_FACADE[[#This Row],[Colonne situation visé]],1,3)="non",0,"ERREUR")))</f>
        <v>1</v>
      </c>
      <c r="CH16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8" s="26">
        <f ca="1">IF(REFERENCEMENT_FACADE[[#This Row],[Eligibilité procédé]]&lt;&gt;0,COUNTIF(REFERENCEMENT_FACADE[Eligibilité procédé],"&lt;="&amp;REFERENCEMENT_FACADE[[#This Row],[Eligibilité procédé]])-COUNTIF(REFERENCEMENT_FACADE[Eligibilité procédé],"=0"),ROWS(REFERENCEMENT_FACADE[Ordre]))</f>
        <v>163</v>
      </c>
      <c r="CJ168" s="26">
        <f ca="1">IF(COUNTIF((REFERENCEMENT_FACADE[[#This Row],[Validité]:[zone de simicité]]),"&lt;&gt;"&amp;"")=SUM(REFERENCEMENT_FACADE[[#This Row],[Validité]:[zone de simicité]]),ROW(REFERENCEMENT_FACADE[[#This Row],[zone de simicité]]),"")</f>
        <v>168</v>
      </c>
    </row>
    <row r="169" spans="1:88" ht="270" x14ac:dyDescent="0.25">
      <c r="A169" s="92">
        <v>44536</v>
      </c>
      <c r="B169" s="23" t="s">
        <v>186</v>
      </c>
      <c r="C169" s="23" t="s">
        <v>267</v>
      </c>
      <c r="D169" s="23" t="s">
        <v>268</v>
      </c>
      <c r="E169" s="24" t="s">
        <v>269</v>
      </c>
      <c r="F169" s="30" t="s">
        <v>150</v>
      </c>
      <c r="G169" s="31" t="s">
        <v>151</v>
      </c>
      <c r="H169" s="19" t="s">
        <v>151</v>
      </c>
      <c r="I169" s="19" t="s">
        <v>151</v>
      </c>
      <c r="J169" s="42" t="str">
        <f>IF(REFERENCEMENT_FACADE[[#This Row],[Charpente bois (NF DTU 31.1)]]="OUI","SO",IF(OR(REFERENCEMENT_FACADE[[#This Row],[FOB (Sous AT/DTA/ATEx)]]="OUI",REFERENCEMENT_FACADE[[#This Row],[FOB (NF DTU 31.4)]]="OUI"),"OUI","SO"))</f>
        <v>SO</v>
      </c>
      <c r="K169" s="32" t="s">
        <v>151</v>
      </c>
      <c r="L169" s="22" t="s">
        <v>161</v>
      </c>
      <c r="M169" s="23" t="s">
        <v>161</v>
      </c>
      <c r="N169" s="23" t="s">
        <v>161</v>
      </c>
      <c r="O169" s="23" t="s">
        <v>161</v>
      </c>
      <c r="P169" s="23" t="s">
        <v>161</v>
      </c>
      <c r="Q169" s="23" t="s">
        <v>161</v>
      </c>
      <c r="R169" s="23" t="s">
        <v>161</v>
      </c>
      <c r="S169" s="23" t="s">
        <v>161</v>
      </c>
      <c r="T169" s="23" t="s">
        <v>161</v>
      </c>
      <c r="U169" s="23" t="s">
        <v>161</v>
      </c>
      <c r="V169" s="23" t="s">
        <v>161</v>
      </c>
      <c r="W169" s="24" t="s">
        <v>161</v>
      </c>
      <c r="X169" s="23" t="s">
        <v>161</v>
      </c>
      <c r="Y169" s="23" t="s">
        <v>161</v>
      </c>
      <c r="Z169" s="23" t="s">
        <v>161</v>
      </c>
      <c r="AA169" s="23" t="s">
        <v>161</v>
      </c>
      <c r="AB169" s="23" t="s">
        <v>161</v>
      </c>
      <c r="AC169" s="23" t="s">
        <v>161</v>
      </c>
      <c r="AD169" s="23" t="s">
        <v>161</v>
      </c>
      <c r="AE169" s="23" t="s">
        <v>161</v>
      </c>
      <c r="AF169" s="23" t="s">
        <v>161</v>
      </c>
      <c r="AG169" s="23" t="s">
        <v>161</v>
      </c>
      <c r="AH169" s="23" t="s">
        <v>161</v>
      </c>
      <c r="AI169" s="24" t="s">
        <v>161</v>
      </c>
      <c r="AJ169" s="81" t="s">
        <v>256</v>
      </c>
      <c r="AK169" s="81" t="s">
        <v>256</v>
      </c>
      <c r="AL169" s="81" t="s">
        <v>256</v>
      </c>
      <c r="AM169" s="81" t="s">
        <v>256</v>
      </c>
      <c r="AN169" s="81" t="s">
        <v>256</v>
      </c>
      <c r="AO169" s="81" t="s">
        <v>256</v>
      </c>
      <c r="AP169" s="81" t="s">
        <v>256</v>
      </c>
      <c r="AQ169" s="81" t="s">
        <v>256</v>
      </c>
      <c r="AR169" s="81" t="s">
        <v>256</v>
      </c>
      <c r="AS169" s="81" t="s">
        <v>256</v>
      </c>
      <c r="AT169" s="81" t="s">
        <v>256</v>
      </c>
      <c r="AU169" s="81" t="s">
        <v>256</v>
      </c>
      <c r="AV169" s="81" t="s">
        <v>256</v>
      </c>
      <c r="AW169" s="81" t="s">
        <v>256</v>
      </c>
      <c r="AX169" s="81" t="s">
        <v>256</v>
      </c>
      <c r="AY169" s="81" t="s">
        <v>256</v>
      </c>
      <c r="AZ169" s="81" t="s">
        <v>256</v>
      </c>
      <c r="BA169" s="81" t="s">
        <v>256</v>
      </c>
      <c r="BB169" s="81" t="s">
        <v>256</v>
      </c>
      <c r="BC169" s="81" t="s">
        <v>256</v>
      </c>
      <c r="BD169" s="81" t="s">
        <v>256</v>
      </c>
      <c r="BE169" s="81" t="s">
        <v>256</v>
      </c>
      <c r="BF169" s="81" t="s">
        <v>256</v>
      </c>
      <c r="BG169" s="81" t="s">
        <v>256</v>
      </c>
      <c r="BH169" s="56" t="s">
        <v>154</v>
      </c>
      <c r="BI169" s="22">
        <v>4</v>
      </c>
      <c r="BJ169" s="23">
        <v>4</v>
      </c>
      <c r="BK169" s="23">
        <v>4</v>
      </c>
      <c r="BL169" s="42">
        <v>4</v>
      </c>
      <c r="BM169" s="56"/>
      <c r="BN169" s="20" t="s">
        <v>155</v>
      </c>
      <c r="BO169" s="22">
        <v>0</v>
      </c>
      <c r="BP169" s="23" t="s">
        <v>156</v>
      </c>
      <c r="BQ169" s="23" t="s">
        <v>270</v>
      </c>
      <c r="BR169" s="58">
        <v>45930</v>
      </c>
      <c r="BS169" s="84">
        <f ca="1">+(REFERENCEMENT_FACADE[[#This Row],[AVIS LIMITE AU / VALIDITE]]&gt;=TODAY())*1</f>
        <v>1</v>
      </c>
      <c r="BT169" s="23" t="s">
        <v>150</v>
      </c>
      <c r="BU16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9" s="97"/>
      <c r="BW16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6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6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6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6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6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9" s="80">
        <f ca="1">REFERENCEMENT_FACADE[[#This Row],[VALIDITE]]</f>
        <v>1</v>
      </c>
      <c r="CF169" s="26">
        <f>IF(RECH_SUPPORT=TRUE,IF(MID(REFERENCEMENT_FACADE[[#This Row],[Colonne support visé]],1,3)="OUI",1,IF(OR(MID(REFERENCEMENT_FACADE[[#This Row],[Colonne support visé]],1,3)="non",MID(REFERENCEMENT_FACADE[[#This Row],[Colonne support visé]],1,2)="SO"),0,0)),1)</f>
        <v>1</v>
      </c>
      <c r="CG169" s="26">
        <f>IF(RECH_HAUTEUR=FALSE,1,IF(AND(MID(REFERENCEMENT_FACADE[[#This Row],[Colonne situation visé]],1,3)="oui",HAUT_VISEE&lt;=REFERENCEMENT_FACADE[[#This Row],[LIMITATION DE HAUTEUR DE FACADE]],HAUT_VISEE&lt;&gt;"",SITUA_VISEE&lt;&gt;""),1,IF(MID(REFERENCEMENT_FACADE[[#This Row],[Colonne situation visé]],1,3)="non",0,"ERREUR")))</f>
        <v>1</v>
      </c>
      <c r="CH16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9" s="26">
        <f ca="1">IF(REFERENCEMENT_FACADE[[#This Row],[Eligibilité procédé]]&lt;&gt;0,COUNTIF(REFERENCEMENT_FACADE[Eligibilité procédé],"&lt;="&amp;REFERENCEMENT_FACADE[[#This Row],[Eligibilité procédé]])-COUNTIF(REFERENCEMENT_FACADE[Eligibilité procédé],"=0"),ROWS(REFERENCEMENT_FACADE[Ordre]))</f>
        <v>164</v>
      </c>
      <c r="CJ169" s="26">
        <f ca="1">IF(COUNTIF((REFERENCEMENT_FACADE[[#This Row],[Validité]:[zone de simicité]]),"&lt;&gt;"&amp;"")=SUM(REFERENCEMENT_FACADE[[#This Row],[Validité]:[zone de simicité]]),ROW(REFERENCEMENT_FACADE[[#This Row],[zone de simicité]]),"")</f>
        <v>169</v>
      </c>
    </row>
    <row r="170" spans="1:88" ht="255" x14ac:dyDescent="0.25">
      <c r="A170" s="92">
        <v>44536</v>
      </c>
      <c r="B170" s="23" t="s">
        <v>186</v>
      </c>
      <c r="C170" s="23" t="s">
        <v>274</v>
      </c>
      <c r="D170" s="23" t="s">
        <v>275</v>
      </c>
      <c r="E170" s="24" t="s">
        <v>209</v>
      </c>
      <c r="F170" s="30" t="s">
        <v>150</v>
      </c>
      <c r="G170" s="31" t="s">
        <v>151</v>
      </c>
      <c r="H170" s="19" t="s">
        <v>151</v>
      </c>
      <c r="I170" s="19" t="s">
        <v>151</v>
      </c>
      <c r="J170" s="42" t="str">
        <f>IF(REFERENCEMENT_FACADE[[#This Row],[Charpente bois (NF DTU 31.1)]]="OUI","SO",IF(OR(REFERENCEMENT_FACADE[[#This Row],[FOB (Sous AT/DTA/ATEx)]]="OUI",REFERENCEMENT_FACADE[[#This Row],[FOB (NF DTU 31.4)]]="OUI"),"OUI","SO"))</f>
        <v>SO</v>
      </c>
      <c r="K170" s="32" t="s">
        <v>151</v>
      </c>
      <c r="L170" s="22" t="s">
        <v>161</v>
      </c>
      <c r="M170" s="23" t="s">
        <v>161</v>
      </c>
      <c r="N170" s="23" t="s">
        <v>161</v>
      </c>
      <c r="O170" s="23" t="s">
        <v>161</v>
      </c>
      <c r="P170" s="23" t="s">
        <v>161</v>
      </c>
      <c r="Q170" s="23" t="s">
        <v>161</v>
      </c>
      <c r="R170" s="23" t="s">
        <v>161</v>
      </c>
      <c r="S170" s="23" t="s">
        <v>152</v>
      </c>
      <c r="T170" s="23" t="s">
        <v>152</v>
      </c>
      <c r="U170" s="23" t="s">
        <v>152</v>
      </c>
      <c r="V170" s="23" t="s">
        <v>152</v>
      </c>
      <c r="W170" s="24" t="s">
        <v>152</v>
      </c>
      <c r="X170" s="23" t="s">
        <v>152</v>
      </c>
      <c r="Y170" s="23" t="s">
        <v>152</v>
      </c>
      <c r="Z170" s="23" t="s">
        <v>152</v>
      </c>
      <c r="AA170" s="23" t="s">
        <v>152</v>
      </c>
      <c r="AB170" s="23" t="s">
        <v>152</v>
      </c>
      <c r="AC170" s="23" t="s">
        <v>152</v>
      </c>
      <c r="AD170" s="23" t="s">
        <v>152</v>
      </c>
      <c r="AE170" s="23" t="s">
        <v>152</v>
      </c>
      <c r="AF170" s="23" t="s">
        <v>152</v>
      </c>
      <c r="AG170" s="23" t="s">
        <v>152</v>
      </c>
      <c r="AH170" s="23" t="s">
        <v>152</v>
      </c>
      <c r="AI170" s="24" t="s">
        <v>152</v>
      </c>
      <c r="AJ170" s="81" t="s">
        <v>276</v>
      </c>
      <c r="AK170" s="81" t="s">
        <v>276</v>
      </c>
      <c r="AL170" s="81" t="s">
        <v>276</v>
      </c>
      <c r="AM170" s="81" t="s">
        <v>276</v>
      </c>
      <c r="AN170" s="81" t="s">
        <v>276</v>
      </c>
      <c r="AO170" s="81" t="s">
        <v>276</v>
      </c>
      <c r="AP170" s="81" t="s">
        <v>276</v>
      </c>
      <c r="AQ170" s="81"/>
      <c r="AR170" s="81"/>
      <c r="AS170" s="81"/>
      <c r="AT170" s="81"/>
      <c r="AU170" s="81"/>
      <c r="AV170" s="81"/>
      <c r="AW170" s="81"/>
      <c r="AX170" s="81"/>
      <c r="AY170" s="81"/>
      <c r="AZ170" s="81"/>
      <c r="BA170" s="81"/>
      <c r="BB170" s="81"/>
      <c r="BC170" s="81"/>
      <c r="BD170" s="81"/>
      <c r="BE170" s="81"/>
      <c r="BF170" s="81"/>
      <c r="BG170" s="81"/>
      <c r="BH170" s="56" t="s">
        <v>154</v>
      </c>
      <c r="BI170" s="22">
        <v>4</v>
      </c>
      <c r="BJ170" s="23">
        <v>4</v>
      </c>
      <c r="BK170" s="23">
        <v>4</v>
      </c>
      <c r="BL170" s="42">
        <v>4</v>
      </c>
      <c r="BM170" s="56"/>
      <c r="BN170" s="20" t="s">
        <v>155</v>
      </c>
      <c r="BO170" s="22">
        <v>0</v>
      </c>
      <c r="BP170" s="23" t="s">
        <v>156</v>
      </c>
      <c r="BQ170" s="23" t="s">
        <v>277</v>
      </c>
      <c r="BR170" s="58">
        <v>46142</v>
      </c>
      <c r="BS170" s="84">
        <f ca="1">+(REFERENCEMENT_FACADE[[#This Row],[AVIS LIMITE AU / VALIDITE]]&gt;=TODAY())*1</f>
        <v>1</v>
      </c>
      <c r="BT170" s="23" t="s">
        <v>150</v>
      </c>
      <c r="BU17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0" s="97"/>
      <c r="BW17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7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7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7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28 m
</v>
      </c>
      <c r="CD17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0" s="80">
        <f ca="1">REFERENCEMENT_FACADE[[#This Row],[VALIDITE]]</f>
        <v>1</v>
      </c>
      <c r="CF170" s="26">
        <f>IF(RECH_SUPPORT=TRUE,IF(MID(REFERENCEMENT_FACADE[[#This Row],[Colonne support visé]],1,3)="OUI",1,IF(OR(MID(REFERENCEMENT_FACADE[[#This Row],[Colonne support visé]],1,3)="non",MID(REFERENCEMENT_FACADE[[#This Row],[Colonne support visé]],1,2)="SO"),0,0)),1)</f>
        <v>1</v>
      </c>
      <c r="CG170" s="26">
        <f>IF(RECH_HAUTEUR=FALSE,1,IF(AND(MID(REFERENCEMENT_FACADE[[#This Row],[Colonne situation visé]],1,3)="oui",HAUT_VISEE&lt;=REFERENCEMENT_FACADE[[#This Row],[LIMITATION DE HAUTEUR DE FACADE]],HAUT_VISEE&lt;&gt;"",SITUA_VISEE&lt;&gt;""),1,IF(MID(REFERENCEMENT_FACADE[[#This Row],[Colonne situation visé]],1,3)="non",0,"ERREUR")))</f>
        <v>1</v>
      </c>
      <c r="CH17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0" s="26">
        <f ca="1">IF(REFERENCEMENT_FACADE[[#This Row],[Eligibilité procédé]]&lt;&gt;0,COUNTIF(REFERENCEMENT_FACADE[Eligibilité procédé],"&lt;="&amp;REFERENCEMENT_FACADE[[#This Row],[Eligibilité procédé]])-COUNTIF(REFERENCEMENT_FACADE[Eligibilité procédé],"=0"),ROWS(REFERENCEMENT_FACADE[Ordre]))</f>
        <v>165</v>
      </c>
      <c r="CJ170" s="26">
        <f ca="1">IF(COUNTIF((REFERENCEMENT_FACADE[[#This Row],[Validité]:[zone de simicité]]),"&lt;&gt;"&amp;"")=SUM(REFERENCEMENT_FACADE[[#This Row],[Validité]:[zone de simicité]]),ROW(REFERENCEMENT_FACADE[[#This Row],[zone de simicité]]),"")</f>
        <v>170</v>
      </c>
    </row>
    <row r="171" spans="1:88" ht="240" x14ac:dyDescent="0.25">
      <c r="A171" s="92">
        <v>44383</v>
      </c>
      <c r="B171" s="23" t="s">
        <v>168</v>
      </c>
      <c r="C171" s="23" t="s">
        <v>240</v>
      </c>
      <c r="D171" s="23" t="s">
        <v>241</v>
      </c>
      <c r="E171" s="24" t="s">
        <v>242</v>
      </c>
      <c r="F171" s="57" t="s">
        <v>151</v>
      </c>
      <c r="G171" s="54" t="s">
        <v>150</v>
      </c>
      <c r="H171" s="18" t="s">
        <v>152</v>
      </c>
      <c r="I171" s="19" t="s">
        <v>152</v>
      </c>
      <c r="J171" s="42" t="str">
        <f>IF(REFERENCEMENT_FACADE[[#This Row],[Charpente bois (NF DTU 31.1)]]="OUI","SO",IF(OR(REFERENCEMENT_FACADE[[#This Row],[FOB (Sous AT/DTA/ATEx)]]="OUI",REFERENCEMENT_FACADE[[#This Row],[FOB (NF DTU 31.4)]]="OUI"),"OUI","SO"))</f>
        <v>SO</v>
      </c>
      <c r="K171" s="39" t="s">
        <v>150</v>
      </c>
      <c r="L171" s="23" t="s">
        <v>150</v>
      </c>
      <c r="M171" s="23" t="s">
        <v>150</v>
      </c>
      <c r="N171" s="23" t="s">
        <v>150</v>
      </c>
      <c r="O171" s="23" t="s">
        <v>152</v>
      </c>
      <c r="P171" s="23" t="s">
        <v>152</v>
      </c>
      <c r="Q171" s="23" t="s">
        <v>152</v>
      </c>
      <c r="R171" s="23" t="s">
        <v>152</v>
      </c>
      <c r="S171" s="23" t="s">
        <v>152</v>
      </c>
      <c r="T171" s="23" t="s">
        <v>152</v>
      </c>
      <c r="U171" s="23" t="s">
        <v>152</v>
      </c>
      <c r="V171" s="23" t="s">
        <v>152</v>
      </c>
      <c r="W171" s="24" t="s">
        <v>152</v>
      </c>
      <c r="X171" s="23" t="s">
        <v>150</v>
      </c>
      <c r="Y171" s="23" t="s">
        <v>152</v>
      </c>
      <c r="Z171" s="23" t="s">
        <v>152</v>
      </c>
      <c r="AA171" s="23" t="s">
        <v>152</v>
      </c>
      <c r="AB171" s="23" t="s">
        <v>152</v>
      </c>
      <c r="AC171" s="23" t="s">
        <v>152</v>
      </c>
      <c r="AD171" s="23" t="s">
        <v>152</v>
      </c>
      <c r="AE171" s="23" t="s">
        <v>152</v>
      </c>
      <c r="AF171" s="23" t="s">
        <v>152</v>
      </c>
      <c r="AG171" s="23" t="s">
        <v>152</v>
      </c>
      <c r="AH171" s="23" t="s">
        <v>152</v>
      </c>
      <c r="AI171" s="24" t="s">
        <v>152</v>
      </c>
      <c r="AJ171" s="81" t="s">
        <v>153</v>
      </c>
      <c r="AK171" s="81" t="s">
        <v>153</v>
      </c>
      <c r="AL171" s="81" t="s">
        <v>153</v>
      </c>
      <c r="AM171" s="21"/>
      <c r="AN171" s="21"/>
      <c r="AO171" s="21"/>
      <c r="AP171" s="21"/>
      <c r="AQ171" s="21"/>
      <c r="AR171" s="21"/>
      <c r="AS171" s="21"/>
      <c r="AT171" s="21"/>
      <c r="AU171" s="21"/>
      <c r="AV171" s="81" t="s">
        <v>153</v>
      </c>
      <c r="AW171" s="21"/>
      <c r="AX171" s="21"/>
      <c r="AY171" s="21"/>
      <c r="AZ171" s="21"/>
      <c r="BA171" s="21"/>
      <c r="BB171" s="21"/>
      <c r="BC171" s="21"/>
      <c r="BD171" s="21"/>
      <c r="BE171" s="21"/>
      <c r="BF171" s="21"/>
      <c r="BG171" s="21"/>
      <c r="BH171" s="56" t="s">
        <v>154</v>
      </c>
      <c r="BI171" s="22">
        <v>4</v>
      </c>
      <c r="BJ171" s="23" t="s">
        <v>179</v>
      </c>
      <c r="BK171" s="23" t="s">
        <v>179</v>
      </c>
      <c r="BL171" s="23" t="s">
        <v>179</v>
      </c>
      <c r="BM171" s="56" t="s">
        <v>243</v>
      </c>
      <c r="BN171" s="20" t="s">
        <v>155</v>
      </c>
      <c r="BO171" s="22">
        <v>0</v>
      </c>
      <c r="BP171" s="23" t="s">
        <v>164</v>
      </c>
      <c r="BQ171" s="23" t="s">
        <v>244</v>
      </c>
      <c r="BR171" s="53">
        <v>46022</v>
      </c>
      <c r="BS171" s="84">
        <f ca="1">+(REFERENCEMENT_FACADE[[#This Row],[AVIS LIMITE AU / VALIDITE]]&gt;=TODAY())*1</f>
        <v>1</v>
      </c>
      <c r="BT171" s="23" t="s">
        <v>150</v>
      </c>
      <c r="BU17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1" s="97"/>
      <c r="BW17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7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7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7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1" s="80">
        <f ca="1">REFERENCEMENT_FACADE[[#This Row],[VALIDITE]]</f>
        <v>1</v>
      </c>
      <c r="CF171" s="26">
        <f>IF(RECH_SUPPORT=TRUE,IF(MID(REFERENCEMENT_FACADE[[#This Row],[Colonne support visé]],1,3)="OUI",1,IF(OR(MID(REFERENCEMENT_FACADE[[#This Row],[Colonne support visé]],1,3)="non",MID(REFERENCEMENT_FACADE[[#This Row],[Colonne support visé]],1,2)="SO"),0,0)),1)</f>
        <v>1</v>
      </c>
      <c r="CG171" s="26">
        <f>IF(RECH_HAUTEUR=FALSE,1,IF(AND(MID(REFERENCEMENT_FACADE[[#This Row],[Colonne situation visé]],1,3)="oui",HAUT_VISEE&lt;=REFERENCEMENT_FACADE[[#This Row],[LIMITATION DE HAUTEUR DE FACADE]],HAUT_VISEE&lt;&gt;"",SITUA_VISEE&lt;&gt;""),1,IF(MID(REFERENCEMENT_FACADE[[#This Row],[Colonne situation visé]],1,3)="non",0,"ERREUR")))</f>
        <v>1</v>
      </c>
      <c r="CH17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1" s="26">
        <f ca="1">IF(REFERENCEMENT_FACADE[[#This Row],[Eligibilité procédé]]&lt;&gt;0,COUNTIF(REFERENCEMENT_FACADE[Eligibilité procédé],"&lt;="&amp;REFERENCEMENT_FACADE[[#This Row],[Eligibilité procédé]])-COUNTIF(REFERENCEMENT_FACADE[Eligibilité procédé],"=0"),ROWS(REFERENCEMENT_FACADE[Ordre]))</f>
        <v>166</v>
      </c>
      <c r="CJ171" s="26">
        <f ca="1">IF(COUNTIF((REFERENCEMENT_FACADE[[#This Row],[Validité]:[zone de simicité]]),"&lt;&gt;"&amp;"")=SUM(REFERENCEMENT_FACADE[[#This Row],[Validité]:[zone de simicité]]),ROW(REFERENCEMENT_FACADE[[#This Row],[zone de simicité]]),"")</f>
        <v>171</v>
      </c>
    </row>
    <row r="172" spans="1:88" ht="240" x14ac:dyDescent="0.25">
      <c r="A172" s="92">
        <v>45254</v>
      </c>
      <c r="B172" s="23" t="s">
        <v>165</v>
      </c>
      <c r="C172" s="51" t="s">
        <v>166</v>
      </c>
      <c r="D172" s="23" t="s">
        <v>480</v>
      </c>
      <c r="E172" s="24" t="s">
        <v>469</v>
      </c>
      <c r="F172" s="50" t="s">
        <v>151</v>
      </c>
      <c r="G172" s="51" t="s">
        <v>150</v>
      </c>
      <c r="H172" s="76" t="s">
        <v>152</v>
      </c>
      <c r="I172" s="19" t="s">
        <v>152</v>
      </c>
      <c r="J172" s="42" t="str">
        <f>IF(REFERENCEMENT_FACADE[[#This Row],[Charpente bois (NF DTU 31.1)]]="OUI","SO",IF(OR(REFERENCEMENT_FACADE[[#This Row],[FOB (Sous AT/DTA/ATEx)]]="OUI",REFERENCEMENT_FACADE[[#This Row],[FOB (NF DTU 31.4)]]="OUI"),"OUI","SO"))</f>
        <v>SO</v>
      </c>
      <c r="K172" s="75" t="s">
        <v>167</v>
      </c>
      <c r="L172" s="23" t="s">
        <v>161</v>
      </c>
      <c r="M172" s="23" t="s">
        <v>161</v>
      </c>
      <c r="N172" s="23" t="s">
        <v>152</v>
      </c>
      <c r="O172" s="23" t="s">
        <v>152</v>
      </c>
      <c r="P172" s="23" t="s">
        <v>152</v>
      </c>
      <c r="Q172" s="23" t="s">
        <v>152</v>
      </c>
      <c r="R172" s="23" t="s">
        <v>152</v>
      </c>
      <c r="S172" s="23" t="s">
        <v>152</v>
      </c>
      <c r="T172" s="23" t="s">
        <v>152</v>
      </c>
      <c r="U172" s="23" t="s">
        <v>152</v>
      </c>
      <c r="V172" s="23" t="s">
        <v>152</v>
      </c>
      <c r="W172" s="24" t="s">
        <v>152</v>
      </c>
      <c r="X172" s="23" t="s">
        <v>161</v>
      </c>
      <c r="Y172" s="23" t="s">
        <v>152</v>
      </c>
      <c r="Z172" s="23" t="s">
        <v>152</v>
      </c>
      <c r="AA172" s="23" t="s">
        <v>152</v>
      </c>
      <c r="AB172" s="23" t="s">
        <v>152</v>
      </c>
      <c r="AC172" s="23" t="s">
        <v>152</v>
      </c>
      <c r="AD172" s="23" t="s">
        <v>152</v>
      </c>
      <c r="AE172" s="23" t="s">
        <v>152</v>
      </c>
      <c r="AF172" s="23" t="s">
        <v>152</v>
      </c>
      <c r="AG172" s="23" t="s">
        <v>152</v>
      </c>
      <c r="AH172" s="23" t="s">
        <v>152</v>
      </c>
      <c r="AI172" s="24" t="s">
        <v>152</v>
      </c>
      <c r="AJ172" s="81" t="s">
        <v>481</v>
      </c>
      <c r="AK172" s="81" t="s">
        <v>481</v>
      </c>
      <c r="AL172" s="55"/>
      <c r="AM172" s="55"/>
      <c r="AN172" s="55"/>
      <c r="AO172" s="55"/>
      <c r="AP172" s="55"/>
      <c r="AQ172" s="55"/>
      <c r="AR172" s="55"/>
      <c r="AS172" s="55"/>
      <c r="AT172" s="55"/>
      <c r="AU172" s="55"/>
      <c r="AV172" s="81" t="s">
        <v>482</v>
      </c>
      <c r="AW172" s="55"/>
      <c r="AX172" s="55"/>
      <c r="AY172" s="55"/>
      <c r="AZ172" s="55"/>
      <c r="BA172" s="55"/>
      <c r="BB172" s="55"/>
      <c r="BC172" s="55"/>
      <c r="BD172" s="55"/>
      <c r="BE172" s="55"/>
      <c r="BF172" s="55"/>
      <c r="BG172" s="55"/>
      <c r="BH172" s="56" t="s">
        <v>154</v>
      </c>
      <c r="BI172" s="77">
        <v>4</v>
      </c>
      <c r="BJ172" s="29">
        <v>4</v>
      </c>
      <c r="BK172" s="29">
        <v>4</v>
      </c>
      <c r="BL172" s="29">
        <v>4</v>
      </c>
      <c r="BM172" s="78"/>
      <c r="BN172" s="20" t="s">
        <v>155</v>
      </c>
      <c r="BO172" s="22">
        <v>0</v>
      </c>
      <c r="BP172" s="23" t="s">
        <v>164</v>
      </c>
      <c r="BQ172" s="23" t="s">
        <v>483</v>
      </c>
      <c r="BR172" s="53">
        <v>47756</v>
      </c>
      <c r="BS172" s="84">
        <f ca="1">+(REFERENCEMENT_FACADE[[#This Row],[AVIS LIMITE AU / VALIDITE]]&gt;=TODAY())*1</f>
        <v>1</v>
      </c>
      <c r="BT172" s="23" t="s">
        <v>150</v>
      </c>
      <c r="BU17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2" s="97"/>
      <c r="BW17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7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7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7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2" s="80">
        <f ca="1">REFERENCEMENT_FACADE[[#This Row],[VALIDITE]]</f>
        <v>1</v>
      </c>
      <c r="CF172" s="26">
        <f>IF(RECH_SUPPORT=TRUE,IF(MID(REFERENCEMENT_FACADE[[#This Row],[Colonne support visé]],1,3)="OUI",1,IF(OR(MID(REFERENCEMENT_FACADE[[#This Row],[Colonne support visé]],1,3)="non",MID(REFERENCEMENT_FACADE[[#This Row],[Colonne support visé]],1,2)="SO"),0,0)),1)</f>
        <v>1</v>
      </c>
      <c r="CG172" s="26">
        <f>IF(RECH_HAUTEUR=FALSE,1,IF(AND(MID(REFERENCEMENT_FACADE[[#This Row],[Colonne situation visé]],1,3)="oui",HAUT_VISEE&lt;=REFERENCEMENT_FACADE[[#This Row],[LIMITATION DE HAUTEUR DE FACADE]],HAUT_VISEE&lt;&gt;"",SITUA_VISEE&lt;&gt;""),1,IF(MID(REFERENCEMENT_FACADE[[#This Row],[Colonne situation visé]],1,3)="non",0,"ERREUR")))</f>
        <v>1</v>
      </c>
      <c r="CH17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2" s="26">
        <f ca="1">IF(REFERENCEMENT_FACADE[[#This Row],[Eligibilité procédé]]&lt;&gt;0,COUNTIF(REFERENCEMENT_FACADE[Eligibilité procédé],"&lt;="&amp;REFERENCEMENT_FACADE[[#This Row],[Eligibilité procédé]])-COUNTIF(REFERENCEMENT_FACADE[Eligibilité procédé],"=0"),ROWS(REFERENCEMENT_FACADE[Ordre]))</f>
        <v>167</v>
      </c>
      <c r="CJ172" s="26">
        <f ca="1">IF(COUNTIF((REFERENCEMENT_FACADE[[#This Row],[Validité]:[zone de simicité]]),"&lt;&gt;"&amp;"")=SUM(REFERENCEMENT_FACADE[[#This Row],[Validité]:[zone de simicité]]),ROW(REFERENCEMENT_FACADE[[#This Row],[zone de simicité]]),"")</f>
        <v>172</v>
      </c>
    </row>
    <row r="173" spans="1:88" ht="270" x14ac:dyDescent="0.25">
      <c r="A173" s="92">
        <v>44383</v>
      </c>
      <c r="B173" s="23" t="s">
        <v>186</v>
      </c>
      <c r="C173" s="23" t="s">
        <v>207</v>
      </c>
      <c r="D173" s="23" t="s">
        <v>238</v>
      </c>
      <c r="E173" s="24" t="s">
        <v>209</v>
      </c>
      <c r="F173" s="30" t="s">
        <v>150</v>
      </c>
      <c r="G173" s="31" t="s">
        <v>151</v>
      </c>
      <c r="H173" s="19" t="s">
        <v>151</v>
      </c>
      <c r="I173" s="19" t="s">
        <v>151</v>
      </c>
      <c r="J173" s="42" t="str">
        <f>IF(REFERENCEMENT_FACADE[[#This Row],[Charpente bois (NF DTU 31.1)]]="OUI","SO",IF(OR(REFERENCEMENT_FACADE[[#This Row],[FOB (Sous AT/DTA/ATEx)]]="OUI",REFERENCEMENT_FACADE[[#This Row],[FOB (NF DTU 31.4)]]="OUI"),"OUI","SO"))</f>
        <v>SO</v>
      </c>
      <c r="K173" s="32" t="s">
        <v>151</v>
      </c>
      <c r="L173" s="23" t="s">
        <v>161</v>
      </c>
      <c r="M173" s="23" t="s">
        <v>161</v>
      </c>
      <c r="N173" s="23" t="s">
        <v>161</v>
      </c>
      <c r="O173" s="23" t="s">
        <v>161</v>
      </c>
      <c r="P173" s="23" t="s">
        <v>161</v>
      </c>
      <c r="Q173" s="23" t="s">
        <v>161</v>
      </c>
      <c r="R173" s="23" t="s">
        <v>161</v>
      </c>
      <c r="S173" s="23" t="s">
        <v>161</v>
      </c>
      <c r="T173" s="23" t="s">
        <v>161</v>
      </c>
      <c r="U173" s="23" t="s">
        <v>161</v>
      </c>
      <c r="V173" s="23" t="s">
        <v>161</v>
      </c>
      <c r="W173" s="24" t="s">
        <v>161</v>
      </c>
      <c r="X173" s="23" t="s">
        <v>161</v>
      </c>
      <c r="Y173" s="23" t="s">
        <v>161</v>
      </c>
      <c r="Z173" s="23" t="s">
        <v>152</v>
      </c>
      <c r="AA173" s="23" t="s">
        <v>152</v>
      </c>
      <c r="AB173" s="23" t="s">
        <v>152</v>
      </c>
      <c r="AC173" s="23" t="s">
        <v>152</v>
      </c>
      <c r="AD173" s="23" t="s">
        <v>152</v>
      </c>
      <c r="AE173" s="23" t="s">
        <v>152</v>
      </c>
      <c r="AF173" s="23" t="s">
        <v>152</v>
      </c>
      <c r="AG173" s="23" t="s">
        <v>152</v>
      </c>
      <c r="AH173" s="23" t="s">
        <v>152</v>
      </c>
      <c r="AI173" s="24" t="s">
        <v>152</v>
      </c>
      <c r="AJ173" s="81" t="s">
        <v>214</v>
      </c>
      <c r="AK173" s="81" t="s">
        <v>214</v>
      </c>
      <c r="AL173" s="81" t="s">
        <v>214</v>
      </c>
      <c r="AM173" s="81" t="s">
        <v>214</v>
      </c>
      <c r="AN173" s="81" t="s">
        <v>214</v>
      </c>
      <c r="AO173" s="81" t="s">
        <v>214</v>
      </c>
      <c r="AP173" s="81" t="s">
        <v>214</v>
      </c>
      <c r="AQ173" s="81" t="s">
        <v>214</v>
      </c>
      <c r="AR173" s="81" t="s">
        <v>214</v>
      </c>
      <c r="AS173" s="81" t="s">
        <v>214</v>
      </c>
      <c r="AT173" s="81" t="s">
        <v>214</v>
      </c>
      <c r="AU173" s="81" t="s">
        <v>214</v>
      </c>
      <c r="AV173" s="81" t="s">
        <v>214</v>
      </c>
      <c r="AW173" s="81" t="s">
        <v>214</v>
      </c>
      <c r="AX173" s="81"/>
      <c r="AY173" s="81"/>
      <c r="AZ173" s="81"/>
      <c r="BA173" s="81"/>
      <c r="BB173" s="81"/>
      <c r="BC173" s="81"/>
      <c r="BD173" s="81"/>
      <c r="BE173" s="81"/>
      <c r="BF173" s="81"/>
      <c r="BG173" s="81"/>
      <c r="BH173" s="56" t="s">
        <v>154</v>
      </c>
      <c r="BI173" s="22">
        <v>4</v>
      </c>
      <c r="BJ173" s="23">
        <v>4</v>
      </c>
      <c r="BK173" s="23">
        <v>4</v>
      </c>
      <c r="BL173" s="23">
        <v>4</v>
      </c>
      <c r="BM173" s="56"/>
      <c r="BN173" s="20" t="s">
        <v>155</v>
      </c>
      <c r="BO173" s="22">
        <v>0</v>
      </c>
      <c r="BP173" s="23" t="s">
        <v>156</v>
      </c>
      <c r="BQ173" s="23" t="s">
        <v>239</v>
      </c>
      <c r="BR173" s="58">
        <v>46387</v>
      </c>
      <c r="BS173" s="84">
        <f ca="1">+(REFERENCEMENT_FACADE[[#This Row],[AVIS LIMITE AU / VALIDITE]]&gt;=TODAY())*1</f>
        <v>1</v>
      </c>
      <c r="BT173" s="23" t="s">
        <v>150</v>
      </c>
      <c r="BU17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3" s="97"/>
      <c r="BW17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7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7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3" s="80">
        <f ca="1">REFERENCEMENT_FACADE[[#This Row],[VALIDITE]]</f>
        <v>1</v>
      </c>
      <c r="CF173" s="26">
        <f>IF(RECH_SUPPORT=TRUE,IF(MID(REFERENCEMENT_FACADE[[#This Row],[Colonne support visé]],1,3)="OUI",1,IF(OR(MID(REFERENCEMENT_FACADE[[#This Row],[Colonne support visé]],1,3)="non",MID(REFERENCEMENT_FACADE[[#This Row],[Colonne support visé]],1,2)="SO"),0,0)),1)</f>
        <v>1</v>
      </c>
      <c r="CG173" s="26">
        <f>IF(RECH_HAUTEUR=FALSE,1,IF(AND(MID(REFERENCEMENT_FACADE[[#This Row],[Colonne situation visé]],1,3)="oui",HAUT_VISEE&lt;=REFERENCEMENT_FACADE[[#This Row],[LIMITATION DE HAUTEUR DE FACADE]],HAUT_VISEE&lt;&gt;"",SITUA_VISEE&lt;&gt;""),1,IF(MID(REFERENCEMENT_FACADE[[#This Row],[Colonne situation visé]],1,3)="non",0,"ERREUR")))</f>
        <v>1</v>
      </c>
      <c r="CH17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3" s="26">
        <f ca="1">IF(REFERENCEMENT_FACADE[[#This Row],[Eligibilité procédé]]&lt;&gt;0,COUNTIF(REFERENCEMENT_FACADE[Eligibilité procédé],"&lt;="&amp;REFERENCEMENT_FACADE[[#This Row],[Eligibilité procédé]])-COUNTIF(REFERENCEMENT_FACADE[Eligibilité procédé],"=0"),ROWS(REFERENCEMENT_FACADE[Ordre]))</f>
        <v>168</v>
      </c>
      <c r="CJ173" s="26">
        <f ca="1">IF(COUNTIF((REFERENCEMENT_FACADE[[#This Row],[Validité]:[zone de simicité]]),"&lt;&gt;"&amp;"")=SUM(REFERENCEMENT_FACADE[[#This Row],[Validité]:[zone de simicité]]),ROW(REFERENCEMENT_FACADE[[#This Row],[zone de simicité]]),"")</f>
        <v>173</v>
      </c>
    </row>
    <row r="174" spans="1:88" ht="270" x14ac:dyDescent="0.25">
      <c r="A174" s="92">
        <v>44383</v>
      </c>
      <c r="B174" s="23" t="s">
        <v>186</v>
      </c>
      <c r="C174" s="23" t="s">
        <v>207</v>
      </c>
      <c r="D174" s="23" t="s">
        <v>255</v>
      </c>
      <c r="E174" s="24" t="s">
        <v>209</v>
      </c>
      <c r="F174" s="30" t="s">
        <v>150</v>
      </c>
      <c r="G174" s="31" t="s">
        <v>151</v>
      </c>
      <c r="H174" s="19" t="s">
        <v>151</v>
      </c>
      <c r="I174" s="19" t="s">
        <v>151</v>
      </c>
      <c r="J174" s="42" t="str">
        <f>IF(REFERENCEMENT_FACADE[[#This Row],[Charpente bois (NF DTU 31.1)]]="OUI","SO",IF(OR(REFERENCEMENT_FACADE[[#This Row],[FOB (Sous AT/DTA/ATEx)]]="OUI",REFERENCEMENT_FACADE[[#This Row],[FOB (NF DTU 31.4)]]="OUI"),"OUI","SO"))</f>
        <v>SO</v>
      </c>
      <c r="K174" s="32" t="s">
        <v>151</v>
      </c>
      <c r="L174" s="23" t="s">
        <v>161</v>
      </c>
      <c r="M174" s="23" t="s">
        <v>161</v>
      </c>
      <c r="N174" s="23" t="s">
        <v>161</v>
      </c>
      <c r="O174" s="23" t="s">
        <v>161</v>
      </c>
      <c r="P174" s="23" t="s">
        <v>161</v>
      </c>
      <c r="Q174" s="23" t="s">
        <v>161</v>
      </c>
      <c r="R174" s="23" t="s">
        <v>161</v>
      </c>
      <c r="S174" s="23" t="s">
        <v>161</v>
      </c>
      <c r="T174" s="23" t="s">
        <v>161</v>
      </c>
      <c r="U174" s="23" t="s">
        <v>161</v>
      </c>
      <c r="V174" s="23" t="s">
        <v>161</v>
      </c>
      <c r="W174" s="24" t="s">
        <v>161</v>
      </c>
      <c r="X174" s="23" t="s">
        <v>161</v>
      </c>
      <c r="Y174" s="23" t="s">
        <v>161</v>
      </c>
      <c r="Z174" s="23" t="s">
        <v>161</v>
      </c>
      <c r="AA174" s="23" t="s">
        <v>161</v>
      </c>
      <c r="AB174" s="23" t="s">
        <v>161</v>
      </c>
      <c r="AC174" s="23" t="s">
        <v>161</v>
      </c>
      <c r="AD174" s="23" t="s">
        <v>161</v>
      </c>
      <c r="AE174" s="23" t="s">
        <v>161</v>
      </c>
      <c r="AF174" s="23" t="s">
        <v>161</v>
      </c>
      <c r="AG174" s="23" t="s">
        <v>161</v>
      </c>
      <c r="AH174" s="23" t="s">
        <v>161</v>
      </c>
      <c r="AI174" s="24" t="s">
        <v>161</v>
      </c>
      <c r="AJ174" s="81" t="s">
        <v>256</v>
      </c>
      <c r="AK174" s="81" t="s">
        <v>256</v>
      </c>
      <c r="AL174" s="81" t="s">
        <v>256</v>
      </c>
      <c r="AM174" s="81" t="s">
        <v>256</v>
      </c>
      <c r="AN174" s="81" t="s">
        <v>256</v>
      </c>
      <c r="AO174" s="81" t="s">
        <v>256</v>
      </c>
      <c r="AP174" s="81" t="s">
        <v>256</v>
      </c>
      <c r="AQ174" s="81" t="s">
        <v>256</v>
      </c>
      <c r="AR174" s="81" t="s">
        <v>256</v>
      </c>
      <c r="AS174" s="81" t="s">
        <v>256</v>
      </c>
      <c r="AT174" s="81" t="s">
        <v>256</v>
      </c>
      <c r="AU174" s="81" t="s">
        <v>256</v>
      </c>
      <c r="AV174" s="81" t="s">
        <v>256</v>
      </c>
      <c r="AW174" s="81" t="s">
        <v>256</v>
      </c>
      <c r="AX174" s="81" t="s">
        <v>256</v>
      </c>
      <c r="AY174" s="81" t="s">
        <v>256</v>
      </c>
      <c r="AZ174" s="81" t="s">
        <v>256</v>
      </c>
      <c r="BA174" s="81" t="s">
        <v>256</v>
      </c>
      <c r="BB174" s="81" t="s">
        <v>256</v>
      </c>
      <c r="BC174" s="81" t="s">
        <v>256</v>
      </c>
      <c r="BD174" s="81" t="s">
        <v>256</v>
      </c>
      <c r="BE174" s="81" t="s">
        <v>256</v>
      </c>
      <c r="BF174" s="81" t="s">
        <v>256</v>
      </c>
      <c r="BG174" s="81" t="s">
        <v>256</v>
      </c>
      <c r="BH174" s="56" t="s">
        <v>154</v>
      </c>
      <c r="BI174" s="22">
        <v>4</v>
      </c>
      <c r="BJ174" s="23">
        <v>4</v>
      </c>
      <c r="BK174" s="23">
        <v>4</v>
      </c>
      <c r="BL174" s="23">
        <v>4</v>
      </c>
      <c r="BM174" s="56"/>
      <c r="BN174" s="20" t="s">
        <v>155</v>
      </c>
      <c r="BO174" s="22">
        <v>0</v>
      </c>
      <c r="BP174" s="23" t="s">
        <v>156</v>
      </c>
      <c r="BQ174" s="23" t="s">
        <v>257</v>
      </c>
      <c r="BR174" s="58">
        <v>46295</v>
      </c>
      <c r="BS174" s="84">
        <f ca="1">+(REFERENCEMENT_FACADE[[#This Row],[AVIS LIMITE AU / VALIDITE]]&gt;=TODAY())*1</f>
        <v>1</v>
      </c>
      <c r="BT174" s="23" t="s">
        <v>150</v>
      </c>
      <c r="BU17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4" s="97"/>
      <c r="BW17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7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7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4" s="80">
        <f ca="1">REFERENCEMENT_FACADE[[#This Row],[VALIDITE]]</f>
        <v>1</v>
      </c>
      <c r="CF174" s="26">
        <f>IF(RECH_SUPPORT=TRUE,IF(MID(REFERENCEMENT_FACADE[[#This Row],[Colonne support visé]],1,3)="OUI",1,IF(OR(MID(REFERENCEMENT_FACADE[[#This Row],[Colonne support visé]],1,3)="non",MID(REFERENCEMENT_FACADE[[#This Row],[Colonne support visé]],1,2)="SO"),0,0)),1)</f>
        <v>1</v>
      </c>
      <c r="CG174" s="26">
        <f>IF(RECH_HAUTEUR=FALSE,1,IF(AND(MID(REFERENCEMENT_FACADE[[#This Row],[Colonne situation visé]],1,3)="oui",HAUT_VISEE&lt;=REFERENCEMENT_FACADE[[#This Row],[LIMITATION DE HAUTEUR DE FACADE]],HAUT_VISEE&lt;&gt;"",SITUA_VISEE&lt;&gt;""),1,IF(MID(REFERENCEMENT_FACADE[[#This Row],[Colonne situation visé]],1,3)="non",0,"ERREUR")))</f>
        <v>1</v>
      </c>
      <c r="CH17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4" s="26">
        <f ca="1">IF(REFERENCEMENT_FACADE[[#This Row],[Eligibilité procédé]]&lt;&gt;0,COUNTIF(REFERENCEMENT_FACADE[Eligibilité procédé],"&lt;="&amp;REFERENCEMENT_FACADE[[#This Row],[Eligibilité procédé]])-COUNTIF(REFERENCEMENT_FACADE[Eligibilité procédé],"=0"),ROWS(REFERENCEMENT_FACADE[Ordre]))</f>
        <v>169</v>
      </c>
      <c r="CJ174" s="26">
        <f ca="1">IF(COUNTIF((REFERENCEMENT_FACADE[[#This Row],[Validité]:[zone de simicité]]),"&lt;&gt;"&amp;"")=SUM(REFERENCEMENT_FACADE[[#This Row],[Validité]:[zone de simicité]]),ROW(REFERENCEMENT_FACADE[[#This Row],[zone de simicité]]),"")</f>
        <v>174</v>
      </c>
    </row>
    <row r="175" spans="1:88" ht="240" x14ac:dyDescent="0.25">
      <c r="A175" s="92">
        <v>44230</v>
      </c>
      <c r="B175" s="23" t="s">
        <v>226</v>
      </c>
      <c r="C175" s="23" t="s">
        <v>227</v>
      </c>
      <c r="D175" s="23" t="s">
        <v>229</v>
      </c>
      <c r="E175" s="24" t="s">
        <v>230</v>
      </c>
      <c r="F175" s="57" t="s">
        <v>151</v>
      </c>
      <c r="G175" s="54" t="s">
        <v>150</v>
      </c>
      <c r="H175" s="18" t="s">
        <v>152</v>
      </c>
      <c r="I175" s="19" t="s">
        <v>152</v>
      </c>
      <c r="J175" s="42" t="str">
        <f>IF(REFERENCEMENT_FACADE[[#This Row],[Charpente bois (NF DTU 31.1)]]="OUI","SO",IF(OR(REFERENCEMENT_FACADE[[#This Row],[FOB (Sous AT/DTA/ATEx)]]="OUI",REFERENCEMENT_FACADE[[#This Row],[FOB (NF DTU 31.4)]]="OUI"),"OUI","SO"))</f>
        <v>SO</v>
      </c>
      <c r="K175" s="39" t="s">
        <v>167</v>
      </c>
      <c r="L175" s="23" t="s">
        <v>150</v>
      </c>
      <c r="M175" s="23" t="s">
        <v>150</v>
      </c>
      <c r="N175" s="23" t="s">
        <v>150</v>
      </c>
      <c r="O175" s="23" t="s">
        <v>152</v>
      </c>
      <c r="P175" s="23" t="s">
        <v>152</v>
      </c>
      <c r="Q175" s="23" t="s">
        <v>152</v>
      </c>
      <c r="R175" s="23" t="s">
        <v>152</v>
      </c>
      <c r="S175" s="23" t="s">
        <v>152</v>
      </c>
      <c r="T175" s="23" t="s">
        <v>152</v>
      </c>
      <c r="U175" s="23" t="s">
        <v>152</v>
      </c>
      <c r="V175" s="23" t="s">
        <v>152</v>
      </c>
      <c r="W175" s="24" t="s">
        <v>152</v>
      </c>
      <c r="X175" s="23" t="s">
        <v>150</v>
      </c>
      <c r="Y175" s="23" t="s">
        <v>152</v>
      </c>
      <c r="Z175" s="23" t="s">
        <v>152</v>
      </c>
      <c r="AA175" s="23" t="s">
        <v>152</v>
      </c>
      <c r="AB175" s="23" t="s">
        <v>152</v>
      </c>
      <c r="AC175" s="23" t="s">
        <v>152</v>
      </c>
      <c r="AD175" s="23" t="s">
        <v>152</v>
      </c>
      <c r="AE175" s="23" t="s">
        <v>152</v>
      </c>
      <c r="AF175" s="23" t="s">
        <v>152</v>
      </c>
      <c r="AG175" s="23" t="s">
        <v>152</v>
      </c>
      <c r="AH175" s="23" t="s">
        <v>152</v>
      </c>
      <c r="AI175" s="24" t="s">
        <v>152</v>
      </c>
      <c r="AJ175" s="81" t="s">
        <v>153</v>
      </c>
      <c r="AK175" s="81" t="s">
        <v>153</v>
      </c>
      <c r="AL175" s="81" t="s">
        <v>153</v>
      </c>
      <c r="AM175" s="21"/>
      <c r="AN175" s="21"/>
      <c r="AO175" s="21"/>
      <c r="AP175" s="21"/>
      <c r="AQ175" s="21"/>
      <c r="AR175" s="21"/>
      <c r="AS175" s="21"/>
      <c r="AT175" s="21"/>
      <c r="AU175" s="21"/>
      <c r="AV175" s="81" t="s">
        <v>153</v>
      </c>
      <c r="AW175" s="21"/>
      <c r="AX175" s="21"/>
      <c r="AY175" s="21"/>
      <c r="AZ175" s="21"/>
      <c r="BA175" s="21"/>
      <c r="BB175" s="21"/>
      <c r="BC175" s="21"/>
      <c r="BD175" s="21"/>
      <c r="BE175" s="21"/>
      <c r="BF175" s="21"/>
      <c r="BG175" s="21"/>
      <c r="BH175" s="56" t="s">
        <v>154</v>
      </c>
      <c r="BI175" s="22">
        <v>4</v>
      </c>
      <c r="BJ175" s="23">
        <v>2</v>
      </c>
      <c r="BK175" s="23">
        <v>1</v>
      </c>
      <c r="BL175" s="23">
        <v>1</v>
      </c>
      <c r="BM175" s="56"/>
      <c r="BN175" s="20" t="s">
        <v>155</v>
      </c>
      <c r="BO175" s="22">
        <v>0</v>
      </c>
      <c r="BP175" s="51" t="s">
        <v>164</v>
      </c>
      <c r="BQ175" s="23" t="s">
        <v>231</v>
      </c>
      <c r="BR175" s="53">
        <v>46022</v>
      </c>
      <c r="BS175" s="84">
        <f ca="1">+(REFERENCEMENT_FACADE[[#This Row],[AVIS LIMITE AU / VALIDITE]]&gt;=TODAY())*1</f>
        <v>1</v>
      </c>
      <c r="BT175" s="23" t="s">
        <v>152</v>
      </c>
      <c r="BU17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75" s="97"/>
      <c r="BW17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7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7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7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7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5" s="80">
        <f ca="1">REFERENCEMENT_FACADE[[#This Row],[VALIDITE]]</f>
        <v>1</v>
      </c>
      <c r="CF175" s="26">
        <f>IF(RECH_SUPPORT=TRUE,IF(MID(REFERENCEMENT_FACADE[[#This Row],[Colonne support visé]],1,3)="OUI",1,IF(OR(MID(REFERENCEMENT_FACADE[[#This Row],[Colonne support visé]],1,3)="non",MID(REFERENCEMENT_FACADE[[#This Row],[Colonne support visé]],1,2)="SO"),0,0)),1)</f>
        <v>1</v>
      </c>
      <c r="CG175" s="26">
        <f>IF(RECH_HAUTEUR=FALSE,1,IF(AND(MID(REFERENCEMENT_FACADE[[#This Row],[Colonne situation visé]],1,3)="oui",HAUT_VISEE&lt;=REFERENCEMENT_FACADE[[#This Row],[LIMITATION DE HAUTEUR DE FACADE]],HAUT_VISEE&lt;&gt;"",SITUA_VISEE&lt;&gt;""),1,IF(MID(REFERENCEMENT_FACADE[[#This Row],[Colonne situation visé]],1,3)="non",0,"ERREUR")))</f>
        <v>1</v>
      </c>
      <c r="CH17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5" s="26">
        <f ca="1">IF(REFERENCEMENT_FACADE[[#This Row],[Eligibilité procédé]]&lt;&gt;0,COUNTIF(REFERENCEMENT_FACADE[Eligibilité procédé],"&lt;="&amp;REFERENCEMENT_FACADE[[#This Row],[Eligibilité procédé]])-COUNTIF(REFERENCEMENT_FACADE[Eligibilité procédé],"=0"),ROWS(REFERENCEMENT_FACADE[Ordre]))</f>
        <v>170</v>
      </c>
      <c r="CJ175" s="26">
        <f ca="1">IF(COUNTIF((REFERENCEMENT_FACADE[[#This Row],[Validité]:[zone de simicité]]),"&lt;&gt;"&amp;"")=SUM(REFERENCEMENT_FACADE[[#This Row],[Validité]:[zone de simicité]]),ROW(REFERENCEMENT_FACADE[[#This Row],[zone de simicité]]),"")</f>
        <v>175</v>
      </c>
    </row>
    <row r="176" spans="1:88" ht="240" x14ac:dyDescent="0.25">
      <c r="A176" s="82">
        <v>44230</v>
      </c>
      <c r="B176" s="51" t="s">
        <v>158</v>
      </c>
      <c r="C176" s="51" t="s">
        <v>194</v>
      </c>
      <c r="D176" s="23" t="s">
        <v>233</v>
      </c>
      <c r="E176" s="24" t="s">
        <v>234</v>
      </c>
      <c r="F176" s="30" t="s">
        <v>151</v>
      </c>
      <c r="G176" s="31" t="s">
        <v>150</v>
      </c>
      <c r="H176" s="19" t="s">
        <v>152</v>
      </c>
      <c r="I176" s="19" t="s">
        <v>152</v>
      </c>
      <c r="J176" s="42" t="str">
        <f>IF(REFERENCEMENT_FACADE[[#This Row],[Charpente bois (NF DTU 31.1)]]="OUI","SO",IF(OR(REFERENCEMENT_FACADE[[#This Row],[FOB (Sous AT/DTA/ATEx)]]="OUI",REFERENCEMENT_FACADE[[#This Row],[FOB (NF DTU 31.4)]]="OUI"),"OUI","SO"))</f>
        <v>SO</v>
      </c>
      <c r="K176" s="39" t="s">
        <v>167</v>
      </c>
      <c r="L176" s="23" t="s">
        <v>150</v>
      </c>
      <c r="M176" s="23" t="s">
        <v>150</v>
      </c>
      <c r="N176" s="23" t="s">
        <v>150</v>
      </c>
      <c r="O176" s="23" t="s">
        <v>152</v>
      </c>
      <c r="P176" s="23" t="s">
        <v>152</v>
      </c>
      <c r="Q176" s="23" t="s">
        <v>152</v>
      </c>
      <c r="R176" s="23" t="s">
        <v>152</v>
      </c>
      <c r="S176" s="23" t="s">
        <v>152</v>
      </c>
      <c r="T176" s="23" t="s">
        <v>152</v>
      </c>
      <c r="U176" s="23" t="s">
        <v>152</v>
      </c>
      <c r="V176" s="23" t="s">
        <v>152</v>
      </c>
      <c r="W176" s="24" t="s">
        <v>152</v>
      </c>
      <c r="X176" s="23" t="s">
        <v>150</v>
      </c>
      <c r="Y176" s="23" t="s">
        <v>152</v>
      </c>
      <c r="Z176" s="23" t="s">
        <v>152</v>
      </c>
      <c r="AA176" s="23" t="s">
        <v>152</v>
      </c>
      <c r="AB176" s="23" t="s">
        <v>152</v>
      </c>
      <c r="AC176" s="23" t="s">
        <v>152</v>
      </c>
      <c r="AD176" s="23" t="s">
        <v>152</v>
      </c>
      <c r="AE176" s="23" t="s">
        <v>152</v>
      </c>
      <c r="AF176" s="23" t="s">
        <v>152</v>
      </c>
      <c r="AG176" s="23" t="s">
        <v>152</v>
      </c>
      <c r="AH176" s="23" t="s">
        <v>152</v>
      </c>
      <c r="AI176" s="24" t="s">
        <v>152</v>
      </c>
      <c r="AJ176" s="81" t="s">
        <v>153</v>
      </c>
      <c r="AK176" s="81" t="s">
        <v>153</v>
      </c>
      <c r="AL176" s="81" t="s">
        <v>153</v>
      </c>
      <c r="AM176" s="21"/>
      <c r="AN176" s="21"/>
      <c r="AO176" s="21"/>
      <c r="AP176" s="21"/>
      <c r="AQ176" s="21"/>
      <c r="AR176" s="21"/>
      <c r="AS176" s="21"/>
      <c r="AT176" s="21"/>
      <c r="AU176" s="21"/>
      <c r="AV176" s="81" t="s">
        <v>153</v>
      </c>
      <c r="AW176" s="21"/>
      <c r="AX176" s="21"/>
      <c r="AY176" s="21"/>
      <c r="AZ176" s="21"/>
      <c r="BA176" s="21"/>
      <c r="BB176" s="21"/>
      <c r="BC176" s="21"/>
      <c r="BD176" s="21"/>
      <c r="BE176" s="21"/>
      <c r="BF176" s="21"/>
      <c r="BG176" s="21"/>
      <c r="BH176" s="56" t="s">
        <v>154</v>
      </c>
      <c r="BI176" s="22">
        <v>4</v>
      </c>
      <c r="BJ176" s="23">
        <v>4</v>
      </c>
      <c r="BK176" s="23">
        <v>4</v>
      </c>
      <c r="BL176" s="23">
        <v>4</v>
      </c>
      <c r="BM176" s="89"/>
      <c r="BN176" s="20" t="s">
        <v>155</v>
      </c>
      <c r="BO176" s="22">
        <v>0</v>
      </c>
      <c r="BP176" s="23" t="s">
        <v>164</v>
      </c>
      <c r="BQ176" s="23" t="s">
        <v>235</v>
      </c>
      <c r="BR176" s="58">
        <v>46446</v>
      </c>
      <c r="BS176" s="84">
        <f ca="1">+(REFERENCEMENT_FACADE[[#This Row],[AVIS LIMITE AU / VALIDITE]]&gt;=TODAY())*1</f>
        <v>1</v>
      </c>
      <c r="BT176" s="23" t="s">
        <v>150</v>
      </c>
      <c r="BU17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6" s="97"/>
      <c r="BW17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7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7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7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6" s="80">
        <f ca="1">REFERENCEMENT_FACADE[[#This Row],[VALIDITE]]</f>
        <v>1</v>
      </c>
      <c r="CF176" s="26">
        <f>IF(RECH_SUPPORT=TRUE,IF(MID(REFERENCEMENT_FACADE[[#This Row],[Colonne support visé]],1,3)="OUI",1,IF(OR(MID(REFERENCEMENT_FACADE[[#This Row],[Colonne support visé]],1,3)="non",MID(REFERENCEMENT_FACADE[[#This Row],[Colonne support visé]],1,2)="SO"),0,0)),1)</f>
        <v>1</v>
      </c>
      <c r="CG176" s="26">
        <f>IF(RECH_HAUTEUR=FALSE,1,IF(AND(MID(REFERENCEMENT_FACADE[[#This Row],[Colonne situation visé]],1,3)="oui",HAUT_VISEE&lt;=REFERENCEMENT_FACADE[[#This Row],[LIMITATION DE HAUTEUR DE FACADE]],HAUT_VISEE&lt;&gt;"",SITUA_VISEE&lt;&gt;""),1,IF(MID(REFERENCEMENT_FACADE[[#This Row],[Colonne situation visé]],1,3)="non",0,"ERREUR")))</f>
        <v>1</v>
      </c>
      <c r="CH17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6" s="26">
        <f ca="1">IF(REFERENCEMENT_FACADE[[#This Row],[Eligibilité procédé]]&lt;&gt;0,COUNTIF(REFERENCEMENT_FACADE[Eligibilité procédé],"&lt;="&amp;REFERENCEMENT_FACADE[[#This Row],[Eligibilité procédé]])-COUNTIF(REFERENCEMENT_FACADE[Eligibilité procédé],"=0"),ROWS(REFERENCEMENT_FACADE[Ordre]))</f>
        <v>171</v>
      </c>
      <c r="CJ176" s="26">
        <f ca="1">IF(COUNTIF((REFERENCEMENT_FACADE[[#This Row],[Validité]:[zone de simicité]]),"&lt;&gt;"&amp;"")=SUM(REFERENCEMENT_FACADE[[#This Row],[Validité]:[zone de simicité]]),ROW(REFERENCEMENT_FACADE[[#This Row],[zone de simicité]]),"")</f>
        <v>176</v>
      </c>
    </row>
    <row r="177" spans="1:88" ht="240" x14ac:dyDescent="0.25">
      <c r="A177" s="82">
        <v>44230</v>
      </c>
      <c r="B177" s="51" t="s">
        <v>158</v>
      </c>
      <c r="C177" s="51" t="s">
        <v>194</v>
      </c>
      <c r="D177" s="23" t="s">
        <v>236</v>
      </c>
      <c r="E177" s="24" t="s">
        <v>234</v>
      </c>
      <c r="F177" s="30" t="s">
        <v>151</v>
      </c>
      <c r="G177" s="31" t="s">
        <v>150</v>
      </c>
      <c r="H177" s="19" t="s">
        <v>152</v>
      </c>
      <c r="I177" s="19" t="s">
        <v>152</v>
      </c>
      <c r="J177" s="42" t="str">
        <f>IF(REFERENCEMENT_FACADE[[#This Row],[Charpente bois (NF DTU 31.1)]]="OUI","SO",IF(OR(REFERENCEMENT_FACADE[[#This Row],[FOB (Sous AT/DTA/ATEx)]]="OUI",REFERENCEMENT_FACADE[[#This Row],[FOB (NF DTU 31.4)]]="OUI"),"OUI","SO"))</f>
        <v>SO</v>
      </c>
      <c r="K177" s="39" t="s">
        <v>167</v>
      </c>
      <c r="L177" s="23" t="s">
        <v>150</v>
      </c>
      <c r="M177" s="23" t="s">
        <v>150</v>
      </c>
      <c r="N177" s="23" t="s">
        <v>150</v>
      </c>
      <c r="O177" s="23" t="s">
        <v>152</v>
      </c>
      <c r="P177" s="23" t="s">
        <v>152</v>
      </c>
      <c r="Q177" s="23" t="s">
        <v>152</v>
      </c>
      <c r="R177" s="23" t="s">
        <v>152</v>
      </c>
      <c r="S177" s="23" t="s">
        <v>152</v>
      </c>
      <c r="T177" s="23" t="s">
        <v>152</v>
      </c>
      <c r="U177" s="23" t="s">
        <v>152</v>
      </c>
      <c r="V177" s="23" t="s">
        <v>152</v>
      </c>
      <c r="W177" s="24" t="s">
        <v>152</v>
      </c>
      <c r="X177" s="23" t="s">
        <v>150</v>
      </c>
      <c r="Y177" s="23" t="s">
        <v>152</v>
      </c>
      <c r="Z177" s="23" t="s">
        <v>152</v>
      </c>
      <c r="AA177" s="23" t="s">
        <v>152</v>
      </c>
      <c r="AB177" s="23" t="s">
        <v>152</v>
      </c>
      <c r="AC177" s="23" t="s">
        <v>152</v>
      </c>
      <c r="AD177" s="23" t="s">
        <v>152</v>
      </c>
      <c r="AE177" s="23" t="s">
        <v>152</v>
      </c>
      <c r="AF177" s="23" t="s">
        <v>152</v>
      </c>
      <c r="AG177" s="23" t="s">
        <v>152</v>
      </c>
      <c r="AH177" s="23" t="s">
        <v>152</v>
      </c>
      <c r="AI177" s="24" t="s">
        <v>152</v>
      </c>
      <c r="AJ177" s="81" t="s">
        <v>153</v>
      </c>
      <c r="AK177" s="81" t="s">
        <v>153</v>
      </c>
      <c r="AL177" s="81" t="s">
        <v>153</v>
      </c>
      <c r="AM177" s="21"/>
      <c r="AN177" s="21"/>
      <c r="AO177" s="21"/>
      <c r="AP177" s="21"/>
      <c r="AQ177" s="21"/>
      <c r="AR177" s="21"/>
      <c r="AS177" s="21"/>
      <c r="AT177" s="21"/>
      <c r="AU177" s="21"/>
      <c r="AV177" s="81" t="s">
        <v>153</v>
      </c>
      <c r="AW177" s="21"/>
      <c r="AX177" s="21"/>
      <c r="AY177" s="21"/>
      <c r="AZ177" s="21"/>
      <c r="BA177" s="21"/>
      <c r="BB177" s="21"/>
      <c r="BC177" s="21"/>
      <c r="BD177" s="21"/>
      <c r="BE177" s="21"/>
      <c r="BF177" s="21"/>
      <c r="BG177" s="21"/>
      <c r="BH177" s="56" t="s">
        <v>154</v>
      </c>
      <c r="BI177" s="22">
        <v>4</v>
      </c>
      <c r="BJ177" s="23">
        <v>4</v>
      </c>
      <c r="BK177" s="23">
        <v>4</v>
      </c>
      <c r="BL177" s="23">
        <v>4</v>
      </c>
      <c r="BM177" s="89"/>
      <c r="BN177" s="20" t="s">
        <v>155</v>
      </c>
      <c r="BO177" s="22">
        <v>0</v>
      </c>
      <c r="BP177" s="23" t="s">
        <v>164</v>
      </c>
      <c r="BQ177" s="23" t="s">
        <v>237</v>
      </c>
      <c r="BR177" s="58">
        <v>46446</v>
      </c>
      <c r="BS177" s="84">
        <f ca="1">+(REFERENCEMENT_FACADE[[#This Row],[AVIS LIMITE AU / VALIDITE]]&gt;=TODAY())*1</f>
        <v>1</v>
      </c>
      <c r="BT177" s="23" t="s">
        <v>150</v>
      </c>
      <c r="BU17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7" s="97"/>
      <c r="BW17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7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7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7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7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7" s="80">
        <f ca="1">REFERENCEMENT_FACADE[[#This Row],[VALIDITE]]</f>
        <v>1</v>
      </c>
      <c r="CF177" s="26">
        <f>IF(RECH_SUPPORT=TRUE,IF(MID(REFERENCEMENT_FACADE[[#This Row],[Colonne support visé]],1,3)="OUI",1,IF(OR(MID(REFERENCEMENT_FACADE[[#This Row],[Colonne support visé]],1,3)="non",MID(REFERENCEMENT_FACADE[[#This Row],[Colonne support visé]],1,2)="SO"),0,0)),1)</f>
        <v>1</v>
      </c>
      <c r="CG177" s="26">
        <f>IF(RECH_HAUTEUR=FALSE,1,IF(AND(MID(REFERENCEMENT_FACADE[[#This Row],[Colonne situation visé]],1,3)="oui",HAUT_VISEE&lt;=REFERENCEMENT_FACADE[[#This Row],[LIMITATION DE HAUTEUR DE FACADE]],HAUT_VISEE&lt;&gt;"",SITUA_VISEE&lt;&gt;""),1,IF(MID(REFERENCEMENT_FACADE[[#This Row],[Colonne situation visé]],1,3)="non",0,"ERREUR")))</f>
        <v>1</v>
      </c>
      <c r="CH17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7" s="26">
        <f ca="1">IF(REFERENCEMENT_FACADE[[#This Row],[Eligibilité procédé]]&lt;&gt;0,COUNTIF(REFERENCEMENT_FACADE[Eligibilité procédé],"&lt;="&amp;REFERENCEMENT_FACADE[[#This Row],[Eligibilité procédé]])-COUNTIF(REFERENCEMENT_FACADE[Eligibilité procédé],"=0"),ROWS(REFERENCEMENT_FACADE[Ordre]))</f>
        <v>172</v>
      </c>
      <c r="CJ177" s="26">
        <f ca="1">IF(COUNTIF((REFERENCEMENT_FACADE[[#This Row],[Validité]:[zone de simicité]]),"&lt;&gt;"&amp;"")=SUM(REFERENCEMENT_FACADE[[#This Row],[Validité]:[zone de simicité]]),ROW(REFERENCEMENT_FACADE[[#This Row],[zone de simicité]]),"")</f>
        <v>177</v>
      </c>
    </row>
    <row r="178" spans="1:88" ht="270" x14ac:dyDescent="0.25">
      <c r="A178" s="82">
        <v>44230</v>
      </c>
      <c r="B178" s="23" t="s">
        <v>186</v>
      </c>
      <c r="C178" s="23" t="s">
        <v>207</v>
      </c>
      <c r="D178" s="23" t="s">
        <v>218</v>
      </c>
      <c r="E178" s="24" t="s">
        <v>209</v>
      </c>
      <c r="F178" s="30" t="s">
        <v>150</v>
      </c>
      <c r="G178" s="31" t="s">
        <v>151</v>
      </c>
      <c r="H178" s="19" t="s">
        <v>151</v>
      </c>
      <c r="I178" s="19" t="s">
        <v>151</v>
      </c>
      <c r="J178" s="42" t="str">
        <f>IF(REFERENCEMENT_FACADE[[#This Row],[Charpente bois (NF DTU 31.1)]]="OUI","SO",IF(OR(REFERENCEMENT_FACADE[[#This Row],[FOB (Sous AT/DTA/ATEx)]]="OUI",REFERENCEMENT_FACADE[[#This Row],[FOB (NF DTU 31.4)]]="OUI"),"OUI","SO"))</f>
        <v>SO</v>
      </c>
      <c r="K178" s="32" t="s">
        <v>151</v>
      </c>
      <c r="L178" s="23" t="s">
        <v>161</v>
      </c>
      <c r="M178" s="23" t="s">
        <v>161</v>
      </c>
      <c r="N178" s="23" t="s">
        <v>161</v>
      </c>
      <c r="O178" s="23" t="s">
        <v>161</v>
      </c>
      <c r="P178" s="23" t="s">
        <v>161</v>
      </c>
      <c r="Q178" s="23" t="s">
        <v>161</v>
      </c>
      <c r="R178" s="23" t="s">
        <v>161</v>
      </c>
      <c r="S178" s="23" t="s">
        <v>161</v>
      </c>
      <c r="T178" s="23" t="s">
        <v>161</v>
      </c>
      <c r="U178" s="23" t="s">
        <v>161</v>
      </c>
      <c r="V178" s="23" t="s">
        <v>161</v>
      </c>
      <c r="W178" s="24" t="s">
        <v>161</v>
      </c>
      <c r="X178" s="23" t="s">
        <v>161</v>
      </c>
      <c r="Y178" s="23" t="s">
        <v>161</v>
      </c>
      <c r="Z178" s="23" t="s">
        <v>161</v>
      </c>
      <c r="AA178" s="23" t="s">
        <v>161</v>
      </c>
      <c r="AB178" s="23" t="s">
        <v>161</v>
      </c>
      <c r="AC178" s="23" t="s">
        <v>161</v>
      </c>
      <c r="AD178" s="23" t="s">
        <v>161</v>
      </c>
      <c r="AE178" s="23" t="s">
        <v>161</v>
      </c>
      <c r="AF178" s="23" t="s">
        <v>152</v>
      </c>
      <c r="AG178" s="23" t="s">
        <v>152</v>
      </c>
      <c r="AH178" s="23" t="s">
        <v>152</v>
      </c>
      <c r="AI178" s="24" t="s">
        <v>152</v>
      </c>
      <c r="AJ178" s="81" t="s">
        <v>210</v>
      </c>
      <c r="AK178" s="81" t="s">
        <v>210</v>
      </c>
      <c r="AL178" s="81" t="s">
        <v>210</v>
      </c>
      <c r="AM178" s="81" t="s">
        <v>210</v>
      </c>
      <c r="AN178" s="81" t="s">
        <v>210</v>
      </c>
      <c r="AO178" s="81" t="s">
        <v>210</v>
      </c>
      <c r="AP178" s="81" t="s">
        <v>210</v>
      </c>
      <c r="AQ178" s="81" t="s">
        <v>210</v>
      </c>
      <c r="AR178" s="81" t="s">
        <v>210</v>
      </c>
      <c r="AS178" s="81" t="s">
        <v>210</v>
      </c>
      <c r="AT178" s="81" t="s">
        <v>210</v>
      </c>
      <c r="AU178" s="81" t="s">
        <v>210</v>
      </c>
      <c r="AV178" s="81" t="s">
        <v>210</v>
      </c>
      <c r="AW178" s="81" t="s">
        <v>210</v>
      </c>
      <c r="AX178" s="81" t="s">
        <v>210</v>
      </c>
      <c r="AY178" s="81" t="s">
        <v>210</v>
      </c>
      <c r="AZ178" s="81" t="s">
        <v>210</v>
      </c>
      <c r="BA178" s="81" t="s">
        <v>210</v>
      </c>
      <c r="BB178" s="81" t="s">
        <v>210</v>
      </c>
      <c r="BC178" s="81" t="s">
        <v>210</v>
      </c>
      <c r="BD178" s="81"/>
      <c r="BE178" s="81"/>
      <c r="BF178" s="81"/>
      <c r="BG178" s="81"/>
      <c r="BH178" s="56" t="s">
        <v>154</v>
      </c>
      <c r="BI178" s="22">
        <v>4</v>
      </c>
      <c r="BJ178" s="23">
        <v>2</v>
      </c>
      <c r="BK178" s="23">
        <v>1</v>
      </c>
      <c r="BL178" s="23">
        <v>1</v>
      </c>
      <c r="BM178" s="56"/>
      <c r="BN178" s="20" t="s">
        <v>155</v>
      </c>
      <c r="BO178" s="22">
        <v>0</v>
      </c>
      <c r="BP178" s="23" t="s">
        <v>156</v>
      </c>
      <c r="BQ178" s="23" t="s">
        <v>219</v>
      </c>
      <c r="BR178" s="58">
        <v>46081</v>
      </c>
      <c r="BS178" s="84">
        <f ca="1">+(REFERENCEMENT_FACADE[[#This Row],[AVIS LIMITE AU / VALIDITE]]&gt;=TODAY())*1</f>
        <v>1</v>
      </c>
      <c r="BT178" s="23" t="s">
        <v>150</v>
      </c>
      <c r="BU17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8" s="97"/>
      <c r="BW17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7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7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7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8" s="80">
        <f ca="1">REFERENCEMENT_FACADE[[#This Row],[VALIDITE]]</f>
        <v>1</v>
      </c>
      <c r="CF178" s="26">
        <f>IF(RECH_SUPPORT=TRUE,IF(MID(REFERENCEMENT_FACADE[[#This Row],[Colonne support visé]],1,3)="OUI",1,IF(OR(MID(REFERENCEMENT_FACADE[[#This Row],[Colonne support visé]],1,3)="non",MID(REFERENCEMENT_FACADE[[#This Row],[Colonne support visé]],1,2)="SO"),0,0)),1)</f>
        <v>1</v>
      </c>
      <c r="CG178" s="26">
        <f>IF(RECH_HAUTEUR=FALSE,1,IF(AND(MID(REFERENCEMENT_FACADE[[#This Row],[Colonne situation visé]],1,3)="oui",HAUT_VISEE&lt;=REFERENCEMENT_FACADE[[#This Row],[LIMITATION DE HAUTEUR DE FACADE]],HAUT_VISEE&lt;&gt;"",SITUA_VISEE&lt;&gt;""),1,IF(MID(REFERENCEMENT_FACADE[[#This Row],[Colonne situation visé]],1,3)="non",0,"ERREUR")))</f>
        <v>1</v>
      </c>
      <c r="CH17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8" s="26">
        <f ca="1">IF(REFERENCEMENT_FACADE[[#This Row],[Eligibilité procédé]]&lt;&gt;0,COUNTIF(REFERENCEMENT_FACADE[Eligibilité procédé],"&lt;="&amp;REFERENCEMENT_FACADE[[#This Row],[Eligibilité procédé]])-COUNTIF(REFERENCEMENT_FACADE[Eligibilité procédé],"=0"),ROWS(REFERENCEMENT_FACADE[Ordre]))</f>
        <v>173</v>
      </c>
      <c r="CJ178" s="26">
        <f ca="1">IF(COUNTIF((REFERENCEMENT_FACADE[[#This Row],[Validité]:[zone de simicité]]),"&lt;&gt;"&amp;"")=SUM(REFERENCEMENT_FACADE[[#This Row],[Validité]:[zone de simicité]]),ROW(REFERENCEMENT_FACADE[[#This Row],[zone de simicité]]),"")</f>
        <v>178</v>
      </c>
    </row>
    <row r="179" spans="1:88" ht="270" x14ac:dyDescent="0.25">
      <c r="A179" s="82">
        <v>44230</v>
      </c>
      <c r="B179" s="23" t="s">
        <v>186</v>
      </c>
      <c r="C179" s="23" t="s">
        <v>207</v>
      </c>
      <c r="D179" s="23" t="s">
        <v>220</v>
      </c>
      <c r="E179" s="24" t="s">
        <v>209</v>
      </c>
      <c r="F179" s="30" t="s">
        <v>150</v>
      </c>
      <c r="G179" s="31" t="s">
        <v>151</v>
      </c>
      <c r="H179" s="19" t="s">
        <v>151</v>
      </c>
      <c r="I179" s="19" t="s">
        <v>151</v>
      </c>
      <c r="J179" s="42" t="str">
        <f>IF(REFERENCEMENT_FACADE[[#This Row],[Charpente bois (NF DTU 31.1)]]="OUI","SO",IF(OR(REFERENCEMENT_FACADE[[#This Row],[FOB (Sous AT/DTA/ATEx)]]="OUI",REFERENCEMENT_FACADE[[#This Row],[FOB (NF DTU 31.4)]]="OUI"),"OUI","SO"))</f>
        <v>SO</v>
      </c>
      <c r="K179" s="32" t="s">
        <v>151</v>
      </c>
      <c r="L179" s="23" t="s">
        <v>161</v>
      </c>
      <c r="M179" s="23" t="s">
        <v>161</v>
      </c>
      <c r="N179" s="23" t="s">
        <v>161</v>
      </c>
      <c r="O179" s="23" t="s">
        <v>161</v>
      </c>
      <c r="P179" s="23" t="s">
        <v>161</v>
      </c>
      <c r="Q179" s="23" t="s">
        <v>161</v>
      </c>
      <c r="R179" s="23" t="s">
        <v>161</v>
      </c>
      <c r="S179" s="23" t="s">
        <v>161</v>
      </c>
      <c r="T179" s="23" t="s">
        <v>161</v>
      </c>
      <c r="U179" s="23" t="s">
        <v>161</v>
      </c>
      <c r="V179" s="23" t="s">
        <v>161</v>
      </c>
      <c r="W179" s="24" t="s">
        <v>161</v>
      </c>
      <c r="X179" s="23" t="s">
        <v>161</v>
      </c>
      <c r="Y179" s="23" t="s">
        <v>161</v>
      </c>
      <c r="Z179" s="23" t="s">
        <v>161</v>
      </c>
      <c r="AA179" s="23" t="s">
        <v>161</v>
      </c>
      <c r="AB179" s="23" t="s">
        <v>161</v>
      </c>
      <c r="AC179" s="23" t="s">
        <v>161</v>
      </c>
      <c r="AD179" s="23" t="s">
        <v>161</v>
      </c>
      <c r="AE179" s="23" t="s">
        <v>161</v>
      </c>
      <c r="AF179" s="23" t="s">
        <v>152</v>
      </c>
      <c r="AG179" s="23" t="s">
        <v>152</v>
      </c>
      <c r="AH179" s="23" t="s">
        <v>152</v>
      </c>
      <c r="AI179" s="24" t="s">
        <v>152</v>
      </c>
      <c r="AJ179" s="81" t="s">
        <v>210</v>
      </c>
      <c r="AK179" s="81" t="s">
        <v>210</v>
      </c>
      <c r="AL179" s="81" t="s">
        <v>210</v>
      </c>
      <c r="AM179" s="81" t="s">
        <v>210</v>
      </c>
      <c r="AN179" s="81" t="s">
        <v>210</v>
      </c>
      <c r="AO179" s="81" t="s">
        <v>210</v>
      </c>
      <c r="AP179" s="81" t="s">
        <v>210</v>
      </c>
      <c r="AQ179" s="81" t="s">
        <v>210</v>
      </c>
      <c r="AR179" s="81" t="s">
        <v>210</v>
      </c>
      <c r="AS179" s="81" t="s">
        <v>210</v>
      </c>
      <c r="AT179" s="81" t="s">
        <v>210</v>
      </c>
      <c r="AU179" s="81" t="s">
        <v>210</v>
      </c>
      <c r="AV179" s="81" t="s">
        <v>210</v>
      </c>
      <c r="AW179" s="81" t="s">
        <v>210</v>
      </c>
      <c r="AX179" s="81" t="s">
        <v>210</v>
      </c>
      <c r="AY179" s="81" t="s">
        <v>210</v>
      </c>
      <c r="AZ179" s="81" t="s">
        <v>210</v>
      </c>
      <c r="BA179" s="81" t="s">
        <v>210</v>
      </c>
      <c r="BB179" s="81" t="s">
        <v>210</v>
      </c>
      <c r="BC179" s="81" t="s">
        <v>210</v>
      </c>
      <c r="BD179" s="81"/>
      <c r="BE179" s="81"/>
      <c r="BF179" s="81"/>
      <c r="BG179" s="81"/>
      <c r="BH179" s="56" t="s">
        <v>154</v>
      </c>
      <c r="BI179" s="22">
        <v>4</v>
      </c>
      <c r="BJ179" s="23">
        <v>2</v>
      </c>
      <c r="BK179" s="23">
        <v>1</v>
      </c>
      <c r="BL179" s="23">
        <v>1</v>
      </c>
      <c r="BM179" s="56"/>
      <c r="BN179" s="20" t="s">
        <v>155</v>
      </c>
      <c r="BO179" s="22">
        <v>0</v>
      </c>
      <c r="BP179" s="23" t="s">
        <v>156</v>
      </c>
      <c r="BQ179" s="23" t="s">
        <v>221</v>
      </c>
      <c r="BR179" s="58">
        <v>46081</v>
      </c>
      <c r="BS179" s="84">
        <f ca="1">+(REFERENCEMENT_FACADE[[#This Row],[AVIS LIMITE AU / VALIDITE]]&gt;=TODAY())*1</f>
        <v>1</v>
      </c>
      <c r="BT179" s="23" t="s">
        <v>150</v>
      </c>
      <c r="BU17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9" s="97"/>
      <c r="BW179"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7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9"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7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9"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7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7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9" s="80">
        <f ca="1">REFERENCEMENT_FACADE[[#This Row],[VALIDITE]]</f>
        <v>1</v>
      </c>
      <c r="CF179" s="26">
        <f>IF(RECH_SUPPORT=TRUE,IF(MID(REFERENCEMENT_FACADE[[#This Row],[Colonne support visé]],1,3)="OUI",1,IF(OR(MID(REFERENCEMENT_FACADE[[#This Row],[Colonne support visé]],1,3)="non",MID(REFERENCEMENT_FACADE[[#This Row],[Colonne support visé]],1,2)="SO"),0,0)),1)</f>
        <v>1</v>
      </c>
      <c r="CG179" s="26">
        <f>IF(RECH_HAUTEUR=FALSE,1,IF(AND(MID(REFERENCEMENT_FACADE[[#This Row],[Colonne situation visé]],1,3)="oui",HAUT_VISEE&lt;=REFERENCEMENT_FACADE[[#This Row],[LIMITATION DE HAUTEUR DE FACADE]],HAUT_VISEE&lt;&gt;"",SITUA_VISEE&lt;&gt;""),1,IF(MID(REFERENCEMENT_FACADE[[#This Row],[Colonne situation visé]],1,3)="non",0,"ERREUR")))</f>
        <v>1</v>
      </c>
      <c r="CH17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9" s="26">
        <f ca="1">IF(REFERENCEMENT_FACADE[[#This Row],[Eligibilité procédé]]&lt;&gt;0,COUNTIF(REFERENCEMENT_FACADE[Eligibilité procédé],"&lt;="&amp;REFERENCEMENT_FACADE[[#This Row],[Eligibilité procédé]])-COUNTIF(REFERENCEMENT_FACADE[Eligibilité procédé],"=0"),ROWS(REFERENCEMENT_FACADE[Ordre]))</f>
        <v>174</v>
      </c>
      <c r="CJ179" s="26">
        <f ca="1">IF(COUNTIF((REFERENCEMENT_FACADE[[#This Row],[Validité]:[zone de simicité]]),"&lt;&gt;"&amp;"")=SUM(REFERENCEMENT_FACADE[[#This Row],[Validité]:[zone de simicité]]),ROW(REFERENCEMENT_FACADE[[#This Row],[zone de simicité]]),"")</f>
        <v>179</v>
      </c>
    </row>
    <row r="180" spans="1:88" ht="270" x14ac:dyDescent="0.25">
      <c r="A180" s="113">
        <v>44230</v>
      </c>
      <c r="B180" s="23" t="s">
        <v>186</v>
      </c>
      <c r="C180" s="23" t="s">
        <v>207</v>
      </c>
      <c r="D180" s="23" t="s">
        <v>222</v>
      </c>
      <c r="E180" s="24" t="s">
        <v>209</v>
      </c>
      <c r="F180" s="30" t="s">
        <v>150</v>
      </c>
      <c r="G180" s="31" t="s">
        <v>151</v>
      </c>
      <c r="H180" s="19" t="s">
        <v>151</v>
      </c>
      <c r="I180" s="19" t="s">
        <v>151</v>
      </c>
      <c r="J180" s="42" t="str">
        <f>IF(REFERENCEMENT_FACADE[[#This Row],[Charpente bois (NF DTU 31.1)]]="OUI","SO",IF(OR(REFERENCEMENT_FACADE[[#This Row],[FOB (Sous AT/DTA/ATEx)]]="OUI",REFERENCEMENT_FACADE[[#This Row],[FOB (NF DTU 31.4)]]="OUI"),"OUI","SO"))</f>
        <v>SO</v>
      </c>
      <c r="K180" s="32" t="s">
        <v>151</v>
      </c>
      <c r="L180" s="23" t="s">
        <v>161</v>
      </c>
      <c r="M180" s="23" t="s">
        <v>161</v>
      </c>
      <c r="N180" s="23" t="s">
        <v>161</v>
      </c>
      <c r="O180" s="23" t="s">
        <v>161</v>
      </c>
      <c r="P180" s="23" t="s">
        <v>161</v>
      </c>
      <c r="Q180" s="23" t="s">
        <v>161</v>
      </c>
      <c r="R180" s="23" t="s">
        <v>161</v>
      </c>
      <c r="S180" s="23" t="s">
        <v>161</v>
      </c>
      <c r="T180" s="23" t="s">
        <v>161</v>
      </c>
      <c r="U180" s="23" t="s">
        <v>161</v>
      </c>
      <c r="V180" s="23" t="s">
        <v>161</v>
      </c>
      <c r="W180" s="24" t="s">
        <v>161</v>
      </c>
      <c r="X180" s="23" t="s">
        <v>161</v>
      </c>
      <c r="Y180" s="23" t="s">
        <v>161</v>
      </c>
      <c r="Z180" s="23" t="s">
        <v>161</v>
      </c>
      <c r="AA180" s="23" t="s">
        <v>161</v>
      </c>
      <c r="AB180" s="23" t="s">
        <v>161</v>
      </c>
      <c r="AC180" s="23" t="s">
        <v>161</v>
      </c>
      <c r="AD180" s="23" t="s">
        <v>161</v>
      </c>
      <c r="AE180" s="23" t="s">
        <v>161</v>
      </c>
      <c r="AF180" s="23" t="s">
        <v>152</v>
      </c>
      <c r="AG180" s="23" t="s">
        <v>152</v>
      </c>
      <c r="AH180" s="23" t="s">
        <v>152</v>
      </c>
      <c r="AI180" s="24" t="s">
        <v>152</v>
      </c>
      <c r="AJ180" s="81" t="s">
        <v>210</v>
      </c>
      <c r="AK180" s="81" t="s">
        <v>210</v>
      </c>
      <c r="AL180" s="81" t="s">
        <v>210</v>
      </c>
      <c r="AM180" s="81" t="s">
        <v>210</v>
      </c>
      <c r="AN180" s="81" t="s">
        <v>210</v>
      </c>
      <c r="AO180" s="81" t="s">
        <v>210</v>
      </c>
      <c r="AP180" s="81" t="s">
        <v>210</v>
      </c>
      <c r="AQ180" s="81" t="s">
        <v>210</v>
      </c>
      <c r="AR180" s="81" t="s">
        <v>210</v>
      </c>
      <c r="AS180" s="81" t="s">
        <v>210</v>
      </c>
      <c r="AT180" s="81" t="s">
        <v>210</v>
      </c>
      <c r="AU180" s="81" t="s">
        <v>210</v>
      </c>
      <c r="AV180" s="81" t="s">
        <v>210</v>
      </c>
      <c r="AW180" s="81" t="s">
        <v>210</v>
      </c>
      <c r="AX180" s="81" t="s">
        <v>210</v>
      </c>
      <c r="AY180" s="81" t="s">
        <v>210</v>
      </c>
      <c r="AZ180" s="81" t="s">
        <v>210</v>
      </c>
      <c r="BA180" s="81" t="s">
        <v>210</v>
      </c>
      <c r="BB180" s="81" t="s">
        <v>210</v>
      </c>
      <c r="BC180" s="81" t="s">
        <v>210</v>
      </c>
      <c r="BD180" s="81"/>
      <c r="BE180" s="81"/>
      <c r="BF180" s="81"/>
      <c r="BG180" s="81"/>
      <c r="BH180" s="56" t="s">
        <v>154</v>
      </c>
      <c r="BI180" s="22">
        <v>4</v>
      </c>
      <c r="BJ180" s="23">
        <v>2</v>
      </c>
      <c r="BK180" s="23">
        <v>1</v>
      </c>
      <c r="BL180" s="23">
        <v>1</v>
      </c>
      <c r="BM180" s="56"/>
      <c r="BN180" s="20" t="s">
        <v>155</v>
      </c>
      <c r="BO180" s="22">
        <v>0</v>
      </c>
      <c r="BP180" s="23" t="s">
        <v>156</v>
      </c>
      <c r="BQ180" s="23" t="s">
        <v>223</v>
      </c>
      <c r="BR180" s="58">
        <v>46081</v>
      </c>
      <c r="BS180" s="84">
        <f ca="1">+(REFERENCEMENT_FACADE[[#This Row],[AVIS LIMITE AU / VALIDITE]]&gt;=TODAY())*1</f>
        <v>1</v>
      </c>
      <c r="BT180" s="23" t="s">
        <v>150</v>
      </c>
      <c r="BU18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0" s="97"/>
      <c r="BW18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8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8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8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0" s="80">
        <f ca="1">REFERENCEMENT_FACADE[[#This Row],[VALIDITE]]</f>
        <v>1</v>
      </c>
      <c r="CF180" s="26">
        <f>IF(RECH_SUPPORT=TRUE,IF(MID(REFERENCEMENT_FACADE[[#This Row],[Colonne support visé]],1,3)="OUI",1,IF(OR(MID(REFERENCEMENT_FACADE[[#This Row],[Colonne support visé]],1,3)="non",MID(REFERENCEMENT_FACADE[[#This Row],[Colonne support visé]],1,2)="SO"),0,0)),1)</f>
        <v>1</v>
      </c>
      <c r="CG180" s="26">
        <f>IF(RECH_HAUTEUR=FALSE,1,IF(AND(MID(REFERENCEMENT_FACADE[[#This Row],[Colonne situation visé]],1,3)="oui",HAUT_VISEE&lt;=REFERENCEMENT_FACADE[[#This Row],[LIMITATION DE HAUTEUR DE FACADE]],HAUT_VISEE&lt;&gt;"",SITUA_VISEE&lt;&gt;""),1,IF(MID(REFERENCEMENT_FACADE[[#This Row],[Colonne situation visé]],1,3)="non",0,"ERREUR")))</f>
        <v>1</v>
      </c>
      <c r="CH18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0" s="26">
        <f ca="1">IF(REFERENCEMENT_FACADE[[#This Row],[Eligibilité procédé]]&lt;&gt;0,COUNTIF(REFERENCEMENT_FACADE[Eligibilité procédé],"&lt;="&amp;REFERENCEMENT_FACADE[[#This Row],[Eligibilité procédé]])-COUNTIF(REFERENCEMENT_FACADE[Eligibilité procédé],"=0"),ROWS(REFERENCEMENT_FACADE[Ordre]))</f>
        <v>175</v>
      </c>
      <c r="CJ180" s="26">
        <f ca="1">IF(COUNTIF((REFERENCEMENT_FACADE[[#This Row],[Validité]:[zone de simicité]]),"&lt;&gt;"&amp;"")=SUM(REFERENCEMENT_FACADE[[#This Row],[Validité]:[zone de simicité]]),ROW(REFERENCEMENT_FACADE[[#This Row],[zone de simicité]]),"")</f>
        <v>180</v>
      </c>
    </row>
    <row r="181" spans="1:88" ht="270" x14ac:dyDescent="0.25">
      <c r="A181" s="82">
        <v>44230</v>
      </c>
      <c r="B181" s="23" t="s">
        <v>186</v>
      </c>
      <c r="C181" s="23" t="s">
        <v>207</v>
      </c>
      <c r="D181" s="23" t="s">
        <v>224</v>
      </c>
      <c r="E181" s="24" t="s">
        <v>209</v>
      </c>
      <c r="F181" s="30" t="s">
        <v>150</v>
      </c>
      <c r="G181" s="31" t="s">
        <v>151</v>
      </c>
      <c r="H181" s="19" t="s">
        <v>151</v>
      </c>
      <c r="I181" s="19" t="s">
        <v>151</v>
      </c>
      <c r="J181" s="42" t="str">
        <f>IF(REFERENCEMENT_FACADE[[#This Row],[Charpente bois (NF DTU 31.1)]]="OUI","SO",IF(OR(REFERENCEMENT_FACADE[[#This Row],[FOB (Sous AT/DTA/ATEx)]]="OUI",REFERENCEMENT_FACADE[[#This Row],[FOB (NF DTU 31.4)]]="OUI"),"OUI","SO"))</f>
        <v>SO</v>
      </c>
      <c r="K181" s="32" t="s">
        <v>151</v>
      </c>
      <c r="L181" s="23" t="s">
        <v>161</v>
      </c>
      <c r="M181" s="23" t="s">
        <v>161</v>
      </c>
      <c r="N181" s="23" t="s">
        <v>161</v>
      </c>
      <c r="O181" s="23" t="s">
        <v>161</v>
      </c>
      <c r="P181" s="23" t="s">
        <v>161</v>
      </c>
      <c r="Q181" s="23" t="s">
        <v>161</v>
      </c>
      <c r="R181" s="23" t="s">
        <v>161</v>
      </c>
      <c r="S181" s="23" t="s">
        <v>161</v>
      </c>
      <c r="T181" s="23" t="s">
        <v>161</v>
      </c>
      <c r="U181" s="23" t="s">
        <v>161</v>
      </c>
      <c r="V181" s="23" t="s">
        <v>161</v>
      </c>
      <c r="W181" s="24" t="s">
        <v>161</v>
      </c>
      <c r="X181" s="23" t="s">
        <v>161</v>
      </c>
      <c r="Y181" s="23" t="s">
        <v>161</v>
      </c>
      <c r="Z181" s="23" t="s">
        <v>161</v>
      </c>
      <c r="AA181" s="23" t="s">
        <v>161</v>
      </c>
      <c r="AB181" s="23" t="s">
        <v>161</v>
      </c>
      <c r="AC181" s="23" t="s">
        <v>161</v>
      </c>
      <c r="AD181" s="23" t="s">
        <v>161</v>
      </c>
      <c r="AE181" s="23" t="s">
        <v>161</v>
      </c>
      <c r="AF181" s="23" t="s">
        <v>152</v>
      </c>
      <c r="AG181" s="23" t="s">
        <v>152</v>
      </c>
      <c r="AH181" s="23" t="s">
        <v>152</v>
      </c>
      <c r="AI181" s="24" t="s">
        <v>152</v>
      </c>
      <c r="AJ181" s="81" t="s">
        <v>210</v>
      </c>
      <c r="AK181" s="81" t="s">
        <v>210</v>
      </c>
      <c r="AL181" s="81" t="s">
        <v>210</v>
      </c>
      <c r="AM181" s="81" t="s">
        <v>210</v>
      </c>
      <c r="AN181" s="81" t="s">
        <v>210</v>
      </c>
      <c r="AO181" s="81" t="s">
        <v>210</v>
      </c>
      <c r="AP181" s="81" t="s">
        <v>210</v>
      </c>
      <c r="AQ181" s="81" t="s">
        <v>210</v>
      </c>
      <c r="AR181" s="81" t="s">
        <v>210</v>
      </c>
      <c r="AS181" s="81" t="s">
        <v>210</v>
      </c>
      <c r="AT181" s="81" t="s">
        <v>210</v>
      </c>
      <c r="AU181" s="81" t="s">
        <v>210</v>
      </c>
      <c r="AV181" s="81" t="s">
        <v>210</v>
      </c>
      <c r="AW181" s="81" t="s">
        <v>210</v>
      </c>
      <c r="AX181" s="81" t="s">
        <v>210</v>
      </c>
      <c r="AY181" s="81" t="s">
        <v>210</v>
      </c>
      <c r="AZ181" s="81" t="s">
        <v>210</v>
      </c>
      <c r="BA181" s="81" t="s">
        <v>210</v>
      </c>
      <c r="BB181" s="81" t="s">
        <v>210</v>
      </c>
      <c r="BC181" s="81" t="s">
        <v>210</v>
      </c>
      <c r="BD181" s="81"/>
      <c r="BE181" s="81"/>
      <c r="BF181" s="81"/>
      <c r="BG181" s="81"/>
      <c r="BH181" s="56" t="s">
        <v>154</v>
      </c>
      <c r="BI181" s="22">
        <v>4</v>
      </c>
      <c r="BJ181" s="23">
        <v>2</v>
      </c>
      <c r="BK181" s="23">
        <v>1</v>
      </c>
      <c r="BL181" s="23">
        <v>1</v>
      </c>
      <c r="BM181" s="56"/>
      <c r="BN181" s="20" t="s">
        <v>155</v>
      </c>
      <c r="BO181" s="22">
        <v>0</v>
      </c>
      <c r="BP181" s="23" t="s">
        <v>156</v>
      </c>
      <c r="BQ181" s="23" t="s">
        <v>225</v>
      </c>
      <c r="BR181" s="58">
        <v>46081</v>
      </c>
      <c r="BS181" s="84">
        <f ca="1">+(REFERENCEMENT_FACADE[[#This Row],[AVIS LIMITE AU / VALIDITE]]&gt;=TODAY())*1</f>
        <v>1</v>
      </c>
      <c r="BT181" s="23" t="s">
        <v>150</v>
      </c>
      <c r="BU18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1" s="97"/>
      <c r="BW18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8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8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8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1" s="80">
        <f ca="1">REFERENCEMENT_FACADE[[#This Row],[VALIDITE]]</f>
        <v>1</v>
      </c>
      <c r="CF181" s="26">
        <f>IF(RECH_SUPPORT=TRUE,IF(MID(REFERENCEMENT_FACADE[[#This Row],[Colonne support visé]],1,3)="OUI",1,IF(OR(MID(REFERENCEMENT_FACADE[[#This Row],[Colonne support visé]],1,3)="non",MID(REFERENCEMENT_FACADE[[#This Row],[Colonne support visé]],1,2)="SO"),0,0)),1)</f>
        <v>1</v>
      </c>
      <c r="CG181" s="26">
        <f>IF(RECH_HAUTEUR=FALSE,1,IF(AND(MID(REFERENCEMENT_FACADE[[#This Row],[Colonne situation visé]],1,3)="oui",HAUT_VISEE&lt;=REFERENCEMENT_FACADE[[#This Row],[LIMITATION DE HAUTEUR DE FACADE]],HAUT_VISEE&lt;&gt;"",SITUA_VISEE&lt;&gt;""),1,IF(MID(REFERENCEMENT_FACADE[[#This Row],[Colonne situation visé]],1,3)="non",0,"ERREUR")))</f>
        <v>1</v>
      </c>
      <c r="CH18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1" s="26">
        <f ca="1">IF(REFERENCEMENT_FACADE[[#This Row],[Eligibilité procédé]]&lt;&gt;0,COUNTIF(REFERENCEMENT_FACADE[Eligibilité procédé],"&lt;="&amp;REFERENCEMENT_FACADE[[#This Row],[Eligibilité procédé]])-COUNTIF(REFERENCEMENT_FACADE[Eligibilité procédé],"=0"),ROWS(REFERENCEMENT_FACADE[Ordre]))</f>
        <v>176</v>
      </c>
      <c r="CJ181" s="26">
        <f ca="1">IF(COUNTIF((REFERENCEMENT_FACADE[[#This Row],[Validité]:[zone de simicité]]),"&lt;&gt;"&amp;"")=SUM(REFERENCEMENT_FACADE[[#This Row],[Validité]:[zone de simicité]]),ROW(REFERENCEMENT_FACADE[[#This Row],[zone de simicité]]),"")</f>
        <v>181</v>
      </c>
    </row>
    <row r="182" spans="1:88" ht="270" x14ac:dyDescent="0.25">
      <c r="A182" s="113">
        <v>43957</v>
      </c>
      <c r="B182" s="23" t="s">
        <v>186</v>
      </c>
      <c r="C182" s="23" t="s">
        <v>207</v>
      </c>
      <c r="D182" s="23" t="s">
        <v>212</v>
      </c>
      <c r="E182" s="24" t="s">
        <v>213</v>
      </c>
      <c r="F182" s="30" t="s">
        <v>150</v>
      </c>
      <c r="G182" s="31" t="s">
        <v>151</v>
      </c>
      <c r="H182" s="19" t="s">
        <v>151</v>
      </c>
      <c r="I182" s="19" t="s">
        <v>151</v>
      </c>
      <c r="J182" s="42" t="str">
        <f>IF(REFERENCEMENT_FACADE[[#This Row],[Charpente bois (NF DTU 31.1)]]="OUI","SO",IF(OR(REFERENCEMENT_FACADE[[#This Row],[FOB (Sous AT/DTA/ATEx)]]="OUI",REFERENCEMENT_FACADE[[#This Row],[FOB (NF DTU 31.4)]]="OUI"),"OUI","SO"))</f>
        <v>SO</v>
      </c>
      <c r="K182" s="32" t="s">
        <v>151</v>
      </c>
      <c r="L182" s="23" t="s">
        <v>161</v>
      </c>
      <c r="M182" s="23" t="s">
        <v>161</v>
      </c>
      <c r="N182" s="23" t="s">
        <v>161</v>
      </c>
      <c r="O182" s="23" t="s">
        <v>161</v>
      </c>
      <c r="P182" s="23" t="s">
        <v>161</v>
      </c>
      <c r="Q182" s="23" t="s">
        <v>161</v>
      </c>
      <c r="R182" s="23" t="s">
        <v>161</v>
      </c>
      <c r="S182" s="23" t="s">
        <v>161</v>
      </c>
      <c r="T182" s="23" t="s">
        <v>161</v>
      </c>
      <c r="U182" s="23" t="s">
        <v>161</v>
      </c>
      <c r="V182" s="23" t="s">
        <v>161</v>
      </c>
      <c r="W182" s="24" t="s">
        <v>161</v>
      </c>
      <c r="X182" s="23" t="s">
        <v>161</v>
      </c>
      <c r="Y182" s="23" t="s">
        <v>161</v>
      </c>
      <c r="Z182" s="23" t="s">
        <v>152</v>
      </c>
      <c r="AA182" s="23" t="s">
        <v>152</v>
      </c>
      <c r="AB182" s="23" t="s">
        <v>152</v>
      </c>
      <c r="AC182" s="23" t="s">
        <v>152</v>
      </c>
      <c r="AD182" s="23" t="s">
        <v>152</v>
      </c>
      <c r="AE182" s="23" t="s">
        <v>152</v>
      </c>
      <c r="AF182" s="23" t="s">
        <v>152</v>
      </c>
      <c r="AG182" s="23" t="s">
        <v>152</v>
      </c>
      <c r="AH182" s="23" t="s">
        <v>152</v>
      </c>
      <c r="AI182" s="24" t="s">
        <v>152</v>
      </c>
      <c r="AJ182" s="81" t="s">
        <v>214</v>
      </c>
      <c r="AK182" s="81" t="s">
        <v>214</v>
      </c>
      <c r="AL182" s="81" t="s">
        <v>214</v>
      </c>
      <c r="AM182" s="81" t="s">
        <v>214</v>
      </c>
      <c r="AN182" s="81" t="s">
        <v>214</v>
      </c>
      <c r="AO182" s="81" t="s">
        <v>214</v>
      </c>
      <c r="AP182" s="81" t="s">
        <v>214</v>
      </c>
      <c r="AQ182" s="81" t="s">
        <v>214</v>
      </c>
      <c r="AR182" s="81" t="s">
        <v>214</v>
      </c>
      <c r="AS182" s="81" t="s">
        <v>214</v>
      </c>
      <c r="AT182" s="81" t="s">
        <v>214</v>
      </c>
      <c r="AU182" s="81" t="s">
        <v>214</v>
      </c>
      <c r="AV182" s="81" t="s">
        <v>214</v>
      </c>
      <c r="AW182" s="81" t="s">
        <v>214</v>
      </c>
      <c r="AX182" s="81"/>
      <c r="AY182" s="81"/>
      <c r="AZ182" s="81"/>
      <c r="BA182" s="81"/>
      <c r="BB182" s="81"/>
      <c r="BC182" s="81"/>
      <c r="BD182" s="81"/>
      <c r="BE182" s="81"/>
      <c r="BF182" s="81"/>
      <c r="BG182" s="81"/>
      <c r="BH182" s="56" t="s">
        <v>154</v>
      </c>
      <c r="BI182" s="22">
        <v>4</v>
      </c>
      <c r="BJ182" s="23">
        <v>4</v>
      </c>
      <c r="BK182" s="23">
        <v>4</v>
      </c>
      <c r="BL182" s="23">
        <v>4</v>
      </c>
      <c r="BM182" s="56"/>
      <c r="BN182" s="20" t="s">
        <v>155</v>
      </c>
      <c r="BO182" s="22">
        <v>0</v>
      </c>
      <c r="BP182" s="23" t="s">
        <v>164</v>
      </c>
      <c r="BQ182" s="23" t="s">
        <v>215</v>
      </c>
      <c r="BR182" s="58">
        <v>46053</v>
      </c>
      <c r="BS182" s="84">
        <f ca="1">+(REFERENCEMENT_FACADE[[#This Row],[AVIS LIMITE AU / VALIDITE]]&gt;=TODAY())*1</f>
        <v>1</v>
      </c>
      <c r="BT182" s="23" t="s">
        <v>150</v>
      </c>
      <c r="BU18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2" s="97"/>
      <c r="BW18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8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8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8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2" s="80">
        <f ca="1">REFERENCEMENT_FACADE[[#This Row],[VALIDITE]]</f>
        <v>1</v>
      </c>
      <c r="CF182" s="26">
        <f>IF(RECH_SUPPORT=TRUE,IF(MID(REFERENCEMENT_FACADE[[#This Row],[Colonne support visé]],1,3)="OUI",1,IF(OR(MID(REFERENCEMENT_FACADE[[#This Row],[Colonne support visé]],1,3)="non",MID(REFERENCEMENT_FACADE[[#This Row],[Colonne support visé]],1,2)="SO"),0,0)),1)</f>
        <v>1</v>
      </c>
      <c r="CG182" s="26">
        <f>IF(RECH_HAUTEUR=FALSE,1,IF(AND(MID(REFERENCEMENT_FACADE[[#This Row],[Colonne situation visé]],1,3)="oui",HAUT_VISEE&lt;=REFERENCEMENT_FACADE[[#This Row],[LIMITATION DE HAUTEUR DE FACADE]],HAUT_VISEE&lt;&gt;"",SITUA_VISEE&lt;&gt;""),1,IF(MID(REFERENCEMENT_FACADE[[#This Row],[Colonne situation visé]],1,3)="non",0,"ERREUR")))</f>
        <v>1</v>
      </c>
      <c r="CH18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2" s="26">
        <f ca="1">IF(REFERENCEMENT_FACADE[[#This Row],[Eligibilité procédé]]&lt;&gt;0,COUNTIF(REFERENCEMENT_FACADE[Eligibilité procédé],"&lt;="&amp;REFERENCEMENT_FACADE[[#This Row],[Eligibilité procédé]])-COUNTIF(REFERENCEMENT_FACADE[Eligibilité procédé],"=0"),ROWS(REFERENCEMENT_FACADE[Ordre]))</f>
        <v>177</v>
      </c>
      <c r="CJ182" s="26">
        <f ca="1">IF(COUNTIF((REFERENCEMENT_FACADE[[#This Row],[Validité]:[zone de simicité]]),"&lt;&gt;"&amp;"")=SUM(REFERENCEMENT_FACADE[[#This Row],[Validité]:[zone de simicité]]),ROW(REFERENCEMENT_FACADE[[#This Row],[zone de simicité]]),"")</f>
        <v>182</v>
      </c>
    </row>
    <row r="183" spans="1:88" ht="270" x14ac:dyDescent="0.25">
      <c r="A183" s="82">
        <v>43957</v>
      </c>
      <c r="B183" s="23" t="s">
        <v>186</v>
      </c>
      <c r="C183" s="23" t="s">
        <v>207</v>
      </c>
      <c r="D183" s="23" t="s">
        <v>208</v>
      </c>
      <c r="E183" s="24" t="s">
        <v>209</v>
      </c>
      <c r="F183" s="30" t="s">
        <v>150</v>
      </c>
      <c r="G183" s="31" t="s">
        <v>151</v>
      </c>
      <c r="H183" s="19" t="s">
        <v>151</v>
      </c>
      <c r="I183" s="19" t="s">
        <v>151</v>
      </c>
      <c r="J183" s="42" t="str">
        <f>IF(REFERENCEMENT_FACADE[[#This Row],[Charpente bois (NF DTU 31.1)]]="OUI","SO",IF(OR(REFERENCEMENT_FACADE[[#This Row],[FOB (Sous AT/DTA/ATEx)]]="OUI",REFERENCEMENT_FACADE[[#This Row],[FOB (NF DTU 31.4)]]="OUI"),"OUI","SO"))</f>
        <v>SO</v>
      </c>
      <c r="K183" s="32" t="s">
        <v>151</v>
      </c>
      <c r="L183" s="23" t="s">
        <v>161</v>
      </c>
      <c r="M183" s="23" t="s">
        <v>161</v>
      </c>
      <c r="N183" s="23" t="s">
        <v>161</v>
      </c>
      <c r="O183" s="23" t="s">
        <v>161</v>
      </c>
      <c r="P183" s="23" t="s">
        <v>161</v>
      </c>
      <c r="Q183" s="23" t="s">
        <v>161</v>
      </c>
      <c r="R183" s="23" t="s">
        <v>161</v>
      </c>
      <c r="S183" s="23" t="s">
        <v>161</v>
      </c>
      <c r="T183" s="23" t="s">
        <v>161</v>
      </c>
      <c r="U183" s="23" t="s">
        <v>161</v>
      </c>
      <c r="V183" s="23" t="s">
        <v>161</v>
      </c>
      <c r="W183" s="24" t="s">
        <v>161</v>
      </c>
      <c r="X183" s="23" t="s">
        <v>161</v>
      </c>
      <c r="Y183" s="23" t="s">
        <v>161</v>
      </c>
      <c r="Z183" s="23" t="s">
        <v>161</v>
      </c>
      <c r="AA183" s="23" t="s">
        <v>161</v>
      </c>
      <c r="AB183" s="23" t="s">
        <v>161</v>
      </c>
      <c r="AC183" s="23" t="s">
        <v>161</v>
      </c>
      <c r="AD183" s="23" t="s">
        <v>161</v>
      </c>
      <c r="AE183" s="23" t="s">
        <v>161</v>
      </c>
      <c r="AF183" s="23" t="s">
        <v>152</v>
      </c>
      <c r="AG183" s="23" t="s">
        <v>152</v>
      </c>
      <c r="AH183" s="23" t="s">
        <v>152</v>
      </c>
      <c r="AI183" s="24" t="s">
        <v>152</v>
      </c>
      <c r="AJ183" s="81" t="s">
        <v>210</v>
      </c>
      <c r="AK183" s="81" t="s">
        <v>210</v>
      </c>
      <c r="AL183" s="81" t="s">
        <v>210</v>
      </c>
      <c r="AM183" s="81" t="s">
        <v>210</v>
      </c>
      <c r="AN183" s="81" t="s">
        <v>210</v>
      </c>
      <c r="AO183" s="81" t="s">
        <v>210</v>
      </c>
      <c r="AP183" s="81" t="s">
        <v>210</v>
      </c>
      <c r="AQ183" s="81" t="s">
        <v>210</v>
      </c>
      <c r="AR183" s="81" t="s">
        <v>210</v>
      </c>
      <c r="AS183" s="81" t="s">
        <v>210</v>
      </c>
      <c r="AT183" s="81" t="s">
        <v>210</v>
      </c>
      <c r="AU183" s="81" t="s">
        <v>210</v>
      </c>
      <c r="AV183" s="81" t="s">
        <v>210</v>
      </c>
      <c r="AW183" s="81" t="s">
        <v>210</v>
      </c>
      <c r="AX183" s="81" t="s">
        <v>210</v>
      </c>
      <c r="AY183" s="81" t="s">
        <v>210</v>
      </c>
      <c r="AZ183" s="81" t="s">
        <v>210</v>
      </c>
      <c r="BA183" s="81" t="s">
        <v>210</v>
      </c>
      <c r="BB183" s="81" t="s">
        <v>210</v>
      </c>
      <c r="BC183" s="81" t="s">
        <v>210</v>
      </c>
      <c r="BD183" s="81"/>
      <c r="BE183" s="81"/>
      <c r="BF183" s="81"/>
      <c r="BG183" s="81"/>
      <c r="BH183" s="56" t="s">
        <v>154</v>
      </c>
      <c r="BI183" s="22">
        <v>4</v>
      </c>
      <c r="BJ183" s="23">
        <v>2</v>
      </c>
      <c r="BK183" s="23">
        <v>1</v>
      </c>
      <c r="BL183" s="23">
        <v>1</v>
      </c>
      <c r="BM183" s="56"/>
      <c r="BN183" s="20" t="s">
        <v>155</v>
      </c>
      <c r="BO183" s="22">
        <v>0</v>
      </c>
      <c r="BP183" s="23" t="s">
        <v>156</v>
      </c>
      <c r="BQ183" s="23" t="s">
        <v>211</v>
      </c>
      <c r="BR183" s="58">
        <v>46053</v>
      </c>
      <c r="BS183" s="84">
        <f ca="1">+(REFERENCEMENT_FACADE[[#This Row],[AVIS LIMITE AU / VALIDITE]]&gt;=TODAY())*1</f>
        <v>1</v>
      </c>
      <c r="BT183" s="23" t="s">
        <v>150</v>
      </c>
      <c r="BU18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3" s="97"/>
      <c r="BW18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8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8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8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3" s="80">
        <f ca="1">REFERENCEMENT_FACADE[[#This Row],[VALIDITE]]</f>
        <v>1</v>
      </c>
      <c r="CF183" s="26">
        <f>IF(RECH_SUPPORT=TRUE,IF(MID(REFERENCEMENT_FACADE[[#This Row],[Colonne support visé]],1,3)="OUI",1,IF(OR(MID(REFERENCEMENT_FACADE[[#This Row],[Colonne support visé]],1,3)="non",MID(REFERENCEMENT_FACADE[[#This Row],[Colonne support visé]],1,2)="SO"),0,0)),1)</f>
        <v>1</v>
      </c>
      <c r="CG183" s="26">
        <f>IF(RECH_HAUTEUR=FALSE,1,IF(AND(MID(REFERENCEMENT_FACADE[[#This Row],[Colonne situation visé]],1,3)="oui",HAUT_VISEE&lt;=REFERENCEMENT_FACADE[[#This Row],[LIMITATION DE HAUTEUR DE FACADE]],HAUT_VISEE&lt;&gt;"",SITUA_VISEE&lt;&gt;""),1,IF(MID(REFERENCEMENT_FACADE[[#This Row],[Colonne situation visé]],1,3)="non",0,"ERREUR")))</f>
        <v>1</v>
      </c>
      <c r="CH18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3" s="26">
        <f ca="1">IF(REFERENCEMENT_FACADE[[#This Row],[Eligibilité procédé]]&lt;&gt;0,COUNTIF(REFERENCEMENT_FACADE[Eligibilité procédé],"&lt;="&amp;REFERENCEMENT_FACADE[[#This Row],[Eligibilité procédé]])-COUNTIF(REFERENCEMENT_FACADE[Eligibilité procédé],"=0"),ROWS(REFERENCEMENT_FACADE[Ordre]))</f>
        <v>178</v>
      </c>
      <c r="CJ183" s="26">
        <f ca="1">IF(COUNTIF((REFERENCEMENT_FACADE[[#This Row],[Validité]:[zone de simicité]]),"&lt;&gt;"&amp;"")=SUM(REFERENCEMENT_FACADE[[#This Row],[Validité]:[zone de simicité]]),ROW(REFERENCEMENT_FACADE[[#This Row],[zone de simicité]]),"")</f>
        <v>183</v>
      </c>
    </row>
    <row r="184" spans="1:88" ht="270" x14ac:dyDescent="0.25">
      <c r="A184" s="82">
        <v>43957</v>
      </c>
      <c r="B184" s="23" t="s">
        <v>186</v>
      </c>
      <c r="C184" s="23" t="s">
        <v>207</v>
      </c>
      <c r="D184" s="23" t="s">
        <v>216</v>
      </c>
      <c r="E184" s="24" t="s">
        <v>209</v>
      </c>
      <c r="F184" s="30" t="s">
        <v>150</v>
      </c>
      <c r="G184" s="31" t="s">
        <v>151</v>
      </c>
      <c r="H184" s="19" t="s">
        <v>151</v>
      </c>
      <c r="I184" s="19" t="s">
        <v>151</v>
      </c>
      <c r="J184" s="42" t="str">
        <f>IF(REFERENCEMENT_FACADE[[#This Row],[Charpente bois (NF DTU 31.1)]]="OUI","SO",IF(OR(REFERENCEMENT_FACADE[[#This Row],[FOB (Sous AT/DTA/ATEx)]]="OUI",REFERENCEMENT_FACADE[[#This Row],[FOB (NF DTU 31.4)]]="OUI"),"OUI","SO"))</f>
        <v>SO</v>
      </c>
      <c r="K184" s="32" t="s">
        <v>151</v>
      </c>
      <c r="L184" s="23" t="s">
        <v>161</v>
      </c>
      <c r="M184" s="23" t="s">
        <v>161</v>
      </c>
      <c r="N184" s="23" t="s">
        <v>161</v>
      </c>
      <c r="O184" s="23" t="s">
        <v>161</v>
      </c>
      <c r="P184" s="23" t="s">
        <v>161</v>
      </c>
      <c r="Q184" s="23" t="s">
        <v>161</v>
      </c>
      <c r="R184" s="23" t="s">
        <v>161</v>
      </c>
      <c r="S184" s="23" t="s">
        <v>161</v>
      </c>
      <c r="T184" s="23" t="s">
        <v>161</v>
      </c>
      <c r="U184" s="23" t="s">
        <v>161</v>
      </c>
      <c r="V184" s="23" t="s">
        <v>161</v>
      </c>
      <c r="W184" s="24" t="s">
        <v>161</v>
      </c>
      <c r="X184" s="23" t="s">
        <v>161</v>
      </c>
      <c r="Y184" s="23" t="s">
        <v>161</v>
      </c>
      <c r="Z184" s="23" t="s">
        <v>152</v>
      </c>
      <c r="AA184" s="23" t="s">
        <v>152</v>
      </c>
      <c r="AB184" s="23" t="s">
        <v>152</v>
      </c>
      <c r="AC184" s="23" t="s">
        <v>152</v>
      </c>
      <c r="AD184" s="23" t="s">
        <v>152</v>
      </c>
      <c r="AE184" s="23" t="s">
        <v>152</v>
      </c>
      <c r="AF184" s="23" t="s">
        <v>152</v>
      </c>
      <c r="AG184" s="23" t="s">
        <v>152</v>
      </c>
      <c r="AH184" s="23" t="s">
        <v>152</v>
      </c>
      <c r="AI184" s="24" t="s">
        <v>152</v>
      </c>
      <c r="AJ184" s="81" t="s">
        <v>214</v>
      </c>
      <c r="AK184" s="81" t="s">
        <v>214</v>
      </c>
      <c r="AL184" s="81" t="s">
        <v>214</v>
      </c>
      <c r="AM184" s="81" t="s">
        <v>214</v>
      </c>
      <c r="AN184" s="81" t="s">
        <v>214</v>
      </c>
      <c r="AO184" s="81" t="s">
        <v>214</v>
      </c>
      <c r="AP184" s="81" t="s">
        <v>214</v>
      </c>
      <c r="AQ184" s="81" t="s">
        <v>214</v>
      </c>
      <c r="AR184" s="81" t="s">
        <v>214</v>
      </c>
      <c r="AS184" s="81" t="s">
        <v>214</v>
      </c>
      <c r="AT184" s="81" t="s">
        <v>214</v>
      </c>
      <c r="AU184" s="81" t="s">
        <v>214</v>
      </c>
      <c r="AV184" s="81" t="s">
        <v>214</v>
      </c>
      <c r="AW184" s="81" t="s">
        <v>214</v>
      </c>
      <c r="AX184" s="81"/>
      <c r="AY184" s="81"/>
      <c r="AZ184" s="81"/>
      <c r="BA184" s="81"/>
      <c r="BB184" s="81"/>
      <c r="BC184" s="81"/>
      <c r="BD184" s="81"/>
      <c r="BE184" s="81"/>
      <c r="BF184" s="81"/>
      <c r="BG184" s="81"/>
      <c r="BH184" s="56" t="s">
        <v>154</v>
      </c>
      <c r="BI184" s="22">
        <v>4</v>
      </c>
      <c r="BJ184" s="23">
        <v>4</v>
      </c>
      <c r="BK184" s="23">
        <v>4</v>
      </c>
      <c r="BL184" s="23">
        <v>4</v>
      </c>
      <c r="BM184" s="56"/>
      <c r="BN184" s="20" t="s">
        <v>155</v>
      </c>
      <c r="BO184" s="22">
        <v>0</v>
      </c>
      <c r="BP184" s="23" t="s">
        <v>156</v>
      </c>
      <c r="BQ184" s="23" t="s">
        <v>217</v>
      </c>
      <c r="BR184" s="58">
        <v>46053</v>
      </c>
      <c r="BS184" s="84">
        <f ca="1">+(REFERENCEMENT_FACADE[[#This Row],[AVIS LIMITE AU / VALIDITE]]&gt;=TODAY())*1</f>
        <v>1</v>
      </c>
      <c r="BT184" s="23" t="s">
        <v>150</v>
      </c>
      <c r="BU18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4" s="97"/>
      <c r="BW184"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4"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8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4"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8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8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4" s="80">
        <f ca="1">REFERENCEMENT_FACADE[[#This Row],[VALIDITE]]</f>
        <v>1</v>
      </c>
      <c r="CF184" s="26">
        <f>IF(RECH_SUPPORT=TRUE,IF(MID(REFERENCEMENT_FACADE[[#This Row],[Colonne support visé]],1,3)="OUI",1,IF(OR(MID(REFERENCEMENT_FACADE[[#This Row],[Colonne support visé]],1,3)="non",MID(REFERENCEMENT_FACADE[[#This Row],[Colonne support visé]],1,2)="SO"),0,0)),1)</f>
        <v>1</v>
      </c>
      <c r="CG184" s="26">
        <f>IF(RECH_HAUTEUR=FALSE,1,IF(AND(MID(REFERENCEMENT_FACADE[[#This Row],[Colonne situation visé]],1,3)="oui",HAUT_VISEE&lt;=REFERENCEMENT_FACADE[[#This Row],[LIMITATION DE HAUTEUR DE FACADE]],HAUT_VISEE&lt;&gt;"",SITUA_VISEE&lt;&gt;""),1,IF(MID(REFERENCEMENT_FACADE[[#This Row],[Colonne situation visé]],1,3)="non",0,"ERREUR")))</f>
        <v>1</v>
      </c>
      <c r="CH18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4" s="26">
        <f ca="1">IF(REFERENCEMENT_FACADE[[#This Row],[Eligibilité procédé]]&lt;&gt;0,COUNTIF(REFERENCEMENT_FACADE[Eligibilité procédé],"&lt;="&amp;REFERENCEMENT_FACADE[[#This Row],[Eligibilité procédé]])-COUNTIF(REFERENCEMENT_FACADE[Eligibilité procédé],"=0"),ROWS(REFERENCEMENT_FACADE[Ordre]))</f>
        <v>179</v>
      </c>
      <c r="CJ184" s="26">
        <f ca="1">IF(COUNTIF((REFERENCEMENT_FACADE[[#This Row],[Validité]:[zone de simicité]]),"&lt;&gt;"&amp;"")=SUM(REFERENCEMENT_FACADE[[#This Row],[Validité]:[zone de simicité]]),ROW(REFERENCEMENT_FACADE[[#This Row],[zone de simicité]]),"")</f>
        <v>184</v>
      </c>
    </row>
    <row r="185" spans="1:88" ht="240" x14ac:dyDescent="0.25">
      <c r="A185" s="82">
        <v>45442</v>
      </c>
      <c r="B185" s="23" t="s">
        <v>165</v>
      </c>
      <c r="C185" s="51" t="s">
        <v>166</v>
      </c>
      <c r="D185" s="23" t="s">
        <v>555</v>
      </c>
      <c r="E185" s="24" t="s">
        <v>556</v>
      </c>
      <c r="F185" s="50" t="s">
        <v>151</v>
      </c>
      <c r="G185" s="51" t="s">
        <v>150</v>
      </c>
      <c r="H185" s="76" t="s">
        <v>152</v>
      </c>
      <c r="I185" s="19" t="s">
        <v>152</v>
      </c>
      <c r="J185" s="42" t="str">
        <f>IF(REFERENCEMENT_FACADE[[#This Row],[Charpente bois (NF DTU 31.1)]]="OUI","SO",IF(OR(REFERENCEMENT_FACADE[[#This Row],[FOB (Sous AT/DTA/ATEx)]]="OUI",REFERENCEMENT_FACADE[[#This Row],[FOB (NF DTU 31.4)]]="OUI"),"OUI","SO"))</f>
        <v>SO</v>
      </c>
      <c r="K185" s="75" t="s">
        <v>167</v>
      </c>
      <c r="L185" s="22" t="s">
        <v>161</v>
      </c>
      <c r="M185" s="23" t="s">
        <v>161</v>
      </c>
      <c r="N185" s="23" t="s">
        <v>152</v>
      </c>
      <c r="O185" s="23" t="s">
        <v>152</v>
      </c>
      <c r="P185" s="23" t="s">
        <v>152</v>
      </c>
      <c r="Q185" s="23" t="s">
        <v>152</v>
      </c>
      <c r="R185" s="23" t="s">
        <v>152</v>
      </c>
      <c r="S185" s="23" t="s">
        <v>152</v>
      </c>
      <c r="T185" s="23" t="s">
        <v>152</v>
      </c>
      <c r="U185" s="23" t="s">
        <v>152</v>
      </c>
      <c r="V185" s="23" t="s">
        <v>152</v>
      </c>
      <c r="W185" s="24" t="s">
        <v>152</v>
      </c>
      <c r="X185" s="23" t="s">
        <v>161</v>
      </c>
      <c r="Y185" s="23" t="s">
        <v>152</v>
      </c>
      <c r="Z185" s="23" t="s">
        <v>152</v>
      </c>
      <c r="AA185" s="23" t="s">
        <v>152</v>
      </c>
      <c r="AB185" s="23" t="s">
        <v>152</v>
      </c>
      <c r="AC185" s="23" t="s">
        <v>152</v>
      </c>
      <c r="AD185" s="23" t="s">
        <v>152</v>
      </c>
      <c r="AE185" s="23" t="s">
        <v>152</v>
      </c>
      <c r="AF185" s="23" t="s">
        <v>152</v>
      </c>
      <c r="AG185" s="23" t="s">
        <v>152</v>
      </c>
      <c r="AH185" s="23" t="s">
        <v>152</v>
      </c>
      <c r="AI185" s="24" t="s">
        <v>152</v>
      </c>
      <c r="AJ185" s="81" t="s">
        <v>481</v>
      </c>
      <c r="AK185" s="81" t="s">
        <v>481</v>
      </c>
      <c r="AL185" s="55"/>
      <c r="AM185" s="55"/>
      <c r="AN185" s="55"/>
      <c r="AO185" s="55"/>
      <c r="AP185" s="55"/>
      <c r="AQ185" s="55"/>
      <c r="AR185" s="55"/>
      <c r="AS185" s="55"/>
      <c r="AT185" s="55"/>
      <c r="AU185" s="55"/>
      <c r="AV185" s="81" t="s">
        <v>482</v>
      </c>
      <c r="AW185" s="81"/>
      <c r="AX185" s="81"/>
      <c r="AY185" s="81"/>
      <c r="AZ185" s="81"/>
      <c r="BA185" s="81"/>
      <c r="BB185" s="81"/>
      <c r="BC185" s="81"/>
      <c r="BD185" s="81"/>
      <c r="BE185" s="81"/>
      <c r="BF185" s="81"/>
      <c r="BG185" s="81"/>
      <c r="BH185" s="56" t="s">
        <v>154</v>
      </c>
      <c r="BI185" s="22">
        <v>4</v>
      </c>
      <c r="BJ185" s="23" t="s">
        <v>179</v>
      </c>
      <c r="BK185" s="23" t="s">
        <v>179</v>
      </c>
      <c r="BL185" s="23" t="s">
        <v>179</v>
      </c>
      <c r="BM185" s="78" t="s">
        <v>204</v>
      </c>
      <c r="BN185" s="20" t="s">
        <v>155</v>
      </c>
      <c r="BO185" s="22">
        <v>0</v>
      </c>
      <c r="BP185" s="51" t="s">
        <v>164</v>
      </c>
      <c r="BQ185" s="23" t="s">
        <v>557</v>
      </c>
      <c r="BR185" s="58">
        <v>48304</v>
      </c>
      <c r="BS185" s="84">
        <f ca="1">+(REFERENCEMENT_FACADE[[#This Row],[AVIS LIMITE AU / VALIDITE]]&gt;=TODAY())*1</f>
        <v>1</v>
      </c>
      <c r="BT185" s="23" t="s">
        <v>150</v>
      </c>
      <c r="BU18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5" s="97"/>
      <c r="BW185"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85"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8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5"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8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8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5" s="80">
        <f ca="1">REFERENCEMENT_FACADE[[#This Row],[VALIDITE]]</f>
        <v>1</v>
      </c>
      <c r="CF185" s="26">
        <f>IF(RECH_SUPPORT=TRUE,IF(MID(REFERENCEMENT_FACADE[[#This Row],[Colonne support visé]],1,3)="OUI",1,IF(OR(MID(REFERENCEMENT_FACADE[[#This Row],[Colonne support visé]],1,3)="non",MID(REFERENCEMENT_FACADE[[#This Row],[Colonne support visé]],1,2)="SO"),0,0)),1)</f>
        <v>1</v>
      </c>
      <c r="CG185" s="26">
        <f>IF(RECH_HAUTEUR=FALSE,1,IF(AND(MID(REFERENCEMENT_FACADE[[#This Row],[Colonne situation visé]],1,3)="oui",HAUT_VISEE&lt;=REFERENCEMENT_FACADE[[#This Row],[LIMITATION DE HAUTEUR DE FACADE]],HAUT_VISEE&lt;&gt;"",SITUA_VISEE&lt;&gt;""),1,IF(MID(REFERENCEMENT_FACADE[[#This Row],[Colonne situation visé]],1,3)="non",0,"ERREUR")))</f>
        <v>1</v>
      </c>
      <c r="CH18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5" s="26">
        <f ca="1">IF(REFERENCEMENT_FACADE[[#This Row],[Eligibilité procédé]]&lt;&gt;0,COUNTIF(REFERENCEMENT_FACADE[Eligibilité procédé],"&lt;="&amp;REFERENCEMENT_FACADE[[#This Row],[Eligibilité procédé]])-COUNTIF(REFERENCEMENT_FACADE[Eligibilité procédé],"=0"),ROWS(REFERENCEMENT_FACADE[Ordre]))</f>
        <v>180</v>
      </c>
      <c r="CJ185" s="26">
        <f ca="1">IF(COUNTIF((REFERENCEMENT_FACADE[[#This Row],[Validité]:[zone de simicité]]),"&lt;&gt;"&amp;"")=SUM(REFERENCEMENT_FACADE[[#This Row],[Validité]:[zone de simicité]]),ROW(REFERENCEMENT_FACADE[[#This Row],[zone de simicité]]),"")</f>
        <v>185</v>
      </c>
    </row>
    <row r="186" spans="1:88" ht="367.15" customHeight="1" x14ac:dyDescent="0.25">
      <c r="A186" s="166">
        <v>43838</v>
      </c>
      <c r="B186" s="51" t="s">
        <v>158</v>
      </c>
      <c r="C186" s="23" t="s">
        <v>159</v>
      </c>
      <c r="D186" s="130" t="s">
        <v>199</v>
      </c>
      <c r="E186" s="187" t="s">
        <v>160</v>
      </c>
      <c r="F186" s="153" t="s">
        <v>151</v>
      </c>
      <c r="G186" s="167" t="s">
        <v>150</v>
      </c>
      <c r="H186" s="156" t="s">
        <v>152</v>
      </c>
      <c r="I186" s="155" t="s">
        <v>152</v>
      </c>
      <c r="J186" s="157" t="str">
        <f>IF(REFERENCEMENT_FACADE[[#This Row],[Charpente bois (NF DTU 31.1)]]="OUI","SO",IF(OR(REFERENCEMENT_FACADE[[#This Row],[FOB (Sous AT/DTA/ATEx)]]="OUI",REFERENCEMENT_FACADE[[#This Row],[FOB (NF DTU 31.4)]]="OUI"),"OUI","SO"))</f>
        <v>SO</v>
      </c>
      <c r="K186" s="168" t="s">
        <v>167</v>
      </c>
      <c r="L186" s="151" t="s">
        <v>150</v>
      </c>
      <c r="M186" s="33" t="s">
        <v>150</v>
      </c>
      <c r="N186" s="33" t="s">
        <v>150</v>
      </c>
      <c r="O186" s="33" t="s">
        <v>152</v>
      </c>
      <c r="P186" s="33" t="s">
        <v>152</v>
      </c>
      <c r="Q186" s="33" t="s">
        <v>152</v>
      </c>
      <c r="R186" s="33" t="s">
        <v>152</v>
      </c>
      <c r="S186" s="33" t="s">
        <v>152</v>
      </c>
      <c r="T186" s="33" t="s">
        <v>152</v>
      </c>
      <c r="U186" s="33" t="s">
        <v>152</v>
      </c>
      <c r="V186" s="33" t="s">
        <v>152</v>
      </c>
      <c r="W186" s="152" t="s">
        <v>152</v>
      </c>
      <c r="X186" s="151" t="s">
        <v>150</v>
      </c>
      <c r="Y186" s="33" t="s">
        <v>152</v>
      </c>
      <c r="Z186" s="33" t="s">
        <v>152</v>
      </c>
      <c r="AA186" s="33" t="s">
        <v>152</v>
      </c>
      <c r="AB186" s="33" t="s">
        <v>152</v>
      </c>
      <c r="AC186" s="33" t="s">
        <v>152</v>
      </c>
      <c r="AD186" s="33" t="s">
        <v>152</v>
      </c>
      <c r="AE186" s="33" t="s">
        <v>152</v>
      </c>
      <c r="AF186" s="33" t="s">
        <v>152</v>
      </c>
      <c r="AG186" s="33" t="s">
        <v>152</v>
      </c>
      <c r="AH186" s="33" t="s">
        <v>152</v>
      </c>
      <c r="AI186" s="152" t="s">
        <v>152</v>
      </c>
      <c r="AJ186" s="81" t="s">
        <v>153</v>
      </c>
      <c r="AK186" s="81" t="s">
        <v>153</v>
      </c>
      <c r="AL186" s="81" t="s">
        <v>153</v>
      </c>
      <c r="AM186" s="21"/>
      <c r="AN186" s="21"/>
      <c r="AO186" s="159"/>
      <c r="AP186" s="159"/>
      <c r="AQ186" s="159"/>
      <c r="AR186" s="159"/>
      <c r="AS186" s="159"/>
      <c r="AT186" s="159"/>
      <c r="AU186" s="159"/>
      <c r="AV186" s="81" t="s">
        <v>153</v>
      </c>
      <c r="AW186" s="21"/>
      <c r="AX186" s="21"/>
      <c r="AY186" s="21"/>
      <c r="AZ186" s="21"/>
      <c r="BA186" s="159"/>
      <c r="BB186" s="159"/>
      <c r="BC186" s="159"/>
      <c r="BD186" s="159"/>
      <c r="BE186" s="159"/>
      <c r="BF186" s="159"/>
      <c r="BG186" s="159"/>
      <c r="BH186" s="56" t="s">
        <v>154</v>
      </c>
      <c r="BI186" s="151">
        <v>4</v>
      </c>
      <c r="BJ186" s="151">
        <v>2</v>
      </c>
      <c r="BK186" s="151">
        <v>1</v>
      </c>
      <c r="BL186" s="151">
        <v>1</v>
      </c>
      <c r="BM186" s="160"/>
      <c r="BN186" s="20" t="s">
        <v>155</v>
      </c>
      <c r="BO186" s="151">
        <v>0</v>
      </c>
      <c r="BP186" s="51" t="s">
        <v>164</v>
      </c>
      <c r="BQ186" s="130" t="s">
        <v>200</v>
      </c>
      <c r="BR186" s="183">
        <v>46295</v>
      </c>
      <c r="BS186" s="180">
        <f ca="1">+(REFERENCEMENT_FACADE[[#This Row],[AVIS LIMITE AU / VALIDITE]]&gt;=TODAY())*1</f>
        <v>1</v>
      </c>
      <c r="BT186" s="23" t="s">
        <v>150</v>
      </c>
      <c r="BU18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6" s="151"/>
      <c r="BW186"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86"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8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6"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8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8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6" s="80">
        <f ca="1">REFERENCEMENT_FACADE[[#This Row],[VALIDITE]]</f>
        <v>1</v>
      </c>
      <c r="CF186" s="26">
        <f>IF(RECH_SUPPORT=TRUE,IF(MID(REFERENCEMENT_FACADE[[#This Row],[Colonne support visé]],1,3)="OUI",1,IF(OR(MID(REFERENCEMENT_FACADE[[#This Row],[Colonne support visé]],1,3)="non",MID(REFERENCEMENT_FACADE[[#This Row],[Colonne support visé]],1,2)="SO"),0,0)),1)</f>
        <v>1</v>
      </c>
      <c r="CG186" s="26">
        <f>IF(RECH_HAUTEUR=FALSE,1,IF(AND(MID(REFERENCEMENT_FACADE[[#This Row],[Colonne situation visé]],1,3)="oui",HAUT_VISEE&lt;=REFERENCEMENT_FACADE[[#This Row],[LIMITATION DE HAUTEUR DE FACADE]],HAUT_VISEE&lt;&gt;"",SITUA_VISEE&lt;&gt;""),1,IF(MID(REFERENCEMENT_FACADE[[#This Row],[Colonne situation visé]],1,3)="non",0,"ERREUR")))</f>
        <v>1</v>
      </c>
      <c r="CH18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6" s="26">
        <f ca="1">IF(REFERENCEMENT_FACADE[[#This Row],[Eligibilité procédé]]&lt;&gt;0,COUNTIF(REFERENCEMENT_FACADE[Eligibilité procédé],"&lt;="&amp;REFERENCEMENT_FACADE[[#This Row],[Eligibilité procédé]])-COUNTIF(REFERENCEMENT_FACADE[Eligibilité procédé],"=0"),ROWS(REFERENCEMENT_FACADE[Ordre]))</f>
        <v>181</v>
      </c>
      <c r="CJ186" s="26">
        <f ca="1">IF(COUNTIF((REFERENCEMENT_FACADE[[#This Row],[Validité]:[zone de simicité]]),"&lt;&gt;"&amp;"")=SUM(REFERENCEMENT_FACADE[[#This Row],[Validité]:[zone de simicité]]),ROW(REFERENCEMENT_FACADE[[#This Row],[zone de simicité]]),"")</f>
        <v>186</v>
      </c>
    </row>
    <row r="187" spans="1:88" ht="350.45" customHeight="1" x14ac:dyDescent="0.25">
      <c r="A187" s="163">
        <v>43784</v>
      </c>
      <c r="B187" s="23" t="s">
        <v>186</v>
      </c>
      <c r="C187" s="23" t="s">
        <v>795</v>
      </c>
      <c r="D187" s="23" t="s">
        <v>196</v>
      </c>
      <c r="E187" s="24" t="s">
        <v>197</v>
      </c>
      <c r="F187" s="30" t="s">
        <v>151</v>
      </c>
      <c r="G187" s="31" t="s">
        <v>150</v>
      </c>
      <c r="H187" s="19" t="s">
        <v>152</v>
      </c>
      <c r="I187" s="19" t="s">
        <v>152</v>
      </c>
      <c r="J187" s="42" t="str">
        <f>IF(REFERENCEMENT_FACADE[[#This Row],[Charpente bois (NF DTU 31.1)]]="OUI","SO",IF(OR(REFERENCEMENT_FACADE[[#This Row],[FOB (Sous AT/DTA/ATEx)]]="OUI",REFERENCEMENT_FACADE[[#This Row],[FOB (NF DTU 31.4)]]="OUI"),"OUI","SO"))</f>
        <v>SO</v>
      </c>
      <c r="K187" s="39" t="s">
        <v>167</v>
      </c>
      <c r="L187" s="151" t="s">
        <v>150</v>
      </c>
      <c r="M187" s="33" t="s">
        <v>150</v>
      </c>
      <c r="N187" s="33" t="s">
        <v>150</v>
      </c>
      <c r="O187" s="33" t="s">
        <v>152</v>
      </c>
      <c r="P187" s="33" t="s">
        <v>152</v>
      </c>
      <c r="Q187" s="33" t="s">
        <v>152</v>
      </c>
      <c r="R187" s="33" t="s">
        <v>152</v>
      </c>
      <c r="S187" s="33" t="s">
        <v>152</v>
      </c>
      <c r="T187" s="33" t="s">
        <v>152</v>
      </c>
      <c r="U187" s="33" t="s">
        <v>152</v>
      </c>
      <c r="V187" s="33" t="s">
        <v>152</v>
      </c>
      <c r="W187" s="152" t="s">
        <v>152</v>
      </c>
      <c r="X187" s="151" t="s">
        <v>150</v>
      </c>
      <c r="Y187" s="33" t="s">
        <v>152</v>
      </c>
      <c r="Z187" s="33" t="s">
        <v>152</v>
      </c>
      <c r="AA187" s="33" t="s">
        <v>152</v>
      </c>
      <c r="AB187" s="33" t="s">
        <v>152</v>
      </c>
      <c r="AC187" s="33" t="s">
        <v>152</v>
      </c>
      <c r="AD187" s="33" t="s">
        <v>152</v>
      </c>
      <c r="AE187" s="33" t="s">
        <v>152</v>
      </c>
      <c r="AF187" s="33" t="s">
        <v>152</v>
      </c>
      <c r="AG187" s="33" t="s">
        <v>152</v>
      </c>
      <c r="AH187" s="33" t="s">
        <v>152</v>
      </c>
      <c r="AI187" s="152" t="s">
        <v>152</v>
      </c>
      <c r="AJ187" s="81" t="s">
        <v>153</v>
      </c>
      <c r="AK187" s="81" t="s">
        <v>153</v>
      </c>
      <c r="AL187" s="81" t="s">
        <v>153</v>
      </c>
      <c r="AM187" s="21"/>
      <c r="AN187" s="21"/>
      <c r="AO187" s="21"/>
      <c r="AP187" s="21"/>
      <c r="AQ187" s="21"/>
      <c r="AR187" s="21"/>
      <c r="AS187" s="21"/>
      <c r="AT187" s="21"/>
      <c r="AU187" s="21"/>
      <c r="AV187" s="81" t="s">
        <v>153</v>
      </c>
      <c r="AW187" s="21"/>
      <c r="AX187" s="21"/>
      <c r="AY187" s="21"/>
      <c r="AZ187" s="21"/>
      <c r="BA187" s="21"/>
      <c r="BB187" s="21"/>
      <c r="BC187" s="21"/>
      <c r="BD187" s="21"/>
      <c r="BE187" s="21"/>
      <c r="BF187" s="21"/>
      <c r="BG187" s="21"/>
      <c r="BH187" s="56" t="s">
        <v>154</v>
      </c>
      <c r="BI187" s="151">
        <v>4</v>
      </c>
      <c r="BJ187" s="151">
        <v>2</v>
      </c>
      <c r="BK187" s="151">
        <v>1</v>
      </c>
      <c r="BL187" s="151">
        <v>1</v>
      </c>
      <c r="BM187" s="160"/>
      <c r="BN187" s="20" t="s">
        <v>155</v>
      </c>
      <c r="BO187" s="22">
        <v>0</v>
      </c>
      <c r="BP187" s="23" t="s">
        <v>188</v>
      </c>
      <c r="BQ187" s="33" t="s">
        <v>198</v>
      </c>
      <c r="BR187" s="183">
        <v>46203</v>
      </c>
      <c r="BS187" s="84">
        <f ca="1">+(REFERENCEMENT_FACADE[[#This Row],[AVIS LIMITE AU / VALIDITE]]&gt;=TODAY())*1</f>
        <v>1</v>
      </c>
      <c r="BT187" s="23" t="s">
        <v>150</v>
      </c>
      <c r="BU18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7" s="22"/>
      <c r="BW187"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87"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8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7"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8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8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7" s="80">
        <f ca="1">REFERENCEMENT_FACADE[[#This Row],[VALIDITE]]</f>
        <v>1</v>
      </c>
      <c r="CF187" s="26">
        <f>IF(RECH_SUPPORT=TRUE,IF(MID(REFERENCEMENT_FACADE[[#This Row],[Colonne support visé]],1,3)="OUI",1,IF(OR(MID(REFERENCEMENT_FACADE[[#This Row],[Colonne support visé]],1,3)="non",MID(REFERENCEMENT_FACADE[[#This Row],[Colonne support visé]],1,2)="SO"),0,0)),1)</f>
        <v>1</v>
      </c>
      <c r="CG187" s="26">
        <f>IF(RECH_HAUTEUR=FALSE,1,IF(AND(MID(REFERENCEMENT_FACADE[[#This Row],[Colonne situation visé]],1,3)="oui",HAUT_VISEE&lt;=REFERENCEMENT_FACADE[[#This Row],[LIMITATION DE HAUTEUR DE FACADE]],HAUT_VISEE&lt;&gt;"",SITUA_VISEE&lt;&gt;""),1,IF(MID(REFERENCEMENT_FACADE[[#This Row],[Colonne situation visé]],1,3)="non",0,"ERREUR")))</f>
        <v>1</v>
      </c>
      <c r="CH18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7" s="26">
        <f ca="1">IF(REFERENCEMENT_FACADE[[#This Row],[Eligibilité procédé]]&lt;&gt;0,COUNTIF(REFERENCEMENT_FACADE[Eligibilité procédé],"&lt;="&amp;REFERENCEMENT_FACADE[[#This Row],[Eligibilité procédé]])-COUNTIF(REFERENCEMENT_FACADE[Eligibilité procédé],"=0"),ROWS(REFERENCEMENT_FACADE[Ordre]))</f>
        <v>182</v>
      </c>
      <c r="CJ187" s="26">
        <f ca="1">IF(COUNTIF((REFERENCEMENT_FACADE[[#This Row],[Validité]:[zone de simicité]]),"&lt;&gt;"&amp;"")=SUM(REFERENCEMENT_FACADE[[#This Row],[Validité]:[zone de simicité]]),ROW(REFERENCEMENT_FACADE[[#This Row],[zone de simicité]]),"")</f>
        <v>187</v>
      </c>
    </row>
    <row r="188" spans="1:88" ht="240" x14ac:dyDescent="0.25">
      <c r="A188" s="163">
        <v>43749</v>
      </c>
      <c r="B188" s="33" t="s">
        <v>148</v>
      </c>
      <c r="C188" s="33" t="s">
        <v>189</v>
      </c>
      <c r="D188" s="33" t="s">
        <v>190</v>
      </c>
      <c r="E188" s="152" t="s">
        <v>191</v>
      </c>
      <c r="F188" s="153" t="s">
        <v>150</v>
      </c>
      <c r="G188" s="154" t="s">
        <v>151</v>
      </c>
      <c r="H188" s="155" t="s">
        <v>151</v>
      </c>
      <c r="I188" s="155" t="s">
        <v>151</v>
      </c>
      <c r="J188" s="157" t="str">
        <f>IF(REFERENCEMENT_FACADE[[#This Row],[Charpente bois (NF DTU 31.1)]]="OUI","SO",IF(OR(REFERENCEMENT_FACADE[[#This Row],[FOB (Sous AT/DTA/ATEx)]]="OUI",REFERENCEMENT_FACADE[[#This Row],[FOB (NF DTU 31.4)]]="OUI"),"OUI","SO"))</f>
        <v>SO</v>
      </c>
      <c r="K188" s="158" t="s">
        <v>151</v>
      </c>
      <c r="L188" s="151" t="s">
        <v>150</v>
      </c>
      <c r="M188" s="33" t="s">
        <v>150</v>
      </c>
      <c r="N188" s="33" t="s">
        <v>150</v>
      </c>
      <c r="O188" s="23" t="s">
        <v>152</v>
      </c>
      <c r="P188" s="23" t="s">
        <v>152</v>
      </c>
      <c r="Q188" s="23" t="s">
        <v>152</v>
      </c>
      <c r="R188" s="23" t="s">
        <v>152</v>
      </c>
      <c r="S188" s="33" t="s">
        <v>152</v>
      </c>
      <c r="T188" s="33" t="s">
        <v>152</v>
      </c>
      <c r="U188" s="33" t="s">
        <v>152</v>
      </c>
      <c r="V188" s="33" t="s">
        <v>152</v>
      </c>
      <c r="W188" s="152" t="s">
        <v>152</v>
      </c>
      <c r="X188" s="151" t="s">
        <v>150</v>
      </c>
      <c r="Y188" s="33" t="s">
        <v>150</v>
      </c>
      <c r="Z188" s="33" t="s">
        <v>150</v>
      </c>
      <c r="AA188" s="23" t="s">
        <v>152</v>
      </c>
      <c r="AB188" s="23" t="s">
        <v>152</v>
      </c>
      <c r="AC188" s="23" t="s">
        <v>152</v>
      </c>
      <c r="AD188" s="23" t="s">
        <v>152</v>
      </c>
      <c r="AE188" s="33" t="s">
        <v>152</v>
      </c>
      <c r="AF188" s="33" t="s">
        <v>152</v>
      </c>
      <c r="AG188" s="33" t="s">
        <v>152</v>
      </c>
      <c r="AH188" s="33" t="s">
        <v>152</v>
      </c>
      <c r="AI188" s="152" t="s">
        <v>152</v>
      </c>
      <c r="AJ188" s="81" t="s">
        <v>153</v>
      </c>
      <c r="AK188" s="81" t="s">
        <v>153</v>
      </c>
      <c r="AL188" s="81" t="s">
        <v>153</v>
      </c>
      <c r="AM188" s="55"/>
      <c r="AN188" s="55"/>
      <c r="AO188" s="55"/>
      <c r="AP188" s="55"/>
      <c r="AQ188" s="148"/>
      <c r="AR188" s="148"/>
      <c r="AS188" s="148"/>
      <c r="AT188" s="148"/>
      <c r="AU188" s="148"/>
      <c r="AV188" s="81" t="s">
        <v>153</v>
      </c>
      <c r="AW188" s="81" t="s">
        <v>153</v>
      </c>
      <c r="AX188" s="81" t="s">
        <v>153</v>
      </c>
      <c r="AY188" s="55"/>
      <c r="AZ188" s="55"/>
      <c r="BA188" s="55"/>
      <c r="BB188" s="55"/>
      <c r="BC188" s="148"/>
      <c r="BD188" s="148"/>
      <c r="BE188" s="148"/>
      <c r="BF188" s="148"/>
      <c r="BG188" s="148"/>
      <c r="BH188" s="56" t="s">
        <v>154</v>
      </c>
      <c r="BI188" s="151">
        <v>4</v>
      </c>
      <c r="BJ188" s="151">
        <v>2</v>
      </c>
      <c r="BK188" s="151">
        <v>1</v>
      </c>
      <c r="BL188" s="151">
        <v>1</v>
      </c>
      <c r="BM188" s="160"/>
      <c r="BN188" s="20" t="s">
        <v>155</v>
      </c>
      <c r="BO188" s="151">
        <v>0</v>
      </c>
      <c r="BP188" s="23" t="s">
        <v>164</v>
      </c>
      <c r="BQ188" s="33" t="s">
        <v>192</v>
      </c>
      <c r="BR188" s="183">
        <v>47573</v>
      </c>
      <c r="BS188" s="180">
        <f ca="1">+(REFERENCEMENT_FACADE[[#This Row],[AVIS LIMITE AU / VALIDITE]]&gt;=TODAY())*1</f>
        <v>1</v>
      </c>
      <c r="BT188" s="23" t="s">
        <v>150</v>
      </c>
      <c r="BU18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8" s="151"/>
      <c r="BW188"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88"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2
1
1</v>
      </c>
      <c r="CA18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8"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Charpente bois (NF DTU 31.1)</v>
      </c>
      <c r="CC18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8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8" s="80">
        <f ca="1">REFERENCEMENT_FACADE[[#This Row],[VALIDITE]]</f>
        <v>1</v>
      </c>
      <c r="CF188" s="26">
        <f>IF(RECH_SUPPORT=TRUE,IF(MID(REFERENCEMENT_FACADE[[#This Row],[Colonne support visé]],1,3)="OUI",1,IF(OR(MID(REFERENCEMENT_FACADE[[#This Row],[Colonne support visé]],1,3)="non",MID(REFERENCEMENT_FACADE[[#This Row],[Colonne support visé]],1,2)="SO"),0,0)),1)</f>
        <v>1</v>
      </c>
      <c r="CG188" s="26">
        <f>IF(RECH_HAUTEUR=FALSE,1,IF(AND(MID(REFERENCEMENT_FACADE[[#This Row],[Colonne situation visé]],1,3)="oui",HAUT_VISEE&lt;=REFERENCEMENT_FACADE[[#This Row],[LIMITATION DE HAUTEUR DE FACADE]],HAUT_VISEE&lt;&gt;"",SITUA_VISEE&lt;&gt;""),1,IF(MID(REFERENCEMENT_FACADE[[#This Row],[Colonne situation visé]],1,3)="non",0,"ERREUR")))</f>
        <v>1</v>
      </c>
      <c r="CH18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8" s="26">
        <f ca="1">IF(REFERENCEMENT_FACADE[[#This Row],[Eligibilité procédé]]&lt;&gt;0,COUNTIF(REFERENCEMENT_FACADE[Eligibilité procédé],"&lt;="&amp;REFERENCEMENT_FACADE[[#This Row],[Eligibilité procédé]])-COUNTIF(REFERENCEMENT_FACADE[Eligibilité procédé],"=0"),ROWS(REFERENCEMENT_FACADE[Ordre]))</f>
        <v>183</v>
      </c>
      <c r="CJ188" s="26">
        <f ca="1">IF(COUNTIF((REFERENCEMENT_FACADE[[#This Row],[Validité]:[zone de simicité]]),"&lt;&gt;"&amp;"")=SUM(REFERENCEMENT_FACADE[[#This Row],[Validité]:[zone de simicité]]),ROW(REFERENCEMENT_FACADE[[#This Row],[zone de simicité]]),"")</f>
        <v>188</v>
      </c>
    </row>
    <row r="189" spans="1:88" ht="240" x14ac:dyDescent="0.25">
      <c r="A189" s="166">
        <v>43742</v>
      </c>
      <c r="B189" s="33" t="s">
        <v>168</v>
      </c>
      <c r="C189" s="23" t="s">
        <v>169</v>
      </c>
      <c r="D189" s="33" t="s">
        <v>170</v>
      </c>
      <c r="E189" s="152" t="s">
        <v>171</v>
      </c>
      <c r="F189" s="188" t="s">
        <v>151</v>
      </c>
      <c r="G189" s="167" t="s">
        <v>150</v>
      </c>
      <c r="H189" s="156" t="s">
        <v>152</v>
      </c>
      <c r="I189" s="155" t="s">
        <v>152</v>
      </c>
      <c r="J189" s="157" t="str">
        <f>IF(REFERENCEMENT_FACADE[[#This Row],[Charpente bois (NF DTU 31.1)]]="OUI","SO",IF(OR(REFERENCEMENT_FACADE[[#This Row],[FOB (Sous AT/DTA/ATEx)]]="OUI",REFERENCEMENT_FACADE[[#This Row],[FOB (NF DTU 31.4)]]="OUI"),"OUI","SO"))</f>
        <v>SO</v>
      </c>
      <c r="K189" s="168" t="s">
        <v>167</v>
      </c>
      <c r="L189" s="33" t="s">
        <v>150</v>
      </c>
      <c r="M189" s="33" t="s">
        <v>150</v>
      </c>
      <c r="N189" s="33" t="s">
        <v>150</v>
      </c>
      <c r="O189" s="33" t="s">
        <v>152</v>
      </c>
      <c r="P189" s="33" t="s">
        <v>152</v>
      </c>
      <c r="Q189" s="33" t="s">
        <v>152</v>
      </c>
      <c r="R189" s="33" t="s">
        <v>152</v>
      </c>
      <c r="S189" s="33" t="s">
        <v>152</v>
      </c>
      <c r="T189" s="33" t="s">
        <v>152</v>
      </c>
      <c r="U189" s="33" t="s">
        <v>152</v>
      </c>
      <c r="V189" s="33" t="s">
        <v>152</v>
      </c>
      <c r="W189" s="152" t="s">
        <v>152</v>
      </c>
      <c r="X189" s="33" t="s">
        <v>150</v>
      </c>
      <c r="Y189" s="33" t="s">
        <v>161</v>
      </c>
      <c r="Z189" s="33" t="s">
        <v>161</v>
      </c>
      <c r="AA189" s="33" t="s">
        <v>152</v>
      </c>
      <c r="AB189" s="33" t="s">
        <v>152</v>
      </c>
      <c r="AC189" s="33" t="s">
        <v>152</v>
      </c>
      <c r="AD189" s="33" t="s">
        <v>152</v>
      </c>
      <c r="AE189" s="33" t="s">
        <v>152</v>
      </c>
      <c r="AF189" s="33" t="s">
        <v>152</v>
      </c>
      <c r="AG189" s="33" t="s">
        <v>152</v>
      </c>
      <c r="AH189" s="33" t="s">
        <v>152</v>
      </c>
      <c r="AI189" s="152" t="s">
        <v>152</v>
      </c>
      <c r="AJ189" s="81" t="s">
        <v>172</v>
      </c>
      <c r="AK189" s="81" t="s">
        <v>172</v>
      </c>
      <c r="AL189" s="81" t="s">
        <v>172</v>
      </c>
      <c r="AM189" s="55"/>
      <c r="AN189" s="55"/>
      <c r="AO189" s="55"/>
      <c r="AP189" s="55"/>
      <c r="AQ189" s="148"/>
      <c r="AR189" s="148"/>
      <c r="AS189" s="148"/>
      <c r="AT189" s="148"/>
      <c r="AU189" s="148"/>
      <c r="AV189" s="81" t="s">
        <v>172</v>
      </c>
      <c r="AW189" s="81" t="s">
        <v>172</v>
      </c>
      <c r="AX189" s="81" t="s">
        <v>172</v>
      </c>
      <c r="AY189" s="55"/>
      <c r="AZ189" s="55"/>
      <c r="BA189" s="148"/>
      <c r="BB189" s="148"/>
      <c r="BC189" s="148"/>
      <c r="BD189" s="148"/>
      <c r="BE189" s="148"/>
      <c r="BF189" s="148"/>
      <c r="BG189" s="148"/>
      <c r="BH189" s="56" t="s">
        <v>154</v>
      </c>
      <c r="BI189" s="151">
        <v>4</v>
      </c>
      <c r="BJ189" s="33">
        <v>4</v>
      </c>
      <c r="BK189" s="33">
        <v>4</v>
      </c>
      <c r="BL189" s="33">
        <v>4</v>
      </c>
      <c r="BM189" s="160" t="s">
        <v>173</v>
      </c>
      <c r="BN189" s="20" t="s">
        <v>155</v>
      </c>
      <c r="BO189" s="151">
        <v>0</v>
      </c>
      <c r="BP189" s="33" t="s">
        <v>164</v>
      </c>
      <c r="BQ189" s="33" t="s">
        <v>174</v>
      </c>
      <c r="BR189" s="183">
        <v>46752</v>
      </c>
      <c r="BS189" s="180">
        <f ca="1">+(REFERENCEMENT_FACADE[[#This Row],[AVIS LIMITE AU / VALIDITE]]&gt;=TODAY())*1</f>
        <v>1</v>
      </c>
      <c r="BT189" s="33" t="s">
        <v>150</v>
      </c>
      <c r="BU18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9" s="151"/>
      <c r="BW189" s="2"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89"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9"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89" s="2"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89"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9" s="2"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89"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89"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9" s="124">
        <f ca="1">REFERENCEMENT_FACADE[[#This Row],[VALIDITE]]</f>
        <v>1</v>
      </c>
      <c r="CF189" s="2">
        <f>IF(RECH_SUPPORT=TRUE,IF(MID(REFERENCEMENT_FACADE[[#This Row],[Colonne support visé]],1,3)="OUI",1,IF(OR(MID(REFERENCEMENT_FACADE[[#This Row],[Colonne support visé]],1,3)="non",MID(REFERENCEMENT_FACADE[[#This Row],[Colonne support visé]],1,2)="SO"),0,0)),1)</f>
        <v>1</v>
      </c>
      <c r="CG189" s="2">
        <f>IF(RECH_HAUTEUR=FALSE,1,IF(AND(MID(REFERENCEMENT_FACADE[[#This Row],[Colonne situation visé]],1,3)="oui",HAUT_VISEE&lt;=REFERENCEMENT_FACADE[[#This Row],[LIMITATION DE HAUTEUR DE FACADE]],HAUT_VISEE&lt;&gt;"",SITUA_VISEE&lt;&gt;""),1,IF(MID(REFERENCEMENT_FACADE[[#This Row],[Colonne situation visé]],1,3)="non",0,"ERREUR")))</f>
        <v>1</v>
      </c>
      <c r="CH189"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9" s="2">
        <f ca="1">IF(REFERENCEMENT_FACADE[[#This Row],[Eligibilité procédé]]&lt;&gt;0,COUNTIF(REFERENCEMENT_FACADE[Eligibilité procédé],"&lt;="&amp;REFERENCEMENT_FACADE[[#This Row],[Eligibilité procédé]])-COUNTIF(REFERENCEMENT_FACADE[Eligibilité procédé],"=0"),ROWS(REFERENCEMENT_FACADE[Ordre]))</f>
        <v>184</v>
      </c>
      <c r="CJ189" s="2">
        <f ca="1">IF(COUNTIF((REFERENCEMENT_FACADE[[#This Row],[Validité]:[zone de simicité]]),"&lt;&gt;"&amp;"")=SUM(REFERENCEMENT_FACADE[[#This Row],[Validité]:[zone de simicité]]),ROW(REFERENCEMENT_FACADE[[#This Row],[zone de simicité]]),"")</f>
        <v>189</v>
      </c>
    </row>
    <row r="190" spans="1:88" ht="240" x14ac:dyDescent="0.25">
      <c r="A190" s="166">
        <v>43742</v>
      </c>
      <c r="B190" s="33" t="s">
        <v>168</v>
      </c>
      <c r="C190" s="33" t="s">
        <v>169</v>
      </c>
      <c r="D190" s="33" t="s">
        <v>181</v>
      </c>
      <c r="E190" s="152" t="s">
        <v>182</v>
      </c>
      <c r="F190" s="188" t="s">
        <v>151</v>
      </c>
      <c r="G190" s="167" t="s">
        <v>150</v>
      </c>
      <c r="H190" s="156" t="s">
        <v>152</v>
      </c>
      <c r="I190" s="155" t="s">
        <v>152</v>
      </c>
      <c r="J190" s="157" t="str">
        <f>IF(REFERENCEMENT_FACADE[[#This Row],[Charpente bois (NF DTU 31.1)]]="OUI","SO",IF(OR(REFERENCEMENT_FACADE[[#This Row],[FOB (Sous AT/DTA/ATEx)]]="OUI",REFERENCEMENT_FACADE[[#This Row],[FOB (NF DTU 31.4)]]="OUI"),"OUI","SO"))</f>
        <v>SO</v>
      </c>
      <c r="K190" s="168" t="s">
        <v>150</v>
      </c>
      <c r="L190" s="33" t="s">
        <v>150</v>
      </c>
      <c r="M190" s="33" t="s">
        <v>150</v>
      </c>
      <c r="N190" s="33" t="s">
        <v>150</v>
      </c>
      <c r="O190" s="33" t="s">
        <v>152</v>
      </c>
      <c r="P190" s="33" t="s">
        <v>152</v>
      </c>
      <c r="Q190" s="33" t="s">
        <v>152</v>
      </c>
      <c r="R190" s="33" t="s">
        <v>152</v>
      </c>
      <c r="S190" s="33" t="s">
        <v>152</v>
      </c>
      <c r="T190" s="33" t="s">
        <v>152</v>
      </c>
      <c r="U190" s="33" t="s">
        <v>152</v>
      </c>
      <c r="V190" s="33" t="s">
        <v>152</v>
      </c>
      <c r="W190" s="33" t="s">
        <v>152</v>
      </c>
      <c r="X190" s="33" t="s">
        <v>150</v>
      </c>
      <c r="Y190" s="33" t="s">
        <v>152</v>
      </c>
      <c r="Z190" s="33" t="s">
        <v>152</v>
      </c>
      <c r="AA190" s="33" t="s">
        <v>152</v>
      </c>
      <c r="AB190" s="33" t="s">
        <v>152</v>
      </c>
      <c r="AC190" s="33" t="s">
        <v>152</v>
      </c>
      <c r="AD190" s="33" t="s">
        <v>152</v>
      </c>
      <c r="AE190" s="33" t="s">
        <v>152</v>
      </c>
      <c r="AF190" s="33" t="s">
        <v>152</v>
      </c>
      <c r="AG190" s="33" t="s">
        <v>152</v>
      </c>
      <c r="AH190" s="33" t="s">
        <v>152</v>
      </c>
      <c r="AI190" s="152" t="s">
        <v>152</v>
      </c>
      <c r="AJ190" s="81" t="s">
        <v>153</v>
      </c>
      <c r="AK190" s="81" t="s">
        <v>153</v>
      </c>
      <c r="AL190" s="165" t="s">
        <v>153</v>
      </c>
      <c r="AM190" s="159"/>
      <c r="AN190" s="159"/>
      <c r="AO190" s="159"/>
      <c r="AP190" s="159"/>
      <c r="AQ190" s="159"/>
      <c r="AR190" s="159"/>
      <c r="AS190" s="159"/>
      <c r="AT190" s="159"/>
      <c r="AU190" s="159"/>
      <c r="AV190" s="81" t="s">
        <v>153</v>
      </c>
      <c r="AW190" s="159"/>
      <c r="AX190" s="159"/>
      <c r="AY190" s="159"/>
      <c r="AZ190" s="159"/>
      <c r="BA190" s="159"/>
      <c r="BB190" s="159"/>
      <c r="BC190" s="159"/>
      <c r="BD190" s="159"/>
      <c r="BE190" s="159"/>
      <c r="BF190" s="159"/>
      <c r="BG190" s="159"/>
      <c r="BH190" s="56" t="s">
        <v>154</v>
      </c>
      <c r="BI190" s="151">
        <v>4</v>
      </c>
      <c r="BJ190" s="33">
        <v>4</v>
      </c>
      <c r="BK190" s="33">
        <v>4</v>
      </c>
      <c r="BL190" s="33">
        <v>4</v>
      </c>
      <c r="BM190" s="56"/>
      <c r="BN190" s="20" t="s">
        <v>155</v>
      </c>
      <c r="BO190" s="151">
        <v>0</v>
      </c>
      <c r="BP190" s="33" t="s">
        <v>164</v>
      </c>
      <c r="BQ190" s="33" t="s">
        <v>183</v>
      </c>
      <c r="BR190" s="183">
        <v>46173</v>
      </c>
      <c r="BS190" s="180">
        <f ca="1">+(REFERENCEMENT_FACADE[[#This Row],[AVIS LIMITE AU / VALIDITE]]&gt;=TODAY())*1</f>
        <v>1</v>
      </c>
      <c r="BT190" s="33" t="s">
        <v>150</v>
      </c>
      <c r="BU19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0" s="151"/>
      <c r="BW190"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9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90"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9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0"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9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9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0" s="80">
        <f ca="1">REFERENCEMENT_FACADE[[#This Row],[VALIDITE]]</f>
        <v>1</v>
      </c>
      <c r="CF190" s="26">
        <f>IF(RECH_SUPPORT=TRUE,IF(MID(REFERENCEMENT_FACADE[[#This Row],[Colonne support visé]],1,3)="OUI",1,IF(OR(MID(REFERENCEMENT_FACADE[[#This Row],[Colonne support visé]],1,3)="non",MID(REFERENCEMENT_FACADE[[#This Row],[Colonne support visé]],1,2)="SO"),0,0)),1)</f>
        <v>1</v>
      </c>
      <c r="CG190" s="26">
        <f>IF(RECH_HAUTEUR=FALSE,1,IF(AND(MID(REFERENCEMENT_FACADE[[#This Row],[Colonne situation visé]],1,3)="oui",HAUT_VISEE&lt;=REFERENCEMENT_FACADE[[#This Row],[LIMITATION DE HAUTEUR DE FACADE]],HAUT_VISEE&lt;&gt;"",SITUA_VISEE&lt;&gt;""),1,IF(MID(REFERENCEMENT_FACADE[[#This Row],[Colonne situation visé]],1,3)="non",0,"ERREUR")))</f>
        <v>1</v>
      </c>
      <c r="CH19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0" s="26">
        <f ca="1">IF(REFERENCEMENT_FACADE[[#This Row],[Eligibilité procédé]]&lt;&gt;0,COUNTIF(REFERENCEMENT_FACADE[Eligibilité procédé],"&lt;="&amp;REFERENCEMENT_FACADE[[#This Row],[Eligibilité procédé]])-COUNTIF(REFERENCEMENT_FACADE[Eligibilité procédé],"=0"),ROWS(REFERENCEMENT_FACADE[Ordre]))</f>
        <v>185</v>
      </c>
      <c r="CJ190" s="26">
        <f ca="1">IF(COUNTIF((REFERENCEMENT_FACADE[[#This Row],[Validité]:[zone de simicité]]),"&lt;&gt;"&amp;"")=SUM(REFERENCEMENT_FACADE[[#This Row],[Validité]:[zone de simicité]]),ROW(REFERENCEMENT_FACADE[[#This Row],[zone de simicité]]),"")</f>
        <v>190</v>
      </c>
    </row>
    <row r="191" spans="1:88" ht="240" x14ac:dyDescent="0.25">
      <c r="A191" s="166">
        <v>43742</v>
      </c>
      <c r="B191" s="33" t="s">
        <v>168</v>
      </c>
      <c r="C191" s="33" t="s">
        <v>169</v>
      </c>
      <c r="D191" s="33" t="s">
        <v>184</v>
      </c>
      <c r="E191" s="152" t="s">
        <v>182</v>
      </c>
      <c r="F191" s="188" t="s">
        <v>151</v>
      </c>
      <c r="G191" s="167" t="s">
        <v>150</v>
      </c>
      <c r="H191" s="156" t="s">
        <v>152</v>
      </c>
      <c r="I191" s="155" t="s">
        <v>152</v>
      </c>
      <c r="J191" s="157" t="str">
        <f>IF(REFERENCEMENT_FACADE[[#This Row],[Charpente bois (NF DTU 31.1)]]="OUI","SO",IF(OR(REFERENCEMENT_FACADE[[#This Row],[FOB (Sous AT/DTA/ATEx)]]="OUI",REFERENCEMENT_FACADE[[#This Row],[FOB (NF DTU 31.4)]]="OUI"),"OUI","SO"))</f>
        <v>SO</v>
      </c>
      <c r="K191" s="168" t="s">
        <v>150</v>
      </c>
      <c r="L191" s="33" t="s">
        <v>150</v>
      </c>
      <c r="M191" s="33" t="s">
        <v>150</v>
      </c>
      <c r="N191" s="33" t="s">
        <v>150</v>
      </c>
      <c r="O191" s="33" t="s">
        <v>152</v>
      </c>
      <c r="P191" s="33" t="s">
        <v>152</v>
      </c>
      <c r="Q191" s="33" t="s">
        <v>152</v>
      </c>
      <c r="R191" s="33" t="s">
        <v>152</v>
      </c>
      <c r="S191" s="33" t="s">
        <v>152</v>
      </c>
      <c r="T191" s="33" t="s">
        <v>152</v>
      </c>
      <c r="U191" s="33" t="s">
        <v>152</v>
      </c>
      <c r="V191" s="33" t="s">
        <v>152</v>
      </c>
      <c r="W191" s="33" t="s">
        <v>152</v>
      </c>
      <c r="X191" s="33" t="s">
        <v>150</v>
      </c>
      <c r="Y191" s="33" t="s">
        <v>152</v>
      </c>
      <c r="Z191" s="33" t="s">
        <v>152</v>
      </c>
      <c r="AA191" s="33" t="s">
        <v>152</v>
      </c>
      <c r="AB191" s="33" t="s">
        <v>152</v>
      </c>
      <c r="AC191" s="33" t="s">
        <v>152</v>
      </c>
      <c r="AD191" s="33" t="s">
        <v>152</v>
      </c>
      <c r="AE191" s="33" t="s">
        <v>152</v>
      </c>
      <c r="AF191" s="33" t="s">
        <v>152</v>
      </c>
      <c r="AG191" s="33" t="s">
        <v>152</v>
      </c>
      <c r="AH191" s="33" t="s">
        <v>152</v>
      </c>
      <c r="AI191" s="152" t="s">
        <v>152</v>
      </c>
      <c r="AJ191" s="81" t="s">
        <v>153</v>
      </c>
      <c r="AK191" s="81" t="s">
        <v>153</v>
      </c>
      <c r="AL191" s="165" t="s">
        <v>153</v>
      </c>
      <c r="AM191" s="159"/>
      <c r="AN191" s="159"/>
      <c r="AO191" s="159"/>
      <c r="AP191" s="159"/>
      <c r="AQ191" s="159"/>
      <c r="AR191" s="159"/>
      <c r="AS191" s="159"/>
      <c r="AT191" s="159"/>
      <c r="AU191" s="159"/>
      <c r="AV191" s="81" t="s">
        <v>153</v>
      </c>
      <c r="AW191" s="159"/>
      <c r="AX191" s="159"/>
      <c r="AY191" s="159"/>
      <c r="AZ191" s="159"/>
      <c r="BA191" s="159"/>
      <c r="BB191" s="159"/>
      <c r="BC191" s="159"/>
      <c r="BD191" s="159"/>
      <c r="BE191" s="159"/>
      <c r="BF191" s="159"/>
      <c r="BG191" s="159"/>
      <c r="BH191" s="56" t="s">
        <v>154</v>
      </c>
      <c r="BI191" s="151">
        <v>4</v>
      </c>
      <c r="BJ191" s="33">
        <v>4</v>
      </c>
      <c r="BK191" s="33">
        <v>4</v>
      </c>
      <c r="BL191" s="33">
        <v>4</v>
      </c>
      <c r="BM191" s="56"/>
      <c r="BN191" s="20" t="s">
        <v>155</v>
      </c>
      <c r="BO191" s="151">
        <v>0</v>
      </c>
      <c r="BP191" s="33" t="s">
        <v>164</v>
      </c>
      <c r="BQ191" s="33" t="s">
        <v>185</v>
      </c>
      <c r="BR191" s="183">
        <v>46022</v>
      </c>
      <c r="BS191" s="180">
        <f ca="1">+(REFERENCEMENT_FACADE[[#This Row],[AVIS LIMITE AU / VALIDITE]]&gt;=TODAY())*1</f>
        <v>1</v>
      </c>
      <c r="BT191" s="33" t="s">
        <v>150</v>
      </c>
      <c r="BU19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1" s="151"/>
      <c r="BW191"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9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91"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9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1"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9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9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1" s="80">
        <f ca="1">REFERENCEMENT_FACADE[[#This Row],[VALIDITE]]</f>
        <v>1</v>
      </c>
      <c r="CF191" s="26">
        <f>IF(RECH_SUPPORT=TRUE,IF(MID(REFERENCEMENT_FACADE[[#This Row],[Colonne support visé]],1,3)="OUI",1,IF(OR(MID(REFERENCEMENT_FACADE[[#This Row],[Colonne support visé]],1,3)="non",MID(REFERENCEMENT_FACADE[[#This Row],[Colonne support visé]],1,2)="SO"),0,0)),1)</f>
        <v>1</v>
      </c>
      <c r="CG191" s="26">
        <f>IF(RECH_HAUTEUR=FALSE,1,IF(AND(MID(REFERENCEMENT_FACADE[[#This Row],[Colonne situation visé]],1,3)="oui",HAUT_VISEE&lt;=REFERENCEMENT_FACADE[[#This Row],[LIMITATION DE HAUTEUR DE FACADE]],HAUT_VISEE&lt;&gt;"",SITUA_VISEE&lt;&gt;""),1,IF(MID(REFERENCEMENT_FACADE[[#This Row],[Colonne situation visé]],1,3)="non",0,"ERREUR")))</f>
        <v>1</v>
      </c>
      <c r="CH19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1" s="26">
        <f ca="1">IF(REFERENCEMENT_FACADE[[#This Row],[Eligibilité procédé]]&lt;&gt;0,COUNTIF(REFERENCEMENT_FACADE[Eligibilité procédé],"&lt;="&amp;REFERENCEMENT_FACADE[[#This Row],[Eligibilité procédé]])-COUNTIF(REFERENCEMENT_FACADE[Eligibilité procédé],"=0"),ROWS(REFERENCEMENT_FACADE[Ordre]))</f>
        <v>186</v>
      </c>
      <c r="CJ191" s="26">
        <f ca="1">IF(COUNTIF((REFERENCEMENT_FACADE[[#This Row],[Validité]:[zone de simicité]]),"&lt;&gt;"&amp;"")=SUM(REFERENCEMENT_FACADE[[#This Row],[Validité]:[zone de simicité]]),ROW(REFERENCEMENT_FACADE[[#This Row],[zone de simicité]]),"")</f>
        <v>191</v>
      </c>
    </row>
    <row r="192" spans="1:88" ht="240" x14ac:dyDescent="0.25">
      <c r="A192" s="166">
        <v>45085</v>
      </c>
      <c r="B192" s="33" t="s">
        <v>165</v>
      </c>
      <c r="C192" s="130" t="s">
        <v>175</v>
      </c>
      <c r="D192" s="33" t="s">
        <v>432</v>
      </c>
      <c r="E192" s="152" t="s">
        <v>433</v>
      </c>
      <c r="F192" s="162" t="s">
        <v>151</v>
      </c>
      <c r="G192" s="130" t="s">
        <v>152</v>
      </c>
      <c r="H192" s="205" t="s">
        <v>150</v>
      </c>
      <c r="I192" s="155" t="s">
        <v>152</v>
      </c>
      <c r="J192" s="157" t="str">
        <f>IF(REFERENCEMENT_FACADE[[#This Row],[Charpente bois (NF DTU 31.1)]]="OUI","SO",IF(OR(REFERENCEMENT_FACADE[[#This Row],[FOB (Sous AT/DTA/ATEx)]]="OUI",REFERENCEMENT_FACADE[[#This Row],[FOB (NF DTU 31.4)]]="OUI"),"OUI","SO"))</f>
        <v>OUI</v>
      </c>
      <c r="K192" s="187" t="s">
        <v>152</v>
      </c>
      <c r="L192" s="151" t="s">
        <v>161</v>
      </c>
      <c r="M192" s="33" t="s">
        <v>161</v>
      </c>
      <c r="N192" s="33" t="s">
        <v>161</v>
      </c>
      <c r="O192" s="33" t="s">
        <v>161</v>
      </c>
      <c r="P192" s="33" t="s">
        <v>161</v>
      </c>
      <c r="Q192" s="33" t="s">
        <v>161</v>
      </c>
      <c r="R192" s="33" t="s">
        <v>161</v>
      </c>
      <c r="S192" s="33" t="s">
        <v>161</v>
      </c>
      <c r="T192" s="33" t="s">
        <v>161</v>
      </c>
      <c r="U192" s="33" t="s">
        <v>161</v>
      </c>
      <c r="V192" s="33" t="s">
        <v>161</v>
      </c>
      <c r="W192" s="152" t="s">
        <v>152</v>
      </c>
      <c r="X192" s="33" t="s">
        <v>161</v>
      </c>
      <c r="Y192" s="33" t="s">
        <v>161</v>
      </c>
      <c r="Z192" s="33" t="s">
        <v>161</v>
      </c>
      <c r="AA192" s="33" t="s">
        <v>161</v>
      </c>
      <c r="AB192" s="33" t="s">
        <v>161</v>
      </c>
      <c r="AC192" s="33" t="s">
        <v>161</v>
      </c>
      <c r="AD192" s="33" t="s">
        <v>161</v>
      </c>
      <c r="AE192" s="33" t="s">
        <v>161</v>
      </c>
      <c r="AF192" s="33" t="s">
        <v>161</v>
      </c>
      <c r="AG192" s="33" t="s">
        <v>161</v>
      </c>
      <c r="AH192" s="33" t="s">
        <v>161</v>
      </c>
      <c r="AI192" s="152" t="s">
        <v>152</v>
      </c>
      <c r="AJ192" s="81" t="s">
        <v>434</v>
      </c>
      <c r="AK192" s="81" t="s">
        <v>434</v>
      </c>
      <c r="AL192" s="81" t="s">
        <v>435</v>
      </c>
      <c r="AM192" s="165" t="s">
        <v>435</v>
      </c>
      <c r="AN192" s="165" t="s">
        <v>435</v>
      </c>
      <c r="AO192" s="165" t="s">
        <v>435</v>
      </c>
      <c r="AP192" s="165" t="s">
        <v>435</v>
      </c>
      <c r="AQ192" s="165" t="s">
        <v>435</v>
      </c>
      <c r="AR192" s="165" t="s">
        <v>435</v>
      </c>
      <c r="AS192" s="165" t="s">
        <v>435</v>
      </c>
      <c r="AT192" s="165" t="s">
        <v>435</v>
      </c>
      <c r="AU192" s="208"/>
      <c r="AV192" s="81" t="s">
        <v>434</v>
      </c>
      <c r="AW192" s="165" t="s">
        <v>434</v>
      </c>
      <c r="AX192" s="165" t="s">
        <v>435</v>
      </c>
      <c r="AY192" s="165" t="s">
        <v>435</v>
      </c>
      <c r="AZ192" s="165" t="s">
        <v>435</v>
      </c>
      <c r="BA192" s="165" t="s">
        <v>435</v>
      </c>
      <c r="BB192" s="165" t="s">
        <v>435</v>
      </c>
      <c r="BC192" s="165" t="s">
        <v>435</v>
      </c>
      <c r="BD192" s="165" t="s">
        <v>435</v>
      </c>
      <c r="BE192" s="165" t="s">
        <v>435</v>
      </c>
      <c r="BF192" s="165" t="s">
        <v>435</v>
      </c>
      <c r="BG192" s="208"/>
      <c r="BH192" s="56" t="s">
        <v>154</v>
      </c>
      <c r="BI192" s="151">
        <v>4</v>
      </c>
      <c r="BJ192" s="33" t="s">
        <v>179</v>
      </c>
      <c r="BK192" s="33" t="s">
        <v>179</v>
      </c>
      <c r="BL192" s="33" t="s">
        <v>179</v>
      </c>
      <c r="BM192" s="179" t="s">
        <v>248</v>
      </c>
      <c r="BN192" s="20" t="s">
        <v>155</v>
      </c>
      <c r="BO192" s="151">
        <v>0</v>
      </c>
      <c r="BP192" s="33" t="s">
        <v>205</v>
      </c>
      <c r="BQ192" s="33" t="s">
        <v>436</v>
      </c>
      <c r="BR192" s="183">
        <v>46067</v>
      </c>
      <c r="BS192" s="180">
        <f ca="1">+(REFERENCEMENT_FACADE[[#This Row],[AVIS LIMITE AU / VALIDITE]]&gt;=TODAY())*1</f>
        <v>1</v>
      </c>
      <c r="BT192" s="183" t="s">
        <v>206</v>
      </c>
      <c r="BU19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2" s="151" t="s">
        <v>437</v>
      </c>
      <c r="BW192"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9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192"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9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2"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FOB (NF DTU 31.4)</v>
      </c>
      <c r="CC19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40 m
(Situation d) h≤ 40 m</v>
      </c>
      <c r="CD19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2" s="80">
        <f ca="1">REFERENCEMENT_FACADE[[#This Row],[VALIDITE]]</f>
        <v>1</v>
      </c>
      <c r="CF192" s="26">
        <f>IF(RECH_SUPPORT=TRUE,IF(MID(REFERENCEMENT_FACADE[[#This Row],[Colonne support visé]],1,3)="OUI",1,IF(OR(MID(REFERENCEMENT_FACADE[[#This Row],[Colonne support visé]],1,3)="non",MID(REFERENCEMENT_FACADE[[#This Row],[Colonne support visé]],1,2)="SO"),0,0)),1)</f>
        <v>1</v>
      </c>
      <c r="CG192" s="26">
        <f>IF(RECH_HAUTEUR=FALSE,1,IF(AND(MID(REFERENCEMENT_FACADE[[#This Row],[Colonne situation visé]],1,3)="oui",HAUT_VISEE&lt;=REFERENCEMENT_FACADE[[#This Row],[LIMITATION DE HAUTEUR DE FACADE]],HAUT_VISEE&lt;&gt;"",SITUA_VISEE&lt;&gt;""),1,IF(MID(REFERENCEMENT_FACADE[[#This Row],[Colonne situation visé]],1,3)="non",0,"ERREUR")))</f>
        <v>1</v>
      </c>
      <c r="CH19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2" s="26">
        <f ca="1">IF(REFERENCEMENT_FACADE[[#This Row],[Eligibilité procédé]]&lt;&gt;0,COUNTIF(REFERENCEMENT_FACADE[Eligibilité procédé],"&lt;="&amp;REFERENCEMENT_FACADE[[#This Row],[Eligibilité procédé]])-COUNTIF(REFERENCEMENT_FACADE[Eligibilité procédé],"=0"),ROWS(REFERENCEMENT_FACADE[Ordre]))</f>
        <v>187</v>
      </c>
      <c r="CJ192" s="26">
        <f ca="1">IF(COUNTIF((REFERENCEMENT_FACADE[[#This Row],[Validité]:[zone de simicité]]),"&lt;&gt;"&amp;"")=SUM(REFERENCEMENT_FACADE[[#This Row],[Validité]:[zone de simicité]]),ROW(REFERENCEMENT_FACADE[[#This Row],[zone de simicité]]),"")</f>
        <v>192</v>
      </c>
    </row>
    <row r="193" spans="1:88" ht="240" x14ac:dyDescent="0.25">
      <c r="A193" s="163">
        <v>45700</v>
      </c>
      <c r="B193" s="33" t="s">
        <v>165</v>
      </c>
      <c r="C193" s="33" t="s">
        <v>175</v>
      </c>
      <c r="D193" s="33" t="s">
        <v>679</v>
      </c>
      <c r="E193" s="152" t="s">
        <v>433</v>
      </c>
      <c r="F193" s="151" t="s">
        <v>151</v>
      </c>
      <c r="G193" s="33" t="s">
        <v>150</v>
      </c>
      <c r="H193" s="157" t="s">
        <v>152</v>
      </c>
      <c r="I193" s="155" t="s">
        <v>152</v>
      </c>
      <c r="J193" s="157" t="str">
        <f>IF(REFERENCEMENT_FACADE[[#This Row],[Charpente bois (NF DTU 31.1)]]="OUI","SO",IF(OR(REFERENCEMENT_FACADE[[#This Row],[FOB (Sous AT/DTA/ATEx)]]="OUI",REFERENCEMENT_FACADE[[#This Row],[FOB (NF DTU 31.4)]]="OUI"),"OUI","SO"))</f>
        <v>SO</v>
      </c>
      <c r="K193" s="152" t="s">
        <v>150</v>
      </c>
      <c r="L193" s="151" t="s">
        <v>161</v>
      </c>
      <c r="M193" s="33" t="s">
        <v>161</v>
      </c>
      <c r="N193" s="33" t="s">
        <v>161</v>
      </c>
      <c r="O193" s="33" t="s">
        <v>161</v>
      </c>
      <c r="P193" s="33" t="s">
        <v>161</v>
      </c>
      <c r="Q193" s="33" t="s">
        <v>161</v>
      </c>
      <c r="R193" s="33" t="s">
        <v>161</v>
      </c>
      <c r="S193" s="33" t="s">
        <v>161</v>
      </c>
      <c r="T193" s="33" t="s">
        <v>161</v>
      </c>
      <c r="U193" s="33" t="s">
        <v>161</v>
      </c>
      <c r="V193" s="33" t="s">
        <v>161</v>
      </c>
      <c r="W193" s="152" t="s">
        <v>152</v>
      </c>
      <c r="X193" s="33" t="s">
        <v>161</v>
      </c>
      <c r="Y193" s="33" t="s">
        <v>161</v>
      </c>
      <c r="Z193" s="33" t="s">
        <v>161</v>
      </c>
      <c r="AA193" s="33" t="s">
        <v>161</v>
      </c>
      <c r="AB193" s="33" t="s">
        <v>161</v>
      </c>
      <c r="AC193" s="33" t="s">
        <v>161</v>
      </c>
      <c r="AD193" s="33" t="s">
        <v>161</v>
      </c>
      <c r="AE193" s="33" t="s">
        <v>152</v>
      </c>
      <c r="AF193" s="33" t="s">
        <v>152</v>
      </c>
      <c r="AG193" s="33" t="s">
        <v>152</v>
      </c>
      <c r="AH193" s="33" t="s">
        <v>152</v>
      </c>
      <c r="AI193" s="152" t="s">
        <v>152</v>
      </c>
      <c r="AJ193" s="165" t="s">
        <v>680</v>
      </c>
      <c r="AK193" s="165" t="s">
        <v>680</v>
      </c>
      <c r="AL193" s="165" t="s">
        <v>681</v>
      </c>
      <c r="AM193" s="165" t="s">
        <v>681</v>
      </c>
      <c r="AN193" s="165" t="s">
        <v>681</v>
      </c>
      <c r="AO193" s="165" t="s">
        <v>681</v>
      </c>
      <c r="AP193" s="165" t="s">
        <v>681</v>
      </c>
      <c r="AQ193" s="165" t="s">
        <v>681</v>
      </c>
      <c r="AR193" s="165" t="s">
        <v>681</v>
      </c>
      <c r="AS193" s="165" t="s">
        <v>681</v>
      </c>
      <c r="AT193" s="165" t="s">
        <v>681</v>
      </c>
      <c r="AU193" s="148"/>
      <c r="AV193" s="165" t="s">
        <v>680</v>
      </c>
      <c r="AW193" s="165" t="s">
        <v>680</v>
      </c>
      <c r="AX193" s="165" t="s">
        <v>681</v>
      </c>
      <c r="AY193" s="165" t="s">
        <v>681</v>
      </c>
      <c r="AZ193" s="165" t="s">
        <v>681</v>
      </c>
      <c r="BA193" s="165" t="s">
        <v>681</v>
      </c>
      <c r="BB193" s="165" t="s">
        <v>681</v>
      </c>
      <c r="BC193" s="148"/>
      <c r="BD193" s="148"/>
      <c r="BE193" s="148"/>
      <c r="BF193" s="148"/>
      <c r="BG193" s="148"/>
      <c r="BH193" s="160" t="s">
        <v>154</v>
      </c>
      <c r="BI193" s="151">
        <v>4</v>
      </c>
      <c r="BJ193" s="33" t="s">
        <v>179</v>
      </c>
      <c r="BK193" s="33" t="s">
        <v>179</v>
      </c>
      <c r="BL193" s="33" t="s">
        <v>179</v>
      </c>
      <c r="BM193" s="179" t="s">
        <v>248</v>
      </c>
      <c r="BN193" s="161" t="s">
        <v>155</v>
      </c>
      <c r="BO193" s="151">
        <v>0</v>
      </c>
      <c r="BP193" s="23" t="s">
        <v>205</v>
      </c>
      <c r="BQ193" s="33" t="s">
        <v>682</v>
      </c>
      <c r="BR193" s="210">
        <v>46637</v>
      </c>
      <c r="BS193" s="180">
        <f ca="1">+(REFERENCEMENT_FACADE[[#This Row],[AVIS LIMITE AU / VALIDITE]]&gt;=TODAY())*1</f>
        <v>1</v>
      </c>
      <c r="BT193" s="191" t="s">
        <v>206</v>
      </c>
      <c r="BU19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3" s="151" t="s">
        <v>683</v>
      </c>
      <c r="BW193" s="26" t="str">
        <f>IF((SUPP_VISE=LISTES!$G$2),REFERENCEMENT_FACADE[[#This Row],[Charpente bois (NF DTU 31.1)]],
IF((SUPP_VISE=LISTES!$G$3),REFERENCEMENT_FACADE[[#This Row],[COB (NF DTU 31.2)]],
IF((SUPP_VISE=LISTES!$G$4),REFERENCEMENT_FACADE[[#This Row],[FOB (NF DTU 31.4)]],
IF((SUPP_VISE=LISTES!$G$5),REFERENCEMENT_FACADE[[#This Row],[FOB (Sous AT/DTA/ATEx)]],
IF((SUPP_VISE=LISTES!$G$6),REFERENCEMENT_FACADE[[#This Row],[FOB (NF DTU 31.4 et/ou Sous AT/DTA/Atex)]],
IF((SUPP_VISE=LISTES!$G$7),REFERENCEMENT_FACADE[[#This Row],[CLT (Sous AT/DTA)]],"ERREUR"))))))</f>
        <v>ERREUR</v>
      </c>
      <c r="BX19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193" s="26" t="str">
        <f>IF(RECH_CATEGORIE=TRUE,IF((CATEG_VISEE=LISTES!$E$2),REFERENCEMENT_FACADE[[#This Row],[I]],
IF((CATEG_VISEE=LISTES!$E$3),REFERENCEMENT_FACADE[[#This Row],[II]],
IF((CATEG_VISEE=LISTES!$E$4),REFERENCEMENT_FACADE[[#This Row],[III]],
IF((CATEG_VISEE=LISTES!$E$5),REFERENCEMENT_FACADE[[#This Row],[IV]],"ERREUR")))),
REFERENCEMENT_FACADE[[#This Row],[I]]&amp;CHAR(10)&amp;REFERENCEMENT_FACADE[[#This Row],[II]]&amp;CHAR(10)&amp;REFERENCEMENT_FACADE[[#This Row],[III]]&amp;CHAR(10)&amp;REFERENCEMENT_FACADE[[#This Row],[IV]])</f>
        <v>4
4**
4**
4**</v>
      </c>
      <c r="CA19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3" s="26" t="str">
        <f>CONCATENATE(IF(MID(REFERENCEMENT_FACADE[[#This Row],[Charpente bois (NF DTU 31.1)]],1,3)="oui",LISTES!$G$2,""),IF(AND(MID(REFERENCEMENT_FACADE[[#This Row],[COB (NF DTU 31.2)]],1,3)="oui",MID(REFERENCEMENT_FACADE[[#This Row],[Charpente bois (NF DTU 31.1)]],1,3)="oui")," / ",""),IF(MID(REFERENCEMENT_FACADE[[#This Row],[COB (NF DTU 31.2)]],1,3)="oui",LISTES!$G$3,""),IF(OR(AND(MID(REFERENCEMENT_FACADE[[#This Row],[COB (NF DTU 31.2)]],1,3)="oui",MID(REFERENCEMENT_FACADE[[#This Row],[FOB (NF DTU 31.4)]],1,3)="oui"),AND(MID(REFERENCEMENT_FACADE[[#This Row],[COB (NF DTU 31.2)]],1,3)="oui",MID(REFERENCEMENT_FACADE[[#This Row],[CLT (Sous AT/DTA)]],1,3)="oui"))," / ",""),IF(MID(REFERENCEMENT_FACADE[[#This Row],[FOB (NF DTU 31.4)]],1,3)="oui",LISTES!$G$4,""),IF(AND(MID(REFERENCEMENT_FACADE[[#This Row],[CLT (Sous AT/DTA)]],1,3)="oui",MID(REFERENCEMENT_FACADE[[#This Row],[FOB (NF DTU 31.4)]],1,3)="oui")," / ",""),IF(MID(REFERENCEMENT_FACADE[[#This Row],[CLT (Sous AT/DTA)]],1,3)="oui",LISTES!$G$7,IF(MID(REFERENCEMENT_FACADE[[#This Row],[FOB (Sous AT/DTA/ATEx)]],1,3)="oui",LISTES!$G$5,"")))</f>
        <v>COB (NF DTU 31.2) / CLT (Sous AT/DTA)</v>
      </c>
      <c r="CC19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40 m
(Situation d) h≤ 28 m</v>
      </c>
      <c r="CD19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3" s="80">
        <f ca="1">REFERENCEMENT_FACADE[[#This Row],[VALIDITE]]</f>
        <v>1</v>
      </c>
      <c r="CF193" s="26">
        <f>IF(RECH_SUPPORT=TRUE,IF(MID(REFERENCEMENT_FACADE[[#This Row],[Colonne support visé]],1,3)="OUI",1,IF(OR(MID(REFERENCEMENT_FACADE[[#This Row],[Colonne support visé]],1,3)="non",MID(REFERENCEMENT_FACADE[[#This Row],[Colonne support visé]],1,2)="SO"),0,0)),1)</f>
        <v>1</v>
      </c>
      <c r="CG193" s="26">
        <f>IF(RECH_HAUTEUR=FALSE,1,IF(AND(MID(REFERENCEMENT_FACADE[[#This Row],[Colonne situation visé]],1,3)="oui",HAUT_VISEE&lt;=REFERENCEMENT_FACADE[[#This Row],[LIMITATION DE HAUTEUR DE FACADE]],HAUT_VISEE&lt;&gt;"",SITUA_VISEE&lt;&gt;""),1,IF(MID(REFERENCEMENT_FACADE[[#This Row],[Colonne situation visé]],1,3)="non",0,"ERREUR")))</f>
        <v>1</v>
      </c>
      <c r="CH19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3" s="26">
        <f ca="1">IF(REFERENCEMENT_FACADE[[#This Row],[Eligibilité procédé]]&lt;&gt;0,COUNTIF(REFERENCEMENT_FACADE[Eligibilité procédé],"&lt;="&amp;REFERENCEMENT_FACADE[[#This Row],[Eligibilité procédé]])-COUNTIF(REFERENCEMENT_FACADE[Eligibilité procédé],"=0"),ROWS(REFERENCEMENT_FACADE[Ordre]))</f>
        <v>188</v>
      </c>
      <c r="CJ193" s="26">
        <f ca="1">IF(COUNTIF((REFERENCEMENT_FACADE[[#This Row],[Validité]:[zone de simicité]]),"&lt;&gt;"&amp;"")=SUM(REFERENCEMENT_FACADE[[#This Row],[Validité]:[zone de simicité]]),ROW(REFERENCEMENT_FACADE[[#This Row],[zone de simicité]]),"")</f>
        <v>193</v>
      </c>
    </row>
    <row r="194" spans="1:88" x14ac:dyDescent="0.25">
      <c r="A194" s="173"/>
      <c r="C194" s="174"/>
      <c r="E194" s="1"/>
      <c r="I194" s="175"/>
      <c r="AJ194" s="176"/>
      <c r="AK194" s="176"/>
      <c r="AL194" s="177"/>
      <c r="AM194" s="177"/>
      <c r="AN194" s="177"/>
      <c r="AO194" s="177"/>
      <c r="AP194" s="177"/>
      <c r="AQ194" s="177"/>
      <c r="AR194" s="177"/>
      <c r="AS194" s="177"/>
      <c r="AT194" s="177"/>
      <c r="AU194" s="177"/>
      <c r="AV194" s="176"/>
      <c r="AW194" s="177"/>
      <c r="AX194" s="177"/>
      <c r="AY194" s="177"/>
      <c r="AZ194" s="177"/>
      <c r="BA194" s="177"/>
      <c r="BB194" s="177"/>
      <c r="BC194" s="177"/>
      <c r="BD194" s="177"/>
      <c r="BE194" s="177"/>
      <c r="BF194" s="177"/>
      <c r="BG194" s="177"/>
      <c r="BH194" s="177"/>
      <c r="BM194" s="178"/>
      <c r="BN194" s="177"/>
      <c r="BR194" s="7"/>
      <c r="BS194" s="124"/>
      <c r="BW194" s="26"/>
      <c r="BX194" s="26"/>
      <c r="BY194" s="26"/>
      <c r="BZ194" s="26"/>
      <c r="CA194" s="26"/>
      <c r="CB194" s="26"/>
      <c r="CC194" s="26"/>
      <c r="CD194" s="26"/>
      <c r="CE194" s="80"/>
      <c r="CF194" s="26"/>
      <c r="CG194" s="26"/>
      <c r="CH194" s="26"/>
      <c r="CI194" s="26"/>
      <c r="CJ194" s="26"/>
    </row>
  </sheetData>
  <sheetProtection algorithmName="SHA-512" hashValue="1zCm8mWT0nw3RiW5TUAhUa0kZXcasXcD6j7KIYfkd8XQgcV6FtikG6a1pbjbbUTetouR+5koX6oXlNmZr8XMIA==" saltValue="5pV1akUs52EPAaR6K0GZPQ==" spinCount="100000" sheet="1" selectLockedCells="1" selectUnlockedCells="1"/>
  <mergeCells count="11">
    <mergeCell ref="A1:A4"/>
    <mergeCell ref="BV1:BV4"/>
    <mergeCell ref="BO1:BU4"/>
    <mergeCell ref="L4:W4"/>
    <mergeCell ref="X4:AI4"/>
    <mergeCell ref="F3:K4"/>
    <mergeCell ref="F1:BN2"/>
    <mergeCell ref="B1:E4"/>
    <mergeCell ref="L3:BH3"/>
    <mergeCell ref="AJ4:BH4"/>
    <mergeCell ref="BI3:BN4"/>
  </mergeCells>
  <phoneticPr fontId="5" type="noConversion"/>
  <conditionalFormatting sqref="A6:CJ26 BU8:BU194 A27:BP28 BR27:CJ28 A29:CJ75 A76:BP76 BR76:CJ76 A77:CJ185 AJ186 AK186:AN187 AW186:AZ187 BN186:BN189 AV186:AV192 BH186:BH192 AJ187:AK188 AW187:AW189 A188:B188 D188:BG188 BO188:CJ189 BI189:BM189 A189:BG192 BI190:CJ192 A193:CJ194">
    <cfRule type="expression" dxfId="30" priority="272">
      <formula>MID(#REF!,1,3)="OUI"</formula>
    </cfRule>
  </conditionalFormatting>
  <conditionalFormatting sqref="C186">
    <cfRule type="expression" dxfId="29" priority="211">
      <formula>MID(#REF!,1,3)="OUI"</formula>
    </cfRule>
  </conditionalFormatting>
  <conditionalFormatting sqref="F6:AI194">
    <cfRule type="cellIs" dxfId="28" priority="277" operator="equal">
      <formula>"NON"</formula>
    </cfRule>
  </conditionalFormatting>
  <conditionalFormatting sqref="L6:AI194">
    <cfRule type="cellIs" dxfId="27" priority="278" operator="equal">
      <formula>"OUI*"</formula>
    </cfRule>
    <cfRule type="cellIs" dxfId="26" priority="279" operator="equal">
      <formula>"OUI"</formula>
    </cfRule>
  </conditionalFormatting>
  <conditionalFormatting sqref="AJ192">
    <cfRule type="expression" dxfId="25" priority="37">
      <formula>MID(#REF!,1,3)="OUI"</formula>
    </cfRule>
  </conditionalFormatting>
  <conditionalFormatting sqref="AJ190:AK192">
    <cfRule type="expression" dxfId="24" priority="212">
      <formula>MID(#REF!,1,3)="OUI"</formula>
    </cfRule>
  </conditionalFormatting>
  <conditionalFormatting sqref="AJ189:AP189">
    <cfRule type="expression" dxfId="23" priority="223">
      <formula>MID(#REF!,1,3)="OUI"</formula>
    </cfRule>
  </conditionalFormatting>
  <conditionalFormatting sqref="AJ6:BG194">
    <cfRule type="expression" dxfId="22" priority="15008">
      <formula>IF(L6="",FALSE,IF(L6="OUI",TRUE,FALSE))</formula>
    </cfRule>
    <cfRule type="expression" dxfId="21" priority="15009">
      <formula>IF(L6="",FALSE,IF(L6="OUI*",TRUE,FALSE))</formula>
    </cfRule>
  </conditionalFormatting>
  <conditionalFormatting sqref="AK192:AL192">
    <cfRule type="expression" dxfId="20" priority="9">
      <formula>MID(#REF!,1,3)="OUI"</formula>
    </cfRule>
  </conditionalFormatting>
  <conditionalFormatting sqref="AL188:AP188">
    <cfRule type="expression" dxfId="19" priority="43">
      <formula>MID(#REF!,1,3)="OUI"</formula>
    </cfRule>
  </conditionalFormatting>
  <conditionalFormatting sqref="AX189">
    <cfRule type="expression" dxfId="18" priority="219">
      <formula>MID(#REF!,1,3)="OUI"</formula>
    </cfRule>
  </conditionalFormatting>
  <conditionalFormatting sqref="AX188:BB188">
    <cfRule type="expression" dxfId="17" priority="40">
      <formula>MID(#REF!,1,3)="OUI"</formula>
    </cfRule>
  </conditionalFormatting>
  <conditionalFormatting sqref="AY189">
    <cfRule type="expression" dxfId="16" priority="218">
      <formula>MID(#REF!,1,3)="OUI"</formula>
    </cfRule>
  </conditionalFormatting>
  <conditionalFormatting sqref="AZ189">
    <cfRule type="expression" dxfId="15" priority="221">
      <formula>MID(#REF!,1,3)="OUI"</formula>
    </cfRule>
  </conditionalFormatting>
  <conditionalFormatting sqref="BO6:BO194">
    <cfRule type="cellIs" dxfId="14" priority="11955" operator="equal">
      <formula>2</formula>
    </cfRule>
    <cfRule type="cellIs" dxfId="13" priority="12306" operator="equal">
      <formula>0.5</formula>
    </cfRule>
    <cfRule type="cellIs" dxfId="12" priority="12307" operator="equal">
      <formula>1</formula>
    </cfRule>
    <cfRule type="cellIs" dxfId="11" priority="12308" operator="equal">
      <formula>0</formula>
    </cfRule>
  </conditionalFormatting>
  <conditionalFormatting sqref="BR186:BR477">
    <cfRule type="expression" dxfId="10" priority="12489">
      <formula>AND($BR186=0,$BR186&lt;&gt;"")</formula>
    </cfRule>
    <cfRule type="cellIs" dxfId="9" priority="12498" operator="equal">
      <formula>1</formula>
    </cfRule>
  </conditionalFormatting>
  <conditionalFormatting sqref="BS6:BS194">
    <cfRule type="expression" dxfId="8" priority="14996">
      <formula>AND($BS6=0,$BS6&lt;&gt;"")</formula>
    </cfRule>
    <cfRule type="cellIs" dxfId="7" priority="14997" operator="equal">
      <formula>1</formula>
    </cfRule>
  </conditionalFormatting>
  <conditionalFormatting sqref="BS1048481:BS1048576">
    <cfRule type="cellIs" dxfId="6" priority="14213" operator="equal">
      <formula>"TNC"</formula>
    </cfRule>
    <cfRule type="expression" dxfId="5" priority="14999">
      <formula>(#REF!="NON (EVALUATION RECENTE)")</formula>
    </cfRule>
  </conditionalFormatting>
  <conditionalFormatting sqref="BT6:BU194">
    <cfRule type="expression" dxfId="4" priority="12326">
      <formula>($BT6="NON (EVALUATION RECENTE)")</formula>
    </cfRule>
    <cfRule type="cellIs" dxfId="3" priority="12327" operator="equal">
      <formula>"TNC"</formula>
    </cfRule>
  </conditionalFormatting>
  <conditionalFormatting sqref="BT1048482:BU1048576">
    <cfRule type="expression" dxfId="2" priority="14375">
      <formula>(#REF!="NON (EVALUATION RECENTE)")</formula>
    </cfRule>
    <cfRule type="cellIs" dxfId="1" priority="15001" operator="equal">
      <formula>"TNC"</formula>
    </cfRule>
  </conditionalFormatting>
  <conditionalFormatting sqref="CJ6:CJ194">
    <cfRule type="cellIs" dxfId="0" priority="12342" operator="equal">
      <formula>0</formula>
    </cfRule>
  </conditionalFormatting>
  <dataValidations xWindow="684" yWindow="717" count="1">
    <dataValidation allowBlank="1" showInputMessage="1" sqref="BO1 BI1:BI3 BM119:BM123 BJ1:BN2 BM125:BM127 X4 AW124:AX124 CL61:XFD61 BV1 AM100:AN101 AM120:AN122 D43:E43 BH160:BL160 D27 AY104:AZ104 BM147:BM149 BM90:BM92 BM151:BM152 BM114:BM117 BM28:BM42 AJ104:AL104 AM148 BI70:BL70 AQ104:AT104 C35:C43 D30:E40 E148:E149 M122:N124 BQ25:BQ26 E25:I27 F30:I47 F13:F15 G13:K14 CD1:CJ5 S48:U56 AW146:AX146 C67:C69 AU102:AU104 AE130:AI130 AQ25:AU27 BC60:BG60 AW100:AX101 AJ98:AL101 AQ24:AV24 AK62:AL62 AW145:AZ145 BC61:BH61 AW83:AX83 AW62:AX64 AW105:AZ108 BQ29:BQ40 AV117:AZ117 AW126:AX127 AW148:AY151 AV145:AV155 AJ60:AJ62 AZ146:AZ151 AJ146:AL151 AY146:AY147 AJ120:AL123 AL10:BB11 BM154 BN137:BN140 AK91:AL92 C30:C33 E205:J1048576 BM136:BN136 AY83:AZ86 AW85:AX86 M125:R129 AQ73:BB73 B8:B11 BA111:BC115 AW111:AZ114 Q45:U47 AK60:AU61 L111:W115 Q122:R124 AM149:AU151 AM146:AU146 AJ145:AU145 AO147:AU148 AW74:BF74 AW116:BH116 AW152:BG155 AY63:BG64 AW87:BE87 AQ142:BH143 AW60:BB61 BA102:BC108 M102:W110 BM103:BM110 L103:L110 AC28:AI44 AV110:AX110 AW109:AX109 AY109:BC110 AQ105:AU117 AQ123:AX123 F12:K12 D12:E15 BN12:BN15 CC6:CJ10 BV5:BV14 BH25:BM27 BQ77:BQ78 AL6:BG9 BC10:BG10 A186:A187 C28:I29 C25:D26 C45:E46 C47:D47 B1:L4 C9:C10 B6:C7 C72 D6:AK11 L12:BM14 G15:BL15 AG141:BN141 M1:BH2 BC11:BQ11 BP25:BP40 B5:BU5 BO12:BQ14 BH6:BQ10 BR6:BU14 BR28:BR40 BO15:BV15 BW5:CB10 BW1:CC4 BW11:CJ11 BW12:CB27 BR16:BS27 BH16:BQ24 AC16:AP27 B12:C24 Q16:AB44 D16:I24 AQ16:BG23 AJ28:AU57 AW24:BG57 V45:W56 BI28:BL57 BM44:BM57 BZ28:CB61 BY24:BY61 BH28:BH60 BP43:BQ68 BW28:BX61 CK1:XFD60 L16:P68 CC12:CJ61 C48:C65 Q48:R68 BI58:BM69 AJ58:AL59 AQ63:AU72 BC65:BF73 BQ69:BQ75 AJ63:AN78 AW65:BB72 BP69:BP78 AV25:AV72 AK79:AL84 AM79:AN83 C79:C88 BI71:BM89 BA75:BF86 AW75:AZ82 AQ74:AU92 BG65:BG92 L69:R89 AO63:AP92 J16:K89 D48:I89 S57:W89 AJ79:AJ92 AY88:BE92 AW88:AX90 BF87:BF92 AK85:AN90 C90:W93 B25:B93 A1:A93 AW93:BG93 S94:W96 AJ93:AU97 AY94:BG101 AW94:AX97 AO98:AU101 W97:W101 BM97:BM101 S97:V102 AW102:AZ103 L94:R102 AV74:AV109 AJ102:AT103 BR43:BR118 X45:AI115 BH62:BH115 BD102:BG115 AV111:AV116 D94:K121 BW62:XFD121 AO104:AP122 AJ105:AN119 BA117:BF123 Q116:AI121 O112:O124 P116:P124 AQ118:AZ122 L116:N121 S122:AI129 AY124:BF127 AQ124:AV127 L122:L129 BM132 AQ144:AZ144 AJ142:AP144 F144:I149 BI142:BL155 BA144:BG151 BM144:BM145 AJ152:AU155 BH144:BH155 BH156:BM159 AJ156:BG166 BH161:BH184 AE142:AI185 BF167:BG184 BF185:BH192 X186:AI192 E150:I192 D155:D192 J144:K192 AJ167:BE192 BI161:BM193 A188:B192 BN142:BN193 A193:BH193 A194:BN194 L130:W192 C94:C192 X130:AD185 A94:B185 CD122:XFD184 E122:E146 D122:D153 BS28:BS144 AQ128:BF140 AG131:AI140 AE131:AF141 BG117:BH140 BN25:BN135 BI90:BL140 BR123:BR144 F122:K143 AJ124:AP140 BT16:BV1048576 BO25:BO1048576 BW122:CC1048576 BP79:BQ1048576 CE185:XFD1048576 BR145:BS1048576 K195:BN1048576 A195:D1048576 E195:J203" xr:uid="{D5CDE7B0-465C-48BA-8963-C41EBE5C22AF}"/>
  </dataValidations>
  <printOptions horizontalCentered="1"/>
  <pageMargins left="0.70866141732283472" right="0.70866141732283472" top="0.74803149606299213" bottom="0.74803149606299213" header="0.31496062992125984" footer="0.31496062992125984"/>
  <pageSetup paperSize="66" scale="16" fitToHeight="0" orientation="landscape"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608C6-365D-4085-AECB-72FC6575677B}">
  <sheetPr codeName="Feuil5">
    <tabColor theme="1"/>
  </sheetPr>
  <dimension ref="A1:J7"/>
  <sheetViews>
    <sheetView workbookViewId="0">
      <selection activeCell="I7" sqref="I7"/>
    </sheetView>
  </sheetViews>
  <sheetFormatPr baseColWidth="10" defaultColWidth="11.42578125" defaultRowHeight="15" x14ac:dyDescent="0.25"/>
  <cols>
    <col min="1" max="1" width="60.7109375" customWidth="1"/>
    <col min="2" max="2" width="4.28515625" customWidth="1"/>
    <col min="4" max="4" width="4.28515625" customWidth="1"/>
    <col min="6" max="6" width="4.28515625" customWidth="1"/>
    <col min="7" max="8" width="17.28515625" bestFit="1" customWidth="1"/>
    <col min="9" max="9" width="30.5703125" customWidth="1"/>
  </cols>
  <sheetData>
    <row r="1" spans="1:10" s="5" customFormat="1" ht="45" x14ac:dyDescent="0.25">
      <c r="A1" s="4" t="s">
        <v>732</v>
      </c>
      <c r="C1" s="4" t="s">
        <v>36</v>
      </c>
      <c r="E1" s="4" t="s">
        <v>733</v>
      </c>
      <c r="G1" s="4" t="s">
        <v>734</v>
      </c>
      <c r="I1" s="4" t="s">
        <v>735</v>
      </c>
      <c r="J1" s="66"/>
    </row>
    <row r="2" spans="1:10" ht="45" x14ac:dyDescent="0.25">
      <c r="A2" s="2" t="s">
        <v>736</v>
      </c>
      <c r="C2" s="1">
        <v>1</v>
      </c>
      <c r="D2" s="1"/>
      <c r="E2" s="1" t="s">
        <v>123</v>
      </c>
      <c r="G2" s="2" t="s">
        <v>69</v>
      </c>
      <c r="H2" s="2"/>
      <c r="I2" s="2" t="str">
        <f>+Tableau5[[#Headers],[ASPECT]]</f>
        <v>ASPECT</v>
      </c>
    </row>
    <row r="3" spans="1:10" ht="30" x14ac:dyDescent="0.25">
      <c r="A3" s="2" t="s">
        <v>737</v>
      </c>
      <c r="C3" s="1">
        <v>2</v>
      </c>
      <c r="D3" s="1"/>
      <c r="E3" s="1" t="s">
        <v>124</v>
      </c>
      <c r="G3" s="1" t="s">
        <v>33</v>
      </c>
      <c r="H3" s="1"/>
      <c r="I3" s="2" t="str">
        <f>+Tableau5[[#Headers],[TYPE DE PROCEDE]]</f>
        <v>TYPE DE PROCEDE</v>
      </c>
    </row>
    <row r="4" spans="1:10" x14ac:dyDescent="0.25">
      <c r="A4" s="2" t="s">
        <v>738</v>
      </c>
      <c r="C4" s="1">
        <v>3</v>
      </c>
      <c r="D4" s="1"/>
      <c r="E4" s="1" t="s">
        <v>125</v>
      </c>
      <c r="G4" s="1" t="s">
        <v>70</v>
      </c>
      <c r="H4" s="1"/>
      <c r="I4" s="2" t="str">
        <f>+Tableau5[[#Headers],[NOM COMMERCIAL DU PROCEDE]]</f>
        <v>NOM COMMERCIAL DU PROCEDE</v>
      </c>
    </row>
    <row r="5" spans="1:10" ht="30" x14ac:dyDescent="0.25">
      <c r="A5" s="2" t="s">
        <v>739</v>
      </c>
      <c r="C5" s="1">
        <v>4</v>
      </c>
      <c r="D5" s="1"/>
      <c r="E5" s="1" t="s">
        <v>126</v>
      </c>
      <c r="G5" s="2" t="s">
        <v>71</v>
      </c>
      <c r="H5" s="1"/>
      <c r="I5" s="2" t="str">
        <f>+Tableau5[[#Headers],[FABRICANT / TITULAIRE]]</f>
        <v>FABRICANT / TITULAIRE</v>
      </c>
    </row>
    <row r="6" spans="1:10" ht="45" x14ac:dyDescent="0.25">
      <c r="G6" s="66" t="s">
        <v>740</v>
      </c>
      <c r="I6" s="2" t="str">
        <f>++Tableau5[[#Headers],[TYPE DE DOCUMENT DE REFERENCE]]</f>
        <v>TYPE DE DOCUMENT DE REFERENCE</v>
      </c>
    </row>
    <row r="7" spans="1:10" ht="30" x14ac:dyDescent="0.25">
      <c r="G7" s="1" t="s">
        <v>73</v>
      </c>
      <c r="I7" s="2" t="s">
        <v>136</v>
      </c>
    </row>
  </sheetData>
  <dataValidations count="1">
    <dataValidation allowBlank="1" showInputMessage="1" sqref="G7 G2:H5" xr:uid="{8A10368A-0E0F-415F-BEEB-93A4BE180265}"/>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E231-8ED5-4535-9FD3-24673DA47C66}">
  <sheetPr codeName="Feuil7">
    <tabColor theme="1"/>
  </sheetPr>
  <dimension ref="A1:F487"/>
  <sheetViews>
    <sheetView workbookViewId="0">
      <selection activeCell="J70" sqref="J70"/>
    </sheetView>
  </sheetViews>
  <sheetFormatPr baseColWidth="10" defaultColWidth="11.42578125" defaultRowHeight="15" x14ac:dyDescent="0.25"/>
  <cols>
    <col min="1" max="1" width="11.28515625" bestFit="1" customWidth="1"/>
    <col min="2" max="2" width="30.7109375" bestFit="1" customWidth="1"/>
    <col min="3" max="3" width="87.7109375" customWidth="1"/>
    <col min="5" max="5" width="25.85546875" customWidth="1"/>
    <col min="6" max="6" width="17.5703125" customWidth="1"/>
  </cols>
  <sheetData>
    <row r="1" spans="1:6" ht="30" x14ac:dyDescent="0.25">
      <c r="A1" s="28" t="s">
        <v>741</v>
      </c>
      <c r="B1" s="29" t="str">
        <f ca="1">MID(CELL("adresse",REFERENCEMENT_FACADE[[#Headers],[DATE REFERENCEMENT]]),FIND("]",CELL("adresse",REFERENCEMENT_FACADE[[#Headers],[DATE REFERENCEMENT]]),1)+1,FIND("'!",CELL("adresse",REFERENCEMENT_FACADE[[#Headers],[DATE REFERENCEMENT]]),1)-FIND("]",CELL("adresse",REFERENCEMENT_FACADE[[#Headers],[DATE REFERENCEMENT]]),1)-1)&amp;"!"</f>
        <v>BDD_REVETEMENTS_EXTERIEURS!</v>
      </c>
    </row>
    <row r="2" spans="1:6" x14ac:dyDescent="0.25">
      <c r="D2" s="79"/>
    </row>
    <row r="3" spans="1:6" ht="30" x14ac:dyDescent="0.25">
      <c r="A3" s="28" t="s">
        <v>742</v>
      </c>
      <c r="B3" s="34" t="b">
        <v>0</v>
      </c>
    </row>
    <row r="4" spans="1:6" ht="30" x14ac:dyDescent="0.25">
      <c r="A4" s="28" t="s">
        <v>743</v>
      </c>
      <c r="B4" s="35" t="b">
        <v>0</v>
      </c>
    </row>
    <row r="5" spans="1:6" ht="14.25" customHeight="1" x14ac:dyDescent="0.25">
      <c r="A5" s="28" t="s">
        <v>744</v>
      </c>
      <c r="B5" s="36" t="b">
        <v>0</v>
      </c>
      <c r="D5">
        <f ca="1">MIN(D9:D487)</f>
        <v>1</v>
      </c>
    </row>
    <row r="6" spans="1:6" ht="14.25" customHeight="1" x14ac:dyDescent="0.25">
      <c r="A6" s="68" t="s">
        <v>745</v>
      </c>
      <c r="B6" s="36" t="b">
        <f>IF('MODULE DE RECHERCHE'!E34="CROISSANT (de A à Z)",TRUE,FALSE)</f>
        <v>0</v>
      </c>
      <c r="D6">
        <f ca="1">MAX(D9:D488)</f>
        <v>188</v>
      </c>
    </row>
    <row r="8" spans="1:6" ht="45" x14ac:dyDescent="0.25">
      <c r="A8" s="28" t="s">
        <v>746</v>
      </c>
      <c r="B8" s="28" t="s">
        <v>747</v>
      </c>
      <c r="C8" s="28" t="str">
        <f>'MODULE DE RECHERCHE'!E33</f>
        <v>TYPE DE PROCEDE</v>
      </c>
      <c r="D8" s="67" t="s">
        <v>748</v>
      </c>
      <c r="E8" s="28" t="s">
        <v>749</v>
      </c>
      <c r="F8" s="28" t="str">
        <f>REFERENCEMENT_FACADE[[#Headers],[Système Ouvert]]</f>
        <v>Système Ouvert</v>
      </c>
    </row>
    <row r="9" spans="1:6" x14ac:dyDescent="0.25">
      <c r="A9" s="3">
        <v>1</v>
      </c>
      <c r="B9" s="3">
        <f ca="1">IFERROR(IF(A9="","",VLOOKUP($A9,REFERENCEMENT_FACADE[[Ordre]:[Eligibilité procédé]],2,FALSE)),"")</f>
        <v>6</v>
      </c>
      <c r="C9" t="str" cm="1">
        <f t="array" aca="1" ref="C9" ca="1">IF(B9&lt;&gt;"",INDEX(BDD_REVETEMENTS_EXTERIEURS!A:CJ,B9,MATCH($C$8,REFERENCEMENT_FACADE[#Headers],0)),"")</f>
        <v>Système de Vitrage Extérieur Attaché 
(VEA)</v>
      </c>
      <c r="D9">
        <f ca="1">IF($B$6=TRUE,IF(C9&lt;&gt;"",COUNTIF(INDIRECT("$C$"&amp;ROW($C$9)&amp;":$C$"&amp;487-COUNTBLANK($C$9:$C$487)),"&lt;"&amp;C9)+COUNTIF(C$9:C9,C9),""),IF(C9&lt;&gt;"",COUNTIF(INDIRECT("$C$"&amp;ROW($C$9)&amp;":$C$"&amp;487-COUNTBLANK($C$9:$C$487)),"&gt;"&amp;C9)+COUNTIF(C$9:C9,C9),""))</f>
        <v>7</v>
      </c>
      <c r="E9">
        <f ca="1">IFERROR(INDEX($A$9:$D$486,MATCH(ROW(D9)-ROW($B$8),$D$9:$D$486,0),2),"")</f>
        <v>90</v>
      </c>
      <c r="F9" s="120" cm="1">
        <f t="array" aca="1" ref="F9" ca="1">IF(A9&lt;&gt;"",INDEX(BDD_REVETEMENTS_EXTERIEURS!A:BV,E9,MATCH($F$8,REFERENCEMENT_FACADE[#Headers],0)),"")</f>
        <v>0</v>
      </c>
    </row>
    <row r="10" spans="1:6" x14ac:dyDescent="0.25">
      <c r="A10" s="3">
        <f>IF(AND(A9&lt;COUNTIF(REFERENCEMENT_FACADE[DATE REFERENCEMENT],"&lt;&gt;"&amp;""),A9&gt;0),'PR-tampon'!A9+1,"")</f>
        <v>2</v>
      </c>
      <c r="B10" s="3">
        <f ca="1">IFERROR(IF(A10="","",VLOOKUP($A10,REFERENCEMENT_FACADE[[Ordre]:[Eligibilité procédé]],2,FALSE)),"")</f>
        <v>7</v>
      </c>
      <c r="C10" t="str" cm="1">
        <f t="array" aca="1" ref="C10" ca="1">IF(B10&lt;&gt;"",INDEX(BDD_REVETEMENTS_EXTERIEURS!A:CJ,B10,MATCH($C$8,REFERENCEMENT_FACADE[#Headers],0)),"")</f>
        <v>Façade légère en vitrage extérieur maintenu par clameaux</v>
      </c>
      <c r="D10">
        <f ca="1">IF($B$6=TRUE,IF(C10&lt;&gt;"",COUNTIF(INDIRECT("$C$"&amp;ROW($C$9)&amp;":$C$"&amp;487-COUNTBLANK($C$9:$C$487)),"&lt;"&amp;C10)+COUNTIF(C$9:C10,C10),""),IF(C10&lt;&gt;"",COUNTIF(INDIRECT("$C$"&amp;ROW($C$9)&amp;":$C$"&amp;487-COUNTBLANK($C$9:$C$487)),"&gt;"&amp;C10)+COUNTIF(C$9:C10,C10),""))</f>
        <v>33</v>
      </c>
      <c r="E10">
        <f t="shared" ref="E10:E73" ca="1" si="0">IFERROR(INDEX($A$9:$D$486,MATCH(ROW(D10)-ROW($B$8),$D$9:$D$486,0),2),"")</f>
        <v>128</v>
      </c>
      <c r="F10" s="120" cm="1">
        <f t="array" aca="1" ref="F10" ca="1">IF(A10&lt;&gt;"",INDEX(BDD_REVETEMENTS_EXTERIEURS!A:BV,E10,MATCH($F$8,REFERENCEMENT_FACADE[#Headers],0)),"")</f>
        <v>0</v>
      </c>
    </row>
    <row r="11" spans="1:6" x14ac:dyDescent="0.25">
      <c r="A11" s="3">
        <f>IF(AND(A10&lt;COUNTIF(REFERENCEMENT_FACADE[DATE REFERENCEMENT],"&lt;&gt;"&amp;""),A10&gt;0),'PR-tampon'!A10+1,"")</f>
        <v>3</v>
      </c>
      <c r="B11" s="3">
        <f ca="1">IFERROR(IF(A11="","",VLOOKUP($A11,REFERENCEMENT_FACADE[[Ordre]:[Eligibilité procédé]],2,FALSE)),"")</f>
        <v>8</v>
      </c>
      <c r="C11" t="str" cm="1">
        <f t="array" aca="1" ref="C11" ca="1">IF(B11&lt;&gt;"",INDEX(BDD_REVETEMENTS_EXTERIEURS!A:CJ,B11,MATCH($C$8,REFERENCEMENT_FACADE[#Headers],0)),"")</f>
        <v>Bardage rapporté en lames composites</v>
      </c>
      <c r="D11">
        <f ca="1">IF($B$6=TRUE,IF(C11&lt;&gt;"",COUNTIF(INDIRECT("$C$"&amp;ROW($C$9)&amp;":$C$"&amp;487-COUNTBLANK($C$9:$C$487)),"&lt;"&amp;C11)+COUNTIF(C$9:C11,C11),""),IF(C11&lt;&gt;"",COUNTIF(INDIRECT("$C$"&amp;ROW($C$9)&amp;":$C$"&amp;487-COUNTBLANK($C$9:$C$487)),"&gt;"&amp;C11)+COUNTIF(C$9:C11,C11),""))</f>
        <v>146</v>
      </c>
      <c r="E11">
        <f t="shared" ca="1" si="0"/>
        <v>152</v>
      </c>
      <c r="F11" s="120" cm="1">
        <f t="array" aca="1" ref="F11" ca="1">IF(A11&lt;&gt;"",INDEX(BDD_REVETEMENTS_EXTERIEURS!A:BV,E11,MATCH($F$8,REFERENCEMENT_FACADE[#Headers],0)),"")</f>
        <v>0</v>
      </c>
    </row>
    <row r="12" spans="1:6" x14ac:dyDescent="0.25">
      <c r="A12" s="3">
        <f>IF(AND(A11&lt;COUNTIF(REFERENCEMENT_FACADE[DATE REFERENCEMENT],"&lt;&gt;"&amp;""),A11&gt;0),'PR-tampon'!A11+1,"")</f>
        <v>4</v>
      </c>
      <c r="B12" s="3">
        <f ca="1">IFERROR(IF(A12="","",VLOOKUP($A12,REFERENCEMENT_FACADE[[Ordre]:[Eligibilité procédé]],2,FALSE)),"")</f>
        <v>9</v>
      </c>
      <c r="C12" t="str" cm="1">
        <f t="array" aca="1" ref="C12" ca="1">IF(B12&lt;&gt;"",INDEX(BDD_REVETEMENTS_EXTERIEURS!A:CJ,B12,MATCH($C$8,REFERENCEMENT_FACADE[#Headers],0)),"")</f>
        <v>Bardage rapporté en pierre naturelle</v>
      </c>
      <c r="D12">
        <f ca="1">IF($B$6=TRUE,IF(C12&lt;&gt;"",COUNTIF(INDIRECT("$C$"&amp;ROW($C$9)&amp;":$C$"&amp;487-COUNTBLANK($C$9:$C$487)),"&lt;"&amp;C12)+COUNTIF(C$9:C12,C12),""),IF(C12&lt;&gt;"",COUNTIF(INDIRECT("$C$"&amp;ROW($C$9)&amp;":$C$"&amp;487-COUNTBLANK($C$9:$C$487)),"&gt;"&amp;C12)+COUNTIF(C$9:C12,C12),""))</f>
        <v>113</v>
      </c>
      <c r="E12">
        <f t="shared" ca="1" si="0"/>
        <v>74</v>
      </c>
      <c r="F12" s="120" cm="1">
        <f t="array" aca="1" ref="F12" ca="1">IF(A12&lt;&gt;"",INDEX(BDD_REVETEMENTS_EXTERIEURS!A:BV,E12,MATCH($F$8,REFERENCEMENT_FACADE[#Headers],0)),"")</f>
        <v>0</v>
      </c>
    </row>
    <row r="13" spans="1:6" x14ac:dyDescent="0.25">
      <c r="A13" s="3">
        <f>IF(AND(A12&lt;COUNTIF(REFERENCEMENT_FACADE[DATE REFERENCEMENT],"&lt;&gt;"&amp;""),A12&gt;0),'PR-tampon'!A12+1,"")</f>
        <v>5</v>
      </c>
      <c r="B13" s="3">
        <f ca="1">IFERROR(IF(A13="","",VLOOKUP($A13,REFERENCEMENT_FACADE[[Ordre]:[Eligibilité procédé]],2,FALSE)),"")</f>
        <v>10</v>
      </c>
      <c r="C13" t="str" cm="1">
        <f t="array" aca="1" ref="C13" ca="1">IF(B13&lt;&gt;"",INDEX(BDD_REVETEMENTS_EXTERIEURS!A:CJ,B13,MATCH($C$8,REFERENCEMENT_FACADE[#Headers],0)),"")</f>
        <v>Bardage rapporté - Système d’enduit sur plaque</v>
      </c>
      <c r="D13">
        <f ca="1">IF($B$6=TRUE,IF(C13&lt;&gt;"",COUNTIF(INDIRECT("$C$"&amp;ROW($C$9)&amp;":$C$"&amp;487-COUNTBLANK($C$9:$C$487)),"&lt;"&amp;C13)+COUNTIF(C$9:C13,C13),""),IF(C13&lt;&gt;"",COUNTIF(INDIRECT("$C$"&amp;ROW($C$9)&amp;":$C$"&amp;487-COUNTBLANK($C$9:$C$487)),"&gt;"&amp;C13)+COUNTIF(C$9:C13,C13),""))</f>
        <v>176</v>
      </c>
      <c r="E13">
        <f t="shared" ca="1" si="0"/>
        <v>98</v>
      </c>
      <c r="F13" s="120" cm="1">
        <f t="array" aca="1" ref="F13" ca="1">IF(A13&lt;&gt;"",INDEX(BDD_REVETEMENTS_EXTERIEURS!A:BV,E13,MATCH($F$8,REFERENCEMENT_FACADE[#Headers],0)),"")</f>
        <v>0</v>
      </c>
    </row>
    <row r="14" spans="1:6" x14ac:dyDescent="0.25">
      <c r="A14" s="3">
        <f>IF(AND(A13&lt;COUNTIF(REFERENCEMENT_FACADE[DATE REFERENCEMENT],"&lt;&gt;"&amp;""),A13&gt;0),'PR-tampon'!A13+1,"")</f>
        <v>6</v>
      </c>
      <c r="B14" s="3">
        <f ca="1">IFERROR(IF(A14="","",VLOOKUP($A14,REFERENCEMENT_FACADE[[Ordre]:[Eligibilité procédé]],2,FALSE)),"")</f>
        <v>11</v>
      </c>
      <c r="C14" t="str" cm="1">
        <f t="array" aca="1" ref="C14" ca="1">IF(B14&lt;&gt;"",INDEX(BDD_REVETEMENTS_EXTERIEURS!A:CJ,B14,MATCH($C$8,REFERENCEMENT_FACADE[#Headers],0)),"")</f>
        <v>Bardage rapporté en bois-plastique</v>
      </c>
      <c r="D14">
        <f ca="1">IF($B$6=TRUE,IF(C14&lt;&gt;"",COUNTIF(INDIRECT("$C$"&amp;ROW($C$9)&amp;":$C$"&amp;487-COUNTBLANK($C$9:$C$487)),"&lt;"&amp;C14)+COUNTIF(C$9:C14,C14),""),IF(C14&lt;&gt;"",COUNTIF(INDIRECT("$C$"&amp;ROW($C$9)&amp;":$C$"&amp;487-COUNTBLANK($C$9:$C$487)),"&gt;"&amp;C14)+COUNTIF(C$9:C14,C14),""))</f>
        <v>163</v>
      </c>
      <c r="E14">
        <f t="shared" ca="1" si="0"/>
        <v>118</v>
      </c>
      <c r="F14" s="120" cm="1">
        <f t="array" aca="1" ref="F14" ca="1">IF(A14&lt;&gt;"",INDEX(BDD_REVETEMENTS_EXTERIEURS!A:BV,E14,MATCH($F$8,REFERENCEMENT_FACADE[#Headers],0)),"")</f>
        <v>0</v>
      </c>
    </row>
    <row r="15" spans="1:6" x14ac:dyDescent="0.25">
      <c r="A15" s="3">
        <f>IF(AND(A14&lt;COUNTIF(REFERENCEMENT_FACADE[DATE REFERENCEMENT],"&lt;&gt;"&amp;""),A14&gt;0),'PR-tampon'!A14+1,"")</f>
        <v>7</v>
      </c>
      <c r="B15" s="3">
        <f ca="1">IFERROR(IF(A15="","",VLOOKUP($A15,REFERENCEMENT_FACADE[[Ordre]:[Eligibilité procédé]],2,FALSE)),"")</f>
        <v>12</v>
      </c>
      <c r="C15" t="str" cm="1">
        <f t="array" aca="1" ref="C15" ca="1">IF(B15&lt;&gt;"",INDEX(BDD_REVETEMENTS_EXTERIEURS!A:CJ,B15,MATCH($C$8,REFERENCEMENT_FACADE[#Headers],0)),"")</f>
        <v>Bardage rapporté en revêtement collé sur plaque sur support bois</v>
      </c>
      <c r="D15">
        <f ca="1">IF($B$6=TRUE,IF(C15&lt;&gt;"",COUNTIF(INDIRECT("$C$"&amp;ROW($C$9)&amp;":$C$"&amp;487-COUNTBLANK($C$9:$C$487)),"&lt;"&amp;C15)+COUNTIF(C$9:C15,C15),""),IF(C15&lt;&gt;"",COUNTIF(INDIRECT("$C$"&amp;ROW($C$9)&amp;":$C$"&amp;487-COUNTBLANK($C$9:$C$487)),"&gt;"&amp;C15)+COUNTIF(C$9:C15,C15),""))</f>
        <v>103</v>
      </c>
      <c r="E15">
        <f t="shared" ca="1" si="0"/>
        <v>6</v>
      </c>
      <c r="F15" s="120" cm="1">
        <f t="array" aca="1" ref="F15" ca="1">IF(A15&lt;&gt;"",INDEX(BDD_REVETEMENTS_EXTERIEURS!A:BV,E15,MATCH($F$8,REFERENCEMENT_FACADE[#Headers],0)),"")</f>
        <v>0</v>
      </c>
    </row>
    <row r="16" spans="1:6" x14ac:dyDescent="0.25">
      <c r="A16" s="3">
        <f>IF(AND(A15&lt;COUNTIF(REFERENCEMENT_FACADE[DATE REFERENCEMENT],"&lt;&gt;"&amp;""),A15&gt;0),'PR-tampon'!A15+1,"")</f>
        <v>8</v>
      </c>
      <c r="B16" s="3">
        <f ca="1">IFERROR(IF(A16="","",VLOOKUP($A16,REFERENCEMENT_FACADE[[Ordre]:[Eligibilité procédé]],2,FALSE)),"")</f>
        <v>13</v>
      </c>
      <c r="C16" t="str" cm="1">
        <f t="array" aca="1" ref="C16" ca="1">IF(B16&lt;&gt;"",INDEX(BDD_REVETEMENTS_EXTERIEURS!A:CJ,B16,MATCH($C$8,REFERENCEMENT_FACADE[#Headers],0)),"")</f>
        <v>Panneau sandwich métallique en bardage</v>
      </c>
      <c r="D16">
        <f ca="1">IF($B$6=TRUE,IF(C16&lt;&gt;"",COUNTIF(INDIRECT("$C$"&amp;ROW($C$9)&amp;":$C$"&amp;487-COUNTBLANK($C$9:$C$487)),"&lt;"&amp;C16)+COUNTIF(C$9:C16,C16),""),IF(C16&lt;&gt;"",COUNTIF(INDIRECT("$C$"&amp;ROW($C$9)&amp;":$C$"&amp;487-COUNTBLANK($C$9:$C$487)),"&gt;"&amp;C16)+COUNTIF(C$9:C16,C16),""))</f>
        <v>12</v>
      </c>
      <c r="E16">
        <f t="shared" ca="1" si="0"/>
        <v>104</v>
      </c>
      <c r="F16" s="120" cm="1">
        <f t="array" aca="1" ref="F16" ca="1">IF(A16&lt;&gt;"",INDEX(BDD_REVETEMENTS_EXTERIEURS!A:BV,E16,MATCH($F$8,REFERENCEMENT_FACADE[#Headers],0)),"")</f>
        <v>0</v>
      </c>
    </row>
    <row r="17" spans="1:6" x14ac:dyDescent="0.25">
      <c r="A17" s="3">
        <f>IF(AND(A16&lt;COUNTIF(REFERENCEMENT_FACADE[DATE REFERENCEMENT],"&lt;&gt;"&amp;""),A16&gt;0),'PR-tampon'!A16+1,"")</f>
        <v>9</v>
      </c>
      <c r="B17" s="3">
        <f ca="1">IFERROR(IF(A17="","",VLOOKUP($A17,REFERENCEMENT_FACADE[[Ordre]:[Eligibilité procédé]],2,FALSE)),"")</f>
        <v>14</v>
      </c>
      <c r="C17" t="str" cm="1">
        <f t="array" aca="1" ref="C17" ca="1">IF(B17&lt;&gt;"",INDEX(BDD_REVETEMENTS_EXTERIEURS!A:CJ,B17,MATCH($C$8,REFERENCEMENT_FACADE[#Headers],0)),"")</f>
        <v>Panneau sandwich métallique en bardage</v>
      </c>
      <c r="D17">
        <f ca="1">IF($B$6=TRUE,IF(C17&lt;&gt;"",COUNTIF(INDIRECT("$C$"&amp;ROW($C$9)&amp;":$C$"&amp;487-COUNTBLANK($C$9:$C$487)),"&lt;"&amp;C17)+COUNTIF(C$9:C17,C17),""),IF(C17&lt;&gt;"",COUNTIF(INDIRECT("$C$"&amp;ROW($C$9)&amp;":$C$"&amp;487-COUNTBLANK($C$9:$C$487)),"&gt;"&amp;C17)+COUNTIF(C$9:C17,C17),""))</f>
        <v>13</v>
      </c>
      <c r="E17">
        <f t="shared" ca="1" si="0"/>
        <v>72</v>
      </c>
      <c r="F17" s="120" cm="1">
        <f t="array" aca="1" ref="F17" ca="1">IF(A17&lt;&gt;"",INDEX(BDD_REVETEMENTS_EXTERIEURS!A:BV,E17,MATCH($F$8,REFERENCEMENT_FACADE[#Headers],0)),"")</f>
        <v>0</v>
      </c>
    </row>
    <row r="18" spans="1:6" x14ac:dyDescent="0.25">
      <c r="A18" s="3">
        <f>IF(AND(A17&lt;COUNTIF(REFERENCEMENT_FACADE[DATE REFERENCEMENT],"&lt;&gt;"&amp;""),A17&gt;0),'PR-tampon'!A17+1,"")</f>
        <v>10</v>
      </c>
      <c r="B18" s="3">
        <f ca="1">IFERROR(IF(A18="","",VLOOKUP($A18,REFERENCEMENT_FACADE[[Ordre]:[Eligibilité procédé]],2,FALSE)),"")</f>
        <v>15</v>
      </c>
      <c r="C18" t="str" cm="1">
        <f t="array" aca="1" ref="C18" ca="1">IF(B18&lt;&gt;"",INDEX(BDD_REVETEMENTS_EXTERIEURS!A:CJ,B18,MATCH($C$8,REFERENCEMENT_FACADE[#Headers],0)),"")</f>
        <v>Panneau sandwich métallique en bardage</v>
      </c>
      <c r="D18">
        <f ca="1">IF($B$6=TRUE,IF(C18&lt;&gt;"",COUNTIF(INDIRECT("$C$"&amp;ROW($C$9)&amp;":$C$"&amp;487-COUNTBLANK($C$9:$C$487)),"&lt;"&amp;C18)+COUNTIF(C$9:C18,C18),""),IF(C18&lt;&gt;"",COUNTIF(INDIRECT("$C$"&amp;ROW($C$9)&amp;":$C$"&amp;487-COUNTBLANK($C$9:$C$487)),"&gt;"&amp;C18)+COUNTIF(C$9:C18,C18),""))</f>
        <v>14</v>
      </c>
      <c r="E18">
        <f t="shared" ca="1" si="0"/>
        <v>95</v>
      </c>
      <c r="F18" s="120" cm="1">
        <f t="array" aca="1" ref="F18" ca="1">IF(A18&lt;&gt;"",INDEX(BDD_REVETEMENTS_EXTERIEURS!A:BV,E18,MATCH($F$8,REFERENCEMENT_FACADE[#Headers],0)),"")</f>
        <v>0</v>
      </c>
    </row>
    <row r="19" spans="1:6" x14ac:dyDescent="0.25">
      <c r="A19" s="3">
        <f>IF(AND(A18&lt;COUNTIF(REFERENCEMENT_FACADE[DATE REFERENCEMENT],"&lt;&gt;"&amp;""),A18&gt;0),'PR-tampon'!A18+1,"")</f>
        <v>11</v>
      </c>
      <c r="B19" s="3">
        <f ca="1">IFERROR(IF(A19="","",VLOOKUP($A19,REFERENCEMENT_FACADE[[Ordre]:[Eligibilité procédé]],2,FALSE)),"")</f>
        <v>16</v>
      </c>
      <c r="C19" t="str" cm="1">
        <f t="array" aca="1" ref="C19" ca="1">IF(B19&lt;&gt;"",INDEX(BDD_REVETEMENTS_EXTERIEURS!A:CJ,B19,MATCH($C$8,REFERENCEMENT_FACADE[#Headers],0)),"")</f>
        <v>Bardage bois en lame sur FOB (Propriétaire)</v>
      </c>
      <c r="D19">
        <f ca="1">IF($B$6=TRUE,IF(C19&lt;&gt;"",COUNTIF(INDIRECT("$C$"&amp;ROW($C$9)&amp;":$C$"&amp;487-COUNTBLANK($C$9:$C$487)),"&lt;"&amp;C19)+COUNTIF(C$9:C19,C19),""),IF(C19&lt;&gt;"",COUNTIF(INDIRECT("$C$"&amp;ROW($C$9)&amp;":$C$"&amp;487-COUNTBLANK($C$9:$C$487)),"&gt;"&amp;C19)+COUNTIF(C$9:C19,C19),""))</f>
        <v>185</v>
      </c>
      <c r="E19">
        <f t="shared" ca="1" si="0"/>
        <v>151</v>
      </c>
      <c r="F19" s="120" cm="1">
        <f t="array" aca="1" ref="F19" ca="1">IF(A19&lt;&gt;"",INDEX(BDD_REVETEMENTS_EXTERIEURS!A:BV,E19,MATCH($F$8,REFERENCEMENT_FACADE[#Headers],0)),"")</f>
        <v>0</v>
      </c>
    </row>
    <row r="20" spans="1:6" x14ac:dyDescent="0.25">
      <c r="A20" s="3">
        <f>IF(AND(A19&lt;COUNTIF(REFERENCEMENT_FACADE[DATE REFERENCEMENT],"&lt;&gt;"&amp;""),A19&gt;0),'PR-tampon'!A19+1,"")</f>
        <v>12</v>
      </c>
      <c r="B20" s="3">
        <f ca="1">IFERROR(IF(A20="","",VLOOKUP($A20,REFERENCEMENT_FACADE[[Ordre]:[Eligibilité procédé]],2,FALSE)),"")</f>
        <v>17</v>
      </c>
      <c r="C20" t="str" cm="1">
        <f t="array" aca="1" ref="C20" ca="1">IF(B20&lt;&gt;"",INDEX(BDD_REVETEMENTS_EXTERIEURS!A:CJ,B20,MATCH($C$8,REFERENCEMENT_FACADE[#Headers],0)),"")</f>
        <v>Bardage bois en panneaux de contreplaqué sur FOB (Propriétaire)</v>
      </c>
      <c r="D20">
        <f ca="1">IF($B$6=TRUE,IF(C20&lt;&gt;"",COUNTIF(INDIRECT("$C$"&amp;ROW($C$9)&amp;":$C$"&amp;487-COUNTBLANK($C$9:$C$487)),"&lt;"&amp;C20)+COUNTIF(C$9:C20,C20),""),IF(C20&lt;&gt;"",COUNTIF(INDIRECT("$C$"&amp;ROW($C$9)&amp;":$C$"&amp;487-COUNTBLANK($C$9:$C$487)),"&gt;"&amp;C20)+COUNTIF(C$9:C20,C20),""))</f>
        <v>181</v>
      </c>
      <c r="E20">
        <f t="shared" ca="1" si="0"/>
        <v>13</v>
      </c>
      <c r="F20" s="120" cm="1">
        <f t="array" aca="1" ref="F20" ca="1">IF(A20&lt;&gt;"",INDEX(BDD_REVETEMENTS_EXTERIEURS!A:BV,E20,MATCH($F$8,REFERENCEMENT_FACADE[#Headers],0)),"")</f>
        <v>0</v>
      </c>
    </row>
    <row r="21" spans="1:6" x14ac:dyDescent="0.25">
      <c r="A21" s="3">
        <f>IF(AND(A20&lt;COUNTIF(REFERENCEMENT_FACADE[DATE REFERENCEMENT],"&lt;&gt;"&amp;""),A20&gt;0),'PR-tampon'!A20+1,"")</f>
        <v>13</v>
      </c>
      <c r="B21" s="3">
        <f ca="1">IFERROR(IF(A21="","",VLOOKUP($A21,REFERENCEMENT_FACADE[[Ordre]:[Eligibilité procédé]],2,FALSE)),"")</f>
        <v>18</v>
      </c>
      <c r="C21" t="str" cm="1">
        <f t="array" aca="1" ref="C21" ca="1">IF(B21&lt;&gt;"",INDEX(BDD_REVETEMENTS_EXTERIEURS!A:CJ,B21,MATCH($C$8,REFERENCEMENT_FACADE[#Headers],0)),"")</f>
        <v>Bardage rapporté - Système d’enduit sur plaque sur FOB (Propriétaire)</v>
      </c>
      <c r="D21">
        <f ca="1">IF($B$6=TRUE,IF(C21&lt;&gt;"",COUNTIF(INDIRECT("$C$"&amp;ROW($C$9)&amp;":$C$"&amp;487-COUNTBLANK($C$9:$C$487)),"&lt;"&amp;C21)+COUNTIF(C$9:C21,C21),""),IF(C21&lt;&gt;"",COUNTIF(INDIRECT("$C$"&amp;ROW($C$9)&amp;":$C$"&amp;487-COUNTBLANK($C$9:$C$487)),"&gt;"&amp;C21)+COUNTIF(C$9:C21,C21),""))</f>
        <v>173</v>
      </c>
      <c r="E21">
        <f t="shared" ca="1" si="0"/>
        <v>14</v>
      </c>
      <c r="F21" s="120" cm="1">
        <f t="array" aca="1" ref="F21" ca="1">IF(A21&lt;&gt;"",INDEX(BDD_REVETEMENTS_EXTERIEURS!A:BV,E21,MATCH($F$8,REFERENCEMENT_FACADE[#Headers],0)),"")</f>
        <v>0</v>
      </c>
    </row>
    <row r="22" spans="1:6" x14ac:dyDescent="0.25">
      <c r="A22" s="3">
        <f>IF(AND(A21&lt;COUNTIF(REFERENCEMENT_FACADE[DATE REFERENCEMENT],"&lt;&gt;"&amp;""),A21&gt;0),'PR-tampon'!A21+1,"")</f>
        <v>14</v>
      </c>
      <c r="B22" s="3">
        <f ca="1">IFERROR(IF(A22="","",VLOOKUP($A22,REFERENCEMENT_FACADE[[Ordre]:[Eligibilité procédé]],2,FALSE)),"")</f>
        <v>19</v>
      </c>
      <c r="C22" t="str" cm="1">
        <f t="array" aca="1" ref="C22" ca="1">IF(B22&lt;&gt;"",INDEX(BDD_REVETEMENTS_EXTERIEURS!A:CJ,B22,MATCH($C$8,REFERENCEMENT_FACADE[#Headers],0)),"")</f>
        <v>ETICS sur PSE</v>
      </c>
      <c r="D22">
        <f ca="1">IF($B$6=TRUE,IF(C22&lt;&gt;"",COUNTIF(INDIRECT("$C$"&amp;ROW($C$9)&amp;":$C$"&amp;487-COUNTBLANK($C$9:$C$487)),"&lt;"&amp;C22)+COUNTIF(C$9:C22,C22),""),IF(C22&lt;&gt;"",COUNTIF(INDIRECT("$C$"&amp;ROW($C$9)&amp;":$C$"&amp;487-COUNTBLANK($C$9:$C$487)),"&gt;"&amp;C22)+COUNTIF(C$9:C22,C22),""))</f>
        <v>55</v>
      </c>
      <c r="E22">
        <f t="shared" ca="1" si="0"/>
        <v>15</v>
      </c>
      <c r="F22" s="120" cm="1">
        <f t="array" aca="1" ref="F22" ca="1">IF(A22&lt;&gt;"",INDEX(BDD_REVETEMENTS_EXTERIEURS!A:BV,E22,MATCH($F$8,REFERENCEMENT_FACADE[#Headers],0)),"")</f>
        <v>0</v>
      </c>
    </row>
    <row r="23" spans="1:6" x14ac:dyDescent="0.25">
      <c r="A23" s="3">
        <f>IF(AND(A22&lt;COUNTIF(REFERENCEMENT_FACADE[DATE REFERENCEMENT],"&lt;&gt;"&amp;""),A22&gt;0),'PR-tampon'!A22+1,"")</f>
        <v>15</v>
      </c>
      <c r="B23" s="3">
        <f ca="1">IFERROR(IF(A23="","",VLOOKUP($A23,REFERENCEMENT_FACADE[[Ordre]:[Eligibilité procédé]],2,FALSE)),"")</f>
        <v>20</v>
      </c>
      <c r="C23" t="str" cm="1">
        <f t="array" aca="1" ref="C23" ca="1">IF(B23&lt;&gt;"",INDEX(BDD_REVETEMENTS_EXTERIEURS!A:CJ,B23,MATCH($C$8,REFERENCEMENT_FACADE[#Headers],0)),"")</f>
        <v>Bardage rapporté en bois-plastique sur FOB (Propriétaire)</v>
      </c>
      <c r="D23">
        <f ca="1">IF($B$6=TRUE,IF(C23&lt;&gt;"",COUNTIF(INDIRECT("$C$"&amp;ROW($C$9)&amp;":$C$"&amp;487-COUNTBLANK($C$9:$C$487)),"&lt;"&amp;C23)+COUNTIF(C$9:C23,C23),""),IF(C23&lt;&gt;"",COUNTIF(INDIRECT("$C$"&amp;ROW($C$9)&amp;":$C$"&amp;487-COUNTBLANK($C$9:$C$487)),"&gt;"&amp;C23)+COUNTIF(C$9:C23,C23),""))</f>
        <v>161</v>
      </c>
      <c r="E23">
        <f t="shared" ca="1" si="0"/>
        <v>75</v>
      </c>
      <c r="F23" s="120" cm="1">
        <f t="array" aca="1" ref="F23" ca="1">IF(A23&lt;&gt;"",INDEX(BDD_REVETEMENTS_EXTERIEURS!A:BV,E23,MATCH($F$8,REFERENCEMENT_FACADE[#Headers],0)),"")</f>
        <v>0</v>
      </c>
    </row>
    <row r="24" spans="1:6" x14ac:dyDescent="0.25">
      <c r="A24" s="3">
        <f>IF(AND(A23&lt;COUNTIF(REFERENCEMENT_FACADE[DATE REFERENCEMENT],"&lt;&gt;"&amp;""),A23&gt;0),'PR-tampon'!A23+1,"")</f>
        <v>16</v>
      </c>
      <c r="B24" s="3">
        <f ca="1">IFERROR(IF(A24="","",VLOOKUP($A24,REFERENCEMENT_FACADE[[Ordre]:[Eligibilité procédé]],2,FALSE)),"")</f>
        <v>21</v>
      </c>
      <c r="C24" t="str" cm="1">
        <f t="array" aca="1" ref="C24" ca="1">IF(B24&lt;&gt;"",INDEX(BDD_REVETEMENTS_EXTERIEURS!A:CJ,B24,MATCH($C$8,REFERENCEMENT_FACADE[#Headers],0)),"")</f>
        <v>ETICS sur fibre de bois</v>
      </c>
      <c r="D24">
        <f ca="1">IF($B$6=TRUE,IF(C24&lt;&gt;"",COUNTIF(INDIRECT("$C$"&amp;ROW($C$9)&amp;":$C$"&amp;487-COUNTBLANK($C$9:$C$487)),"&lt;"&amp;C24)+COUNTIF(C$9:C24,C24),""),IF(C24&lt;&gt;"",COUNTIF(INDIRECT("$C$"&amp;ROW($C$9)&amp;":$C$"&amp;487-COUNTBLANK($C$9:$C$487)),"&gt;"&amp;C24)+COUNTIF(C$9:C24,C24),""))</f>
        <v>76</v>
      </c>
      <c r="E24">
        <f t="shared" ca="1" si="0"/>
        <v>76</v>
      </c>
      <c r="F24" s="120" cm="1">
        <f t="array" aca="1" ref="F24" ca="1">IF(A24&lt;&gt;"",INDEX(BDD_REVETEMENTS_EXTERIEURS!A:BV,E24,MATCH($F$8,REFERENCEMENT_FACADE[#Headers],0)),"")</f>
        <v>0</v>
      </c>
    </row>
    <row r="25" spans="1:6" x14ac:dyDescent="0.25">
      <c r="A25" s="3">
        <f>IF(AND(A24&lt;COUNTIF(REFERENCEMENT_FACADE[DATE REFERENCEMENT],"&lt;&gt;"&amp;""),A24&gt;0),'PR-tampon'!A24+1,"")</f>
        <v>17</v>
      </c>
      <c r="B25" s="3">
        <f ca="1">IFERROR(IF(A25="","",VLOOKUP($A25,REFERENCEMENT_FACADE[[Ordre]:[Eligibilité procédé]],2,FALSE)),"")</f>
        <v>22</v>
      </c>
      <c r="C25" t="str" cm="1">
        <f t="array" aca="1" ref="C25" ca="1">IF(B25&lt;&gt;"",INDEX(BDD_REVETEMENTS_EXTERIEURS!A:CJ,B25,MATCH($C$8,REFERENCEMENT_FACADE[#Headers],0)),"")</f>
        <v>ETICS sur PSE</v>
      </c>
      <c r="D25">
        <f ca="1">IF($B$6=TRUE,IF(C25&lt;&gt;"",COUNTIF(INDIRECT("$C$"&amp;ROW($C$9)&amp;":$C$"&amp;487-COUNTBLANK($C$9:$C$487)),"&lt;"&amp;C25)+COUNTIF(C$9:C25,C25),""),IF(C25&lt;&gt;"",COUNTIF(INDIRECT("$C$"&amp;ROW($C$9)&amp;":$C$"&amp;487-COUNTBLANK($C$9:$C$487)),"&gt;"&amp;C25)+COUNTIF(C$9:C25,C25),""))</f>
        <v>56</v>
      </c>
      <c r="E25">
        <f t="shared" ca="1" si="0"/>
        <v>77</v>
      </c>
      <c r="F25" s="120" cm="1">
        <f t="array" aca="1" ref="F25" ca="1">IF(A25&lt;&gt;"",INDEX(BDD_REVETEMENTS_EXTERIEURS!A:BV,E25,MATCH($F$8,REFERENCEMENT_FACADE[#Headers],0)),"")</f>
        <v>0</v>
      </c>
    </row>
    <row r="26" spans="1:6" x14ac:dyDescent="0.25">
      <c r="A26" s="3">
        <f>IF(AND(A25&lt;COUNTIF(REFERENCEMENT_FACADE[DATE REFERENCEMENT],"&lt;&gt;"&amp;""),A25&gt;0),'PR-tampon'!A25+1,"")</f>
        <v>18</v>
      </c>
      <c r="B26" s="3">
        <f ca="1">IFERROR(IF(A26="","",VLOOKUP($A26,REFERENCEMENT_FACADE[[Ordre]:[Eligibilité procédé]],2,FALSE)),"")</f>
        <v>23</v>
      </c>
      <c r="C26" t="str" cm="1">
        <f t="array" aca="1" ref="C26" ca="1">IF(B26&lt;&gt;"",INDEX(BDD_REVETEMENTS_EXTERIEURS!A:CJ,B26,MATCH($C$8,REFERENCEMENT_FACADE[#Headers],0)),"")</f>
        <v>ETICS sur PSE</v>
      </c>
      <c r="D26">
        <f ca="1">IF($B$6=TRUE,IF(C26&lt;&gt;"",COUNTIF(INDIRECT("$C$"&amp;ROW($C$9)&amp;":$C$"&amp;487-COUNTBLANK($C$9:$C$487)),"&lt;"&amp;C26)+COUNTIF(C$9:C26,C26),""),IF(C26&lt;&gt;"",COUNTIF(INDIRECT("$C$"&amp;ROW($C$9)&amp;":$C$"&amp;487-COUNTBLANK($C$9:$C$487)),"&gt;"&amp;C26)+COUNTIF(C$9:C26,C26),""))</f>
        <v>57</v>
      </c>
      <c r="E26">
        <f t="shared" ca="1" si="0"/>
        <v>78</v>
      </c>
      <c r="F26" s="120" cm="1">
        <f t="array" aca="1" ref="F26" ca="1">IF(A26&lt;&gt;"",INDEX(BDD_REVETEMENTS_EXTERIEURS!A:BV,E26,MATCH($F$8,REFERENCEMENT_FACADE[#Headers],0)),"")</f>
        <v>0</v>
      </c>
    </row>
    <row r="27" spans="1:6" x14ac:dyDescent="0.25">
      <c r="A27" s="3">
        <f>IF(AND(A26&lt;COUNTIF(REFERENCEMENT_FACADE[DATE REFERENCEMENT],"&lt;&gt;"&amp;""),A26&gt;0),'PR-tampon'!A26+1,"")</f>
        <v>19</v>
      </c>
      <c r="B27" s="3">
        <f ca="1">IFERROR(IF(A27="","",VLOOKUP($A27,REFERENCEMENT_FACADE[[Ordre]:[Eligibilité procédé]],2,FALSE)),"")</f>
        <v>24</v>
      </c>
      <c r="C27" t="str" cm="1">
        <f t="array" aca="1" ref="C27" ca="1">IF(B27&lt;&gt;"",INDEX(BDD_REVETEMENTS_EXTERIEURS!A:CJ,B27,MATCH($C$8,REFERENCEMENT_FACADE[#Headers],0)),"")</f>
        <v>ETICS sur PSE</v>
      </c>
      <c r="D27">
        <f ca="1">IF($B$6=TRUE,IF(C27&lt;&gt;"",COUNTIF(INDIRECT("$C$"&amp;ROW($C$9)&amp;":$C$"&amp;487-COUNTBLANK($C$9:$C$487)),"&lt;"&amp;C27)+COUNTIF(C$9:C27,C27),""),IF(C27&lt;&gt;"",COUNTIF(INDIRECT("$C$"&amp;ROW($C$9)&amp;":$C$"&amp;487-COUNTBLANK($C$9:$C$487)),"&gt;"&amp;C27)+COUNTIF(C$9:C27,C27),""))</f>
        <v>58</v>
      </c>
      <c r="E27">
        <f t="shared" ca="1" si="0"/>
        <v>79</v>
      </c>
      <c r="F27" s="120" cm="1">
        <f t="array" aca="1" ref="F27" ca="1">IF(A27&lt;&gt;"",INDEX(BDD_REVETEMENTS_EXTERIEURS!A:BV,E27,MATCH($F$8,REFERENCEMENT_FACADE[#Headers],0)),"")</f>
        <v>0</v>
      </c>
    </row>
    <row r="28" spans="1:6" x14ac:dyDescent="0.25">
      <c r="A28" s="3">
        <f>IF(AND(A27&lt;COUNTIF(REFERENCEMENT_FACADE[DATE REFERENCEMENT],"&lt;&gt;"&amp;""),A27&gt;0),'PR-tampon'!A27+1,"")</f>
        <v>20</v>
      </c>
      <c r="B28" s="3">
        <f ca="1">IFERROR(IF(A28="","",VLOOKUP($A28,REFERENCEMENT_FACADE[[Ordre]:[Eligibilité procédé]],2,FALSE)),"")</f>
        <v>25</v>
      </c>
      <c r="C28" t="str" cm="1">
        <f t="array" aca="1" ref="C28" ca="1">IF(B28&lt;&gt;"",INDEX(BDD_REVETEMENTS_EXTERIEURS!A:CJ,B28,MATCH($C$8,REFERENCEMENT_FACADE[#Headers],0)),"")</f>
        <v>Bardage rapporté en lames de fibres-ciment sur FOB (Propriétaire)</v>
      </c>
      <c r="D28">
        <f ca="1">IF($B$6=TRUE,IF(C28&lt;&gt;"",COUNTIF(INDIRECT("$C$"&amp;ROW($C$9)&amp;":$C$"&amp;487-COUNTBLANK($C$9:$C$487)),"&lt;"&amp;C28)+COUNTIF(C$9:C28,C28),""),IF(C28&lt;&gt;"",COUNTIF(INDIRECT("$C$"&amp;ROW($C$9)&amp;":$C$"&amp;487-COUNTBLANK($C$9:$C$487)),"&gt;"&amp;C28)+COUNTIF(C$9:C28,C28),""))</f>
        <v>139</v>
      </c>
      <c r="E28">
        <f t="shared" ca="1" si="0"/>
        <v>80</v>
      </c>
      <c r="F28" s="120" cm="1">
        <f t="array" aca="1" ref="F28" ca="1">IF(A28&lt;&gt;"",INDEX(BDD_REVETEMENTS_EXTERIEURS!A:BV,E28,MATCH($F$8,REFERENCEMENT_FACADE[#Headers],0)),"")</f>
        <v>0</v>
      </c>
    </row>
    <row r="29" spans="1:6" x14ac:dyDescent="0.25">
      <c r="A29" s="3">
        <f>IF(AND(A28&lt;COUNTIF(REFERENCEMENT_FACADE[DATE REFERENCEMENT],"&lt;&gt;"&amp;""),A28&gt;0),'PR-tampon'!A28+1,"")</f>
        <v>21</v>
      </c>
      <c r="B29" s="3">
        <f ca="1">IFERROR(IF(A29="","",VLOOKUP($A29,REFERENCEMENT_FACADE[[Ordre]:[Eligibilité procédé]],2,FALSE)),"")</f>
        <v>26</v>
      </c>
      <c r="C29" t="str" cm="1">
        <f t="array" aca="1" ref="C29" ca="1">IF(B29&lt;&gt;"",INDEX(BDD_REVETEMENTS_EXTERIEURS!A:CJ,B29,MATCH($C$8,REFERENCEMENT_FACADE[#Headers],0)),"")</f>
        <v>Bardage rapporté en panneau stratifié HPL sur FOB (Propriétaire)</v>
      </c>
      <c r="D29">
        <f ca="1">IF($B$6=TRUE,IF(C29&lt;&gt;"",COUNTIF(INDIRECT("$C$"&amp;ROW($C$9)&amp;":$C$"&amp;487-COUNTBLANK($C$9:$C$487)),"&lt;"&amp;C29)+COUNTIF(C$9:C29,C29),""),IF(C29&lt;&gt;"",COUNTIF(INDIRECT("$C$"&amp;ROW($C$9)&amp;":$C$"&amp;487-COUNTBLANK($C$9:$C$487)),"&gt;"&amp;C29)+COUNTIF(C$9:C29,C29),""))</f>
        <v>126</v>
      </c>
      <c r="E29">
        <f t="shared" ca="1" si="0"/>
        <v>81</v>
      </c>
      <c r="F29" s="120" cm="1">
        <f t="array" aca="1" ref="F29" ca="1">IF(A29&lt;&gt;"",INDEX(BDD_REVETEMENTS_EXTERIEURS!A:BV,E29,MATCH($F$8,REFERENCEMENT_FACADE[#Headers],0)),"")</f>
        <v>0</v>
      </c>
    </row>
    <row r="30" spans="1:6" x14ac:dyDescent="0.25">
      <c r="A30" s="3">
        <f>IF(AND(A29&lt;COUNTIF(REFERENCEMENT_FACADE[DATE REFERENCEMENT],"&lt;&gt;"&amp;""),A29&gt;0),'PR-tampon'!A29+1,"")</f>
        <v>22</v>
      </c>
      <c r="B30" s="3">
        <f ca="1">IFERROR(IF(A30="","",VLOOKUP($A30,REFERENCEMENT_FACADE[[Ordre]:[Eligibilité procédé]],2,FALSE)),"")</f>
        <v>27</v>
      </c>
      <c r="C30" t="str" cm="1">
        <f t="array" aca="1" ref="C30" ca="1">IF(B30&lt;&gt;"",INDEX(BDD_REVETEMENTS_EXTERIEURS!A:CJ,B30,MATCH($C$8,REFERENCEMENT_FACADE[#Headers],0)),"")</f>
        <v>Bardage rapporté en panneaux de fibres-ciment sur FOB (Propriétaire)</v>
      </c>
      <c r="D30">
        <f ca="1">IF($B$6=TRUE,IF(C30&lt;&gt;"",COUNTIF(INDIRECT("$C$"&amp;ROW($C$9)&amp;":$C$"&amp;487-COUNTBLANK($C$9:$C$487)),"&lt;"&amp;C30)+COUNTIF(C$9:C30,C30),""),IF(C30&lt;&gt;"",COUNTIF(INDIRECT("$C$"&amp;ROW($C$9)&amp;":$C$"&amp;487-COUNTBLANK($C$9:$C$487)),"&gt;"&amp;C30)+COUNTIF(C$9:C30,C30),""))</f>
        <v>116</v>
      </c>
      <c r="E30">
        <f t="shared" ca="1" si="0"/>
        <v>82</v>
      </c>
      <c r="F30" s="120" cm="1">
        <f t="array" aca="1" ref="F30" ca="1">IF(A30&lt;&gt;"",INDEX(BDD_REVETEMENTS_EXTERIEURS!A:BV,E30,MATCH($F$8,REFERENCEMENT_FACADE[#Headers],0)),"")</f>
        <v>0</v>
      </c>
    </row>
    <row r="31" spans="1:6" x14ac:dyDescent="0.25">
      <c r="A31" s="3">
        <f>IF(AND(A30&lt;COUNTIF(REFERENCEMENT_FACADE[DATE REFERENCEMENT],"&lt;&gt;"&amp;""),A30&gt;0),'PR-tampon'!A30+1,"")</f>
        <v>23</v>
      </c>
      <c r="B31" s="3">
        <f ca="1">IFERROR(IF(A31="","",VLOOKUP($A31,REFERENCEMENT_FACADE[[Ordre]:[Eligibilité procédé]],2,FALSE)),"")</f>
        <v>28</v>
      </c>
      <c r="C31" t="str" cm="1">
        <f t="array" aca="1" ref="C31" ca="1">IF(B31&lt;&gt;"",INDEX(BDD_REVETEMENTS_EXTERIEURS!A:CJ,B31,MATCH($C$8,REFERENCEMENT_FACADE[#Headers],0)),"")</f>
        <v>Bardage rapporté réalisé par plaques nervurées sur FOB (Propriétaire)</v>
      </c>
      <c r="D31">
        <f ca="1">IF($B$6=TRUE,IF(C31&lt;&gt;"",COUNTIF(INDIRECT("$C$"&amp;ROW($C$9)&amp;":$C$"&amp;487-COUNTBLANK($C$9:$C$487)),"&lt;"&amp;C31)+COUNTIF(C$9:C31,C31),""),IF(C31&lt;&gt;"",COUNTIF(INDIRECT("$C$"&amp;ROW($C$9)&amp;":$C$"&amp;487-COUNTBLANK($C$9:$C$487)),"&gt;"&amp;C31)+COUNTIF(C$9:C31,C31),""))</f>
        <v>90</v>
      </c>
      <c r="E31">
        <f t="shared" ca="1" si="0"/>
        <v>83</v>
      </c>
      <c r="F31" s="120" cm="1">
        <f t="array" aca="1" ref="F31" ca="1">IF(A31&lt;&gt;"",INDEX(BDD_REVETEMENTS_EXTERIEURS!A:BV,E31,MATCH($F$8,REFERENCEMENT_FACADE[#Headers],0)),"")</f>
        <v>0</v>
      </c>
    </row>
    <row r="32" spans="1:6" x14ac:dyDescent="0.25">
      <c r="A32" s="3">
        <f>IF(AND(A31&lt;COUNTIF(REFERENCEMENT_FACADE[DATE REFERENCEMENT],"&lt;&gt;"&amp;""),A31&gt;0),'PR-tampon'!A31+1,"")</f>
        <v>24</v>
      </c>
      <c r="B32" s="3">
        <f ca="1">IFERROR(IF(A32="","",VLOOKUP($A32,REFERENCEMENT_FACADE[[Ordre]:[Eligibilité procédé]],2,FALSE)),"")</f>
        <v>29</v>
      </c>
      <c r="C32" t="str" cm="1">
        <f t="array" aca="1" ref="C32" ca="1">IF(B32&lt;&gt;"",INDEX(BDD_REVETEMENTS_EXTERIEURS!A:CJ,B32,MATCH($C$8,REFERENCEMENT_FACADE[#Headers],0)),"")</f>
        <v>Façade légère à ossature bois/aluminium</v>
      </c>
      <c r="D32">
        <f ca="1">IF($B$6=TRUE,IF(C32&lt;&gt;"",COUNTIF(INDIRECT("$C$"&amp;ROW($C$9)&amp;":$C$"&amp;487-COUNTBLANK($C$9:$C$487)),"&lt;"&amp;C32)+COUNTIF(C$9:C32,C32),""),IF(C32&lt;&gt;"",COUNTIF(INDIRECT("$C$"&amp;ROW($C$9)&amp;":$C$"&amp;487-COUNTBLANK($C$9:$C$487)),"&gt;"&amp;C32)+COUNTIF(C$9:C32,C32),""))</f>
        <v>50</v>
      </c>
      <c r="E32">
        <f t="shared" ca="1" si="0"/>
        <v>84</v>
      </c>
      <c r="F32" s="120" cm="1">
        <f t="array" aca="1" ref="F32" ca="1">IF(A32&lt;&gt;"",INDEX(BDD_REVETEMENTS_EXTERIEURS!A:BV,E32,MATCH($F$8,REFERENCEMENT_FACADE[#Headers],0)),"")</f>
        <v>0</v>
      </c>
    </row>
    <row r="33" spans="1:6" x14ac:dyDescent="0.25">
      <c r="A33" s="3">
        <f>IF(AND(A32&lt;COUNTIF(REFERENCEMENT_FACADE[DATE REFERENCEMENT],"&lt;&gt;"&amp;""),A32&gt;0),'PR-tampon'!A32+1,"")</f>
        <v>25</v>
      </c>
      <c r="B33" s="3">
        <f ca="1">IFERROR(IF(A33="","",VLOOKUP($A33,REFERENCEMENT_FACADE[[Ordre]:[Eligibilité procédé]],2,FALSE)),"")</f>
        <v>30</v>
      </c>
      <c r="C33" t="str" cm="1">
        <f t="array" aca="1" ref="C33" ca="1">IF(B33&lt;&gt;"",INDEX(BDD_REVETEMENTS_EXTERIEURS!A:CJ,B33,MATCH($C$8,REFERENCEMENT_FACADE[#Headers],0)),"")</f>
        <v>ETICS sur fibre de bois</v>
      </c>
      <c r="D33">
        <f ca="1">IF($B$6=TRUE,IF(C33&lt;&gt;"",COUNTIF(INDIRECT("$C$"&amp;ROW($C$9)&amp;":$C$"&amp;487-COUNTBLANK($C$9:$C$487)),"&lt;"&amp;C33)+COUNTIF(C$9:C33,C33),""),IF(C33&lt;&gt;"",COUNTIF(INDIRECT("$C$"&amp;ROW($C$9)&amp;":$C$"&amp;487-COUNTBLANK($C$9:$C$487)),"&gt;"&amp;C33)+COUNTIF(C$9:C33,C33),""))</f>
        <v>77</v>
      </c>
      <c r="E33">
        <f t="shared" ca="1" si="0"/>
        <v>85</v>
      </c>
      <c r="F33" s="120" cm="1">
        <f t="array" aca="1" ref="F33" ca="1">IF(A33&lt;&gt;"",INDEX(BDD_REVETEMENTS_EXTERIEURS!A:BV,E33,MATCH($F$8,REFERENCEMENT_FACADE[#Headers],0)),"")</f>
        <v>0</v>
      </c>
    </row>
    <row r="34" spans="1:6" x14ac:dyDescent="0.25">
      <c r="A34" s="3">
        <f>IF(AND(A33&lt;COUNTIF(REFERENCEMENT_FACADE[DATE REFERENCEMENT],"&lt;&gt;"&amp;""),A33&gt;0),'PR-tampon'!A33+1,"")</f>
        <v>26</v>
      </c>
      <c r="B34" s="3">
        <f ca="1">IFERROR(IF(A34="","",VLOOKUP($A34,REFERENCEMENT_FACADE[[Ordre]:[Eligibilité procédé]],2,FALSE)),"")</f>
        <v>31</v>
      </c>
      <c r="C34" t="str" cm="1">
        <f t="array" aca="1" ref="C34" ca="1">IF(B34&lt;&gt;"",INDEX(BDD_REVETEMENTS_EXTERIEURS!A:CJ,B34,MATCH($C$8,REFERENCEMENT_FACADE[#Headers],0)),"")</f>
        <v>ETICS sur PSE</v>
      </c>
      <c r="D34">
        <f ca="1">IF($B$6=TRUE,IF(C34&lt;&gt;"",COUNTIF(INDIRECT("$C$"&amp;ROW($C$9)&amp;":$C$"&amp;487-COUNTBLANK($C$9:$C$487)),"&lt;"&amp;C34)+COUNTIF(C$9:C34,C34),""),IF(C34&lt;&gt;"",COUNTIF(INDIRECT("$C$"&amp;ROW($C$9)&amp;":$C$"&amp;487-COUNTBLANK($C$9:$C$487)),"&gt;"&amp;C34)+COUNTIF(C$9:C34,C34),""))</f>
        <v>59</v>
      </c>
      <c r="E34">
        <f t="shared" ca="1" si="0"/>
        <v>86</v>
      </c>
      <c r="F34" s="120" cm="1">
        <f t="array" aca="1" ref="F34" ca="1">IF(A34&lt;&gt;"",INDEX(BDD_REVETEMENTS_EXTERIEURS!A:BV,E34,MATCH($F$8,REFERENCEMENT_FACADE[#Headers],0)),"")</f>
        <v>0</v>
      </c>
    </row>
    <row r="35" spans="1:6" x14ac:dyDescent="0.25">
      <c r="A35" s="3">
        <f>IF(AND(A34&lt;COUNTIF(REFERENCEMENT_FACADE[DATE REFERENCEMENT],"&lt;&gt;"&amp;""),A34&gt;0),'PR-tampon'!A34+1,"")</f>
        <v>27</v>
      </c>
      <c r="B35" s="3">
        <f ca="1">IFERROR(IF(A35="","",VLOOKUP($A35,REFERENCEMENT_FACADE[[Ordre]:[Eligibilité procédé]],2,FALSE)),"")</f>
        <v>32</v>
      </c>
      <c r="C35" t="str" cm="1">
        <f t="array" aca="1" ref="C35" ca="1">IF(B35&lt;&gt;"",INDEX(BDD_REVETEMENTS_EXTERIEURS!A:CJ,B35,MATCH($C$8,REFERENCEMENT_FACADE[#Headers],0)),"")</f>
        <v>ETICS sur laine de roche</v>
      </c>
      <c r="D35">
        <f ca="1">IF($B$6=TRUE,IF(C35&lt;&gt;"",COUNTIF(INDIRECT("$C$"&amp;ROW($C$9)&amp;":$C$"&amp;487-COUNTBLANK($C$9:$C$487)),"&lt;"&amp;C35)+COUNTIF(C$9:C35,C35),""),IF(C35&lt;&gt;"",COUNTIF(INDIRECT("$C$"&amp;ROW($C$9)&amp;":$C$"&amp;487-COUNTBLANK($C$9:$C$487)),"&gt;"&amp;C35)+COUNTIF(C$9:C35,C35),""))</f>
        <v>68</v>
      </c>
      <c r="E35">
        <f t="shared" ca="1" si="0"/>
        <v>87</v>
      </c>
      <c r="F35" s="120" cm="1">
        <f t="array" aca="1" ref="F35" ca="1">IF(A35&lt;&gt;"",INDEX(BDD_REVETEMENTS_EXTERIEURS!A:BV,E35,MATCH($F$8,REFERENCEMENT_FACADE[#Headers],0)),"")</f>
        <v>0</v>
      </c>
    </row>
    <row r="36" spans="1:6" x14ac:dyDescent="0.25">
      <c r="A36" s="3">
        <f>IF(AND(A35&lt;COUNTIF(REFERENCEMENT_FACADE[DATE REFERENCEMENT],"&lt;&gt;"&amp;""),A35&gt;0),'PR-tampon'!A35+1,"")</f>
        <v>28</v>
      </c>
      <c r="B36" s="3">
        <f ca="1">IFERROR(IF(A36="","",VLOOKUP($A36,REFERENCEMENT_FACADE[[Ordre]:[Eligibilité procédé]],2,FALSE)),"")</f>
        <v>33</v>
      </c>
      <c r="C36" t="str" cm="1">
        <f t="array" aca="1" ref="C36" ca="1">IF(B36&lt;&gt;"",INDEX(BDD_REVETEMENTS_EXTERIEURS!A:CJ,B36,MATCH($C$8,REFERENCEMENT_FACADE[#Headers],0)),"")</f>
        <v>ETICS sur PSE</v>
      </c>
      <c r="D36">
        <f ca="1">IF($B$6=TRUE,IF(C36&lt;&gt;"",COUNTIF(INDIRECT("$C$"&amp;ROW($C$9)&amp;":$C$"&amp;487-COUNTBLANK($C$9:$C$487)),"&lt;"&amp;C36)+COUNTIF(C$9:C36,C36),""),IF(C36&lt;&gt;"",COUNTIF(INDIRECT("$C$"&amp;ROW($C$9)&amp;":$C$"&amp;487-COUNTBLANK($C$9:$C$487)),"&gt;"&amp;C36)+COUNTIF(C$9:C36,C36),""))</f>
        <v>60</v>
      </c>
      <c r="E36">
        <f t="shared" ca="1" si="0"/>
        <v>88</v>
      </c>
      <c r="F36" s="120" cm="1">
        <f t="array" aca="1" ref="F36" ca="1">IF(A36&lt;&gt;"",INDEX(BDD_REVETEMENTS_EXTERIEURS!A:BV,E36,MATCH($F$8,REFERENCEMENT_FACADE[#Headers],0)),"")</f>
        <v>0</v>
      </c>
    </row>
    <row r="37" spans="1:6" x14ac:dyDescent="0.25">
      <c r="A37" s="3">
        <f>IF(AND(A36&lt;COUNTIF(REFERENCEMENT_FACADE[DATE REFERENCEMENT],"&lt;&gt;"&amp;""),A36&gt;0),'PR-tampon'!A36+1,"")</f>
        <v>29</v>
      </c>
      <c r="B37" s="3">
        <f ca="1">IFERROR(IF(A37="","",VLOOKUP($A37,REFERENCEMENT_FACADE[[Ordre]:[Eligibilité procédé]],2,FALSE)),"")</f>
        <v>34</v>
      </c>
      <c r="C37" t="str" cm="1">
        <f t="array" aca="1" ref="C37" ca="1">IF(B37&lt;&gt;"",INDEX(BDD_REVETEMENTS_EXTERIEURS!A:CJ,B37,MATCH($C$8,REFERENCEMENT_FACADE[#Headers],0)),"")</f>
        <v>ETICS sur fibre de bois</v>
      </c>
      <c r="D37">
        <f ca="1">IF($B$6=TRUE,IF(C37&lt;&gt;"",COUNTIF(INDIRECT("$C$"&amp;ROW($C$9)&amp;":$C$"&amp;487-COUNTBLANK($C$9:$C$487)),"&lt;"&amp;C37)+COUNTIF(C$9:C37,C37),""),IF(C37&lt;&gt;"",COUNTIF(INDIRECT("$C$"&amp;ROW($C$9)&amp;":$C$"&amp;487-COUNTBLANK($C$9:$C$487)),"&gt;"&amp;C37)+COUNTIF(C$9:C37,C37),""))</f>
        <v>78</v>
      </c>
      <c r="E37">
        <f t="shared" ca="1" si="0"/>
        <v>89</v>
      </c>
      <c r="F37" s="120" cm="1">
        <f t="array" aca="1" ref="F37" ca="1">IF(A37&lt;&gt;"",INDEX(BDD_REVETEMENTS_EXTERIEURS!A:BV,E37,MATCH($F$8,REFERENCEMENT_FACADE[#Headers],0)),"")</f>
        <v>0</v>
      </c>
    </row>
    <row r="38" spans="1:6" x14ac:dyDescent="0.25">
      <c r="A38" s="3">
        <f>IF(AND(A37&lt;COUNTIF(REFERENCEMENT_FACADE[DATE REFERENCEMENT],"&lt;&gt;"&amp;""),A37&gt;0),'PR-tampon'!A37+1,"")</f>
        <v>30</v>
      </c>
      <c r="B38" s="3">
        <f ca="1">IFERROR(IF(A38="","",VLOOKUP($A38,REFERENCEMENT_FACADE[[Ordre]:[Eligibilité procédé]],2,FALSE)),"")</f>
        <v>35</v>
      </c>
      <c r="C38" t="str" cm="1">
        <f t="array" aca="1" ref="C38" ca="1">IF(B38&lt;&gt;"",INDEX(BDD_REVETEMENTS_EXTERIEURS!A:CJ,B38,MATCH($C$8,REFERENCEMENT_FACADE[#Headers],0)),"")</f>
        <v>ETICS sur fibre de bois</v>
      </c>
      <c r="D38">
        <f ca="1">IF($B$6=TRUE,IF(C38&lt;&gt;"",COUNTIF(INDIRECT("$C$"&amp;ROW($C$9)&amp;":$C$"&amp;487-COUNTBLANK($C$9:$C$487)),"&lt;"&amp;C38)+COUNTIF(C$9:C38,C38),""),IF(C38&lt;&gt;"",COUNTIF(INDIRECT("$C$"&amp;ROW($C$9)&amp;":$C$"&amp;487-COUNTBLANK($C$9:$C$487)),"&gt;"&amp;C38)+COUNTIF(C$9:C38,C38),""))</f>
        <v>79</v>
      </c>
      <c r="E38">
        <f t="shared" ca="1" si="0"/>
        <v>71</v>
      </c>
      <c r="F38" s="120" cm="1">
        <f t="array" aca="1" ref="F38" ca="1">IF(A38&lt;&gt;"",INDEX(BDD_REVETEMENTS_EXTERIEURS!A:BV,E38,MATCH($F$8,REFERENCEMENT_FACADE[#Headers],0)),"")</f>
        <v>2</v>
      </c>
    </row>
    <row r="39" spans="1:6" x14ac:dyDescent="0.25">
      <c r="A39" s="3">
        <f>IF(AND(A38&lt;COUNTIF(REFERENCEMENT_FACADE[DATE REFERENCEMENT],"&lt;&gt;"&amp;""),A38&gt;0),'PR-tampon'!A38+1,"")</f>
        <v>31</v>
      </c>
      <c r="B39" s="3">
        <f ca="1">IFERROR(IF(A39="","",VLOOKUP($A39,REFERENCEMENT_FACADE[[Ordre]:[Eligibilité procédé]],2,FALSE)),"")</f>
        <v>36</v>
      </c>
      <c r="C39" t="str" cm="1">
        <f t="array" aca="1" ref="C39" ca="1">IF(B39&lt;&gt;"",INDEX(BDD_REVETEMENTS_EXTERIEURS!A:CJ,B39,MATCH($C$8,REFERENCEMENT_FACADE[#Headers],0)),"")</f>
        <v>Bardage bois en lame sur FOB (Propriétaire)</v>
      </c>
      <c r="D39">
        <f ca="1">IF($B$6=TRUE,IF(C39&lt;&gt;"",COUNTIF(INDIRECT("$C$"&amp;ROW($C$9)&amp;":$C$"&amp;487-COUNTBLANK($C$9:$C$487)),"&lt;"&amp;C39)+COUNTIF(C$9:C39,C39),""),IF(C39&lt;&gt;"",COUNTIF(INDIRECT("$C$"&amp;ROW($C$9)&amp;":$C$"&amp;487-COUNTBLANK($C$9:$C$487)),"&gt;"&amp;C39)+COUNTIF(C$9:C39,C39),""))</f>
        <v>186</v>
      </c>
      <c r="E39">
        <f t="shared" ca="1" si="0"/>
        <v>170</v>
      </c>
      <c r="F39" s="120" cm="1">
        <f t="array" aca="1" ref="F39" ca="1">IF(A39&lt;&gt;"",INDEX(BDD_REVETEMENTS_EXTERIEURS!A:BV,E39,MATCH($F$8,REFERENCEMENT_FACADE[#Headers],0)),"")</f>
        <v>0</v>
      </c>
    </row>
    <row r="40" spans="1:6" x14ac:dyDescent="0.25">
      <c r="A40" s="3">
        <f>IF(AND(A39&lt;COUNTIF(REFERENCEMENT_FACADE[DATE REFERENCEMENT],"&lt;&gt;"&amp;""),A39&gt;0),'PR-tampon'!A39+1,"")</f>
        <v>32</v>
      </c>
      <c r="B40" s="3">
        <f ca="1">IFERROR(IF(A40="","",VLOOKUP($A40,REFERENCEMENT_FACADE[[Ordre]:[Eligibilité procédé]],2,FALSE)),"")</f>
        <v>37</v>
      </c>
      <c r="C40" t="str" cm="1">
        <f t="array" aca="1" ref="C40" ca="1">IF(B40&lt;&gt;"",INDEX(BDD_REVETEMENTS_EXTERIEURS!A:CJ,B40,MATCH($C$8,REFERENCEMENT_FACADE[#Headers],0)),"")</f>
        <v>Bardage bois en panneaux de contreplaqué sur FOB (Propriétaire)</v>
      </c>
      <c r="D40">
        <f ca="1">IF($B$6=TRUE,IF(C40&lt;&gt;"",COUNTIF(INDIRECT("$C$"&amp;ROW($C$9)&amp;":$C$"&amp;487-COUNTBLANK($C$9:$C$487)),"&lt;"&amp;C40)+COUNTIF(C$9:C40,C40),""),IF(C40&lt;&gt;"",COUNTIF(INDIRECT("$C$"&amp;ROW($C$9)&amp;":$C$"&amp;487-COUNTBLANK($C$9:$C$487)),"&gt;"&amp;C40)+COUNTIF(C$9:C40,C40),""))</f>
        <v>182</v>
      </c>
      <c r="E40">
        <f t="shared" ca="1" si="0"/>
        <v>111</v>
      </c>
      <c r="F40" s="120" cm="1">
        <f t="array" aca="1" ref="F40" ca="1">IF(A40&lt;&gt;"",INDEX(BDD_REVETEMENTS_EXTERIEURS!A:BV,E40,MATCH($F$8,REFERENCEMENT_FACADE[#Headers],0)),"")</f>
        <v>0</v>
      </c>
    </row>
    <row r="41" spans="1:6" x14ac:dyDescent="0.25">
      <c r="A41" s="3">
        <f>IF(AND(A40&lt;COUNTIF(REFERENCEMENT_FACADE[DATE REFERENCEMENT],"&lt;&gt;"&amp;""),A40&gt;0),'PR-tampon'!A40+1,"")</f>
        <v>33</v>
      </c>
      <c r="B41" s="3">
        <f ca="1">IFERROR(IF(A41="","",VLOOKUP($A41,REFERENCEMENT_FACADE[[Ordre]:[Eligibilité procédé]],2,FALSE)),"")</f>
        <v>38</v>
      </c>
      <c r="C41" t="str" cm="1">
        <f t="array" aca="1" ref="C41" ca="1">IF(B41&lt;&gt;"",INDEX(BDD_REVETEMENTS_EXTERIEURS!A:CJ,B41,MATCH($C$8,REFERENCEMENT_FACADE[#Headers],0)),"")</f>
        <v>Bardage rapporté - Système d’enduit sur plaque sur FOB (Propriétaire)</v>
      </c>
      <c r="D41">
        <f ca="1">IF($B$6=TRUE,IF(C41&lt;&gt;"",COUNTIF(INDIRECT("$C$"&amp;ROW($C$9)&amp;":$C$"&amp;487-COUNTBLANK($C$9:$C$487)),"&lt;"&amp;C41)+COUNTIF(C$9:C41,C41),""),IF(C41&lt;&gt;"",COUNTIF(INDIRECT("$C$"&amp;ROW($C$9)&amp;":$C$"&amp;487-COUNTBLANK($C$9:$C$487)),"&gt;"&amp;C41)+COUNTIF(C$9:C41,C41),""))</f>
        <v>174</v>
      </c>
      <c r="E41">
        <f t="shared" ca="1" si="0"/>
        <v>7</v>
      </c>
      <c r="F41" s="120" cm="1">
        <f t="array" aca="1" ref="F41" ca="1">IF(A41&lt;&gt;"",INDEX(BDD_REVETEMENTS_EXTERIEURS!A:BV,E41,MATCH($F$8,REFERENCEMENT_FACADE[#Headers],0)),"")</f>
        <v>0</v>
      </c>
    </row>
    <row r="42" spans="1:6" x14ac:dyDescent="0.25">
      <c r="A42" s="3">
        <f>IF(AND(A41&lt;COUNTIF(REFERENCEMENT_FACADE[DATE REFERENCEMENT],"&lt;&gt;"&amp;""),A41&gt;0),'PR-tampon'!A41+1,"")</f>
        <v>34</v>
      </c>
      <c r="B42" s="3">
        <f ca="1">IFERROR(IF(A42="","",VLOOKUP($A42,REFERENCEMENT_FACADE[[Ordre]:[Eligibilité procédé]],2,FALSE)),"")</f>
        <v>39</v>
      </c>
      <c r="C42" t="str" cm="1">
        <f t="array" aca="1" ref="C42" ca="1">IF(B42&lt;&gt;"",INDEX(BDD_REVETEMENTS_EXTERIEURS!A:CJ,B42,MATCH($C$8,REFERENCEMENT_FACADE[#Headers],0)),"")</f>
        <v>Bardage rapporté avec clips</v>
      </c>
      <c r="D42">
        <f ca="1">IF($B$6=TRUE,IF(C42&lt;&gt;"",COUNTIF(INDIRECT("$C$"&amp;ROW($C$9)&amp;":$C$"&amp;487-COUNTBLANK($C$9:$C$487)),"&lt;"&amp;C42)+COUNTIF(C$9:C42,C42),""),IF(C42&lt;&gt;"",COUNTIF(INDIRECT("$C$"&amp;ROW($C$9)&amp;":$C$"&amp;487-COUNTBLANK($C$9:$C$487)),"&gt;"&amp;C42)+COUNTIF(C$9:C42,C42),""))</f>
        <v>171</v>
      </c>
      <c r="E42">
        <f t="shared" ca="1" si="0"/>
        <v>101</v>
      </c>
      <c r="F42" s="120" cm="1">
        <f t="array" aca="1" ref="F42" ca="1">IF(A42&lt;&gt;"",INDEX(BDD_REVETEMENTS_EXTERIEURS!A:BV,E42,MATCH($F$8,REFERENCEMENT_FACADE[#Headers],0)),"")</f>
        <v>0</v>
      </c>
    </row>
    <row r="43" spans="1:6" x14ac:dyDescent="0.25">
      <c r="A43" s="3">
        <f>IF(AND(A42&lt;COUNTIF(REFERENCEMENT_FACADE[DATE REFERENCEMENT],"&lt;&gt;"&amp;""),A42&gt;0),'PR-tampon'!A42+1,"")</f>
        <v>35</v>
      </c>
      <c r="B43" s="3">
        <f ca="1">IFERROR(IF(A43="","",VLOOKUP($A43,REFERENCEMENT_FACADE[[Ordre]:[Eligibilité procédé]],2,FALSE)),"")</f>
        <v>40</v>
      </c>
      <c r="C43" t="str" cm="1">
        <f t="array" aca="1" ref="C43" ca="1">IF(B43&lt;&gt;"",INDEX(BDD_REVETEMENTS_EXTERIEURS!A:CJ,B43,MATCH($C$8,REFERENCEMENT_FACADE[#Headers],0)),"")</f>
        <v>Bardage rapporté en bois-plastique</v>
      </c>
      <c r="D43">
        <f ca="1">IF($B$6=TRUE,IF(C43&lt;&gt;"",COUNTIF(INDIRECT("$C$"&amp;ROW($C$9)&amp;":$C$"&amp;487-COUNTBLANK($C$9:$C$487)),"&lt;"&amp;C43)+COUNTIF(C$9:C43,C43),""),IF(C43&lt;&gt;"",COUNTIF(INDIRECT("$C$"&amp;ROW($C$9)&amp;":$C$"&amp;487-COUNTBLANK($C$9:$C$487)),"&gt;"&amp;C43)+COUNTIF(C$9:C43,C43),""))</f>
        <v>164</v>
      </c>
      <c r="E43">
        <f t="shared" ca="1" si="0"/>
        <v>73</v>
      </c>
      <c r="F43" s="120" cm="1">
        <f t="array" aca="1" ref="F43" ca="1">IF(A43&lt;&gt;"",INDEX(BDD_REVETEMENTS_EXTERIEURS!A:BV,E43,MATCH($F$8,REFERENCEMENT_FACADE[#Headers],0)),"")</f>
        <v>0</v>
      </c>
    </row>
    <row r="44" spans="1:6" x14ac:dyDescent="0.25">
      <c r="A44" s="3">
        <f>IF(AND(A43&lt;COUNTIF(REFERENCEMENT_FACADE[DATE REFERENCEMENT],"&lt;&gt;"&amp;""),A43&gt;0),'PR-tampon'!A43+1,"")</f>
        <v>36</v>
      </c>
      <c r="B44" s="3">
        <f ca="1">IFERROR(IF(A44="","",VLOOKUP($A44,REFERENCEMENT_FACADE[[Ordre]:[Eligibilité procédé]],2,FALSE)),"")</f>
        <v>41</v>
      </c>
      <c r="C44" t="str" cm="1">
        <f t="array" aca="1" ref="C44" ca="1">IF(B44&lt;&gt;"",INDEX(BDD_REVETEMENTS_EXTERIEURS!A:CJ,B44,MATCH($C$8,REFERENCEMENT_FACADE[#Headers],0)),"")</f>
        <v>Bardage rapporté en bois-plastique sur FOB (Propriétaire)</v>
      </c>
      <c r="D44">
        <f ca="1">IF($B$6=TRUE,IF(C44&lt;&gt;"",COUNTIF(INDIRECT("$C$"&amp;ROW($C$9)&amp;":$C$"&amp;487-COUNTBLANK($C$9:$C$487)),"&lt;"&amp;C44)+COUNTIF(C$9:C44,C44),""),IF(C44&lt;&gt;"",COUNTIF(INDIRECT("$C$"&amp;ROW($C$9)&amp;":$C$"&amp;487-COUNTBLANK($C$9:$C$487)),"&gt;"&amp;C44)+COUNTIF(C$9:C44,C44),""))</f>
        <v>162</v>
      </c>
      <c r="E44">
        <f t="shared" ca="1" si="0"/>
        <v>114</v>
      </c>
      <c r="F44" s="120" cm="1">
        <f t="array" aca="1" ref="F44" ca="1">IF(A44&lt;&gt;"",INDEX(BDD_REVETEMENTS_EXTERIEURS!A:BV,E44,MATCH($F$8,REFERENCEMENT_FACADE[#Headers],0)),"")</f>
        <v>0</v>
      </c>
    </row>
    <row r="45" spans="1:6" x14ac:dyDescent="0.25">
      <c r="A45" s="3">
        <f>IF(AND(A44&lt;COUNTIF(REFERENCEMENT_FACADE[DATE REFERENCEMENT],"&lt;&gt;"&amp;""),A44&gt;0),'PR-tampon'!A44+1,"")</f>
        <v>37</v>
      </c>
      <c r="B45" s="3">
        <f ca="1">IFERROR(IF(A45="","",VLOOKUP($A45,REFERENCEMENT_FACADE[[Ordre]:[Eligibilité procédé]],2,FALSE)),"")</f>
        <v>42</v>
      </c>
      <c r="C45" t="str" cm="1">
        <f t="array" aca="1" ref="C45" ca="1">IF(B45&lt;&gt;"",INDEX(BDD_REVETEMENTS_EXTERIEURS!A:CJ,B45,MATCH($C$8,REFERENCEMENT_FACADE[#Headers],0)),"")</f>
        <v>Bardage rapporté en cassettes composites sur FOB (Propriétaire)</v>
      </c>
      <c r="D45">
        <f ca="1">IF($B$6=TRUE,IF(C45&lt;&gt;"",COUNTIF(INDIRECT("$C$"&amp;ROW($C$9)&amp;":$C$"&amp;487-COUNTBLANK($C$9:$C$487)),"&lt;"&amp;C45)+COUNTIF(C$9:C45,C45),""),IF(C45&lt;&gt;"",COUNTIF(INDIRECT("$C$"&amp;ROW($C$9)&amp;":$C$"&amp;487-COUNTBLANK($C$9:$C$487)),"&gt;"&amp;C45)+COUNTIF(C$9:C45,C45),""))</f>
        <v>158</v>
      </c>
      <c r="E45">
        <f t="shared" ca="1" si="0"/>
        <v>160</v>
      </c>
      <c r="F45" s="120" cm="1">
        <f t="array" aca="1" ref="F45" ca="1">IF(A45&lt;&gt;"",INDEX(BDD_REVETEMENTS_EXTERIEURS!A:BV,E45,MATCH($F$8,REFERENCEMENT_FACADE[#Headers],0)),"")</f>
        <v>0</v>
      </c>
    </row>
    <row r="46" spans="1:6" x14ac:dyDescent="0.25">
      <c r="A46" s="3">
        <f>IF(AND(A45&lt;COUNTIF(REFERENCEMENT_FACADE[DATE REFERENCEMENT],"&lt;&gt;"&amp;""),A45&gt;0),'PR-tampon'!A45+1,"")</f>
        <v>38</v>
      </c>
      <c r="B46" s="3">
        <f ca="1">IFERROR(IF(A46="","",VLOOKUP($A46,REFERENCEMENT_FACADE[[Ordre]:[Eligibilité procédé]],2,FALSE)),"")</f>
        <v>43</v>
      </c>
      <c r="C46" t="str" cm="1">
        <f t="array" aca="1" ref="C46" ca="1">IF(B46&lt;&gt;"",INDEX(BDD_REVETEMENTS_EXTERIEURS!A:CJ,B46,MATCH($C$8,REFERENCEMENT_FACADE[#Headers],0)),"")</f>
        <v xml:space="preserve">Bardage rapporté en céramique </v>
      </c>
      <c r="D46">
        <f ca="1">IF($B$6=TRUE,IF(C46&lt;&gt;"",COUNTIF(INDIRECT("$C$"&amp;ROW($C$9)&amp;":$C$"&amp;487-COUNTBLANK($C$9:$C$487)),"&lt;"&amp;C46)+COUNTIF(C$9:C46,C46),""),IF(C46&lt;&gt;"",COUNTIF(INDIRECT("$C$"&amp;ROW($C$9)&amp;":$C$"&amp;487-COUNTBLANK($C$9:$C$487)),"&gt;"&amp;C46)+COUNTIF(C$9:C46,C46),""))</f>
        <v>153</v>
      </c>
      <c r="E46">
        <f t="shared" ca="1" si="0"/>
        <v>161</v>
      </c>
      <c r="F46" s="120" cm="1">
        <f t="array" aca="1" ref="F46" ca="1">IF(A46&lt;&gt;"",INDEX(BDD_REVETEMENTS_EXTERIEURS!A:BV,E46,MATCH($F$8,REFERENCEMENT_FACADE[#Headers],0)),"")</f>
        <v>0</v>
      </c>
    </row>
    <row r="47" spans="1:6" x14ac:dyDescent="0.25">
      <c r="A47" s="3">
        <f>IF(AND(A46&lt;COUNTIF(REFERENCEMENT_FACADE[DATE REFERENCEMENT],"&lt;&gt;"&amp;""),A46&gt;0),'PR-tampon'!A46+1,"")</f>
        <v>39</v>
      </c>
      <c r="B47" s="3">
        <f ca="1">IFERROR(IF(A47="","",VLOOKUP($A47,REFERENCEMENT_FACADE[[Ordre]:[Eligibilité procédé]],2,FALSE)),"")</f>
        <v>44</v>
      </c>
      <c r="C47" t="str" cm="1">
        <f t="array" aca="1" ref="C47" ca="1">IF(B47&lt;&gt;"",INDEX(BDD_REVETEMENTS_EXTERIEURS!A:CJ,B47,MATCH($C$8,REFERENCEMENT_FACADE[#Headers],0)),"")</f>
        <v>Bardage rapporté en fibres minérales</v>
      </c>
      <c r="D47">
        <f ca="1">IF($B$6=TRUE,IF(C47&lt;&gt;"",COUNTIF(INDIRECT("$C$"&amp;ROW($C$9)&amp;":$C$"&amp;487-COUNTBLANK($C$9:$C$487)),"&lt;"&amp;C47)+COUNTIF(C$9:C47,C47),""),IF(C47&lt;&gt;"",COUNTIF(INDIRECT("$C$"&amp;ROW($C$9)&amp;":$C$"&amp;487-COUNTBLANK($C$9:$C$487)),"&gt;"&amp;C47)+COUNTIF(C$9:C47,C47),""))</f>
        <v>152</v>
      </c>
      <c r="E47">
        <f t="shared" ca="1" si="0"/>
        <v>162</v>
      </c>
      <c r="F47" s="120" cm="1">
        <f t="array" aca="1" ref="F47" ca="1">IF(A47&lt;&gt;"",INDEX(BDD_REVETEMENTS_EXTERIEURS!A:BV,E47,MATCH($F$8,REFERENCEMENT_FACADE[#Headers],0)),"")</f>
        <v>0</v>
      </c>
    </row>
    <row r="48" spans="1:6" x14ac:dyDescent="0.25">
      <c r="A48" s="3">
        <f>IF(AND(A47&lt;COUNTIF(REFERENCEMENT_FACADE[DATE REFERENCEMENT],"&lt;&gt;"&amp;""),A47&gt;0),'PR-tampon'!A47+1,"")</f>
        <v>40</v>
      </c>
      <c r="B48" s="3">
        <f ca="1">IFERROR(IF(A48="","",VLOOKUP($A48,REFERENCEMENT_FACADE[[Ordre]:[Eligibilité procédé]],2,FALSE)),"")</f>
        <v>45</v>
      </c>
      <c r="C48" t="str" cm="1">
        <f t="array" aca="1" ref="C48" ca="1">IF(B48&lt;&gt;"",INDEX(BDD_REVETEMENTS_EXTERIEURS!A:CJ,B48,MATCH($C$8,REFERENCEMENT_FACADE[#Headers],0)),"")</f>
        <v>Bardage rapporté en fibres-bois</v>
      </c>
      <c r="D48">
        <f ca="1">IF($B$6=TRUE,IF(C48&lt;&gt;"",COUNTIF(INDIRECT("$C$"&amp;ROW($C$9)&amp;":$C$"&amp;487-COUNTBLANK($C$9:$C$487)),"&lt;"&amp;C48)+COUNTIF(C$9:C48,C48),""),IF(C48&lt;&gt;"",COUNTIF(INDIRECT("$C$"&amp;ROW($C$9)&amp;":$C$"&amp;487-COUNTBLANK($C$9:$C$487)),"&gt;"&amp;C48)+COUNTIF(C$9:C48,C48),""))</f>
        <v>150</v>
      </c>
      <c r="E48">
        <f t="shared" ca="1" si="0"/>
        <v>173</v>
      </c>
      <c r="F48" s="120" cm="1">
        <f t="array" aca="1" ref="F48" ca="1">IF(A48&lt;&gt;"",INDEX(BDD_REVETEMENTS_EXTERIEURS!A:BV,E48,MATCH($F$8,REFERENCEMENT_FACADE[#Headers],0)),"")</f>
        <v>0</v>
      </c>
    </row>
    <row r="49" spans="1:6" x14ac:dyDescent="0.25">
      <c r="A49" s="3">
        <f>IF(AND(A48&lt;COUNTIF(REFERENCEMENT_FACADE[DATE REFERENCEMENT],"&lt;&gt;"&amp;""),A48&gt;0),'PR-tampon'!A48+1,"")</f>
        <v>41</v>
      </c>
      <c r="B49" s="3">
        <f ca="1">IFERROR(IF(A49="","",VLOOKUP($A49,REFERENCEMENT_FACADE[[Ordre]:[Eligibilité procédé]],2,FALSE)),"")</f>
        <v>46</v>
      </c>
      <c r="C49" t="str" cm="1">
        <f t="array" aca="1" ref="C49" ca="1">IF(B49&lt;&gt;"",INDEX(BDD_REVETEMENTS_EXTERIEURS!A:CJ,B49,MATCH($C$8,REFERENCEMENT_FACADE[#Headers],0)),"")</f>
        <v>Bardage rapporté en lame stratifié HPL</v>
      </c>
      <c r="D49">
        <f ca="1">IF($B$6=TRUE,IF(C49&lt;&gt;"",COUNTIF(INDIRECT("$C$"&amp;ROW($C$9)&amp;":$C$"&amp;487-COUNTBLANK($C$9:$C$487)),"&lt;"&amp;C49)+COUNTIF(C$9:C49,C49),""),IF(C49&lt;&gt;"",COUNTIF(INDIRECT("$C$"&amp;ROW($C$9)&amp;":$C$"&amp;487-COUNTBLANK($C$9:$C$487)),"&gt;"&amp;C49)+COUNTIF(C$9:C49,C49),""))</f>
        <v>148</v>
      </c>
      <c r="E49">
        <f t="shared" ca="1" si="0"/>
        <v>174</v>
      </c>
      <c r="F49" s="120" cm="1">
        <f t="array" aca="1" ref="F49" ca="1">IF(A49&lt;&gt;"",INDEX(BDD_REVETEMENTS_EXTERIEURS!A:BV,E49,MATCH($F$8,REFERENCEMENT_FACADE[#Headers],0)),"")</f>
        <v>0</v>
      </c>
    </row>
    <row r="50" spans="1:6" x14ac:dyDescent="0.25">
      <c r="A50" s="3">
        <f>IF(AND(A49&lt;COUNTIF(REFERENCEMENT_FACADE[DATE REFERENCEMENT],"&lt;&gt;"&amp;""),A49&gt;0),'PR-tampon'!A49+1,"")</f>
        <v>42</v>
      </c>
      <c r="B50" s="3">
        <f ca="1">IFERROR(IF(A50="","",VLOOKUP($A50,REFERENCEMENT_FACADE[[Ordre]:[Eligibilité procédé]],2,FALSE)),"")</f>
        <v>47</v>
      </c>
      <c r="C50" t="str" cm="1">
        <f t="array" aca="1" ref="C50" ca="1">IF(B50&lt;&gt;"",INDEX(BDD_REVETEMENTS_EXTERIEURS!A:CJ,B50,MATCH($C$8,REFERENCEMENT_FACADE[#Headers],0)),"")</f>
        <v>Bardage rapporté en lame stratifié HPL sur FOB (Propriétaire)</v>
      </c>
      <c r="D50">
        <f ca="1">IF($B$6=TRUE,IF(C50&lt;&gt;"",COUNTIF(INDIRECT("$C$"&amp;ROW($C$9)&amp;":$C$"&amp;487-COUNTBLANK($C$9:$C$487)),"&lt;"&amp;C50)+COUNTIF(C$9:C50,C50),""),IF(C50&lt;&gt;"",COUNTIF(INDIRECT("$C$"&amp;ROW($C$9)&amp;":$C$"&amp;487-COUNTBLANK($C$9:$C$487)),"&gt;"&amp;C50)+COUNTIF(C$9:C50,C50),""))</f>
        <v>147</v>
      </c>
      <c r="E50">
        <f t="shared" ca="1" si="0"/>
        <v>178</v>
      </c>
      <c r="F50" s="120" cm="1">
        <f t="array" aca="1" ref="F50" ca="1">IF(A50&lt;&gt;"",INDEX(BDD_REVETEMENTS_EXTERIEURS!A:BV,E50,MATCH($F$8,REFERENCEMENT_FACADE[#Headers],0)),"")</f>
        <v>0</v>
      </c>
    </row>
    <row r="51" spans="1:6" x14ac:dyDescent="0.25">
      <c r="A51" s="3">
        <f>IF(AND(A50&lt;COUNTIF(REFERENCEMENT_FACADE[DATE REFERENCEMENT],"&lt;&gt;"&amp;""),A50&gt;0),'PR-tampon'!A50+1,"")</f>
        <v>43</v>
      </c>
      <c r="B51" s="3">
        <f ca="1">IFERROR(IF(A51="","",VLOOKUP($A51,REFERENCEMENT_FACADE[[Ordre]:[Eligibilité procédé]],2,FALSE)),"")</f>
        <v>48</v>
      </c>
      <c r="C51" t="str" cm="1">
        <f t="array" aca="1" ref="C51" ca="1">IF(B51&lt;&gt;"",INDEX(BDD_REVETEMENTS_EXTERIEURS!A:CJ,B51,MATCH($C$8,REFERENCEMENT_FACADE[#Headers],0)),"")</f>
        <v>Bardage rapporté en lames de fibres-ciment</v>
      </c>
      <c r="D51">
        <f ca="1">IF($B$6=TRUE,IF(C51&lt;&gt;"",COUNTIF(INDIRECT("$C$"&amp;ROW($C$9)&amp;":$C$"&amp;487-COUNTBLANK($C$9:$C$487)),"&lt;"&amp;C51)+COUNTIF(C$9:C51,C51),""),IF(C51&lt;&gt;"",COUNTIF(INDIRECT("$C$"&amp;ROW($C$9)&amp;":$C$"&amp;487-COUNTBLANK($C$9:$C$487)),"&gt;"&amp;C51)+COUNTIF(C$9:C51,C51),""))</f>
        <v>141</v>
      </c>
      <c r="E51">
        <f t="shared" ca="1" si="0"/>
        <v>179</v>
      </c>
      <c r="F51" s="120" cm="1">
        <f t="array" aca="1" ref="F51" ca="1">IF(A51&lt;&gt;"",INDEX(BDD_REVETEMENTS_EXTERIEURS!A:BV,E51,MATCH($F$8,REFERENCEMENT_FACADE[#Headers],0)),"")</f>
        <v>0</v>
      </c>
    </row>
    <row r="52" spans="1:6" x14ac:dyDescent="0.25">
      <c r="A52" s="3">
        <f>IF(AND(A51&lt;COUNTIF(REFERENCEMENT_FACADE[DATE REFERENCEMENT],"&lt;&gt;"&amp;""),A51&gt;0),'PR-tampon'!A51+1,"")</f>
        <v>44</v>
      </c>
      <c r="B52" s="3">
        <f ca="1">IFERROR(IF(A52="","",VLOOKUP($A52,REFERENCEMENT_FACADE[[Ordre]:[Eligibilité procédé]],2,FALSE)),"")</f>
        <v>49</v>
      </c>
      <c r="C52" t="str" cm="1">
        <f t="array" aca="1" ref="C52" ca="1">IF(B52&lt;&gt;"",INDEX(BDD_REVETEMENTS_EXTERIEURS!A:CJ,B52,MATCH($C$8,REFERENCEMENT_FACADE[#Headers],0)),"")</f>
        <v>Bardage rapporté en lames de fibres-ciment sur FOB (Propriétaire)</v>
      </c>
      <c r="D52">
        <f ca="1">IF($B$6=TRUE,IF(C52&lt;&gt;"",COUNTIF(INDIRECT("$C$"&amp;ROW($C$9)&amp;":$C$"&amp;487-COUNTBLANK($C$9:$C$487)),"&lt;"&amp;C52)+COUNTIF(C$9:C52,C52),""),IF(C52&lt;&gt;"",COUNTIF(INDIRECT("$C$"&amp;ROW($C$9)&amp;":$C$"&amp;487-COUNTBLANK($C$9:$C$487)),"&gt;"&amp;C52)+COUNTIF(C$9:C52,C52),""))</f>
        <v>140</v>
      </c>
      <c r="E52">
        <f t="shared" ca="1" si="0"/>
        <v>180</v>
      </c>
      <c r="F52" s="120" cm="1">
        <f t="array" aca="1" ref="F52" ca="1">IF(A52&lt;&gt;"",INDEX(BDD_REVETEMENTS_EXTERIEURS!A:BV,E52,MATCH($F$8,REFERENCEMENT_FACADE[#Headers],0)),"")</f>
        <v>0</v>
      </c>
    </row>
    <row r="53" spans="1:6" x14ac:dyDescent="0.25">
      <c r="A53" s="3">
        <f>IF(AND(A52&lt;COUNTIF(REFERENCEMENT_FACADE[DATE REFERENCEMENT],"&lt;&gt;"&amp;""),A52&gt;0),'PR-tampon'!A52+1,"")</f>
        <v>45</v>
      </c>
      <c r="B53" s="3">
        <f ca="1">IFERROR(IF(A53="","",VLOOKUP($A53,REFERENCEMENT_FACADE[[Ordre]:[Eligibilité procédé]],2,FALSE)),"")</f>
        <v>50</v>
      </c>
      <c r="C53" t="str" cm="1">
        <f t="array" aca="1" ref="C53" ca="1">IF(B53&lt;&gt;"",INDEX(BDD_REVETEMENTS_EXTERIEURS!A:CJ,B53,MATCH($C$8,REFERENCEMENT_FACADE[#Headers],0)),"")</f>
        <v xml:space="preserve">Bardage rapporté en mortier de résine acrylique </v>
      </c>
      <c r="D53">
        <f ca="1">IF($B$6=TRUE,IF(C53&lt;&gt;"",COUNTIF(INDIRECT("$C$"&amp;ROW($C$9)&amp;":$C$"&amp;487-COUNTBLANK($C$9:$C$487)),"&lt;"&amp;C53)+COUNTIF(C$9:C53,C53),""),IF(C53&lt;&gt;"",COUNTIF(INDIRECT("$C$"&amp;ROW($C$9)&amp;":$C$"&amp;487-COUNTBLANK($C$9:$C$487)),"&gt;"&amp;C53)+COUNTIF(C$9:C53,C53),""))</f>
        <v>136</v>
      </c>
      <c r="E53">
        <f t="shared" ca="1" si="0"/>
        <v>181</v>
      </c>
      <c r="F53" s="120" cm="1">
        <f t="array" aca="1" ref="F53" ca="1">IF(A53&lt;&gt;"",INDEX(BDD_REVETEMENTS_EXTERIEURS!A:BV,E53,MATCH($F$8,REFERENCEMENT_FACADE[#Headers],0)),"")</f>
        <v>0</v>
      </c>
    </row>
    <row r="54" spans="1:6" x14ac:dyDescent="0.25">
      <c r="A54" s="3">
        <f>IF(AND(A53&lt;COUNTIF(REFERENCEMENT_FACADE[DATE REFERENCEMENT],"&lt;&gt;"&amp;""),A53&gt;0),'PR-tampon'!A53+1,"")</f>
        <v>46</v>
      </c>
      <c r="B54" s="3">
        <f ca="1">IFERROR(IF(A54="","",VLOOKUP($A54,REFERENCEMENT_FACADE[[Ordre]:[Eligibilité procédé]],2,FALSE)),"")</f>
        <v>51</v>
      </c>
      <c r="C54" t="str" cm="1">
        <f t="array" aca="1" ref="C54" ca="1">IF(B54&lt;&gt;"",INDEX(BDD_REVETEMENTS_EXTERIEURS!A:CJ,B54,MATCH($C$8,REFERENCEMENT_FACADE[#Headers],0)),"")</f>
        <v>Bardage rapporté en panneau stratifié HPL</v>
      </c>
      <c r="D54">
        <f ca="1">IF($B$6=TRUE,IF(C54&lt;&gt;"",COUNTIF(INDIRECT("$C$"&amp;ROW($C$9)&amp;":$C$"&amp;487-COUNTBLANK($C$9:$C$487)),"&lt;"&amp;C54)+COUNTIF(C$9:C54,C54),""),IF(C54&lt;&gt;"",COUNTIF(INDIRECT("$C$"&amp;ROW($C$9)&amp;":$C$"&amp;487-COUNTBLANK($C$9:$C$487)),"&gt;"&amp;C54)+COUNTIF(C$9:C54,C54),""))</f>
        <v>129</v>
      </c>
      <c r="E54">
        <f t="shared" ca="1" si="0"/>
        <v>182</v>
      </c>
      <c r="F54" s="120" cm="1">
        <f t="array" aca="1" ref="F54" ca="1">IF(A54&lt;&gt;"",INDEX(BDD_REVETEMENTS_EXTERIEURS!A:BV,E54,MATCH($F$8,REFERENCEMENT_FACADE[#Headers],0)),"")</f>
        <v>0</v>
      </c>
    </row>
    <row r="55" spans="1:6" x14ac:dyDescent="0.25">
      <c r="A55" s="3">
        <f>IF(AND(A54&lt;COUNTIF(REFERENCEMENT_FACADE[DATE REFERENCEMENT],"&lt;&gt;"&amp;""),A54&gt;0),'PR-tampon'!A54+1,"")</f>
        <v>47</v>
      </c>
      <c r="B55" s="3">
        <f ca="1">IFERROR(IF(A55="","",VLOOKUP($A55,REFERENCEMENT_FACADE[[Ordre]:[Eligibilité procédé]],2,FALSE)),"")</f>
        <v>52</v>
      </c>
      <c r="C55" t="str" cm="1">
        <f t="array" aca="1" ref="C55" ca="1">IF(B55&lt;&gt;"",INDEX(BDD_REVETEMENTS_EXTERIEURS!A:CJ,B55,MATCH($C$8,REFERENCEMENT_FACADE[#Headers],0)),"")</f>
        <v>Bardage rapporté en panneau stratifié HPL sur FOB (Propriétaire)</v>
      </c>
      <c r="D55">
        <f ca="1">IF($B$6=TRUE,IF(C55&lt;&gt;"",COUNTIF(INDIRECT("$C$"&amp;ROW($C$9)&amp;":$C$"&amp;487-COUNTBLANK($C$9:$C$487)),"&lt;"&amp;C55)+COUNTIF(C$9:C55,C55),""),IF(C55&lt;&gt;"",COUNTIF(INDIRECT("$C$"&amp;ROW($C$9)&amp;":$C$"&amp;487-COUNTBLANK($C$9:$C$487)),"&gt;"&amp;C55)+COUNTIF(C$9:C55,C55),""))</f>
        <v>127</v>
      </c>
      <c r="E55">
        <f t="shared" ca="1" si="0"/>
        <v>183</v>
      </c>
      <c r="F55" s="120" cm="1">
        <f t="array" aca="1" ref="F55" ca="1">IF(A55&lt;&gt;"",INDEX(BDD_REVETEMENTS_EXTERIEURS!A:BV,E55,MATCH($F$8,REFERENCEMENT_FACADE[#Headers],0)),"")</f>
        <v>0</v>
      </c>
    </row>
    <row r="56" spans="1:6" x14ac:dyDescent="0.25">
      <c r="A56" s="3">
        <f>IF(AND(A55&lt;COUNTIF(REFERENCEMENT_FACADE[DATE REFERENCEMENT],"&lt;&gt;"&amp;""),A55&gt;0),'PR-tampon'!A55+1,"")</f>
        <v>48</v>
      </c>
      <c r="B56" s="3">
        <f ca="1">IFERROR(IF(A56="","",VLOOKUP($A56,REFERENCEMENT_FACADE[[Ordre]:[Eligibilité procédé]],2,FALSE)),"")</f>
        <v>53</v>
      </c>
      <c r="C56" t="str" cm="1">
        <f t="array" aca="1" ref="C56" ca="1">IF(B56&lt;&gt;"",INDEX(BDD_REVETEMENTS_EXTERIEURS!A:CJ,B56,MATCH($C$8,REFERENCEMENT_FACADE[#Headers],0)),"")</f>
        <v>Bardage rapporté en panneaux composites sur FOB (Propriétaire)</v>
      </c>
      <c r="D56">
        <f ca="1">IF($B$6=TRUE,IF(C56&lt;&gt;"",COUNTIF(INDIRECT("$C$"&amp;ROW($C$9)&amp;":$C$"&amp;487-COUNTBLANK($C$9:$C$487)),"&lt;"&amp;C56)+COUNTIF(C$9:C56,C56),""),IF(C56&lt;&gt;"",COUNTIF(INDIRECT("$C$"&amp;ROW($C$9)&amp;":$C$"&amp;487-COUNTBLANK($C$9:$C$487)),"&gt;"&amp;C56)+COUNTIF(C$9:C56,C56),""))</f>
        <v>123</v>
      </c>
      <c r="E56">
        <f t="shared" ca="1" si="0"/>
        <v>184</v>
      </c>
      <c r="F56" s="120" cm="1">
        <f t="array" aca="1" ref="F56" ca="1">IF(A56&lt;&gt;"",INDEX(BDD_REVETEMENTS_EXTERIEURS!A:BV,E56,MATCH($F$8,REFERENCEMENT_FACADE[#Headers],0)),"")</f>
        <v>0</v>
      </c>
    </row>
    <row r="57" spans="1:6" x14ac:dyDescent="0.25">
      <c r="A57" s="3">
        <f>IF(AND(A56&lt;COUNTIF(REFERENCEMENT_FACADE[DATE REFERENCEMENT],"&lt;&gt;"&amp;""),A56&gt;0),'PR-tampon'!A56+1,"")</f>
        <v>49</v>
      </c>
      <c r="B57" s="3">
        <f ca="1">IFERROR(IF(A57="","",VLOOKUP($A57,REFERENCEMENT_FACADE[[Ordre]:[Eligibilité procédé]],2,FALSE)),"")</f>
        <v>54</v>
      </c>
      <c r="C57" t="str" cm="1">
        <f t="array" aca="1" ref="C57" ca="1">IF(B57&lt;&gt;"",INDEX(BDD_REVETEMENTS_EXTERIEURS!A:CJ,B57,MATCH($C$8,REFERENCEMENT_FACADE[#Headers],0)),"")</f>
        <v>Bardage rapporté en panneaux de fibres-ciment (fixations invisibles)</v>
      </c>
      <c r="D57">
        <f ca="1">IF($B$6=TRUE,IF(C57&lt;&gt;"",COUNTIF(INDIRECT("$C$"&amp;ROW($C$9)&amp;":$C$"&amp;487-COUNTBLANK($C$9:$C$487)),"&lt;"&amp;C57)+COUNTIF(C$9:C57,C57),""),IF(C57&lt;&gt;"",COUNTIF(INDIRECT("$C$"&amp;ROW($C$9)&amp;":$C$"&amp;487-COUNTBLANK($C$9:$C$487)),"&gt;"&amp;C57)+COUNTIF(C$9:C57,C57),""))</f>
        <v>119</v>
      </c>
      <c r="E57">
        <f t="shared" ca="1" si="0"/>
        <v>169</v>
      </c>
      <c r="F57" s="120" cm="1">
        <f t="array" aca="1" ref="F57" ca="1">IF(A57&lt;&gt;"",INDEX(BDD_REVETEMENTS_EXTERIEURS!A:BV,E57,MATCH($F$8,REFERENCEMENT_FACADE[#Headers],0)),"")</f>
        <v>0</v>
      </c>
    </row>
    <row r="58" spans="1:6" x14ac:dyDescent="0.25">
      <c r="A58" s="3">
        <f>IF(AND(A57&lt;COUNTIF(REFERENCEMENT_FACADE[DATE REFERENCEMENT],"&lt;&gt;"&amp;""),A57&gt;0),'PR-tampon'!A57+1,"")</f>
        <v>50</v>
      </c>
      <c r="B58" s="3">
        <f ca="1">IFERROR(IF(A58="","",VLOOKUP($A58,REFERENCEMENT_FACADE[[Ordre]:[Eligibilité procédé]],2,FALSE)),"")</f>
        <v>55</v>
      </c>
      <c r="C58" t="str" cm="1">
        <f t="array" aca="1" ref="C58" ca="1">IF(B58&lt;&gt;"",INDEX(BDD_REVETEMENTS_EXTERIEURS!A:CJ,B58,MATCH($C$8,REFERENCEMENT_FACADE[#Headers],0)),"")</f>
        <v>Bardage rapporté en panneaux de fibres-ciment sur FOB (Propriétaire)</v>
      </c>
      <c r="D58">
        <f ca="1">IF($B$6=TRUE,IF(C58&lt;&gt;"",COUNTIF(INDIRECT("$C$"&amp;ROW($C$9)&amp;":$C$"&amp;487-COUNTBLANK($C$9:$C$487)),"&lt;"&amp;C58)+COUNTIF(C$9:C58,C58),""),IF(C58&lt;&gt;"",COUNTIF(INDIRECT("$C$"&amp;ROW($C$9)&amp;":$C$"&amp;487-COUNTBLANK($C$9:$C$487)),"&gt;"&amp;C58)+COUNTIF(C$9:C58,C58),""))</f>
        <v>117</v>
      </c>
      <c r="E58">
        <f t="shared" ca="1" si="0"/>
        <v>29</v>
      </c>
      <c r="F58" s="120" cm="1">
        <f t="array" aca="1" ref="F58" ca="1">IF(A58&lt;&gt;"",INDEX(BDD_REVETEMENTS_EXTERIEURS!A:BV,E58,MATCH($F$8,REFERENCEMENT_FACADE[#Headers],0)),"")</f>
        <v>0</v>
      </c>
    </row>
    <row r="59" spans="1:6" x14ac:dyDescent="0.25">
      <c r="A59" s="3">
        <f>IF(AND(A58&lt;COUNTIF(REFERENCEMENT_FACADE[DATE REFERENCEMENT],"&lt;&gt;"&amp;""),A58&gt;0),'PR-tampon'!A58+1,"")</f>
        <v>51</v>
      </c>
      <c r="B59" s="3">
        <f ca="1">IFERROR(IF(A59="","",VLOOKUP($A59,REFERENCEMENT_FACADE[[Ordre]:[Eligibilité procédé]],2,FALSE)),"")</f>
        <v>56</v>
      </c>
      <c r="C59" t="str" cm="1">
        <f t="array" aca="1" ref="C59" ca="1">IF(B59&lt;&gt;"",INDEX(BDD_REVETEMENTS_EXTERIEURS!A:CJ,B59,MATCH($C$8,REFERENCEMENT_FACADE[#Headers],0)),"")</f>
        <v xml:space="preserve">Bardage rapporté en revêtement collé sur plaque sur FOB (Propriétaire) </v>
      </c>
      <c r="D59">
        <f ca="1">IF($B$6=TRUE,IF(C59&lt;&gt;"",COUNTIF(INDIRECT("$C$"&amp;ROW($C$9)&amp;":$C$"&amp;487-COUNTBLANK($C$9:$C$487)),"&lt;"&amp;C59)+COUNTIF(C$9:C59,C59),""),IF(C59&lt;&gt;"",COUNTIF(INDIRECT("$C$"&amp;ROW($C$9)&amp;":$C$"&amp;487-COUNTBLANK($C$9:$C$487)),"&gt;"&amp;C59)+COUNTIF(C$9:C59,C59),""))</f>
        <v>104</v>
      </c>
      <c r="E59">
        <f t="shared" ca="1" si="0"/>
        <v>92</v>
      </c>
      <c r="F59" s="120" cm="1">
        <f t="array" aca="1" ref="F59" ca="1">IF(A59&lt;&gt;"",INDEX(BDD_REVETEMENTS_EXTERIEURS!A:BV,E59,MATCH($F$8,REFERENCEMENT_FACADE[#Headers],0)),"")</f>
        <v>0</v>
      </c>
    </row>
    <row r="60" spans="1:6" x14ac:dyDescent="0.25">
      <c r="A60" s="3">
        <f>IF(AND(A59&lt;COUNTIF(REFERENCEMENT_FACADE[DATE REFERENCEMENT],"&lt;&gt;"&amp;""),A59&gt;0),'PR-tampon'!A59+1,"")</f>
        <v>52</v>
      </c>
      <c r="B60" s="3">
        <f ca="1">IFERROR(IF(A60="","",VLOOKUP($A60,REFERENCEMENT_FACADE[[Ordre]:[Eligibilité procédé]],2,FALSE)),"")</f>
        <v>57</v>
      </c>
      <c r="C60" t="str" cm="1">
        <f t="array" aca="1" ref="C60" ca="1">IF(B60&lt;&gt;"",INDEX(BDD_REVETEMENTS_EXTERIEURS!A:CJ,B60,MATCH($C$8,REFERENCEMENT_FACADE[#Headers],0)),"")</f>
        <v>Bardage rapporté en terre cuite</v>
      </c>
      <c r="D60">
        <f ca="1">IF($B$6=TRUE,IF(C60&lt;&gt;"",COUNTIF(INDIRECT("$C$"&amp;ROW($C$9)&amp;":$C$"&amp;487-COUNTBLANK($C$9:$C$487)),"&lt;"&amp;C60)+COUNTIF(C$9:C60,C60),""),IF(C60&lt;&gt;"",COUNTIF(INDIRECT("$C$"&amp;ROW($C$9)&amp;":$C$"&amp;487-COUNTBLANK($C$9:$C$487)),"&gt;"&amp;C60)+COUNTIF(C$9:C60,C60),""))</f>
        <v>93</v>
      </c>
      <c r="E60">
        <f t="shared" ca="1" si="0"/>
        <v>129</v>
      </c>
      <c r="F60" s="120" cm="1">
        <f t="array" aca="1" ref="F60" ca="1">IF(A60&lt;&gt;"",INDEX(BDD_REVETEMENTS_EXTERIEURS!A:BV,E60,MATCH($F$8,REFERENCEMENT_FACADE[#Headers],0)),"")</f>
        <v>0</v>
      </c>
    </row>
    <row r="61" spans="1:6" x14ac:dyDescent="0.25">
      <c r="A61" s="3">
        <f>IF(AND(A60&lt;COUNTIF(REFERENCEMENT_FACADE[DATE REFERENCEMENT],"&lt;&gt;"&amp;""),A60&gt;0),'PR-tampon'!A60+1,"")</f>
        <v>53</v>
      </c>
      <c r="B61" s="3">
        <f ca="1">IFERROR(IF(A61="","",VLOOKUP($A61,REFERENCEMENT_FACADE[[Ordre]:[Eligibilité procédé]],2,FALSE)),"")</f>
        <v>58</v>
      </c>
      <c r="C61" t="str" cm="1">
        <f t="array" aca="1" ref="C61" ca="1">IF(B61&lt;&gt;"",INDEX(BDD_REVETEMENTS_EXTERIEURS!A:CJ,B61,MATCH($C$8,REFERENCEMENT_FACADE[#Headers],0)),"")</f>
        <v>Bardage rapporté en ardoises fibres-ciment</v>
      </c>
      <c r="D61">
        <f ca="1">IF($B$6=TRUE,IF(C61&lt;&gt;"",COUNTIF(INDIRECT("$C$"&amp;ROW($C$9)&amp;":$C$"&amp;487-COUNTBLANK($C$9:$C$487)),"&lt;"&amp;C61)+COUNTIF(C$9:C61,C61),""),IF(C61&lt;&gt;"",COUNTIF(INDIRECT("$C$"&amp;ROW($C$9)&amp;":$C$"&amp;487-COUNTBLANK($C$9:$C$487)),"&gt;"&amp;C61)+COUNTIF(C$9:C61,C61),""))</f>
        <v>170</v>
      </c>
      <c r="E61">
        <f t="shared" ca="1" si="0"/>
        <v>130</v>
      </c>
      <c r="F61" s="120" cm="1">
        <f t="array" aca="1" ref="F61" ca="1">IF(A61&lt;&gt;"",INDEX(BDD_REVETEMENTS_EXTERIEURS!A:BV,E61,MATCH($F$8,REFERENCEMENT_FACADE[#Headers],0)),"")</f>
        <v>0</v>
      </c>
    </row>
    <row r="62" spans="1:6" x14ac:dyDescent="0.25">
      <c r="A62" s="3">
        <f>IF(AND(A61&lt;COUNTIF(REFERENCEMENT_FACADE[DATE REFERENCEMENT],"&lt;&gt;"&amp;""),A61&gt;0),'PR-tampon'!A61+1,"")</f>
        <v>54</v>
      </c>
      <c r="B62" s="3">
        <f ca="1">IFERROR(IF(A62="","",VLOOKUP($A62,REFERENCEMENT_FACADE[[Ordre]:[Eligibilité procédé]],2,FALSE)),"")</f>
        <v>59</v>
      </c>
      <c r="C62" t="str" cm="1">
        <f t="array" aca="1" ref="C62" ca="1">IF(B62&lt;&gt;"",INDEX(BDD_REVETEMENTS_EXTERIEURS!A:CJ,B62,MATCH($C$8,REFERENCEMENT_FACADE[#Headers],0)),"")</f>
        <v>ETICS sur FOB (Propriétaire)</v>
      </c>
      <c r="D62">
        <f ca="1">IF($B$6=TRUE,IF(C62&lt;&gt;"",COUNTIF(INDIRECT("$C$"&amp;ROW($C$9)&amp;":$C$"&amp;487-COUNTBLANK($C$9:$C$487)),"&lt;"&amp;C62)+COUNTIF(C$9:C62,C62),""),IF(C62&lt;&gt;"",COUNTIF(INDIRECT("$C$"&amp;ROW($C$9)&amp;":$C$"&amp;487-COUNTBLANK($C$9:$C$487)),"&gt;"&amp;C62)+COUNTIF(C$9:C62,C62),""))</f>
        <v>74</v>
      </c>
      <c r="E62">
        <f t="shared" ca="1" si="0"/>
        <v>150</v>
      </c>
      <c r="F62" s="120" cm="1">
        <f t="array" aca="1" ref="F62" ca="1">IF(A62&lt;&gt;"",INDEX(BDD_REVETEMENTS_EXTERIEURS!A:BV,E62,MATCH($F$8,REFERENCEMENT_FACADE[#Headers],0)),"")</f>
        <v>0</v>
      </c>
    </row>
    <row r="63" spans="1:6" x14ac:dyDescent="0.25">
      <c r="A63" s="3">
        <f>IF(AND(A62&lt;COUNTIF(REFERENCEMENT_FACADE[DATE REFERENCEMENT],"&lt;&gt;"&amp;""),A62&gt;0),'PR-tampon'!A62+1,"")</f>
        <v>55</v>
      </c>
      <c r="B63" s="3">
        <f ca="1">IFERROR(IF(A63="","",VLOOKUP($A63,REFERENCEMENT_FACADE[[Ordre]:[Eligibilité procédé]],2,FALSE)),"")</f>
        <v>60</v>
      </c>
      <c r="C63" t="str" cm="1">
        <f t="array" aca="1" ref="C63" ca="1">IF(B63&lt;&gt;"",INDEX(BDD_REVETEMENTS_EXTERIEURS!A:CJ,B63,MATCH($C$8,REFERENCEMENT_FACADE[#Headers],0)),"")</f>
        <v>Enduit sur béton de chanvre</v>
      </c>
      <c r="D63">
        <f ca="1">IF($B$6=TRUE,IF(C63&lt;&gt;"",COUNTIF(INDIRECT("$C$"&amp;ROW($C$9)&amp;":$C$"&amp;487-COUNTBLANK($C$9:$C$487)),"&lt;"&amp;C63)+COUNTIF(C$9:C63,C63),""),IF(C63&lt;&gt;"",COUNTIF(INDIRECT("$C$"&amp;ROW($C$9)&amp;":$C$"&amp;487-COUNTBLANK($C$9:$C$487)),"&gt;"&amp;C63)+COUNTIF(C$9:C63,C63),""))</f>
        <v>84</v>
      </c>
      <c r="E63">
        <f t="shared" ca="1" si="0"/>
        <v>19</v>
      </c>
      <c r="F63" s="120" cm="1">
        <f t="array" aca="1" ref="F63" ca="1">IF(A63&lt;&gt;"",INDEX(BDD_REVETEMENTS_EXTERIEURS!A:BV,E63,MATCH($F$8,REFERENCEMENT_FACADE[#Headers],0)),"")</f>
        <v>0</v>
      </c>
    </row>
    <row r="64" spans="1:6" x14ac:dyDescent="0.25">
      <c r="A64" s="3">
        <f>IF(AND(A63&lt;COUNTIF(REFERENCEMENT_FACADE[DATE REFERENCEMENT],"&lt;&gt;"&amp;""),A63&gt;0),'PR-tampon'!A63+1,"")</f>
        <v>56</v>
      </c>
      <c r="B64" s="3">
        <f ca="1">IFERROR(IF(A64="","",VLOOKUP($A64,REFERENCEMENT_FACADE[[Ordre]:[Eligibilité procédé]],2,FALSE)),"")</f>
        <v>61</v>
      </c>
      <c r="C64" t="str" cm="1">
        <f t="array" aca="1" ref="C64" ca="1">IF(B64&lt;&gt;"",INDEX(BDD_REVETEMENTS_EXTERIEURS!A:CJ,B64,MATCH($C$8,REFERENCEMENT_FACADE[#Headers],0)),"")</f>
        <v>Enduit sur béton de chanvre</v>
      </c>
      <c r="D64">
        <f ca="1">IF($B$6=TRUE,IF(C64&lt;&gt;"",COUNTIF(INDIRECT("$C$"&amp;ROW($C$9)&amp;":$C$"&amp;487-COUNTBLANK($C$9:$C$487)),"&lt;"&amp;C64)+COUNTIF(C$9:C64,C64),""),IF(C64&lt;&gt;"",COUNTIF(INDIRECT("$C$"&amp;ROW($C$9)&amp;":$C$"&amp;487-COUNTBLANK($C$9:$C$487)),"&gt;"&amp;C64)+COUNTIF(C$9:C64,C64),""))</f>
        <v>85</v>
      </c>
      <c r="E64">
        <f t="shared" ca="1" si="0"/>
        <v>22</v>
      </c>
      <c r="F64" s="120" cm="1">
        <f t="array" aca="1" ref="F64" ca="1">IF(A64&lt;&gt;"",INDEX(BDD_REVETEMENTS_EXTERIEURS!A:BV,E64,MATCH($F$8,REFERENCEMENT_FACADE[#Headers],0)),"")</f>
        <v>0</v>
      </c>
    </row>
    <row r="65" spans="1:6" x14ac:dyDescent="0.25">
      <c r="A65" s="3">
        <f>IF(AND(A64&lt;COUNTIF(REFERENCEMENT_FACADE[DATE REFERENCEMENT],"&lt;&gt;"&amp;""),A64&gt;0),'PR-tampon'!A64+1,"")</f>
        <v>57</v>
      </c>
      <c r="B65" s="3">
        <f ca="1">IFERROR(IF(A65="","",VLOOKUP($A65,REFERENCEMENT_FACADE[[Ordre]:[Eligibilité procédé]],2,FALSE)),"")</f>
        <v>62</v>
      </c>
      <c r="C65" t="str" cm="1">
        <f t="array" aca="1" ref="C65" ca="1">IF(B65&lt;&gt;"",INDEX(BDD_REVETEMENTS_EXTERIEURS!A:CJ,B65,MATCH($C$8,REFERENCEMENT_FACADE[#Headers],0)),"")</f>
        <v>Enduit sur béton de chanvre</v>
      </c>
      <c r="D65">
        <f ca="1">IF($B$6=TRUE,IF(C65&lt;&gt;"",COUNTIF(INDIRECT("$C$"&amp;ROW($C$9)&amp;":$C$"&amp;487-COUNTBLANK($C$9:$C$487)),"&lt;"&amp;C65)+COUNTIF(C$9:C65,C65),""),IF(C65&lt;&gt;"",COUNTIF(INDIRECT("$C$"&amp;ROW($C$9)&amp;":$C$"&amp;487-COUNTBLANK($C$9:$C$487)),"&gt;"&amp;C65)+COUNTIF(C$9:C65,C65),""))</f>
        <v>86</v>
      </c>
      <c r="E65">
        <f t="shared" ca="1" si="0"/>
        <v>23</v>
      </c>
      <c r="F65" s="120" cm="1">
        <f t="array" aca="1" ref="F65" ca="1">IF(A65&lt;&gt;"",INDEX(BDD_REVETEMENTS_EXTERIEURS!A:BV,E65,MATCH($F$8,REFERENCEMENT_FACADE[#Headers],0)),"")</f>
        <v>0</v>
      </c>
    </row>
    <row r="66" spans="1:6" x14ac:dyDescent="0.25">
      <c r="A66" s="3">
        <f>IF(AND(A65&lt;COUNTIF(REFERENCEMENT_FACADE[DATE REFERENCEMENT],"&lt;&gt;"&amp;""),A65&gt;0),'PR-tampon'!A65+1,"")</f>
        <v>58</v>
      </c>
      <c r="B66" s="3">
        <f ca="1">IFERROR(IF(A66="","",VLOOKUP($A66,REFERENCEMENT_FACADE[[Ordre]:[Eligibilité procédé]],2,FALSE)),"")</f>
        <v>63</v>
      </c>
      <c r="C66" t="str" cm="1">
        <f t="array" aca="1" ref="C66" ca="1">IF(B66&lt;&gt;"",INDEX(BDD_REVETEMENTS_EXTERIEURS!A:CJ,B66,MATCH($C$8,REFERENCEMENT_FACADE[#Headers],0)),"")</f>
        <v>ETICS sur laine de roche</v>
      </c>
      <c r="D66">
        <f ca="1">IF($B$6=TRUE,IF(C66&lt;&gt;"",COUNTIF(INDIRECT("$C$"&amp;ROW($C$9)&amp;":$C$"&amp;487-COUNTBLANK($C$9:$C$487)),"&lt;"&amp;C66)+COUNTIF(C$9:C66,C66),""),IF(C66&lt;&gt;"",COUNTIF(INDIRECT("$C$"&amp;ROW($C$9)&amp;":$C$"&amp;487-COUNTBLANK($C$9:$C$487)),"&gt;"&amp;C66)+COUNTIF(C$9:C66,C66),""))</f>
        <v>69</v>
      </c>
      <c r="E66">
        <f t="shared" ca="1" si="0"/>
        <v>24</v>
      </c>
      <c r="F66" s="120" cm="1">
        <f t="array" aca="1" ref="F66" ca="1">IF(A66&lt;&gt;"",INDEX(BDD_REVETEMENTS_EXTERIEURS!A:BV,E66,MATCH($F$8,REFERENCEMENT_FACADE[#Headers],0)),"")</f>
        <v>0</v>
      </c>
    </row>
    <row r="67" spans="1:6" x14ac:dyDescent="0.25">
      <c r="A67" s="3">
        <f>IF(AND(A66&lt;COUNTIF(REFERENCEMENT_FACADE[DATE REFERENCEMENT],"&lt;&gt;"&amp;""),A66&gt;0),'PR-tampon'!A66+1,"")</f>
        <v>59</v>
      </c>
      <c r="B67" s="3">
        <f ca="1">IFERROR(IF(A67="","",VLOOKUP($A67,REFERENCEMENT_FACADE[[Ordre]:[Eligibilité procédé]],2,FALSE)),"")</f>
        <v>64</v>
      </c>
      <c r="C67" t="str" cm="1">
        <f t="array" aca="1" ref="C67" ca="1">IF(B67&lt;&gt;"",INDEX(BDD_REVETEMENTS_EXTERIEURS!A:CJ,B67,MATCH($C$8,REFERENCEMENT_FACADE[#Headers],0)),"")</f>
        <v>ETICS sur PSE</v>
      </c>
      <c r="D67">
        <f ca="1">IF($B$6=TRUE,IF(C67&lt;&gt;"",COUNTIF(INDIRECT("$C$"&amp;ROW($C$9)&amp;":$C$"&amp;487-COUNTBLANK($C$9:$C$487)),"&lt;"&amp;C67)+COUNTIF(C$9:C67,C67),""),IF(C67&lt;&gt;"",COUNTIF(INDIRECT("$C$"&amp;ROW($C$9)&amp;":$C$"&amp;487-COUNTBLANK($C$9:$C$487)),"&gt;"&amp;C67)+COUNTIF(C$9:C67,C67),""))</f>
        <v>61</v>
      </c>
      <c r="E67">
        <f t="shared" ca="1" si="0"/>
        <v>31</v>
      </c>
      <c r="F67" s="120" cm="1">
        <f t="array" aca="1" ref="F67" ca="1">IF(A67&lt;&gt;"",INDEX(BDD_REVETEMENTS_EXTERIEURS!A:BV,E67,MATCH($F$8,REFERENCEMENT_FACADE[#Headers],0)),"")</f>
        <v>0</v>
      </c>
    </row>
    <row r="68" spans="1:6" x14ac:dyDescent="0.25">
      <c r="A68" s="3">
        <f>IF(AND(A67&lt;COUNTIF(REFERENCEMENT_FACADE[DATE REFERENCEMENT],"&lt;&gt;"&amp;""),A67&gt;0),'PR-tampon'!A67+1,"")</f>
        <v>60</v>
      </c>
      <c r="B68" s="3">
        <f ca="1">IFERROR(IF(A68="","",VLOOKUP($A68,REFERENCEMENT_FACADE[[Ordre]:[Eligibilité procédé]],2,FALSE)),"")</f>
        <v>65</v>
      </c>
      <c r="C68" t="str" cm="1">
        <f t="array" aca="1" ref="C68" ca="1">IF(B68&lt;&gt;"",INDEX(BDD_REVETEMENTS_EXTERIEURS!A:CJ,B68,MATCH($C$8,REFERENCEMENT_FACADE[#Headers],0)),"")</f>
        <v>ETICS sur PSE</v>
      </c>
      <c r="D68">
        <f ca="1">IF($B$6=TRUE,IF(C68&lt;&gt;"",COUNTIF(INDIRECT("$C$"&amp;ROW($C$9)&amp;":$C$"&amp;487-COUNTBLANK($C$9:$C$487)),"&lt;"&amp;C68)+COUNTIF(C$9:C68,C68),""),IF(C68&lt;&gt;"",COUNTIF(INDIRECT("$C$"&amp;ROW($C$9)&amp;":$C$"&amp;487-COUNTBLANK($C$9:$C$487)),"&gt;"&amp;C68)+COUNTIF(C$9:C68,C68),""))</f>
        <v>62</v>
      </c>
      <c r="E68">
        <f t="shared" ca="1" si="0"/>
        <v>33</v>
      </c>
      <c r="F68" s="120" cm="1">
        <f t="array" aca="1" ref="F68" ca="1">IF(A68&lt;&gt;"",INDEX(BDD_REVETEMENTS_EXTERIEURS!A:BV,E68,MATCH($F$8,REFERENCEMENT_FACADE[#Headers],0)),"")</f>
        <v>0</v>
      </c>
    </row>
    <row r="69" spans="1:6" x14ac:dyDescent="0.25">
      <c r="A69" s="3">
        <f>IF(AND(A68&lt;COUNTIF(REFERENCEMENT_FACADE[DATE REFERENCEMENT],"&lt;&gt;"&amp;""),A68&gt;0),'PR-tampon'!A68+1,"")</f>
        <v>61</v>
      </c>
      <c r="B69" s="3">
        <f ca="1">IFERROR(IF(A69="","",VLOOKUP($A69,REFERENCEMENT_FACADE[[Ordre]:[Eligibilité procédé]],2,FALSE)),"")</f>
        <v>66</v>
      </c>
      <c r="C69" t="str" cm="1">
        <f t="array" aca="1" ref="C69" ca="1">IF(B69&lt;&gt;"",INDEX(BDD_REVETEMENTS_EXTERIEURS!A:CJ,B69,MATCH($C$8,REFERENCEMENT_FACADE[#Headers],0)),"")</f>
        <v>Bardage rapporté en ardoises naturelles</v>
      </c>
      <c r="D69">
        <f ca="1">IF($B$6=TRUE,IF(C69&lt;&gt;"",COUNTIF(INDIRECT("$C$"&amp;ROW($C$9)&amp;":$C$"&amp;487-COUNTBLANK($C$9:$C$487)),"&lt;"&amp;C69)+COUNTIF(C$9:C69,C69),""),IF(C69&lt;&gt;"",COUNTIF(INDIRECT("$C$"&amp;ROW($C$9)&amp;":$C$"&amp;487-COUNTBLANK($C$9:$C$487)),"&gt;"&amp;C69)+COUNTIF(C$9:C69,C69),""))</f>
        <v>169</v>
      </c>
      <c r="E69">
        <f t="shared" ca="1" si="0"/>
        <v>64</v>
      </c>
      <c r="F69" s="120" cm="1">
        <f t="array" aca="1" ref="F69" ca="1">IF(A69&lt;&gt;"",INDEX(BDD_REVETEMENTS_EXTERIEURS!A:BV,E69,MATCH($F$8,REFERENCEMENT_FACADE[#Headers],0)),"")</f>
        <v>0</v>
      </c>
    </row>
    <row r="70" spans="1:6" x14ac:dyDescent="0.25">
      <c r="A70" s="3">
        <f>IF(AND(A69&lt;COUNTIF(REFERENCEMENT_FACADE[DATE REFERENCEMENT],"&lt;&gt;"&amp;""),A69&gt;0),'PR-tampon'!A69+1,"")</f>
        <v>62</v>
      </c>
      <c r="B70" s="3">
        <f ca="1">IFERROR(IF(A70="","",VLOOKUP($A70,REFERENCEMENT_FACADE[[Ordre]:[Eligibilité procédé]],2,FALSE)),"")</f>
        <v>67</v>
      </c>
      <c r="C70" t="str" cm="1">
        <f t="array" aca="1" ref="C70" ca="1">IF(B70&lt;&gt;"",INDEX(BDD_REVETEMENTS_EXTERIEURS!A:CJ,B70,MATCH($C$8,REFERENCEMENT_FACADE[#Headers],0)),"")</f>
        <v>Bardage rapporté en lames PVC</v>
      </c>
      <c r="D70">
        <f ca="1">IF($B$6=TRUE,IF(C70&lt;&gt;"",COUNTIF(INDIRECT("$C$"&amp;ROW($C$9)&amp;":$C$"&amp;487-COUNTBLANK($C$9:$C$487)),"&lt;"&amp;C70)+COUNTIF(C$9:C70,C70),""),IF(C70&lt;&gt;"",COUNTIF(INDIRECT("$C$"&amp;ROW($C$9)&amp;":$C$"&amp;487-COUNTBLANK($C$9:$C$487)),"&gt;"&amp;C70)+COUNTIF(C$9:C70,C70),""))</f>
        <v>138</v>
      </c>
      <c r="E70">
        <f t="shared" ca="1" si="0"/>
        <v>65</v>
      </c>
      <c r="F70" s="120" cm="1">
        <f t="array" aca="1" ref="F70" ca="1">IF(A70&lt;&gt;"",INDEX(BDD_REVETEMENTS_EXTERIEURS!A:BV,E70,MATCH($F$8,REFERENCEMENT_FACADE[#Headers],0)),"")</f>
        <v>0</v>
      </c>
    </row>
    <row r="71" spans="1:6" x14ac:dyDescent="0.25">
      <c r="A71" s="3">
        <f>IF(AND(A70&lt;COUNTIF(REFERENCEMENT_FACADE[DATE REFERENCEMENT],"&lt;&gt;"&amp;""),A70&gt;0),'PR-tampon'!A70+1,"")</f>
        <v>63</v>
      </c>
      <c r="B71" s="3">
        <f ca="1">IFERROR(IF(A71="","",VLOOKUP($A71,REFERENCEMENT_FACADE[[Ordre]:[Eligibilité procédé]],2,FALSE)),"")</f>
        <v>68</v>
      </c>
      <c r="C71" t="str" cm="1">
        <f t="array" aca="1" ref="C71" ca="1">IF(B71&lt;&gt;"",INDEX(BDD_REVETEMENTS_EXTERIEURS!A:CJ,B71,MATCH($C$8,REFERENCEMENT_FACADE[#Headers],0)),"")</f>
        <v>Bardage rapporté en panneau stratifié HPL (fixations traversantes)</v>
      </c>
      <c r="D71">
        <f ca="1">IF($B$6=TRUE,IF(C71&lt;&gt;"",COUNTIF(INDIRECT("$C$"&amp;ROW($C$9)&amp;":$C$"&amp;487-COUNTBLANK($C$9:$C$487)),"&lt;"&amp;C71)+COUNTIF(C$9:C71,C71),""),IF(C71&lt;&gt;"",COUNTIF(INDIRECT("$C$"&amp;ROW($C$9)&amp;":$C$"&amp;487-COUNTBLANK($C$9:$C$487)),"&gt;"&amp;C71)+COUNTIF(C$9:C71,C71),""))</f>
        <v>128</v>
      </c>
      <c r="E71">
        <f t="shared" ca="1" si="0"/>
        <v>70</v>
      </c>
      <c r="F71" s="120" cm="1">
        <f t="array" aca="1" ref="F71" ca="1">IF(A71&lt;&gt;"",INDEX(BDD_REVETEMENTS_EXTERIEURS!A:BV,E71,MATCH($F$8,REFERENCEMENT_FACADE[#Headers],0)),"")</f>
        <v>0</v>
      </c>
    </row>
    <row r="72" spans="1:6" x14ac:dyDescent="0.25">
      <c r="A72" s="3">
        <f>IF(AND(A71&lt;COUNTIF(REFERENCEMENT_FACADE[DATE REFERENCEMENT],"&lt;&gt;"&amp;""),A71&gt;0),'PR-tampon'!A71+1,"")</f>
        <v>64</v>
      </c>
      <c r="B72" s="3">
        <f ca="1">IFERROR(IF(A72="","",VLOOKUP($A72,REFERENCEMENT_FACADE[[Ordre]:[Eligibilité procédé]],2,FALSE)),"")</f>
        <v>69</v>
      </c>
      <c r="C72" t="str" cm="1">
        <f t="array" aca="1" ref="C72" ca="1">IF(B72&lt;&gt;"",INDEX(BDD_REVETEMENTS_EXTERIEURS!A:CJ,B72,MATCH($C$8,REFERENCEMENT_FACADE[#Headers],0)),"")</f>
        <v>Bardage rapporté en panneaux de fibres-ciment (fixations traversantes)</v>
      </c>
      <c r="D72">
        <f ca="1">IF($B$6=TRUE,IF(C72&lt;&gt;"",COUNTIF(INDIRECT("$C$"&amp;ROW($C$9)&amp;":$C$"&amp;487-COUNTBLANK($C$9:$C$487)),"&lt;"&amp;C72)+COUNTIF(C$9:C72,C72),""),IF(C72&lt;&gt;"",COUNTIF(INDIRECT("$C$"&amp;ROW($C$9)&amp;":$C$"&amp;487-COUNTBLANK($C$9:$C$487)),"&gt;"&amp;C72)+COUNTIF(C$9:C72,C72),""))</f>
        <v>118</v>
      </c>
      <c r="E72">
        <f t="shared" ca="1" si="0"/>
        <v>127</v>
      </c>
      <c r="F72" s="120" cm="1">
        <f t="array" aca="1" ref="F72" ca="1">IF(A72&lt;&gt;"",INDEX(BDD_REVETEMENTS_EXTERIEURS!A:BV,E72,MATCH($F$8,REFERENCEMENT_FACADE[#Headers],0)),"")</f>
        <v>0</v>
      </c>
    </row>
    <row r="73" spans="1:6" x14ac:dyDescent="0.25">
      <c r="A73" s="3">
        <f>IF(AND(A72&lt;COUNTIF(REFERENCEMENT_FACADE[DATE REFERENCEMENT],"&lt;&gt;"&amp;""),A72&gt;0),'PR-tampon'!A72+1,"")</f>
        <v>65</v>
      </c>
      <c r="B73" s="3">
        <f ca="1">IFERROR(IF(A73="","",VLOOKUP($A73,REFERENCEMENT_FACADE[[Ordre]:[Eligibilité procédé]],2,FALSE)),"")</f>
        <v>70</v>
      </c>
      <c r="C73" t="str" cm="1">
        <f t="array" aca="1" ref="C73" ca="1">IF(B73&lt;&gt;"",INDEX(BDD_REVETEMENTS_EXTERIEURS!A:CJ,B73,MATCH($C$8,REFERENCEMENT_FACADE[#Headers],0)),"")</f>
        <v>ETICS sur PSE</v>
      </c>
      <c r="D73">
        <f ca="1">IF($B$6=TRUE,IF(C73&lt;&gt;"",COUNTIF(INDIRECT("$C$"&amp;ROW($C$9)&amp;":$C$"&amp;487-COUNTBLANK($C$9:$C$487)),"&lt;"&amp;C73)+COUNTIF(C$9:C73,C73),""),IF(C73&lt;&gt;"",COUNTIF(INDIRECT("$C$"&amp;ROW($C$9)&amp;":$C$"&amp;487-COUNTBLANK($C$9:$C$487)),"&gt;"&amp;C73)+COUNTIF(C$9:C73,C73),""))</f>
        <v>63</v>
      </c>
      <c r="E73">
        <f t="shared" ca="1" si="0"/>
        <v>172</v>
      </c>
      <c r="F73" s="120" cm="1">
        <f t="array" aca="1" ref="F73" ca="1">IF(A73&lt;&gt;"",INDEX(BDD_REVETEMENTS_EXTERIEURS!A:BV,E73,MATCH($F$8,REFERENCEMENT_FACADE[#Headers],0)),"")</f>
        <v>0</v>
      </c>
    </row>
    <row r="74" spans="1:6" x14ac:dyDescent="0.25">
      <c r="A74" s="3">
        <f>IF(AND(A73&lt;COUNTIF(REFERENCEMENT_FACADE[DATE REFERENCEMENT],"&lt;&gt;"&amp;""),A73&gt;0),'PR-tampon'!A73+1,"")</f>
        <v>66</v>
      </c>
      <c r="B74" s="3">
        <f ca="1">IFERROR(IF(A74="","",VLOOKUP($A74,REFERENCEMENT_FACADE[[Ordre]:[Eligibilité procédé]],2,FALSE)),"")</f>
        <v>71</v>
      </c>
      <c r="C74" t="str" cm="1">
        <f t="array" aca="1" ref="C74" ca="1">IF(B74&lt;&gt;"",INDEX(BDD_REVETEMENTS_EXTERIEURS!A:CJ,B74,MATCH($C$8,REFERENCEMENT_FACADE[#Headers],0)),"")</f>
        <v>FOB (Propriétaire) avec bardage d'élements fixés mécaniquement</v>
      </c>
      <c r="D74">
        <f ca="1">IF($B$6=TRUE,IF(C74&lt;&gt;"",COUNTIF(INDIRECT("$C$"&amp;ROW($C$9)&amp;":$C$"&amp;487-COUNTBLANK($C$9:$C$487)),"&lt;"&amp;C74)+COUNTIF(C$9:C74,C74),""),IF(C74&lt;&gt;"",COUNTIF(INDIRECT("$C$"&amp;ROW($C$9)&amp;":$C$"&amp;487-COUNTBLANK($C$9:$C$487)),"&gt;"&amp;C74)+COUNTIF(C$9:C74,C74),""))</f>
        <v>30</v>
      </c>
      <c r="E74">
        <f t="shared" ref="E74:E137" ca="1" si="1">IFERROR(INDEX($A$9:$D$486,MATCH(ROW(D74)-ROW($B$8),$D$9:$D$486,0),2),"")</f>
        <v>185</v>
      </c>
      <c r="F74" s="120" cm="1">
        <f t="array" aca="1" ref="F74" ca="1">IF(A74&lt;&gt;"",INDEX(BDD_REVETEMENTS_EXTERIEURS!A:BV,E74,MATCH($F$8,REFERENCEMENT_FACADE[#Headers],0)),"")</f>
        <v>0</v>
      </c>
    </row>
    <row r="75" spans="1:6" x14ac:dyDescent="0.25">
      <c r="A75" s="3">
        <f>IF(AND(A74&lt;COUNTIF(REFERENCEMENT_FACADE[DATE REFERENCEMENT],"&lt;&gt;"&amp;""),A74&gt;0),'PR-tampon'!A74+1,"")</f>
        <v>67</v>
      </c>
      <c r="B75" s="3">
        <f ca="1">IFERROR(IF(A75="","",VLOOKUP($A75,REFERENCEMENT_FACADE[[Ordre]:[Eligibilité procédé]],2,FALSE)),"")</f>
        <v>72</v>
      </c>
      <c r="C75" t="str" cm="1">
        <f t="array" aca="1" ref="C75" ca="1">IF(B75&lt;&gt;"",INDEX(BDD_REVETEMENTS_EXTERIEURS!A:CJ,B75,MATCH($C$8,REFERENCEMENT_FACADE[#Headers],0)),"")</f>
        <v>Pare-soleil</v>
      </c>
      <c r="D75">
        <f ca="1">IF($B$6=TRUE,IF(C75&lt;&gt;"",COUNTIF(INDIRECT("$C$"&amp;ROW($C$9)&amp;":$C$"&amp;487-COUNTBLANK($C$9:$C$487)),"&lt;"&amp;C75)+COUNTIF(C$9:C75,C75),""),IF(C75&lt;&gt;"",COUNTIF(INDIRECT("$C$"&amp;ROW($C$9)&amp;":$C$"&amp;487-COUNTBLANK($C$9:$C$487)),"&gt;"&amp;C75)+COUNTIF(C$9:C75,C75),""))</f>
        <v>9</v>
      </c>
      <c r="E75">
        <f t="shared" ca="1" si="1"/>
        <v>119</v>
      </c>
      <c r="F75" s="120" cm="1">
        <f t="array" aca="1" ref="F75" ca="1">IF(A75&lt;&gt;"",INDEX(BDD_REVETEMENTS_EXTERIEURS!A:BV,E75,MATCH($F$8,REFERENCEMENT_FACADE[#Headers],0)),"")</f>
        <v>0</v>
      </c>
    </row>
    <row r="76" spans="1:6" x14ac:dyDescent="0.25">
      <c r="A76" s="3">
        <f>IF(AND(A75&lt;COUNTIF(REFERENCEMENT_FACADE[DATE REFERENCEMENT],"&lt;&gt;"&amp;""),A75&gt;0),'PR-tampon'!A75+1,"")</f>
        <v>68</v>
      </c>
      <c r="B76" s="3">
        <f ca="1">IFERROR(IF(A76="","",VLOOKUP($A76,REFERENCEMENT_FACADE[[Ordre]:[Eligibilité procédé]],2,FALSE)),"")</f>
        <v>73</v>
      </c>
      <c r="C76" t="str" cm="1">
        <f t="array" aca="1" ref="C76" ca="1">IF(B76&lt;&gt;"",INDEX(BDD_REVETEMENTS_EXTERIEURS!A:CJ,B76,MATCH($C$8,REFERENCEMENT_FACADE[#Headers],0)),"")</f>
        <v xml:space="preserve">Façade légère en Vitrage Extérieur Collé (VEC) </v>
      </c>
      <c r="D76">
        <f ca="1">IF($B$6=TRUE,IF(C76&lt;&gt;"",COUNTIF(INDIRECT("$C$"&amp;ROW($C$9)&amp;":$C$"&amp;487-COUNTBLANK($C$9:$C$487)),"&lt;"&amp;C76)+COUNTIF(C$9:C76,C76),""),IF(C76&lt;&gt;"",COUNTIF(INDIRECT("$C$"&amp;ROW($C$9)&amp;":$C$"&amp;487-COUNTBLANK($C$9:$C$487)),"&gt;"&amp;C76)+COUNTIF(C$9:C76,C76),""))</f>
        <v>35</v>
      </c>
      <c r="E76">
        <f t="shared" ca="1" si="1"/>
        <v>32</v>
      </c>
      <c r="F76" s="120" cm="1">
        <f t="array" aca="1" ref="F76" ca="1">IF(A76&lt;&gt;"",INDEX(BDD_REVETEMENTS_EXTERIEURS!A:BV,E76,MATCH($F$8,REFERENCEMENT_FACADE[#Headers],0)),"")</f>
        <v>0</v>
      </c>
    </row>
    <row r="77" spans="1:6" x14ac:dyDescent="0.25">
      <c r="A77" s="3">
        <f>IF(AND(A76&lt;COUNTIF(REFERENCEMENT_FACADE[DATE REFERENCEMENT],"&lt;&gt;"&amp;""),A76&gt;0),'PR-tampon'!A76+1,"")</f>
        <v>69</v>
      </c>
      <c r="B77" s="3">
        <f ca="1">IFERROR(IF(A77="","",VLOOKUP($A77,REFERENCEMENT_FACADE[[Ordre]:[Eligibilité procédé]],2,FALSE)),"")</f>
        <v>74</v>
      </c>
      <c r="C77" t="str" cm="1">
        <f t="array" aca="1" ref="C77" ca="1">IF(B77&lt;&gt;"",INDEX(BDD_REVETEMENTS_EXTERIEURS!A:CJ,B77,MATCH($C$8,REFERENCEMENT_FACADE[#Headers],0)),"")</f>
        <v>Vêture - vêtage en pierre naturelle et assimilés</v>
      </c>
      <c r="D77">
        <f ca="1">IF($B$6=TRUE,IF(C77&lt;&gt;"",COUNTIF(INDIRECT("$C$"&amp;ROW($C$9)&amp;":$C$"&amp;487-COUNTBLANK($C$9:$C$487)),"&lt;"&amp;C77)+COUNTIF(C$9:C77,C77),""),IF(C77&lt;&gt;"",COUNTIF(INDIRECT("$C$"&amp;ROW($C$9)&amp;":$C$"&amp;487-COUNTBLANK($C$9:$C$487)),"&gt;"&amp;C77)+COUNTIF(C$9:C77,C77),""))</f>
        <v>4</v>
      </c>
      <c r="E77">
        <f t="shared" ca="1" si="1"/>
        <v>63</v>
      </c>
      <c r="F77" s="120" cm="1">
        <f t="array" aca="1" ref="F77" ca="1">IF(A77&lt;&gt;"",INDEX(BDD_REVETEMENTS_EXTERIEURS!A:BV,E77,MATCH($F$8,REFERENCEMENT_FACADE[#Headers],0)),"")</f>
        <v>0</v>
      </c>
    </row>
    <row r="78" spans="1:6" x14ac:dyDescent="0.25">
      <c r="A78" s="3">
        <f>IF(AND(A77&lt;COUNTIF(REFERENCEMENT_FACADE[DATE REFERENCEMENT],"&lt;&gt;"&amp;""),A77&gt;0),'PR-tampon'!A77+1,"")</f>
        <v>70</v>
      </c>
      <c r="B78" s="3">
        <f ca="1">IFERROR(IF(A78="","",VLOOKUP($A78,REFERENCEMENT_FACADE[[Ordre]:[Eligibilité procédé]],2,FALSE)),"")</f>
        <v>75</v>
      </c>
      <c r="C78" t="str" cm="1">
        <f t="array" aca="1" ref="C78" ca="1">IF(B78&lt;&gt;"",INDEX(BDD_REVETEMENTS_EXTERIEURS!A:CJ,B78,MATCH($C$8,REFERENCEMENT_FACADE[#Headers],0)),"")</f>
        <v>Panneau sandwich métallique en bardage</v>
      </c>
      <c r="D78">
        <f ca="1">IF($B$6=TRUE,IF(C78&lt;&gt;"",COUNTIF(INDIRECT("$C$"&amp;ROW($C$9)&amp;":$C$"&amp;487-COUNTBLANK($C$9:$C$487)),"&lt;"&amp;C78)+COUNTIF(C$9:C78,C78),""),IF(C78&lt;&gt;"",COUNTIF(INDIRECT("$C$"&amp;ROW($C$9)&amp;":$C$"&amp;487-COUNTBLANK($C$9:$C$487)),"&gt;"&amp;C78)+COUNTIF(C$9:C78,C78),""))</f>
        <v>15</v>
      </c>
      <c r="E78">
        <f t="shared" ca="1" si="1"/>
        <v>94</v>
      </c>
      <c r="F78" s="120" cm="1">
        <f t="array" aca="1" ref="F78" ca="1">IF(A78&lt;&gt;"",INDEX(BDD_REVETEMENTS_EXTERIEURS!A:BV,E78,MATCH($F$8,REFERENCEMENT_FACADE[#Headers],0)),"")</f>
        <v>0</v>
      </c>
    </row>
    <row r="79" spans="1:6" x14ac:dyDescent="0.25">
      <c r="A79" s="3">
        <f>IF(AND(A78&lt;COUNTIF(REFERENCEMENT_FACADE[DATE REFERENCEMENT],"&lt;&gt;"&amp;""),A78&gt;0),'PR-tampon'!A78+1,"")</f>
        <v>71</v>
      </c>
      <c r="B79" s="3">
        <f ca="1">IFERROR(IF(A79="","",VLOOKUP($A79,REFERENCEMENT_FACADE[[Ordre]:[Eligibilité procédé]],2,FALSE)),"")</f>
        <v>76</v>
      </c>
      <c r="C79" t="str" cm="1">
        <f t="array" aca="1" ref="C79" ca="1">IF(B79&lt;&gt;"",INDEX(BDD_REVETEMENTS_EXTERIEURS!A:CJ,B79,MATCH($C$8,REFERENCEMENT_FACADE[#Headers],0)),"")</f>
        <v>Panneau sandwich métallique en bardage</v>
      </c>
      <c r="D79">
        <f ca="1">IF($B$6=TRUE,IF(C79&lt;&gt;"",COUNTIF(INDIRECT("$C$"&amp;ROW($C$9)&amp;":$C$"&amp;487-COUNTBLANK($C$9:$C$487)),"&lt;"&amp;C79)+COUNTIF(C$9:C79,C79),""),IF(C79&lt;&gt;"",COUNTIF(INDIRECT("$C$"&amp;ROW($C$9)&amp;":$C$"&amp;487-COUNTBLANK($C$9:$C$487)),"&gt;"&amp;C79)+COUNTIF(C$9:C79,C79),""))</f>
        <v>16</v>
      </c>
      <c r="E79">
        <f t="shared" ca="1" si="1"/>
        <v>134</v>
      </c>
      <c r="F79" s="120" cm="1">
        <f t="array" aca="1" ref="F79" ca="1">IF(A79&lt;&gt;"",INDEX(BDD_REVETEMENTS_EXTERIEURS!A:BV,E79,MATCH($F$8,REFERENCEMENT_FACADE[#Headers],0)),"")</f>
        <v>0</v>
      </c>
    </row>
    <row r="80" spans="1:6" x14ac:dyDescent="0.25">
      <c r="A80" s="3">
        <f>IF(AND(A79&lt;COUNTIF(REFERENCEMENT_FACADE[DATE REFERENCEMENT],"&lt;&gt;"&amp;""),A79&gt;0),'PR-tampon'!A79+1,"")</f>
        <v>72</v>
      </c>
      <c r="B80" s="3">
        <f ca="1">IFERROR(IF(A80="","",VLOOKUP($A80,REFERENCEMENT_FACADE[[Ordre]:[Eligibilité procédé]],2,FALSE)),"")</f>
        <v>77</v>
      </c>
      <c r="C80" t="str" cm="1">
        <f t="array" aca="1" ref="C80" ca="1">IF(B80&lt;&gt;"",INDEX(BDD_REVETEMENTS_EXTERIEURS!A:CJ,B80,MATCH($C$8,REFERENCEMENT_FACADE[#Headers],0)),"")</f>
        <v>Panneau sandwich métallique en bardage</v>
      </c>
      <c r="D80">
        <f ca="1">IF($B$6=TRUE,IF(C80&lt;&gt;"",COUNTIF(INDIRECT("$C$"&amp;ROW($C$9)&amp;":$C$"&amp;487-COUNTBLANK($C$9:$C$487)),"&lt;"&amp;C80)+COUNTIF(C$9:C80,C80),""),IF(C80&lt;&gt;"",COUNTIF(INDIRECT("$C$"&amp;ROW($C$9)&amp;":$C$"&amp;487-COUNTBLANK($C$9:$C$487)),"&gt;"&amp;C80)+COUNTIF(C$9:C80,C80),""))</f>
        <v>17</v>
      </c>
      <c r="E80">
        <f t="shared" ca="1" si="1"/>
        <v>192</v>
      </c>
      <c r="F80" s="120" cm="1">
        <f t="array" aca="1" ref="F80" ca="1">IF(A80&lt;&gt;"",INDEX(BDD_REVETEMENTS_EXTERIEURS!A:BV,E80,MATCH($F$8,REFERENCEMENT_FACADE[#Headers],0)),"")</f>
        <v>0</v>
      </c>
    </row>
    <row r="81" spans="1:6" x14ac:dyDescent="0.25">
      <c r="A81" s="3">
        <f>IF(AND(A80&lt;COUNTIF(REFERENCEMENT_FACADE[DATE REFERENCEMENT],"&lt;&gt;"&amp;""),A80&gt;0),'PR-tampon'!A80+1,"")</f>
        <v>73</v>
      </c>
      <c r="B81" s="3">
        <f ca="1">IFERROR(IF(A81="","",VLOOKUP($A81,REFERENCEMENT_FACADE[[Ordre]:[Eligibilité procédé]],2,FALSE)),"")</f>
        <v>78</v>
      </c>
      <c r="C81" t="str" cm="1">
        <f t="array" aca="1" ref="C81" ca="1">IF(B81&lt;&gt;"",INDEX(BDD_REVETEMENTS_EXTERIEURS!A:CJ,B81,MATCH($C$8,REFERENCEMENT_FACADE[#Headers],0)),"")</f>
        <v>Panneau sandwich métallique en bardage</v>
      </c>
      <c r="D81">
        <f ca="1">IF($B$6=TRUE,IF(C81&lt;&gt;"",COUNTIF(INDIRECT("$C$"&amp;ROW($C$9)&amp;":$C$"&amp;487-COUNTBLANK($C$9:$C$487)),"&lt;"&amp;C81)+COUNTIF(C$9:C81,C81),""),IF(C81&lt;&gt;"",COUNTIF(INDIRECT("$C$"&amp;ROW($C$9)&amp;":$C$"&amp;487-COUNTBLANK($C$9:$C$487)),"&gt;"&amp;C81)+COUNTIF(C$9:C81,C81),""))</f>
        <v>18</v>
      </c>
      <c r="E81">
        <f t="shared" ca="1" si="1"/>
        <v>193</v>
      </c>
      <c r="F81" s="120" cm="1">
        <f t="array" aca="1" ref="F81" ca="1">IF(A81&lt;&gt;"",INDEX(BDD_REVETEMENTS_EXTERIEURS!A:BV,E81,MATCH($F$8,REFERENCEMENT_FACADE[#Headers],0)),"")</f>
        <v>0</v>
      </c>
    </row>
    <row r="82" spans="1:6" x14ac:dyDescent="0.25">
      <c r="A82" s="3">
        <f>IF(AND(A81&lt;COUNTIF(REFERENCEMENT_FACADE[DATE REFERENCEMENT],"&lt;&gt;"&amp;""),A81&gt;0),'PR-tampon'!A81+1,"")</f>
        <v>74</v>
      </c>
      <c r="B82" s="3">
        <f ca="1">IFERROR(IF(A82="","",VLOOKUP($A82,REFERENCEMENT_FACADE[[Ordre]:[Eligibilité procédé]],2,FALSE)),"")</f>
        <v>79</v>
      </c>
      <c r="C82" t="str" cm="1">
        <f t="array" aca="1" ref="C82" ca="1">IF(B82&lt;&gt;"",INDEX(BDD_REVETEMENTS_EXTERIEURS!A:CJ,B82,MATCH($C$8,REFERENCEMENT_FACADE[#Headers],0)),"")</f>
        <v>Panneau sandwich métallique en bardage</v>
      </c>
      <c r="D82">
        <f ca="1">IF($B$6=TRUE,IF(C82&lt;&gt;"",COUNTIF(INDIRECT("$C$"&amp;ROW($C$9)&amp;":$C$"&amp;487-COUNTBLANK($C$9:$C$487)),"&lt;"&amp;C82)+COUNTIF(C$9:C82,C82),""),IF(C82&lt;&gt;"",COUNTIF(INDIRECT("$C$"&amp;ROW($C$9)&amp;":$C$"&amp;487-COUNTBLANK($C$9:$C$487)),"&gt;"&amp;C82)+COUNTIF(C$9:C82,C82),""))</f>
        <v>19</v>
      </c>
      <c r="E82">
        <f t="shared" ca="1" si="1"/>
        <v>59</v>
      </c>
      <c r="F82" s="120" cm="1">
        <f t="array" aca="1" ref="F82" ca="1">IF(A82&lt;&gt;"",INDEX(BDD_REVETEMENTS_EXTERIEURS!A:BV,E82,MATCH($F$8,REFERENCEMENT_FACADE[#Headers],0)),"")</f>
        <v>2</v>
      </c>
    </row>
    <row r="83" spans="1:6" x14ac:dyDescent="0.25">
      <c r="A83" s="3">
        <f>IF(AND(A82&lt;COUNTIF(REFERENCEMENT_FACADE[DATE REFERENCEMENT],"&lt;&gt;"&amp;""),A82&gt;0),'PR-tampon'!A82+1,"")</f>
        <v>75</v>
      </c>
      <c r="B83" s="3">
        <f ca="1">IFERROR(IF(A83="","",VLOOKUP($A83,REFERENCEMENT_FACADE[[Ordre]:[Eligibilité procédé]],2,FALSE)),"")</f>
        <v>80</v>
      </c>
      <c r="C83" t="str" cm="1">
        <f t="array" aca="1" ref="C83" ca="1">IF(B83&lt;&gt;"",INDEX(BDD_REVETEMENTS_EXTERIEURS!A:CJ,B83,MATCH($C$8,REFERENCEMENT_FACADE[#Headers],0)),"")</f>
        <v>Panneau sandwich métallique en bardage</v>
      </c>
      <c r="D83">
        <f ca="1">IF($B$6=TRUE,IF(C83&lt;&gt;"",COUNTIF(INDIRECT("$C$"&amp;ROW($C$9)&amp;":$C$"&amp;487-COUNTBLANK($C$9:$C$487)),"&lt;"&amp;C83)+COUNTIF(C$9:C83,C83),""),IF(C83&lt;&gt;"",COUNTIF(INDIRECT("$C$"&amp;ROW($C$9)&amp;":$C$"&amp;487-COUNTBLANK($C$9:$C$487)),"&gt;"&amp;C83)+COUNTIF(C$9:C83,C83),""))</f>
        <v>20</v>
      </c>
      <c r="E83">
        <f t="shared" ca="1" si="1"/>
        <v>110</v>
      </c>
      <c r="F83" s="120" cm="1">
        <f t="array" aca="1" ref="F83" ca="1">IF(A83&lt;&gt;"",INDEX(BDD_REVETEMENTS_EXTERIEURS!A:BV,E83,MATCH($F$8,REFERENCEMENT_FACADE[#Headers],0)),"")</f>
        <v>2</v>
      </c>
    </row>
    <row r="84" spans="1:6" x14ac:dyDescent="0.25">
      <c r="A84" s="3">
        <f>IF(AND(A83&lt;COUNTIF(REFERENCEMENT_FACADE[DATE REFERENCEMENT],"&lt;&gt;"&amp;""),A83&gt;0),'PR-tampon'!A83+1,"")</f>
        <v>76</v>
      </c>
      <c r="B84" s="3">
        <f ca="1">IFERROR(IF(A84="","",VLOOKUP($A84,REFERENCEMENT_FACADE[[Ordre]:[Eligibilité procédé]],2,FALSE)),"")</f>
        <v>81</v>
      </c>
      <c r="C84" t="str" cm="1">
        <f t="array" aca="1" ref="C84" ca="1">IF(B84&lt;&gt;"",INDEX(BDD_REVETEMENTS_EXTERIEURS!A:CJ,B84,MATCH($C$8,REFERENCEMENT_FACADE[#Headers],0)),"")</f>
        <v>Panneau sandwich métallique en bardage</v>
      </c>
      <c r="D84">
        <f ca="1">IF($B$6=TRUE,IF(C84&lt;&gt;"",COUNTIF(INDIRECT("$C$"&amp;ROW($C$9)&amp;":$C$"&amp;487-COUNTBLANK($C$9:$C$487)),"&lt;"&amp;C84)+COUNTIF(C$9:C84,C84),""),IF(C84&lt;&gt;"",COUNTIF(INDIRECT("$C$"&amp;ROW($C$9)&amp;":$C$"&amp;487-COUNTBLANK($C$9:$C$487)),"&gt;"&amp;C84)+COUNTIF(C$9:C84,C84),""))</f>
        <v>21</v>
      </c>
      <c r="E84">
        <f t="shared" ca="1" si="1"/>
        <v>21</v>
      </c>
      <c r="F84" s="120" cm="1">
        <f t="array" aca="1" ref="F84" ca="1">IF(A84&lt;&gt;"",INDEX(BDD_REVETEMENTS_EXTERIEURS!A:BV,E84,MATCH($F$8,REFERENCEMENT_FACADE[#Headers],0)),"")</f>
        <v>0</v>
      </c>
    </row>
    <row r="85" spans="1:6" x14ac:dyDescent="0.25">
      <c r="A85" s="3">
        <f>IF(AND(A84&lt;COUNTIF(REFERENCEMENT_FACADE[DATE REFERENCEMENT],"&lt;&gt;"&amp;""),A84&gt;0),'PR-tampon'!A84+1,"")</f>
        <v>77</v>
      </c>
      <c r="B85" s="3">
        <f ca="1">IFERROR(IF(A85="","",VLOOKUP($A85,REFERENCEMENT_FACADE[[Ordre]:[Eligibilité procédé]],2,FALSE)),"")</f>
        <v>82</v>
      </c>
      <c r="C85" t="str" cm="1">
        <f t="array" aca="1" ref="C85" ca="1">IF(B85&lt;&gt;"",INDEX(BDD_REVETEMENTS_EXTERIEURS!A:CJ,B85,MATCH($C$8,REFERENCEMENT_FACADE[#Headers],0)),"")</f>
        <v>Panneau sandwich métallique en bardage</v>
      </c>
      <c r="D85">
        <f ca="1">IF($B$6=TRUE,IF(C85&lt;&gt;"",COUNTIF(INDIRECT("$C$"&amp;ROW($C$9)&amp;":$C$"&amp;487-COUNTBLANK($C$9:$C$487)),"&lt;"&amp;C85)+COUNTIF(C$9:C85,C85),""),IF(C85&lt;&gt;"",COUNTIF(INDIRECT("$C$"&amp;ROW($C$9)&amp;":$C$"&amp;487-COUNTBLANK($C$9:$C$487)),"&gt;"&amp;C85)+COUNTIF(C$9:C85,C85),""))</f>
        <v>22</v>
      </c>
      <c r="E85">
        <f t="shared" ca="1" si="1"/>
        <v>30</v>
      </c>
      <c r="F85" s="120" cm="1">
        <f t="array" aca="1" ref="F85" ca="1">IF(A85&lt;&gt;"",INDEX(BDD_REVETEMENTS_EXTERIEURS!A:BV,E85,MATCH($F$8,REFERENCEMENT_FACADE[#Headers],0)),"")</f>
        <v>0</v>
      </c>
    </row>
    <row r="86" spans="1:6" x14ac:dyDescent="0.25">
      <c r="A86" s="3">
        <f>IF(AND(A85&lt;COUNTIF(REFERENCEMENT_FACADE[DATE REFERENCEMENT],"&lt;&gt;"&amp;""),A85&gt;0),'PR-tampon'!A85+1,"")</f>
        <v>78</v>
      </c>
      <c r="B86" s="3">
        <f ca="1">IFERROR(IF(A86="","",VLOOKUP($A86,REFERENCEMENT_FACADE[[Ordre]:[Eligibilité procédé]],2,FALSE)),"")</f>
        <v>83</v>
      </c>
      <c r="C86" t="str" cm="1">
        <f t="array" aca="1" ref="C86" ca="1">IF(B86&lt;&gt;"",INDEX(BDD_REVETEMENTS_EXTERIEURS!A:CJ,B86,MATCH($C$8,REFERENCEMENT_FACADE[#Headers],0)),"")</f>
        <v>Panneau sandwich métallique en bardage</v>
      </c>
      <c r="D86">
        <f ca="1">IF($B$6=TRUE,IF(C86&lt;&gt;"",COUNTIF(INDIRECT("$C$"&amp;ROW($C$9)&amp;":$C$"&amp;487-COUNTBLANK($C$9:$C$487)),"&lt;"&amp;C86)+COUNTIF(C$9:C86,C86),""),IF(C86&lt;&gt;"",COUNTIF(INDIRECT("$C$"&amp;ROW($C$9)&amp;":$C$"&amp;487-COUNTBLANK($C$9:$C$487)),"&gt;"&amp;C86)+COUNTIF(C$9:C86,C86),""))</f>
        <v>23</v>
      </c>
      <c r="E86">
        <f t="shared" ca="1" si="1"/>
        <v>34</v>
      </c>
      <c r="F86" s="120" cm="1">
        <f t="array" aca="1" ref="F86" ca="1">IF(A86&lt;&gt;"",INDEX(BDD_REVETEMENTS_EXTERIEURS!A:BV,E86,MATCH($F$8,REFERENCEMENT_FACADE[#Headers],0)),"")</f>
        <v>0</v>
      </c>
    </row>
    <row r="87" spans="1:6" x14ac:dyDescent="0.25">
      <c r="A87" s="3">
        <f>IF(AND(A86&lt;COUNTIF(REFERENCEMENT_FACADE[DATE REFERENCEMENT],"&lt;&gt;"&amp;""),A86&gt;0),'PR-tampon'!A86+1,"")</f>
        <v>79</v>
      </c>
      <c r="B87" s="3">
        <f ca="1">IFERROR(IF(A87="","",VLOOKUP($A87,REFERENCEMENT_FACADE[[Ordre]:[Eligibilité procédé]],2,FALSE)),"")</f>
        <v>84</v>
      </c>
      <c r="C87" t="str" cm="1">
        <f t="array" aca="1" ref="C87" ca="1">IF(B87&lt;&gt;"",INDEX(BDD_REVETEMENTS_EXTERIEURS!A:CJ,B87,MATCH($C$8,REFERENCEMENT_FACADE[#Headers],0)),"")</f>
        <v>Panneau sandwich métallique en bardage</v>
      </c>
      <c r="D87">
        <f ca="1">IF($B$6=TRUE,IF(C87&lt;&gt;"",COUNTIF(INDIRECT("$C$"&amp;ROW($C$9)&amp;":$C$"&amp;487-COUNTBLANK($C$9:$C$487)),"&lt;"&amp;C87)+COUNTIF(C$9:C87,C87),""),IF(C87&lt;&gt;"",COUNTIF(INDIRECT("$C$"&amp;ROW($C$9)&amp;":$C$"&amp;487-COUNTBLANK($C$9:$C$487)),"&gt;"&amp;C87)+COUNTIF(C$9:C87,C87),""))</f>
        <v>24</v>
      </c>
      <c r="E87">
        <f t="shared" ca="1" si="1"/>
        <v>35</v>
      </c>
      <c r="F87" s="120" cm="1">
        <f t="array" aca="1" ref="F87" ca="1">IF(A87&lt;&gt;"",INDEX(BDD_REVETEMENTS_EXTERIEURS!A:BV,E87,MATCH($F$8,REFERENCEMENT_FACADE[#Headers],0)),"")</f>
        <v>0</v>
      </c>
    </row>
    <row r="88" spans="1:6" x14ac:dyDescent="0.25">
      <c r="A88" s="3">
        <f>IF(AND(A87&lt;COUNTIF(REFERENCEMENT_FACADE[DATE REFERENCEMENT],"&lt;&gt;"&amp;""),A87&gt;0),'PR-tampon'!A87+1,"")</f>
        <v>80</v>
      </c>
      <c r="B88" s="3">
        <f ca="1">IFERROR(IF(A88="","",VLOOKUP($A88,REFERENCEMENT_FACADE[[Ordre]:[Eligibilité procédé]],2,FALSE)),"")</f>
        <v>85</v>
      </c>
      <c r="C88" t="str" cm="1">
        <f t="array" aca="1" ref="C88" ca="1">IF(B88&lt;&gt;"",INDEX(BDD_REVETEMENTS_EXTERIEURS!A:CJ,B88,MATCH($C$8,REFERENCEMENT_FACADE[#Headers],0)),"")</f>
        <v>Panneau sandwich métallique en bardage</v>
      </c>
      <c r="D88">
        <f ca="1">IF($B$6=TRUE,IF(C88&lt;&gt;"",COUNTIF(INDIRECT("$C$"&amp;ROW($C$9)&amp;":$C$"&amp;487-COUNTBLANK($C$9:$C$487)),"&lt;"&amp;C88)+COUNTIF(C$9:C88,C88),""),IF(C88&lt;&gt;"",COUNTIF(INDIRECT("$C$"&amp;ROW($C$9)&amp;":$C$"&amp;487-COUNTBLANK($C$9:$C$487)),"&gt;"&amp;C88)+COUNTIF(C$9:C88,C88),""))</f>
        <v>25</v>
      </c>
      <c r="E88">
        <f t="shared" ca="1" si="1"/>
        <v>117</v>
      </c>
      <c r="F88" s="120" cm="1">
        <f t="array" aca="1" ref="F88" ca="1">IF(A88&lt;&gt;"",INDEX(BDD_REVETEMENTS_EXTERIEURS!A:BV,E88,MATCH($F$8,REFERENCEMENT_FACADE[#Headers],0)),"")</f>
        <v>0</v>
      </c>
    </row>
    <row r="89" spans="1:6" x14ac:dyDescent="0.25">
      <c r="A89" s="3">
        <f>IF(AND(A88&lt;COUNTIF(REFERENCEMENT_FACADE[DATE REFERENCEMENT],"&lt;&gt;"&amp;""),A88&gt;0),'PR-tampon'!A88+1,"")</f>
        <v>81</v>
      </c>
      <c r="B89" s="3">
        <f ca="1">IFERROR(IF(A89="","",VLOOKUP($A89,REFERENCEMENT_FACADE[[Ordre]:[Eligibilité procédé]],2,FALSE)),"")</f>
        <v>86</v>
      </c>
      <c r="C89" t="str" cm="1">
        <f t="array" aca="1" ref="C89" ca="1">IF(B89&lt;&gt;"",INDEX(BDD_REVETEMENTS_EXTERIEURS!A:CJ,B89,MATCH($C$8,REFERENCEMENT_FACADE[#Headers],0)),"")</f>
        <v>Panneau sandwich métallique en bardage</v>
      </c>
      <c r="D89">
        <f ca="1">IF($B$6=TRUE,IF(C89&lt;&gt;"",COUNTIF(INDIRECT("$C$"&amp;ROW($C$9)&amp;":$C$"&amp;487-COUNTBLANK($C$9:$C$487)),"&lt;"&amp;C89)+COUNTIF(C$9:C89,C89),""),IF(C89&lt;&gt;"",COUNTIF(INDIRECT("$C$"&amp;ROW($C$9)&amp;":$C$"&amp;487-COUNTBLANK($C$9:$C$487)),"&gt;"&amp;C89)+COUNTIF(C$9:C89,C89),""))</f>
        <v>26</v>
      </c>
      <c r="E89">
        <f t="shared" ca="1" si="1"/>
        <v>153</v>
      </c>
      <c r="F89" s="120" cm="1">
        <f t="array" aca="1" ref="F89" ca="1">IF(A89&lt;&gt;"",INDEX(BDD_REVETEMENTS_EXTERIEURS!A:BV,E89,MATCH($F$8,REFERENCEMENT_FACADE[#Headers],0)),"")</f>
        <v>0</v>
      </c>
    </row>
    <row r="90" spans="1:6" x14ac:dyDescent="0.25">
      <c r="A90" s="3">
        <f>IF(AND(A89&lt;COUNTIF(REFERENCEMENT_FACADE[DATE REFERENCEMENT],"&lt;&gt;"&amp;""),A89&gt;0),'PR-tampon'!A89+1,"")</f>
        <v>82</v>
      </c>
      <c r="B90" s="3">
        <f ca="1">IFERROR(IF(A90="","",VLOOKUP($A90,REFERENCEMENT_FACADE[[Ordre]:[Eligibilité procédé]],2,FALSE)),"")</f>
        <v>87</v>
      </c>
      <c r="C90" t="str" cm="1">
        <f t="array" aca="1" ref="C90" ca="1">IF(B90&lt;&gt;"",INDEX(BDD_REVETEMENTS_EXTERIEURS!A:CJ,B90,MATCH($C$8,REFERENCEMENT_FACADE[#Headers],0)),"")</f>
        <v>Panneau sandwich métallique en bardage</v>
      </c>
      <c r="D90">
        <f ca="1">IF($B$6=TRUE,IF(C90&lt;&gt;"",COUNTIF(INDIRECT("$C$"&amp;ROW($C$9)&amp;":$C$"&amp;487-COUNTBLANK($C$9:$C$487)),"&lt;"&amp;C90)+COUNTIF(C$9:C90,C90),""),IF(C90&lt;&gt;"",COUNTIF(INDIRECT("$C$"&amp;ROW($C$9)&amp;":$C$"&amp;487-COUNTBLANK($C$9:$C$487)),"&gt;"&amp;C90)+COUNTIF(C$9:C90,C90),""))</f>
        <v>27</v>
      </c>
      <c r="E90">
        <f t="shared" ca="1" si="1"/>
        <v>163</v>
      </c>
      <c r="F90" s="120" cm="1">
        <f t="array" aca="1" ref="F90" ca="1">IF(A90&lt;&gt;"",INDEX(BDD_REVETEMENTS_EXTERIEURS!A:BV,E90,MATCH($F$8,REFERENCEMENT_FACADE[#Headers],0)),"")</f>
        <v>0</v>
      </c>
    </row>
    <row r="91" spans="1:6" x14ac:dyDescent="0.25">
      <c r="A91" s="3">
        <f>IF(AND(A90&lt;COUNTIF(REFERENCEMENT_FACADE[DATE REFERENCEMENT],"&lt;&gt;"&amp;""),A90&gt;0),'PR-tampon'!A90+1,"")</f>
        <v>83</v>
      </c>
      <c r="B91" s="3">
        <f ca="1">IFERROR(IF(A91="","",VLOOKUP($A91,REFERENCEMENT_FACADE[[Ordre]:[Eligibilité procédé]],2,FALSE)),"")</f>
        <v>88</v>
      </c>
      <c r="C91" t="str" cm="1">
        <f t="array" aca="1" ref="C91" ca="1">IF(B91&lt;&gt;"",INDEX(BDD_REVETEMENTS_EXTERIEURS!A:CJ,B91,MATCH($C$8,REFERENCEMENT_FACADE[#Headers],0)),"")</f>
        <v>Panneau sandwich métallique en bardage</v>
      </c>
      <c r="D91">
        <f ca="1">IF($B$6=TRUE,IF(C91&lt;&gt;"",COUNTIF(INDIRECT("$C$"&amp;ROW($C$9)&amp;":$C$"&amp;487-COUNTBLANK($C$9:$C$487)),"&lt;"&amp;C91)+COUNTIF(C$9:C91,C91),""),IF(C91&lt;&gt;"",COUNTIF(INDIRECT("$C$"&amp;ROW($C$9)&amp;":$C$"&amp;487-COUNTBLANK($C$9:$C$487)),"&gt;"&amp;C91)+COUNTIF(C$9:C91,C91),""))</f>
        <v>28</v>
      </c>
      <c r="E91">
        <f t="shared" ca="1" si="1"/>
        <v>167</v>
      </c>
      <c r="F91" s="120" cm="1">
        <f t="array" aca="1" ref="F91" ca="1">IF(A91&lt;&gt;"",INDEX(BDD_REVETEMENTS_EXTERIEURS!A:BV,E91,MATCH($F$8,REFERENCEMENT_FACADE[#Headers],0)),"")</f>
        <v>0</v>
      </c>
    </row>
    <row r="92" spans="1:6" x14ac:dyDescent="0.25">
      <c r="A92" s="3">
        <f>IF(AND(A91&lt;COUNTIF(REFERENCEMENT_FACADE[DATE REFERENCEMENT],"&lt;&gt;"&amp;""),A91&gt;0),'PR-tampon'!A91+1,"")</f>
        <v>84</v>
      </c>
      <c r="B92" s="3">
        <f ca="1">IFERROR(IF(A92="","",VLOOKUP($A92,REFERENCEMENT_FACADE[[Ordre]:[Eligibilité procédé]],2,FALSE)),"")</f>
        <v>89</v>
      </c>
      <c r="C92" t="str" cm="1">
        <f t="array" aca="1" ref="C92" ca="1">IF(B92&lt;&gt;"",INDEX(BDD_REVETEMENTS_EXTERIEURS!A:CJ,B92,MATCH($C$8,REFERENCEMENT_FACADE[#Headers],0)),"")</f>
        <v>Panneau sandwich métallique en bardage</v>
      </c>
      <c r="D92">
        <f ca="1">IF($B$6=TRUE,IF(C92&lt;&gt;"",COUNTIF(INDIRECT("$C$"&amp;ROW($C$9)&amp;":$C$"&amp;487-COUNTBLANK($C$9:$C$487)),"&lt;"&amp;C92)+COUNTIF(C$9:C92,C92),""),IF(C92&lt;&gt;"",COUNTIF(INDIRECT("$C$"&amp;ROW($C$9)&amp;":$C$"&amp;487-COUNTBLANK($C$9:$C$487)),"&gt;"&amp;C92)+COUNTIF(C$9:C92,C92),""))</f>
        <v>29</v>
      </c>
      <c r="E92">
        <f t="shared" ca="1" si="1"/>
        <v>60</v>
      </c>
      <c r="F92" s="120" cm="1">
        <f t="array" aca="1" ref="F92" ca="1">IF(A92&lt;&gt;"",INDEX(BDD_REVETEMENTS_EXTERIEURS!A:BV,E92,MATCH($F$8,REFERENCEMENT_FACADE[#Headers],0)),"")</f>
        <v>0</v>
      </c>
    </row>
    <row r="93" spans="1:6" x14ac:dyDescent="0.25">
      <c r="A93" s="3">
        <f>IF(AND(A92&lt;COUNTIF(REFERENCEMENT_FACADE[DATE REFERENCEMENT],"&lt;&gt;"&amp;""),A92&gt;0),'PR-tampon'!A92+1,"")</f>
        <v>85</v>
      </c>
      <c r="B93" s="3">
        <f ca="1">IFERROR(IF(A93="","",VLOOKUP($A93,REFERENCEMENT_FACADE[[Ordre]:[Eligibilité procédé]],2,FALSE)),"")</f>
        <v>90</v>
      </c>
      <c r="C93" t="str" cm="1">
        <f t="array" aca="1" ref="C93" ca="1">IF(B93&lt;&gt;"",INDEX(BDD_REVETEMENTS_EXTERIEURS!A:CJ,B93,MATCH($C$8,REFERENCEMENT_FACADE[#Headers],0)),"")</f>
        <v>Vêture - vêtage en terre-cuite</v>
      </c>
      <c r="D93">
        <f ca="1">IF($B$6=TRUE,IF(C93&lt;&gt;"",COUNTIF(INDIRECT("$C$"&amp;ROW($C$9)&amp;":$C$"&amp;487-COUNTBLANK($C$9:$C$487)),"&lt;"&amp;C93)+COUNTIF(C$9:C93,C93),""),IF(C93&lt;&gt;"",COUNTIF(INDIRECT("$C$"&amp;ROW($C$9)&amp;":$C$"&amp;487-COUNTBLANK($C$9:$C$487)),"&gt;"&amp;C93)+COUNTIF(C$9:C93,C93),""))</f>
        <v>1</v>
      </c>
      <c r="E93">
        <f t="shared" ca="1" si="1"/>
        <v>61</v>
      </c>
      <c r="F93" s="120" cm="1">
        <f t="array" aca="1" ref="F93" ca="1">IF(A93&lt;&gt;"",INDEX(BDD_REVETEMENTS_EXTERIEURS!A:BV,E93,MATCH($F$8,REFERENCEMENT_FACADE[#Headers],0)),"")</f>
        <v>0</v>
      </c>
    </row>
    <row r="94" spans="1:6" x14ac:dyDescent="0.25">
      <c r="A94" s="3">
        <f>IF(AND(A93&lt;COUNTIF(REFERENCEMENT_FACADE[DATE REFERENCEMENT],"&lt;&gt;"&amp;""),A93&gt;0),'PR-tampon'!A93+1,"")</f>
        <v>86</v>
      </c>
      <c r="B94" s="3">
        <f ca="1">IFERROR(IF(A94="","",VLOOKUP($A94,REFERENCEMENT_FACADE[[Ordre]:[Eligibilité procédé]],2,FALSE)),"")</f>
        <v>91</v>
      </c>
      <c r="C94" t="str" cm="1">
        <f t="array" aca="1" ref="C94" ca="1">IF(B94&lt;&gt;"",INDEX(BDD_REVETEMENTS_EXTERIEURS!A:CJ,B94,MATCH($C$8,REFERENCEMENT_FACADE[#Headers],0)),"")</f>
        <v>Bardage rapporté - Système d’enduit sur plaque</v>
      </c>
      <c r="D94">
        <f ca="1">IF($B$6=TRUE,IF(C94&lt;&gt;"",COUNTIF(INDIRECT("$C$"&amp;ROW($C$9)&amp;":$C$"&amp;487-COUNTBLANK($C$9:$C$487)),"&lt;"&amp;C94)+COUNTIF(C$9:C94,C94),""),IF(C94&lt;&gt;"",COUNTIF(INDIRECT("$C$"&amp;ROW($C$9)&amp;":$C$"&amp;487-COUNTBLANK($C$9:$C$487)),"&gt;"&amp;C94)+COUNTIF(C$9:C94,C94),""))</f>
        <v>177</v>
      </c>
      <c r="E94">
        <f t="shared" ca="1" si="1"/>
        <v>62</v>
      </c>
      <c r="F94" s="120" cm="1">
        <f t="array" aca="1" ref="F94" ca="1">IF(A94&lt;&gt;"",INDEX(BDD_REVETEMENTS_EXTERIEURS!A:BV,E94,MATCH($F$8,REFERENCEMENT_FACADE[#Headers],0)),"")</f>
        <v>0</v>
      </c>
    </row>
    <row r="95" spans="1:6" x14ac:dyDescent="0.25">
      <c r="A95" s="3">
        <f>IF(AND(A94&lt;COUNTIF(REFERENCEMENT_FACADE[DATE REFERENCEMENT],"&lt;&gt;"&amp;""),A94&gt;0),'PR-tampon'!A94+1,"")</f>
        <v>87</v>
      </c>
      <c r="B95" s="3">
        <f ca="1">IFERROR(IF(A95="","",VLOOKUP($A95,REFERENCEMENT_FACADE[[Ordre]:[Eligibilité procédé]],2,FALSE)),"")</f>
        <v>92</v>
      </c>
      <c r="C95" t="str" cm="1">
        <f t="array" aca="1" ref="C95" ca="1">IF(B95&lt;&gt;"",INDEX(BDD_REVETEMENTS_EXTERIEURS!A:CJ,B95,MATCH($C$8,REFERENCEMENT_FACADE[#Headers],0)),"")</f>
        <v>Façade légère à ossature bois/aluminium</v>
      </c>
      <c r="D95">
        <f ca="1">IF($B$6=TRUE,IF(C95&lt;&gt;"",COUNTIF(INDIRECT("$C$"&amp;ROW($C$9)&amp;":$C$"&amp;487-COUNTBLANK($C$9:$C$487)),"&lt;"&amp;C95)+COUNTIF(C$9:C95,C95),""),IF(C95&lt;&gt;"",COUNTIF(INDIRECT("$C$"&amp;ROW($C$9)&amp;":$C$"&amp;487-COUNTBLANK($C$9:$C$487)),"&gt;"&amp;C95)+COUNTIF(C$9:C95,C95),""))</f>
        <v>51</v>
      </c>
      <c r="E95">
        <f t="shared" ca="1" si="1"/>
        <v>133</v>
      </c>
      <c r="F95" s="120" cm="1">
        <f t="array" aca="1" ref="F95" ca="1">IF(A95&lt;&gt;"",INDEX(BDD_REVETEMENTS_EXTERIEURS!A:BV,E95,MATCH($F$8,REFERENCEMENT_FACADE[#Headers],0)),"")</f>
        <v>0</v>
      </c>
    </row>
    <row r="96" spans="1:6" x14ac:dyDescent="0.25">
      <c r="A96" s="3">
        <f>IF(AND(A95&lt;COUNTIF(REFERENCEMENT_FACADE[DATE REFERENCEMENT],"&lt;&gt;"&amp;""),A95&gt;0),'PR-tampon'!A95+1,"")</f>
        <v>88</v>
      </c>
      <c r="B96" s="3">
        <f ca="1">IFERROR(IF(A96="","",VLOOKUP($A96,REFERENCEMENT_FACADE[[Ordre]:[Eligibilité procédé]],2,FALSE)),"")</f>
        <v>93</v>
      </c>
      <c r="C96" t="str" cm="1">
        <f t="array" aca="1" ref="C96" ca="1">IF(B96&lt;&gt;"",INDEX(BDD_REVETEMENTS_EXTERIEURS!A:CJ,B96,MATCH($C$8,REFERENCEMENT_FACADE[#Headers],0)),"")</f>
        <v>Bardage rapporté en bois-plastique</v>
      </c>
      <c r="D96">
        <f ca="1">IF($B$6=TRUE,IF(C96&lt;&gt;"",COUNTIF(INDIRECT("$C$"&amp;ROW($C$9)&amp;":$C$"&amp;487-COUNTBLANK($C$9:$C$487)),"&lt;"&amp;C96)+COUNTIF(C$9:C96,C96),""),IF(C96&lt;&gt;"",COUNTIF(INDIRECT("$C$"&amp;ROW($C$9)&amp;":$C$"&amp;487-COUNTBLANK($C$9:$C$487)),"&gt;"&amp;C96)+COUNTIF(C$9:C96,C96),""))</f>
        <v>165</v>
      </c>
      <c r="E96">
        <f t="shared" ca="1" si="1"/>
        <v>187</v>
      </c>
      <c r="F96" s="120" cm="1">
        <f t="array" aca="1" ref="F96" ca="1">IF(A96&lt;&gt;"",INDEX(BDD_REVETEMENTS_EXTERIEURS!A:BV,E96,MATCH($F$8,REFERENCEMENT_FACADE[#Headers],0)),"")</f>
        <v>0</v>
      </c>
    </row>
    <row r="97" spans="1:6" x14ac:dyDescent="0.25">
      <c r="A97" s="3">
        <f>IF(AND(A96&lt;COUNTIF(REFERENCEMENT_FACADE[DATE REFERENCEMENT],"&lt;&gt;"&amp;""),A96&gt;0),'PR-tampon'!A96+1,"")</f>
        <v>89</v>
      </c>
      <c r="B97" s="3">
        <f ca="1">IFERROR(IF(A97="","",VLOOKUP($A97,REFERENCEMENT_FACADE[[Ordre]:[Eligibilité procédé]],2,FALSE)),"")</f>
        <v>94</v>
      </c>
      <c r="C97" t="str" cm="1">
        <f t="array" aca="1" ref="C97" ca="1">IF(B97&lt;&gt;"",INDEX(BDD_REVETEMENTS_EXTERIEURS!A:CJ,B97,MATCH($C$8,REFERENCEMENT_FACADE[#Headers],0)),"")</f>
        <v>ETICS sur laine de roche</v>
      </c>
      <c r="D97">
        <f ca="1">IF($B$6=TRUE,IF(C97&lt;&gt;"",COUNTIF(INDIRECT("$C$"&amp;ROW($C$9)&amp;":$C$"&amp;487-COUNTBLANK($C$9:$C$487)),"&lt;"&amp;C97)+COUNTIF(C$9:C97,C97),""),IF(C97&lt;&gt;"",COUNTIF(INDIRECT("$C$"&amp;ROW($C$9)&amp;":$C$"&amp;487-COUNTBLANK($C$9:$C$487)),"&gt;"&amp;C97)+COUNTIF(C$9:C97,C97),""))</f>
        <v>70</v>
      </c>
      <c r="E97">
        <f t="shared" ca="1" si="1"/>
        <v>139</v>
      </c>
      <c r="F97" s="120" cm="1">
        <f t="array" aca="1" ref="F97" ca="1">IF(A97&lt;&gt;"",INDEX(BDD_REVETEMENTS_EXTERIEURS!A:BV,E97,MATCH($F$8,REFERENCEMENT_FACADE[#Headers],0)),"")</f>
        <v>0</v>
      </c>
    </row>
    <row r="98" spans="1:6" x14ac:dyDescent="0.25">
      <c r="A98" s="3">
        <f>IF(AND(A97&lt;COUNTIF(REFERENCEMENT_FACADE[DATE REFERENCEMENT],"&lt;&gt;"&amp;""),A97&gt;0),'PR-tampon'!A97+1,"")</f>
        <v>90</v>
      </c>
      <c r="B98" s="3">
        <f ca="1">IFERROR(IF(A98="","",VLOOKUP($A98,REFERENCEMENT_FACADE[[Ordre]:[Eligibilité procédé]],2,FALSE)),"")</f>
        <v>95</v>
      </c>
      <c r="C98" t="str" cm="1">
        <f t="array" aca="1" ref="C98" ca="1">IF(B98&lt;&gt;"",INDEX(BDD_REVETEMENTS_EXTERIEURS!A:CJ,B98,MATCH($C$8,REFERENCEMENT_FACADE[#Headers],0)),"")</f>
        <v>Pare-soleil</v>
      </c>
      <c r="D98">
        <f ca="1">IF($B$6=TRUE,IF(C98&lt;&gt;"",COUNTIF(INDIRECT("$C$"&amp;ROW($C$9)&amp;":$C$"&amp;487-COUNTBLANK($C$9:$C$487)),"&lt;"&amp;C98)+COUNTIF(C$9:C98,C98),""),IF(C98&lt;&gt;"",COUNTIF(INDIRECT("$C$"&amp;ROW($C$9)&amp;":$C$"&amp;487-COUNTBLANK($C$9:$C$487)),"&gt;"&amp;C98)+COUNTIF(C$9:C98,C98),""))</f>
        <v>10</v>
      </c>
      <c r="E98">
        <f t="shared" ca="1" si="1"/>
        <v>28</v>
      </c>
      <c r="F98" s="120" cm="1">
        <f t="array" aca="1" ref="F98" ca="1">IF(A98&lt;&gt;"",INDEX(BDD_REVETEMENTS_EXTERIEURS!A:BV,E98,MATCH($F$8,REFERENCEMENT_FACADE[#Headers],0)),"")</f>
        <v>2</v>
      </c>
    </row>
    <row r="99" spans="1:6" x14ac:dyDescent="0.25">
      <c r="A99" s="3">
        <f>IF(AND(A98&lt;COUNTIF(REFERENCEMENT_FACADE[DATE REFERENCEMENT],"&lt;&gt;"&amp;""),A98&gt;0),'PR-tampon'!A98+1,"")</f>
        <v>91</v>
      </c>
      <c r="B99" s="3">
        <f ca="1">IFERROR(IF(A99="","",VLOOKUP($A99,REFERENCEMENT_FACADE[[Ordre]:[Eligibilité procédé]],2,FALSE)),"")</f>
        <v>96</v>
      </c>
      <c r="C99" t="str" cm="1">
        <f t="array" aca="1" ref="C99" ca="1">IF(B99&lt;&gt;"",INDEX(BDD_REVETEMENTS_EXTERIEURS!A:CJ,B99,MATCH($C$8,REFERENCEMENT_FACADE[#Headers],0)),"")</f>
        <v>Bardage rapporté en cassettes composites</v>
      </c>
      <c r="D99">
        <f ca="1">IF($B$6=TRUE,IF(C99&lt;&gt;"",COUNTIF(INDIRECT("$C$"&amp;ROW($C$9)&amp;":$C$"&amp;487-COUNTBLANK($C$9:$C$487)),"&lt;"&amp;C99)+COUNTIF(C$9:C99,C99),""),IF(C99&lt;&gt;"",COUNTIF(INDIRECT("$C$"&amp;ROW($C$9)&amp;":$C$"&amp;487-COUNTBLANK($C$9:$C$487)),"&gt;"&amp;C99)+COUNTIF(C$9:C99,C99),""))</f>
        <v>159</v>
      </c>
      <c r="E99">
        <f t="shared" ca="1" si="1"/>
        <v>138</v>
      </c>
      <c r="F99" s="120" cm="1">
        <f t="array" aca="1" ref="F99" ca="1">IF(A99&lt;&gt;"",INDEX(BDD_REVETEMENTS_EXTERIEURS!A:BV,E99,MATCH($F$8,REFERENCEMENT_FACADE[#Headers],0)),"")</f>
        <v>0</v>
      </c>
    </row>
    <row r="100" spans="1:6" x14ac:dyDescent="0.25">
      <c r="A100" s="3">
        <f>IF(AND(A99&lt;COUNTIF(REFERENCEMENT_FACADE[DATE REFERENCEMENT],"&lt;&gt;"&amp;""),A99&gt;0),'PR-tampon'!A99+1,"")</f>
        <v>92</v>
      </c>
      <c r="B100" s="3">
        <f ca="1">IFERROR(IF(A100="","",VLOOKUP($A100,REFERENCEMENT_FACADE[[Ordre]:[Eligibilité procédé]],2,FALSE)),"")</f>
        <v>97</v>
      </c>
      <c r="C100" t="str" cm="1">
        <f t="array" aca="1" ref="C100" ca="1">IF(B100&lt;&gt;"",INDEX(BDD_REVETEMENTS_EXTERIEURS!A:CJ,B100,MATCH($C$8,REFERENCEMENT_FACADE[#Headers],0)),"")</f>
        <v>Bardage rapporté en terre cuite</v>
      </c>
      <c r="D100">
        <f ca="1">IF($B$6=TRUE,IF(C100&lt;&gt;"",COUNTIF(INDIRECT("$C$"&amp;ROW($C$9)&amp;":$C$"&amp;487-COUNTBLANK($C$9:$C$487)),"&lt;"&amp;C100)+COUNTIF(C$9:C100,C100),""),IF(C100&lt;&gt;"",COUNTIF(INDIRECT("$C$"&amp;ROW($C$9)&amp;":$C$"&amp;487-COUNTBLANK($C$9:$C$487)),"&gt;"&amp;C100)+COUNTIF(C$9:C100,C100),""))</f>
        <v>94</v>
      </c>
      <c r="E100">
        <f t="shared" ca="1" si="1"/>
        <v>137</v>
      </c>
      <c r="F100" s="120" cm="1">
        <f t="array" aca="1" ref="F100" ca="1">IF(A100&lt;&gt;"",INDEX(BDD_REVETEMENTS_EXTERIEURS!A:BV,E100,MATCH($F$8,REFERENCEMENT_FACADE[#Headers],0)),"")</f>
        <v>0</v>
      </c>
    </row>
    <row r="101" spans="1:6" x14ac:dyDescent="0.25">
      <c r="A101" s="3">
        <f>IF(AND(A100&lt;COUNTIF(REFERENCEMENT_FACADE[DATE REFERENCEMENT],"&lt;&gt;"&amp;""),A100&gt;0),'PR-tampon'!A100+1,"")</f>
        <v>93</v>
      </c>
      <c r="B101" s="3">
        <f ca="1">IFERROR(IF(A101="","",VLOOKUP($A101,REFERENCEMENT_FACADE[[Ordre]:[Eligibilité procédé]],2,FALSE)),"")</f>
        <v>98</v>
      </c>
      <c r="C101" t="str" cm="1">
        <f t="array" aca="1" ref="C101" ca="1">IF(B101&lt;&gt;"",INDEX(BDD_REVETEMENTS_EXTERIEURS!A:CJ,B101,MATCH($C$8,REFERENCEMENT_FACADE[#Headers],0)),"")</f>
        <v>Vêture - vêtage en pierre naturelle et assimilés</v>
      </c>
      <c r="D101">
        <f ca="1">IF($B$6=TRUE,IF(C101&lt;&gt;"",COUNTIF(INDIRECT("$C$"&amp;ROW($C$9)&amp;":$C$"&amp;487-COUNTBLANK($C$9:$C$487)),"&lt;"&amp;C101)+COUNTIF(C$9:C101,C101),""),IF(C101&lt;&gt;"",COUNTIF(INDIRECT("$C$"&amp;ROW($C$9)&amp;":$C$"&amp;487-COUNTBLANK($C$9:$C$487)),"&gt;"&amp;C101)+COUNTIF(C$9:C101,C101),""))</f>
        <v>5</v>
      </c>
      <c r="E101">
        <f t="shared" ca="1" si="1"/>
        <v>57</v>
      </c>
      <c r="F101" s="120" cm="1">
        <f t="array" aca="1" ref="F101" ca="1">IF(A101&lt;&gt;"",INDEX(BDD_REVETEMENTS_EXTERIEURS!A:BV,E101,MATCH($F$8,REFERENCEMENT_FACADE[#Headers],0)),"")</f>
        <v>0</v>
      </c>
    </row>
    <row r="102" spans="1:6" x14ac:dyDescent="0.25">
      <c r="A102" s="3">
        <f>IF(AND(A101&lt;COUNTIF(REFERENCEMENT_FACADE[DATE REFERENCEMENT],"&lt;&gt;"&amp;""),A101&gt;0),'PR-tampon'!A101+1,"")</f>
        <v>94</v>
      </c>
      <c r="B102" s="3">
        <f ca="1">IFERROR(IF(A102="","",VLOOKUP($A102,REFERENCEMENT_FACADE[[Ordre]:[Eligibilité procédé]],2,FALSE)),"")</f>
        <v>99</v>
      </c>
      <c r="C102" t="str" cm="1">
        <f t="array" aca="1" ref="C102" ca="1">IF(B102&lt;&gt;"",INDEX(BDD_REVETEMENTS_EXTERIEURS!A:CJ,B102,MATCH($C$8,REFERENCEMENT_FACADE[#Headers],0)),"")</f>
        <v>Bardage rapporté en bois-plastique</v>
      </c>
      <c r="D102">
        <f ca="1">IF($B$6=TRUE,IF(C102&lt;&gt;"",COUNTIF(INDIRECT("$C$"&amp;ROW($C$9)&amp;":$C$"&amp;487-COUNTBLANK($C$9:$C$487)),"&lt;"&amp;C102)+COUNTIF(C$9:C102,C102),""),IF(C102&lt;&gt;"",COUNTIF(INDIRECT("$C$"&amp;ROW($C$9)&amp;":$C$"&amp;487-COUNTBLANK($C$9:$C$487)),"&gt;"&amp;C102)+COUNTIF(C$9:C102,C102),""))</f>
        <v>166</v>
      </c>
      <c r="E102">
        <f t="shared" ca="1" si="1"/>
        <v>97</v>
      </c>
      <c r="F102" s="120" cm="1">
        <f t="array" aca="1" ref="F102" ca="1">IF(A102&lt;&gt;"",INDEX(BDD_REVETEMENTS_EXTERIEURS!A:BV,E102,MATCH($F$8,REFERENCEMENT_FACADE[#Headers],0)),"")</f>
        <v>0</v>
      </c>
    </row>
    <row r="103" spans="1:6" x14ac:dyDescent="0.25">
      <c r="A103" s="3">
        <f>IF(AND(A102&lt;COUNTIF(REFERENCEMENT_FACADE[DATE REFERENCEMENT],"&lt;&gt;"&amp;""),A102&gt;0),'PR-tampon'!A102+1,"")</f>
        <v>95</v>
      </c>
      <c r="B103" s="3">
        <f ca="1">IFERROR(IF(A103="","",VLOOKUP($A103,REFERENCEMENT_FACADE[[Ordre]:[Eligibilité procédé]],2,FALSE)),"")</f>
        <v>100</v>
      </c>
      <c r="C103" t="str" cm="1">
        <f t="array" aca="1" ref="C103" ca="1">IF(B103&lt;&gt;"",INDEX(BDD_REVETEMENTS_EXTERIEURS!A:CJ,B103,MATCH($C$8,REFERENCEMENT_FACADE[#Headers],0)),"")</f>
        <v>Bardage rapporté en céramique</v>
      </c>
      <c r="D103">
        <f ca="1">IF($B$6=TRUE,IF(C103&lt;&gt;"",COUNTIF(INDIRECT("$C$"&amp;ROW($C$9)&amp;":$C$"&amp;487-COUNTBLANK($C$9:$C$487)),"&lt;"&amp;C103)+COUNTIF(C$9:C103,C103),""),IF(C103&lt;&gt;"",COUNTIF(INDIRECT("$C$"&amp;ROW($C$9)&amp;":$C$"&amp;487-COUNTBLANK($C$9:$C$487)),"&gt;"&amp;C103)+COUNTIF(C$9:C103,C103),""))</f>
        <v>154</v>
      </c>
      <c r="E103">
        <f t="shared" ca="1" si="1"/>
        <v>125</v>
      </c>
      <c r="F103" s="120" cm="1">
        <f t="array" aca="1" ref="F103" ca="1">IF(A103&lt;&gt;"",INDEX(BDD_REVETEMENTS_EXTERIEURS!A:BV,E103,MATCH($F$8,REFERENCEMENT_FACADE[#Headers],0)),"")</f>
        <v>0</v>
      </c>
    </row>
    <row r="104" spans="1:6" x14ac:dyDescent="0.25">
      <c r="A104" s="3">
        <f>IF(AND(A103&lt;COUNTIF(REFERENCEMENT_FACADE[DATE REFERENCEMENT],"&lt;&gt;"&amp;""),A103&gt;0),'PR-tampon'!A103+1,"")</f>
        <v>96</v>
      </c>
      <c r="B104" s="3">
        <f ca="1">IFERROR(IF(A104="","",VLOOKUP($A104,REFERENCEMENT_FACADE[[Ordre]:[Eligibilité procédé]],2,FALSE)),"")</f>
        <v>101</v>
      </c>
      <c r="C104" t="str" cm="1">
        <f t="array" aca="1" ref="C104" ca="1">IF(B104&lt;&gt;"",INDEX(BDD_REVETEMENTS_EXTERIEURS!A:CJ,B104,MATCH($C$8,REFERENCEMENT_FACADE[#Headers],0)),"")</f>
        <v>Façade légère en vitrage extérieur maintenu par clameaux</v>
      </c>
      <c r="D104">
        <f ca="1">IF($B$6=TRUE,IF(C104&lt;&gt;"",COUNTIF(INDIRECT("$C$"&amp;ROW($C$9)&amp;":$C$"&amp;487-COUNTBLANK($C$9:$C$487)),"&lt;"&amp;C104)+COUNTIF(C$9:C104,C104),""),IF(C104&lt;&gt;"",COUNTIF(INDIRECT("$C$"&amp;ROW($C$9)&amp;":$C$"&amp;487-COUNTBLANK($C$9:$C$487)),"&gt;"&amp;C104)+COUNTIF(C$9:C104,C104),""))</f>
        <v>34</v>
      </c>
      <c r="E104">
        <f t="shared" ca="1" si="1"/>
        <v>126</v>
      </c>
      <c r="F104" s="120" cm="1">
        <f t="array" aca="1" ref="F104" ca="1">IF(A104&lt;&gt;"",INDEX(BDD_REVETEMENTS_EXTERIEURS!A:BV,E104,MATCH($F$8,REFERENCEMENT_FACADE[#Headers],0)),"")</f>
        <v>0</v>
      </c>
    </row>
    <row r="105" spans="1:6" x14ac:dyDescent="0.25">
      <c r="A105" s="3">
        <f>IF(AND(A104&lt;COUNTIF(REFERENCEMENT_FACADE[DATE REFERENCEMENT],"&lt;&gt;"&amp;""),A104&gt;0),'PR-tampon'!A104+1,"")</f>
        <v>97</v>
      </c>
      <c r="B105" s="3">
        <f ca="1">IFERROR(IF(A105="","",VLOOKUP($A105,REFERENCEMENT_FACADE[[Ordre]:[Eligibilité procédé]],2,FALSE)),"")</f>
        <v>102</v>
      </c>
      <c r="C105" t="str" cm="1">
        <f t="array" aca="1" ref="C105" ca="1">IF(B105&lt;&gt;"",INDEX(BDD_REVETEMENTS_EXTERIEURS!A:CJ,B105,MATCH($C$8,REFERENCEMENT_FACADE[#Headers],0)),"")</f>
        <v>Bardage rapporté en mortier de résine polyester</v>
      </c>
      <c r="D105">
        <f ca="1">IF($B$6=TRUE,IF(C105&lt;&gt;"",COUNTIF(INDIRECT("$C$"&amp;ROW($C$9)&amp;":$C$"&amp;487-COUNTBLANK($C$9:$C$487)),"&lt;"&amp;C105)+COUNTIF(C$9:C105,C105),""),IF(C105&lt;&gt;"",COUNTIF(INDIRECT("$C$"&amp;ROW($C$9)&amp;":$C$"&amp;487-COUNTBLANK($C$9:$C$487)),"&gt;"&amp;C105)+COUNTIF(C$9:C105,C105),""))</f>
        <v>133</v>
      </c>
      <c r="E105">
        <f t="shared" ca="1" si="1"/>
        <v>146</v>
      </c>
      <c r="F105" s="120" cm="1">
        <f t="array" aca="1" ref="F105" ca="1">IF(A105&lt;&gt;"",INDEX(BDD_REVETEMENTS_EXTERIEURS!A:BV,E105,MATCH($F$8,REFERENCEMENT_FACADE[#Headers],0)),"")</f>
        <v>0</v>
      </c>
    </row>
    <row r="106" spans="1:6" x14ac:dyDescent="0.25">
      <c r="A106" s="3">
        <f>IF(AND(A105&lt;COUNTIF(REFERENCEMENT_FACADE[DATE REFERENCEMENT],"&lt;&gt;"&amp;""),A105&gt;0),'PR-tampon'!A105+1,"")</f>
        <v>98</v>
      </c>
      <c r="B106" s="3">
        <f ca="1">IFERROR(IF(A106="","",VLOOKUP($A106,REFERENCEMENT_FACADE[[Ordre]:[Eligibilité procédé]],2,FALSE)),"")</f>
        <v>103</v>
      </c>
      <c r="C106" t="str" cm="1">
        <f t="array" aca="1" ref="C106" ca="1">IF(B106&lt;&gt;"",INDEX(BDD_REVETEMENTS_EXTERIEURS!A:CJ,B106,MATCH($C$8,REFERENCEMENT_FACADE[#Headers],0)),"")</f>
        <v>Bardage rapporté en résine acrylique chargé</v>
      </c>
      <c r="D106">
        <f ca="1">IF($B$6=TRUE,IF(C106&lt;&gt;"",COUNTIF(INDIRECT("$C$"&amp;ROW($C$9)&amp;":$C$"&amp;487-COUNTBLANK($C$9:$C$487)),"&lt;"&amp;C106)+COUNTIF(C$9:C106,C106),""),IF(C106&lt;&gt;"",COUNTIF(INDIRECT("$C$"&amp;ROW($C$9)&amp;":$C$"&amp;487-COUNTBLANK($C$9:$C$487)),"&gt;"&amp;C106)+COUNTIF(C$9:C106,C106),""))</f>
        <v>110</v>
      </c>
      <c r="E106">
        <f t="shared" ca="1" si="1"/>
        <v>147</v>
      </c>
      <c r="F106" s="120" cm="1">
        <f t="array" aca="1" ref="F106" ca="1">IF(A106&lt;&gt;"",INDEX(BDD_REVETEMENTS_EXTERIEURS!A:BV,E106,MATCH($F$8,REFERENCEMENT_FACADE[#Headers],0)),"")</f>
        <v>0</v>
      </c>
    </row>
    <row r="107" spans="1:6" x14ac:dyDescent="0.25">
      <c r="A107" s="3">
        <f>IF(AND(A106&lt;COUNTIF(REFERENCEMENT_FACADE[DATE REFERENCEMENT],"&lt;&gt;"&amp;""),A106&gt;0),'PR-tampon'!A106+1,"")</f>
        <v>99</v>
      </c>
      <c r="B107" s="3">
        <f ca="1">IFERROR(IF(A107="","",VLOOKUP($A107,REFERENCEMENT_FACADE[[Ordre]:[Eligibilité procédé]],2,FALSE)),"")</f>
        <v>104</v>
      </c>
      <c r="C107" t="str" cm="1">
        <f t="array" aca="1" ref="C107" ca="1">IF(B107&lt;&gt;"",INDEX(BDD_REVETEMENTS_EXTERIEURS!A:CJ,B107,MATCH($C$8,REFERENCEMENT_FACADE[#Headers],0)),"")</f>
        <v>Procédé de façade préfabriquée et assemblée en usine</v>
      </c>
      <c r="D107">
        <f ca="1">IF($B$6=TRUE,IF(C107&lt;&gt;"",COUNTIF(INDIRECT("$C$"&amp;ROW($C$9)&amp;":$C$"&amp;487-COUNTBLANK($C$9:$C$487)),"&lt;"&amp;C107)+COUNTIF(C$9:C107,C107),""),IF(C107&lt;&gt;"",COUNTIF(INDIRECT("$C$"&amp;ROW($C$9)&amp;":$C$"&amp;487-COUNTBLANK($C$9:$C$487)),"&gt;"&amp;C107)+COUNTIF(C$9:C107,C107),""))</f>
        <v>8</v>
      </c>
      <c r="E107">
        <f t="shared" ca="1" si="1"/>
        <v>148</v>
      </c>
      <c r="F107" s="120" cm="1">
        <f t="array" aca="1" ref="F107" ca="1">IF(A107&lt;&gt;"",INDEX(BDD_REVETEMENTS_EXTERIEURS!A:BV,E107,MATCH($F$8,REFERENCEMENT_FACADE[#Headers],0)),"")</f>
        <v>0</v>
      </c>
    </row>
    <row r="108" spans="1:6" x14ac:dyDescent="0.25">
      <c r="A108" s="3">
        <f>IF(AND(A107&lt;COUNTIF(REFERENCEMENT_FACADE[DATE REFERENCEMENT],"&lt;&gt;"&amp;""),A107&gt;0),'PR-tampon'!A107+1,"")</f>
        <v>100</v>
      </c>
      <c r="B108" s="3">
        <f ca="1">IFERROR(IF(A108="","",VLOOKUP($A108,REFERENCEMENT_FACADE[[Ordre]:[Eligibilité procédé]],2,FALSE)),"")</f>
        <v>105</v>
      </c>
      <c r="C108" t="str" cm="1">
        <f t="array" aca="1" ref="C108" ca="1">IF(B108&lt;&gt;"",INDEX(BDD_REVETEMENTS_EXTERIEURS!A:CJ,B108,MATCH($C$8,REFERENCEMENT_FACADE[#Headers],0)),"")</f>
        <v>Bardage rapporté en panneaux composites</v>
      </c>
      <c r="D108">
        <f ca="1">IF($B$6=TRUE,IF(C108&lt;&gt;"",COUNTIF(INDIRECT("$C$"&amp;ROW($C$9)&amp;":$C$"&amp;487-COUNTBLANK($C$9:$C$487)),"&lt;"&amp;C108)+COUNTIF(C$9:C108,C108),""),IF(C108&lt;&gt;"",COUNTIF(INDIRECT("$C$"&amp;ROW($C$9)&amp;":$C$"&amp;487-COUNTBLANK($C$9:$C$487)),"&gt;"&amp;C108)+COUNTIF(C$9:C108,C108),""))</f>
        <v>124</v>
      </c>
      <c r="E108">
        <f t="shared" ca="1" si="1"/>
        <v>149</v>
      </c>
      <c r="F108" s="120" cm="1">
        <f t="array" aca="1" ref="F108" ca="1">IF(A108&lt;&gt;"",INDEX(BDD_REVETEMENTS_EXTERIEURS!A:BV,E108,MATCH($F$8,REFERENCEMENT_FACADE[#Headers],0)),"")</f>
        <v>0</v>
      </c>
    </row>
    <row r="109" spans="1:6" x14ac:dyDescent="0.25">
      <c r="A109" s="3">
        <f>IF(AND(A108&lt;COUNTIF(REFERENCEMENT_FACADE[DATE REFERENCEMENT],"&lt;&gt;"&amp;""),A108&gt;0),'PR-tampon'!A108+1,"")</f>
        <v>101</v>
      </c>
      <c r="B109" s="3">
        <f ca="1">IFERROR(IF(A109="","",VLOOKUP($A109,REFERENCEMENT_FACADE[[Ordre]:[Eligibilité procédé]],2,FALSE)),"")</f>
        <v>106</v>
      </c>
      <c r="C109" t="str" cm="1">
        <f t="array" aca="1" ref="C109" ca="1">IF(B109&lt;&gt;"",INDEX(BDD_REVETEMENTS_EXTERIEURS!A:CJ,B109,MATCH($C$8,REFERENCEMENT_FACADE[#Headers],0)),"")</f>
        <v>Bardage bois en lame sur FOB (Propriétaire)</v>
      </c>
      <c r="D109">
        <f ca="1">IF($B$6=TRUE,IF(C109&lt;&gt;"",COUNTIF(INDIRECT("$C$"&amp;ROW($C$9)&amp;":$C$"&amp;487-COUNTBLANK($C$9:$C$487)),"&lt;"&amp;C109)+COUNTIF(C$9:C109,C109),""),IF(C109&lt;&gt;"",COUNTIF(INDIRECT("$C$"&amp;ROW($C$9)&amp;":$C$"&amp;487-COUNTBLANK($C$9:$C$487)),"&gt;"&amp;C109)+COUNTIF(C$9:C109,C109),""))</f>
        <v>187</v>
      </c>
      <c r="E109">
        <f t="shared" ca="1" si="1"/>
        <v>159</v>
      </c>
      <c r="F109" s="120" cm="1">
        <f t="array" aca="1" ref="F109" ca="1">IF(A109&lt;&gt;"",INDEX(BDD_REVETEMENTS_EXTERIEURS!A:BV,E109,MATCH($F$8,REFERENCEMENT_FACADE[#Headers],0)),"")</f>
        <v>0</v>
      </c>
    </row>
    <row r="110" spans="1:6" x14ac:dyDescent="0.25">
      <c r="A110" s="3">
        <f>IF(AND(A109&lt;COUNTIF(REFERENCEMENT_FACADE[DATE REFERENCEMENT],"&lt;&gt;"&amp;""),A109&gt;0),'PR-tampon'!A109+1,"")</f>
        <v>102</v>
      </c>
      <c r="B110" s="3">
        <f ca="1">IFERROR(IF(A110="","",VLOOKUP($A110,REFERENCEMENT_FACADE[[Ordre]:[Eligibilité procédé]],2,FALSE)),"")</f>
        <v>107</v>
      </c>
      <c r="C110" t="str" cm="1">
        <f t="array" aca="1" ref="C110" ca="1">IF(B110&lt;&gt;"",INDEX(BDD_REVETEMENTS_EXTERIEURS!A:CJ,B110,MATCH($C$8,REFERENCEMENT_FACADE[#Headers],0)),"")</f>
        <v>Bardage bois en panneaux de contreplaqué sur FOB (Propriétaire)</v>
      </c>
      <c r="D110">
        <f ca="1">IF($B$6=TRUE,IF(C110&lt;&gt;"",COUNTIF(INDIRECT("$C$"&amp;ROW($C$9)&amp;":$C$"&amp;487-COUNTBLANK($C$9:$C$487)),"&lt;"&amp;C110)+COUNTIF(C$9:C110,C110),""),IF(C110&lt;&gt;"",COUNTIF(INDIRECT("$C$"&amp;ROW($C$9)&amp;":$C$"&amp;487-COUNTBLANK($C$9:$C$487)),"&gt;"&amp;C110)+COUNTIF(C$9:C110,C110),""))</f>
        <v>183</v>
      </c>
      <c r="E110">
        <f t="shared" ca="1" si="1"/>
        <v>166</v>
      </c>
      <c r="F110" s="120" cm="1">
        <f t="array" aca="1" ref="F110" ca="1">IF(A110&lt;&gt;"",INDEX(BDD_REVETEMENTS_EXTERIEURS!A:BV,E110,MATCH($F$8,REFERENCEMENT_FACADE[#Headers],0)),"")</f>
        <v>0</v>
      </c>
    </row>
    <row r="111" spans="1:6" x14ac:dyDescent="0.25">
      <c r="A111" s="3">
        <f>IF(AND(A110&lt;COUNTIF(REFERENCEMENT_FACADE[DATE REFERENCEMENT],"&lt;&gt;"&amp;""),A110&gt;0),'PR-tampon'!A110+1,"")</f>
        <v>103</v>
      </c>
      <c r="B111" s="3">
        <f ca="1">IFERROR(IF(A111="","",VLOOKUP($A111,REFERENCEMENT_FACADE[[Ordre]:[Eligibilité procédé]],2,FALSE)),"")</f>
        <v>108</v>
      </c>
      <c r="C111" t="str" cm="1">
        <f t="array" aca="1" ref="C111" ca="1">IF(B111&lt;&gt;"",INDEX(BDD_REVETEMENTS_EXTERIEURS!A:CJ,B111,MATCH($C$8,REFERENCEMENT_FACADE[#Headers],0)),"")</f>
        <v>Bardage rapporté - Système d’enduit sur plaque sur FOB (Propriétaire)</v>
      </c>
      <c r="D111">
        <f ca="1">IF($B$6=TRUE,IF(C111&lt;&gt;"",COUNTIF(INDIRECT("$C$"&amp;ROW($C$9)&amp;":$C$"&amp;487-COUNTBLANK($C$9:$C$487)),"&lt;"&amp;C111)+COUNTIF(C$9:C111,C111),""),IF(C111&lt;&gt;"",COUNTIF(INDIRECT("$C$"&amp;ROW($C$9)&amp;":$C$"&amp;487-COUNTBLANK($C$9:$C$487)),"&gt;"&amp;C111)+COUNTIF(C$9:C111,C111),""))</f>
        <v>175</v>
      </c>
      <c r="E111">
        <f t="shared" ca="1" si="1"/>
        <v>12</v>
      </c>
      <c r="F111" s="120" cm="1">
        <f t="array" aca="1" ref="F111" ca="1">IF(A111&lt;&gt;"",INDEX(BDD_REVETEMENTS_EXTERIEURS!A:BV,E111,MATCH($F$8,REFERENCEMENT_FACADE[#Headers],0)),"")</f>
        <v>0</v>
      </c>
    </row>
    <row r="112" spans="1:6" x14ac:dyDescent="0.25">
      <c r="A112" s="3">
        <f>IF(AND(A111&lt;COUNTIF(REFERENCEMENT_FACADE[DATE REFERENCEMENT],"&lt;&gt;"&amp;""),A111&gt;0),'PR-tampon'!A111+1,"")</f>
        <v>104</v>
      </c>
      <c r="B112" s="3">
        <f ca="1">IFERROR(IF(A112="","",VLOOKUP($A112,REFERENCEMENT_FACADE[[Ordre]:[Eligibilité procédé]],2,FALSE)),"")</f>
        <v>109</v>
      </c>
      <c r="C112" t="str" cm="1">
        <f t="array" aca="1" ref="C112" ca="1">IF(B112&lt;&gt;"",INDEX(BDD_REVETEMENTS_EXTERIEURS!A:CJ,B112,MATCH($C$8,REFERENCEMENT_FACADE[#Headers],0)),"")</f>
        <v xml:space="preserve">Bardage rapporté en revêtement collé sur plaque sur FOB (Propriétaire) </v>
      </c>
      <c r="D112">
        <f ca="1">IF($B$6=TRUE,IF(C112&lt;&gt;"",COUNTIF(INDIRECT("$C$"&amp;ROW($C$9)&amp;":$C$"&amp;487-COUNTBLANK($C$9:$C$487)),"&lt;"&amp;C112)+COUNTIF(C$9:C112,C112),""),IF(C112&lt;&gt;"",COUNTIF(INDIRECT("$C$"&amp;ROW($C$9)&amp;":$C$"&amp;487-COUNTBLANK($C$9:$C$487)),"&gt;"&amp;C112)+COUNTIF(C$9:C112,C112),""))</f>
        <v>105</v>
      </c>
      <c r="E112">
        <f t="shared" ca="1" si="1"/>
        <v>56</v>
      </c>
      <c r="F112" s="120" cm="1">
        <f t="array" aca="1" ref="F112" ca="1">IF(A112&lt;&gt;"",INDEX(BDD_REVETEMENTS_EXTERIEURS!A:BV,E112,MATCH($F$8,REFERENCEMENT_FACADE[#Headers],0)),"")</f>
        <v>2</v>
      </c>
    </row>
    <row r="113" spans="1:6" x14ac:dyDescent="0.25">
      <c r="A113" s="3">
        <f>IF(AND(A112&lt;COUNTIF(REFERENCEMENT_FACADE[DATE REFERENCEMENT],"&lt;&gt;"&amp;""),A112&gt;0),'PR-tampon'!A112+1,"")</f>
        <v>105</v>
      </c>
      <c r="B113" s="3">
        <f ca="1">IFERROR(IF(A113="","",VLOOKUP($A113,REFERENCEMENT_FACADE[[Ordre]:[Eligibilité procédé]],2,FALSE)),"")</f>
        <v>110</v>
      </c>
      <c r="C113" t="str" cm="1">
        <f t="array" aca="1" ref="C113" ca="1">IF(B113&lt;&gt;"",INDEX(BDD_REVETEMENTS_EXTERIEURS!A:CJ,B113,MATCH($C$8,REFERENCEMENT_FACADE[#Headers],0)),"")</f>
        <v>ETICS sur FOB (Propriétaire)</v>
      </c>
      <c r="D113">
        <f ca="1">IF($B$6=TRUE,IF(C113&lt;&gt;"",COUNTIF(INDIRECT("$C$"&amp;ROW($C$9)&amp;":$C$"&amp;487-COUNTBLANK($C$9:$C$487)),"&lt;"&amp;C113)+COUNTIF(C$9:C113,C113),""),IF(C113&lt;&gt;"",COUNTIF(INDIRECT("$C$"&amp;ROW($C$9)&amp;":$C$"&amp;487-COUNTBLANK($C$9:$C$487)),"&gt;"&amp;C113)+COUNTIF(C$9:C113,C113),""))</f>
        <v>75</v>
      </c>
      <c r="E113">
        <f t="shared" ca="1" si="1"/>
        <v>109</v>
      </c>
      <c r="F113" s="120" cm="1">
        <f t="array" aca="1" ref="F113" ca="1">IF(A113&lt;&gt;"",INDEX(BDD_REVETEMENTS_EXTERIEURS!A:BV,E113,MATCH($F$8,REFERENCEMENT_FACADE[#Headers],0)),"")</f>
        <v>2</v>
      </c>
    </row>
    <row r="114" spans="1:6" x14ac:dyDescent="0.25">
      <c r="A114" s="3">
        <f>IF(AND(A113&lt;COUNTIF(REFERENCEMENT_FACADE[DATE REFERENCEMENT],"&lt;&gt;"&amp;""),A113&gt;0),'PR-tampon'!A113+1,"")</f>
        <v>106</v>
      </c>
      <c r="B114" s="3">
        <f ca="1">IFERROR(IF(A114="","",VLOOKUP($A114,REFERENCEMENT_FACADE[[Ordre]:[Eligibilité procédé]],2,FALSE)),"")</f>
        <v>111</v>
      </c>
      <c r="C114" t="str" cm="1">
        <f t="array" aca="1" ref="C114" ca="1">IF(B114&lt;&gt;"",INDEX(BDD_REVETEMENTS_EXTERIEURS!A:CJ,B114,MATCH($C$8,REFERENCEMENT_FACADE[#Headers],0)),"")</f>
        <v>Façade légère respirante</v>
      </c>
      <c r="D114">
        <f ca="1">IF($B$6=TRUE,IF(C114&lt;&gt;"",COUNTIF(INDIRECT("$C$"&amp;ROW($C$9)&amp;":$C$"&amp;487-COUNTBLANK($C$9:$C$487)),"&lt;"&amp;C114)+COUNTIF(C$9:C114,C114),""),IF(C114&lt;&gt;"",COUNTIF(INDIRECT("$C$"&amp;ROW($C$9)&amp;":$C$"&amp;487-COUNTBLANK($C$9:$C$487)),"&gt;"&amp;C114)+COUNTIF(C$9:C114,C114),""))</f>
        <v>32</v>
      </c>
      <c r="E114">
        <f t="shared" ca="1" si="1"/>
        <v>132</v>
      </c>
      <c r="F114" s="120" cm="1">
        <f t="array" aca="1" ref="F114" ca="1">IF(A114&lt;&gt;"",INDEX(BDD_REVETEMENTS_EXTERIEURS!A:BV,E114,MATCH($F$8,REFERENCEMENT_FACADE[#Headers],0)),"")</f>
        <v>0</v>
      </c>
    </row>
    <row r="115" spans="1:6" x14ac:dyDescent="0.25">
      <c r="A115" s="3">
        <f>IF(AND(A114&lt;COUNTIF(REFERENCEMENT_FACADE[DATE REFERENCEMENT],"&lt;&gt;"&amp;""),A114&gt;0),'PR-tampon'!A114+1,"")</f>
        <v>107</v>
      </c>
      <c r="B115" s="3">
        <f ca="1">IFERROR(IF(A115="","",VLOOKUP($A115,REFERENCEMENT_FACADE[[Ordre]:[Eligibilité procédé]],2,FALSE)),"")</f>
        <v>112</v>
      </c>
      <c r="C115" t="str" cm="1">
        <f t="array" aca="1" ref="C115" ca="1">IF(B115&lt;&gt;"",INDEX(BDD_REVETEMENTS_EXTERIEURS!A:CJ,B115,MATCH($C$8,REFERENCEMENT_FACADE[#Headers],0)),"")</f>
        <v>Bardage rapporté - Système d’enduit sur plaque</v>
      </c>
      <c r="D115">
        <f ca="1">IF($B$6=TRUE,IF(C115&lt;&gt;"",COUNTIF(INDIRECT("$C$"&amp;ROW($C$9)&amp;":$C$"&amp;487-COUNTBLANK($C$9:$C$487)),"&lt;"&amp;C115)+COUNTIF(C$9:C115,C115),""),IF(C115&lt;&gt;"",COUNTIF(INDIRECT("$C$"&amp;ROW($C$9)&amp;":$C$"&amp;487-COUNTBLANK($C$9:$C$487)),"&gt;"&amp;C115)+COUNTIF(C$9:C115,C115),""))</f>
        <v>178</v>
      </c>
      <c r="E115">
        <f t="shared" ca="1" si="1"/>
        <v>145</v>
      </c>
      <c r="F115" s="120" cm="1">
        <f t="array" aca="1" ref="F115" ca="1">IF(A115&lt;&gt;"",INDEX(BDD_REVETEMENTS_EXTERIEURS!A:BV,E115,MATCH($F$8,REFERENCEMENT_FACADE[#Headers],0)),"")</f>
        <v>0</v>
      </c>
    </row>
    <row r="116" spans="1:6" x14ac:dyDescent="0.25">
      <c r="A116" s="3">
        <f>IF(AND(A115&lt;COUNTIF(REFERENCEMENT_FACADE[DATE REFERENCEMENT],"&lt;&gt;"&amp;""),A115&gt;0),'PR-tampon'!A115+1,"")</f>
        <v>108</v>
      </c>
      <c r="B116" s="3">
        <f ca="1">IFERROR(IF(A116="","",VLOOKUP($A116,REFERENCEMENT_FACADE[[Ordre]:[Eligibilité procédé]],2,FALSE)),"")</f>
        <v>113</v>
      </c>
      <c r="C116" t="str" cm="1">
        <f t="array" aca="1" ref="C116" ca="1">IF(B116&lt;&gt;"",INDEX(BDD_REVETEMENTS_EXTERIEURS!A:CJ,B116,MATCH($C$8,REFERENCEMENT_FACADE[#Headers],0)),"")</f>
        <v>Bardage rapporté en revêtement collé sur plaque</v>
      </c>
      <c r="D116">
        <f ca="1">IF($B$6=TRUE,IF(C116&lt;&gt;"",COUNTIF(INDIRECT("$C$"&amp;ROW($C$9)&amp;":$C$"&amp;487-COUNTBLANK($C$9:$C$487)),"&lt;"&amp;C116)+COUNTIF(C$9:C116,C116),""),IF(C116&lt;&gt;"",COUNTIF(INDIRECT("$C$"&amp;ROW($C$9)&amp;":$C$"&amp;487-COUNTBLANK($C$9:$C$487)),"&gt;"&amp;C116)+COUNTIF(C$9:C116,C116),""))</f>
        <v>108</v>
      </c>
      <c r="E116">
        <f t="shared" ca="1" si="1"/>
        <v>113</v>
      </c>
      <c r="F116" s="120" cm="1">
        <f t="array" aca="1" ref="F116" ca="1">IF(A116&lt;&gt;"",INDEX(BDD_REVETEMENTS_EXTERIEURS!A:BV,E116,MATCH($F$8,REFERENCEMENT_FACADE[#Headers],0)),"")</f>
        <v>0</v>
      </c>
    </row>
    <row r="117" spans="1:6" x14ac:dyDescent="0.25">
      <c r="A117" s="3">
        <f>IF(AND(A116&lt;COUNTIF(REFERENCEMENT_FACADE[DATE REFERENCEMENT],"&lt;&gt;"&amp;""),A116&gt;0),'PR-tampon'!A116+1,"")</f>
        <v>109</v>
      </c>
      <c r="B117" s="3">
        <f ca="1">IFERROR(IF(A117="","",VLOOKUP($A117,REFERENCEMENT_FACADE[[Ordre]:[Eligibilité procédé]],2,FALSE)),"")</f>
        <v>114</v>
      </c>
      <c r="C117" t="str" cm="1">
        <f t="array" aca="1" ref="C117" ca="1">IF(B117&lt;&gt;"",INDEX(BDD_REVETEMENTS_EXTERIEURS!A:CJ,B117,MATCH($C$8,REFERENCEMENT_FACADE[#Headers],0)),"")</f>
        <v xml:space="preserve">Façade légère en Vitrage Extérieur Collé (VEC) </v>
      </c>
      <c r="D117">
        <f ca="1">IF($B$6=TRUE,IF(C117&lt;&gt;"",COUNTIF(INDIRECT("$C$"&amp;ROW($C$9)&amp;":$C$"&amp;487-COUNTBLANK($C$9:$C$487)),"&lt;"&amp;C117)+COUNTIF(C$9:C117,C117),""),IF(C117&lt;&gt;"",COUNTIF(INDIRECT("$C$"&amp;ROW($C$9)&amp;":$C$"&amp;487-COUNTBLANK($C$9:$C$487)),"&gt;"&amp;C117)+COUNTIF(C$9:C117,C117),""))</f>
        <v>36</v>
      </c>
      <c r="E117">
        <f t="shared" ca="1" si="1"/>
        <v>116</v>
      </c>
      <c r="F117" s="120" cm="1">
        <f t="array" aca="1" ref="F117" ca="1">IF(A117&lt;&gt;"",INDEX(BDD_REVETEMENTS_EXTERIEURS!A:BV,E117,MATCH($F$8,REFERENCEMENT_FACADE[#Headers],0)),"")</f>
        <v>1</v>
      </c>
    </row>
    <row r="118" spans="1:6" x14ac:dyDescent="0.25">
      <c r="A118" s="3">
        <f>IF(AND(A117&lt;COUNTIF(REFERENCEMENT_FACADE[DATE REFERENCEMENT],"&lt;&gt;"&amp;""),A117&gt;0),'PR-tampon'!A117+1,"")</f>
        <v>110</v>
      </c>
      <c r="B118" s="3">
        <f ca="1">IFERROR(IF(A118="","",VLOOKUP($A118,REFERENCEMENT_FACADE[[Ordre]:[Eligibilité procédé]],2,FALSE)),"")</f>
        <v>115</v>
      </c>
      <c r="C118" t="str" cm="1">
        <f t="array" aca="1" ref="C118" ca="1">IF(B118&lt;&gt;"",INDEX(BDD_REVETEMENTS_EXTERIEURS!A:CJ,B118,MATCH($C$8,REFERENCEMENT_FACADE[#Headers],0)),"")</f>
        <v>Bardage rapporté - Système d’enduit sur plaque</v>
      </c>
      <c r="D118">
        <f ca="1">IF($B$6=TRUE,IF(C118&lt;&gt;"",COUNTIF(INDIRECT("$C$"&amp;ROW($C$9)&amp;":$C$"&amp;487-COUNTBLANK($C$9:$C$487)),"&lt;"&amp;C118)+COUNTIF(C$9:C118,C118),""),IF(C118&lt;&gt;"",COUNTIF(INDIRECT("$C$"&amp;ROW($C$9)&amp;":$C$"&amp;487-COUNTBLANK($C$9:$C$487)),"&gt;"&amp;C118)+COUNTIF(C$9:C118,C118),""))</f>
        <v>179</v>
      </c>
      <c r="E118">
        <f t="shared" ca="1" si="1"/>
        <v>103</v>
      </c>
      <c r="F118" s="120" cm="1">
        <f t="array" aca="1" ref="F118" ca="1">IF(A118&lt;&gt;"",INDEX(BDD_REVETEMENTS_EXTERIEURS!A:BV,E118,MATCH($F$8,REFERENCEMENT_FACADE[#Headers],0)),"")</f>
        <v>0</v>
      </c>
    </row>
    <row r="119" spans="1:6" x14ac:dyDescent="0.25">
      <c r="A119" s="3">
        <f>IF(AND(A118&lt;COUNTIF(REFERENCEMENT_FACADE[DATE REFERENCEMENT],"&lt;&gt;"&amp;""),A118&gt;0),'PR-tampon'!A118+1,"")</f>
        <v>111</v>
      </c>
      <c r="B119" s="3">
        <f ca="1">IFERROR(IF(A119="","",VLOOKUP($A119,REFERENCEMENT_FACADE[[Ordre]:[Eligibilité procédé]],2,FALSE)),"")</f>
        <v>116</v>
      </c>
      <c r="C119" t="str" cm="1">
        <f t="array" aca="1" ref="C119" ca="1">IF(B119&lt;&gt;"",INDEX(BDD_REVETEMENTS_EXTERIEURS!A:CJ,B119,MATCH($C$8,REFERENCEMENT_FACADE[#Headers],0)),"")</f>
        <v>Bardage rapporté en revêtement collé sur plaque</v>
      </c>
      <c r="D119">
        <f ca="1">IF($B$6=TRUE,IF(C119&lt;&gt;"",COUNTIF(INDIRECT("$C$"&amp;ROW($C$9)&amp;":$C$"&amp;487-COUNTBLANK($C$9:$C$487)),"&lt;"&amp;C119)+COUNTIF(C$9:C119,C119),""),IF(C119&lt;&gt;"",COUNTIF(INDIRECT("$C$"&amp;ROW($C$9)&amp;":$C$"&amp;487-COUNTBLANK($C$9:$C$487)),"&gt;"&amp;C119)+COUNTIF(C$9:C119,C119),""))</f>
        <v>109</v>
      </c>
      <c r="E119">
        <f t="shared" ca="1" si="1"/>
        <v>144</v>
      </c>
      <c r="F119" s="120" cm="1">
        <f t="array" aca="1" ref="F119" ca="1">IF(A119&lt;&gt;"",INDEX(BDD_REVETEMENTS_EXTERIEURS!A:BV,E119,MATCH($F$8,REFERENCEMENT_FACADE[#Headers],0)),"")</f>
        <v>0</v>
      </c>
    </row>
    <row r="120" spans="1:6" x14ac:dyDescent="0.25">
      <c r="A120" s="3">
        <f>IF(AND(A119&lt;COUNTIF(REFERENCEMENT_FACADE[DATE REFERENCEMENT],"&lt;&gt;"&amp;""),A119&gt;0),'PR-tampon'!A119+1,"")</f>
        <v>112</v>
      </c>
      <c r="B120" s="3">
        <f ca="1">IFERROR(IF(A120="","",VLOOKUP($A120,REFERENCEMENT_FACADE[[Ordre]:[Eligibilité procédé]],2,FALSE)),"")</f>
        <v>117</v>
      </c>
      <c r="C120" t="str" cm="1">
        <f t="array" aca="1" ref="C120" ca="1">IF(B120&lt;&gt;"",INDEX(BDD_REVETEMENTS_EXTERIEURS!A:CJ,B120,MATCH($C$8,REFERENCEMENT_FACADE[#Headers],0)),"")</f>
        <v>ETICS sur fibre de bois</v>
      </c>
      <c r="D120">
        <f ca="1">IF($B$6=TRUE,IF(C120&lt;&gt;"",COUNTIF(INDIRECT("$C$"&amp;ROW($C$9)&amp;":$C$"&amp;487-COUNTBLANK($C$9:$C$487)),"&lt;"&amp;C120)+COUNTIF(C$9:C120,C120),""),IF(C120&lt;&gt;"",COUNTIF(INDIRECT("$C$"&amp;ROW($C$9)&amp;":$C$"&amp;487-COUNTBLANK($C$9:$C$487)),"&gt;"&amp;C120)+COUNTIF(C$9:C120,C120),""))</f>
        <v>80</v>
      </c>
      <c r="E120">
        <f t="shared" ca="1" si="1"/>
        <v>158</v>
      </c>
      <c r="F120" s="120" cm="1">
        <f t="array" aca="1" ref="F120" ca="1">IF(A120&lt;&gt;"",INDEX(BDD_REVETEMENTS_EXTERIEURS!A:BV,E120,MATCH($F$8,REFERENCEMENT_FACADE[#Headers],0)),"")</f>
        <v>0</v>
      </c>
    </row>
    <row r="121" spans="1:6" x14ac:dyDescent="0.25">
      <c r="A121" s="3">
        <f>IF(AND(A120&lt;COUNTIF(REFERENCEMENT_FACADE[DATE REFERENCEMENT],"&lt;&gt;"&amp;""),A120&gt;0),'PR-tampon'!A120+1,"")</f>
        <v>113</v>
      </c>
      <c r="B121" s="3">
        <f ca="1">IFERROR(IF(A121="","",VLOOKUP($A121,REFERENCEMENT_FACADE[[Ordre]:[Eligibilité procédé]],2,FALSE)),"")</f>
        <v>118</v>
      </c>
      <c r="C121" t="str" cm="1">
        <f t="array" aca="1" ref="C121" ca="1">IF(B121&lt;&gt;"",INDEX(BDD_REVETEMENTS_EXTERIEURS!A:CJ,B121,MATCH($C$8,REFERENCEMENT_FACADE[#Headers],0)),"")</f>
        <v>Vêture - vêtage en pierre naturelle et assimilés</v>
      </c>
      <c r="D121">
        <f ca="1">IF($B$6=TRUE,IF(C121&lt;&gt;"",COUNTIF(INDIRECT("$C$"&amp;ROW($C$9)&amp;":$C$"&amp;487-COUNTBLANK($C$9:$C$487)),"&lt;"&amp;C121)+COUNTIF(C$9:C121,C121),""),IF(C121&lt;&gt;"",COUNTIF(INDIRECT("$C$"&amp;ROW($C$9)&amp;":$C$"&amp;487-COUNTBLANK($C$9:$C$487)),"&gt;"&amp;C121)+COUNTIF(C$9:C121,C121),""))</f>
        <v>6</v>
      </c>
      <c r="E121">
        <f t="shared" ca="1" si="1"/>
        <v>9</v>
      </c>
      <c r="F121" s="120" cm="1">
        <f t="array" aca="1" ref="F121" ca="1">IF(A121&lt;&gt;"",INDEX(BDD_REVETEMENTS_EXTERIEURS!A:BV,E121,MATCH($F$8,REFERENCEMENT_FACADE[#Headers],0)),"")</f>
        <v>0</v>
      </c>
    </row>
    <row r="122" spans="1:6" x14ac:dyDescent="0.25">
      <c r="A122" s="3">
        <f>IF(AND(A121&lt;COUNTIF(REFERENCEMENT_FACADE[DATE REFERENCEMENT],"&lt;&gt;"&amp;""),A121&gt;0),'PR-tampon'!A121+1,"")</f>
        <v>114</v>
      </c>
      <c r="B122" s="3">
        <f ca="1">IFERROR(IF(A122="","",VLOOKUP($A122,REFERENCEMENT_FACADE[[Ordre]:[Eligibilité procédé]],2,FALSE)),"")</f>
        <v>119</v>
      </c>
      <c r="C122" t="str" cm="1">
        <f t="array" aca="1" ref="C122" ca="1">IF(B122&lt;&gt;"",INDEX(BDD_REVETEMENTS_EXTERIEURS!A:CJ,B122,MATCH($C$8,REFERENCEMENT_FACADE[#Headers],0)),"")</f>
        <v>ETICS sur liège expansé</v>
      </c>
      <c r="D122">
        <f ca="1">IF($B$6=TRUE,IF(C122&lt;&gt;"",COUNTIF(INDIRECT("$C$"&amp;ROW($C$9)&amp;":$C$"&amp;487-COUNTBLANK($C$9:$C$487)),"&lt;"&amp;C122)+COUNTIF(C$9:C122,C122),""),IF(C122&lt;&gt;"",COUNTIF(INDIRECT("$C$"&amp;ROW($C$9)&amp;":$C$"&amp;487-COUNTBLANK($C$9:$C$487)),"&gt;"&amp;C122)+COUNTIF(C$9:C122,C122),""))</f>
        <v>67</v>
      </c>
      <c r="E122">
        <f t="shared" ca="1" si="1"/>
        <v>124</v>
      </c>
      <c r="F122" s="120" cm="1">
        <f t="array" aca="1" ref="F122" ca="1">IF(A122&lt;&gt;"",INDEX(BDD_REVETEMENTS_EXTERIEURS!A:BV,E122,MATCH($F$8,REFERENCEMENT_FACADE[#Headers],0)),"")</f>
        <v>0</v>
      </c>
    </row>
    <row r="123" spans="1:6" x14ac:dyDescent="0.25">
      <c r="A123" s="3">
        <f>IF(AND(A122&lt;COUNTIF(REFERENCEMENT_FACADE[DATE REFERENCEMENT],"&lt;&gt;"&amp;""),A122&gt;0),'PR-tampon'!A122+1,"")</f>
        <v>115</v>
      </c>
      <c r="B123" s="3">
        <f ca="1">IFERROR(IF(A123="","",VLOOKUP($A123,REFERENCEMENT_FACADE[[Ordre]:[Eligibilité procédé]],2,FALSE)),"")</f>
        <v>120</v>
      </c>
      <c r="C123" t="str" cm="1">
        <f t="array" aca="1" ref="C123" ca="1">IF(B123&lt;&gt;"",INDEX(BDD_REVETEMENTS_EXTERIEURS!A:CJ,B123,MATCH($C$8,REFERENCEMENT_FACADE[#Headers],0)),"")</f>
        <v>Bardage rapporté - Système d’enduit sur plaque</v>
      </c>
      <c r="D123">
        <f ca="1">IF($B$6=TRUE,IF(C123&lt;&gt;"",COUNTIF(INDIRECT("$C$"&amp;ROW($C$9)&amp;":$C$"&amp;487-COUNTBLANK($C$9:$C$487)),"&lt;"&amp;C123)+COUNTIF(C$9:C123,C123),""),IF(C123&lt;&gt;"",COUNTIF(INDIRECT("$C$"&amp;ROW($C$9)&amp;":$C$"&amp;487-COUNTBLANK($C$9:$C$487)),"&gt;"&amp;C123)+COUNTIF(C$9:C123,C123),""))</f>
        <v>180</v>
      </c>
      <c r="E123">
        <f t="shared" ca="1" si="1"/>
        <v>188</v>
      </c>
      <c r="F123" s="120" cm="1">
        <f t="array" aca="1" ref="F123" ca="1">IF(A123&lt;&gt;"",INDEX(BDD_REVETEMENTS_EXTERIEURS!A:BV,E123,MATCH($F$8,REFERENCEMENT_FACADE[#Headers],0)),"")</f>
        <v>0</v>
      </c>
    </row>
    <row r="124" spans="1:6" x14ac:dyDescent="0.25">
      <c r="A124" s="3">
        <f>IF(AND(A123&lt;COUNTIF(REFERENCEMENT_FACADE[DATE REFERENCEMENT],"&lt;&gt;"&amp;""),A123&gt;0),'PR-tampon'!A123+1,"")</f>
        <v>116</v>
      </c>
      <c r="B124" s="3">
        <f ca="1">IFERROR(IF(A124="","",VLOOKUP($A124,REFERENCEMENT_FACADE[[Ordre]:[Eligibilité procédé]],2,FALSE)),"")</f>
        <v>121</v>
      </c>
      <c r="C124" t="str" cm="1">
        <f t="array" aca="1" ref="C124" ca="1">IF(B124&lt;&gt;"",INDEX(BDD_REVETEMENTS_EXTERIEURS!A:CJ,B124,MATCH($C$8,REFERENCEMENT_FACADE[#Headers],0)),"")</f>
        <v>Bardage rapporté en lames de fibres-ciment</v>
      </c>
      <c r="D124">
        <f ca="1">IF($B$6=TRUE,IF(C124&lt;&gt;"",COUNTIF(INDIRECT("$C$"&amp;ROW($C$9)&amp;":$C$"&amp;487-COUNTBLANK($C$9:$C$487)),"&lt;"&amp;C124)+COUNTIF(C$9:C124,C124),""),IF(C124&lt;&gt;"",COUNTIF(INDIRECT("$C$"&amp;ROW($C$9)&amp;":$C$"&amp;487-COUNTBLANK($C$9:$C$487)),"&gt;"&amp;C124)+COUNTIF(C$9:C124,C124),""))</f>
        <v>142</v>
      </c>
      <c r="E124">
        <f t="shared" ca="1" si="1"/>
        <v>27</v>
      </c>
      <c r="F124" s="120" cm="1">
        <f t="array" aca="1" ref="F124" ca="1">IF(A124&lt;&gt;"",INDEX(BDD_REVETEMENTS_EXTERIEURS!A:BV,E124,MATCH($F$8,REFERENCEMENT_FACADE[#Headers],0)),"")</f>
        <v>2</v>
      </c>
    </row>
    <row r="125" spans="1:6" x14ac:dyDescent="0.25">
      <c r="A125" s="3">
        <f>IF(AND(A124&lt;COUNTIF(REFERENCEMENT_FACADE[DATE REFERENCEMENT],"&lt;&gt;"&amp;""),A124&gt;0),'PR-tampon'!A124+1,"")</f>
        <v>117</v>
      </c>
      <c r="B125" s="3">
        <f ca="1">IFERROR(IF(A125="","",VLOOKUP($A125,REFERENCEMENT_FACADE[[Ordre]:[Eligibilité procédé]],2,FALSE)),"")</f>
        <v>122</v>
      </c>
      <c r="C125" t="str" cm="1">
        <f t="array" aca="1" ref="C125" ca="1">IF(B125&lt;&gt;"",INDEX(BDD_REVETEMENTS_EXTERIEURS!A:CJ,B125,MATCH($C$8,REFERENCEMENT_FACADE[#Headers],0)),"")</f>
        <v>Bardage rapporté en lames de fibres-ciment</v>
      </c>
      <c r="D125">
        <f ca="1">IF($B$6=TRUE,IF(C125&lt;&gt;"",COUNTIF(INDIRECT("$C$"&amp;ROW($C$9)&amp;":$C$"&amp;487-COUNTBLANK($C$9:$C$487)),"&lt;"&amp;C125)+COUNTIF(C$9:C125,C125),""),IF(C125&lt;&gt;"",COUNTIF(INDIRECT("$C$"&amp;ROW($C$9)&amp;":$C$"&amp;487-COUNTBLANK($C$9:$C$487)),"&gt;"&amp;C125)+COUNTIF(C$9:C125,C125),""))</f>
        <v>143</v>
      </c>
      <c r="E125">
        <f t="shared" ca="1" si="1"/>
        <v>55</v>
      </c>
      <c r="F125" s="120" cm="1">
        <f t="array" aca="1" ref="F125" ca="1">IF(A125&lt;&gt;"",INDEX(BDD_REVETEMENTS_EXTERIEURS!A:BV,E125,MATCH($F$8,REFERENCEMENT_FACADE[#Headers],0)),"")</f>
        <v>2</v>
      </c>
    </row>
    <row r="126" spans="1:6" x14ac:dyDescent="0.25">
      <c r="A126" s="3">
        <f>IF(AND(A125&lt;COUNTIF(REFERENCEMENT_FACADE[DATE REFERENCEMENT],"&lt;&gt;"&amp;""),A125&gt;0),'PR-tampon'!A125+1,"")</f>
        <v>118</v>
      </c>
      <c r="B126" s="3">
        <f ca="1">IFERROR(IF(A126="","",VLOOKUP($A126,REFERENCEMENT_FACADE[[Ordre]:[Eligibilité procédé]],2,FALSE)),"")</f>
        <v>123</v>
      </c>
      <c r="C126" t="str" cm="1">
        <f t="array" aca="1" ref="C126" ca="1">IF(B126&lt;&gt;"",INDEX(BDD_REVETEMENTS_EXTERIEURS!A:CJ,B126,MATCH($C$8,REFERENCEMENT_FACADE[#Headers],0)),"")</f>
        <v>Bardage rapporté en panneaux composites</v>
      </c>
      <c r="D126">
        <f ca="1">IF($B$6=TRUE,IF(C126&lt;&gt;"",COUNTIF(INDIRECT("$C$"&amp;ROW($C$9)&amp;":$C$"&amp;487-COUNTBLANK($C$9:$C$487)),"&lt;"&amp;C126)+COUNTIF(C$9:C126,C126),""),IF(C126&lt;&gt;"",COUNTIF(INDIRECT("$C$"&amp;ROW($C$9)&amp;":$C$"&amp;487-COUNTBLANK($C$9:$C$487)),"&gt;"&amp;C126)+COUNTIF(C$9:C126,C126),""))</f>
        <v>125</v>
      </c>
      <c r="E126">
        <f t="shared" ca="1" si="1"/>
        <v>69</v>
      </c>
      <c r="F126" s="120" cm="1">
        <f t="array" aca="1" ref="F126" ca="1">IF(A126&lt;&gt;"",INDEX(BDD_REVETEMENTS_EXTERIEURS!A:BV,E126,MATCH($F$8,REFERENCEMENT_FACADE[#Headers],0)),"")</f>
        <v>0</v>
      </c>
    </row>
    <row r="127" spans="1:6" x14ac:dyDescent="0.25">
      <c r="A127" s="3">
        <f>IF(AND(A126&lt;COUNTIF(REFERENCEMENT_FACADE[DATE REFERENCEMENT],"&lt;&gt;"&amp;""),A126&gt;0),'PR-tampon'!A126+1,"")</f>
        <v>119</v>
      </c>
      <c r="B127" s="3">
        <f ca="1">IFERROR(IF(A127="","",VLOOKUP($A127,REFERENCEMENT_FACADE[[Ordre]:[Eligibilité procédé]],2,FALSE)),"")</f>
        <v>124</v>
      </c>
      <c r="C127" t="str" cm="1">
        <f t="array" aca="1" ref="C127" ca="1">IF(B127&lt;&gt;"",INDEX(BDD_REVETEMENTS_EXTERIEURS!A:CJ,B127,MATCH($C$8,REFERENCEMENT_FACADE[#Headers],0)),"")</f>
        <v>Bardage rapporté en pierre naturelle</v>
      </c>
      <c r="D127">
        <f ca="1">IF($B$6=TRUE,IF(C127&lt;&gt;"",COUNTIF(INDIRECT("$C$"&amp;ROW($C$9)&amp;":$C$"&amp;487-COUNTBLANK($C$9:$C$487)),"&lt;"&amp;C127)+COUNTIF(C$9:C127,C127),""),IF(C127&lt;&gt;"",COUNTIF(INDIRECT("$C$"&amp;ROW($C$9)&amp;":$C$"&amp;487-COUNTBLANK($C$9:$C$487)),"&gt;"&amp;C127)+COUNTIF(C$9:C127,C127),""))</f>
        <v>114</v>
      </c>
      <c r="E127">
        <f t="shared" ca="1" si="1"/>
        <v>54</v>
      </c>
      <c r="F127" s="120" cm="1">
        <f t="array" aca="1" ref="F127" ca="1">IF(A127&lt;&gt;"",INDEX(BDD_REVETEMENTS_EXTERIEURS!A:BV,E127,MATCH($F$8,REFERENCEMENT_FACADE[#Headers],0)),"")</f>
        <v>0</v>
      </c>
    </row>
    <row r="128" spans="1:6" x14ac:dyDescent="0.25">
      <c r="A128" s="3">
        <f>IF(AND(A127&lt;COUNTIF(REFERENCEMENT_FACADE[DATE REFERENCEMENT],"&lt;&gt;"&amp;""),A127&gt;0),'PR-tampon'!A127+1,"")</f>
        <v>120</v>
      </c>
      <c r="B128" s="3">
        <f ca="1">IFERROR(IF(A128="","",VLOOKUP($A128,REFERENCEMENT_FACADE[[Ordre]:[Eligibilité procédé]],2,FALSE)),"")</f>
        <v>125</v>
      </c>
      <c r="C128" t="str" cm="1">
        <f t="array" aca="1" ref="C128" ca="1">IF(B128&lt;&gt;"",INDEX(BDD_REVETEMENTS_EXTERIEURS!A:CJ,B128,MATCH($C$8,REFERENCEMENT_FACADE[#Headers],0)),"")</f>
        <v>Bardage rapporté en terre cuite</v>
      </c>
      <c r="D128">
        <f ca="1">IF($B$6=TRUE,IF(C128&lt;&gt;"",COUNTIF(INDIRECT("$C$"&amp;ROW($C$9)&amp;":$C$"&amp;487-COUNTBLANK($C$9:$C$487)),"&lt;"&amp;C128)+COUNTIF(C$9:C128,C128),""),IF(C128&lt;&gt;"",COUNTIF(INDIRECT("$C$"&amp;ROW($C$9)&amp;":$C$"&amp;487-COUNTBLANK($C$9:$C$487)),"&gt;"&amp;C128)+COUNTIF(C$9:C128,C128),""))</f>
        <v>95</v>
      </c>
      <c r="E128">
        <f t="shared" ca="1" si="1"/>
        <v>131</v>
      </c>
      <c r="F128" s="120" cm="1">
        <f t="array" aca="1" ref="F128" ca="1">IF(A128&lt;&gt;"",INDEX(BDD_REVETEMENTS_EXTERIEURS!A:BV,E128,MATCH($F$8,REFERENCEMENT_FACADE[#Headers],0)),"")</f>
        <v>0</v>
      </c>
    </row>
    <row r="129" spans="1:6" x14ac:dyDescent="0.25">
      <c r="A129" s="3">
        <f>IF(AND(A128&lt;COUNTIF(REFERENCEMENT_FACADE[DATE REFERENCEMENT],"&lt;&gt;"&amp;""),A128&gt;0),'PR-tampon'!A128+1,"")</f>
        <v>121</v>
      </c>
      <c r="B129" s="3">
        <f ca="1">IFERROR(IF(A129="","",VLOOKUP($A129,REFERENCEMENT_FACADE[[Ordre]:[Eligibilité procédé]],2,FALSE)),"")</f>
        <v>126</v>
      </c>
      <c r="C129" t="str" cm="1">
        <f t="array" aca="1" ref="C129" ca="1">IF(B129&lt;&gt;"",INDEX(BDD_REVETEMENTS_EXTERIEURS!A:CJ,B129,MATCH($C$8,REFERENCEMENT_FACADE[#Headers],0)),"")</f>
        <v>Bardage rapporté en terre cuite</v>
      </c>
      <c r="D129">
        <f ca="1">IF($B$6=TRUE,IF(C129&lt;&gt;"",COUNTIF(INDIRECT("$C$"&amp;ROW($C$9)&amp;":$C$"&amp;487-COUNTBLANK($C$9:$C$487)),"&lt;"&amp;C129)+COUNTIF(C$9:C129,C129),""),IF(C129&lt;&gt;"",COUNTIF(INDIRECT("$C$"&amp;ROW($C$9)&amp;":$C$"&amp;487-COUNTBLANK($C$9:$C$487)),"&gt;"&amp;C129)+COUNTIF(C$9:C129,C129),""))</f>
        <v>96</v>
      </c>
      <c r="E129">
        <f t="shared" ca="1" si="1"/>
        <v>143</v>
      </c>
      <c r="F129" s="120" cm="1">
        <f t="array" aca="1" ref="F129" ca="1">IF(A129&lt;&gt;"",INDEX(BDD_REVETEMENTS_EXTERIEURS!A:BV,E129,MATCH($F$8,REFERENCEMENT_FACADE[#Headers],0)),"")</f>
        <v>0</v>
      </c>
    </row>
    <row r="130" spans="1:6" x14ac:dyDescent="0.25">
      <c r="A130" s="3">
        <f>IF(AND(A129&lt;COUNTIF(REFERENCEMENT_FACADE[DATE REFERENCEMENT],"&lt;&gt;"&amp;""),A129&gt;0),'PR-tampon'!A129+1,"")</f>
        <v>122</v>
      </c>
      <c r="B130" s="3">
        <f ca="1">IFERROR(IF(A130="","",VLOOKUP($A130,REFERENCEMENT_FACADE[[Ordre]:[Eligibilité procédé]],2,FALSE)),"")</f>
        <v>127</v>
      </c>
      <c r="C130" t="str" cm="1">
        <f t="array" aca="1" ref="C130" ca="1">IF(B130&lt;&gt;"",INDEX(BDD_REVETEMENTS_EXTERIEURS!A:CJ,B130,MATCH($C$8,REFERENCEMENT_FACADE[#Headers],0)),"")</f>
        <v>ETICS sur PSE</v>
      </c>
      <c r="D130">
        <f ca="1">IF($B$6=TRUE,IF(C130&lt;&gt;"",COUNTIF(INDIRECT("$C$"&amp;ROW($C$9)&amp;":$C$"&amp;487-COUNTBLANK($C$9:$C$487)),"&lt;"&amp;C130)+COUNTIF(C$9:C130,C130),""),IF(C130&lt;&gt;"",COUNTIF(INDIRECT("$C$"&amp;ROW($C$9)&amp;":$C$"&amp;487-COUNTBLANK($C$9:$C$487)),"&gt;"&amp;C130)+COUNTIF(C$9:C130,C130),""))</f>
        <v>64</v>
      </c>
      <c r="E130">
        <f t="shared" ca="1" si="1"/>
        <v>171</v>
      </c>
      <c r="F130" s="120" cm="1">
        <f t="array" aca="1" ref="F130" ca="1">IF(A130&lt;&gt;"",INDEX(BDD_REVETEMENTS_EXTERIEURS!A:BV,E130,MATCH($F$8,REFERENCEMENT_FACADE[#Headers],0)),"")</f>
        <v>0</v>
      </c>
    </row>
    <row r="131" spans="1:6" x14ac:dyDescent="0.25">
      <c r="A131" s="3">
        <f>IF(AND(A130&lt;COUNTIF(REFERENCEMENT_FACADE[DATE REFERENCEMENT],"&lt;&gt;"&amp;""),A130&gt;0),'PR-tampon'!A130+1,"")</f>
        <v>123</v>
      </c>
      <c r="B131" s="3">
        <f ca="1">IFERROR(IF(A131="","",VLOOKUP($A131,REFERENCEMENT_FACADE[[Ordre]:[Eligibilité procédé]],2,FALSE)),"")</f>
        <v>128</v>
      </c>
      <c r="C131" t="str" cm="1">
        <f t="array" aca="1" ref="C131" ca="1">IF(B131&lt;&gt;"",INDEX(BDD_REVETEMENTS_EXTERIEURS!A:CJ,B131,MATCH($C$8,REFERENCEMENT_FACADE[#Headers],0)),"")</f>
        <v>Vêture - vêtage en terre-cuite</v>
      </c>
      <c r="D131">
        <f ca="1">IF($B$6=TRUE,IF(C131&lt;&gt;"",COUNTIF(INDIRECT("$C$"&amp;ROW($C$9)&amp;":$C$"&amp;487-COUNTBLANK($C$9:$C$487)),"&lt;"&amp;C131)+COUNTIF(C$9:C131,C131),""),IF(C131&lt;&gt;"",COUNTIF(INDIRECT("$C$"&amp;ROW($C$9)&amp;":$C$"&amp;487-COUNTBLANK($C$9:$C$487)),"&gt;"&amp;C131)+COUNTIF(C$9:C131,C131),""))</f>
        <v>2</v>
      </c>
      <c r="E131">
        <f t="shared" ca="1" si="1"/>
        <v>53</v>
      </c>
      <c r="F131" s="120" cm="1">
        <f t="array" aca="1" ref="F131" ca="1">IF(A131&lt;&gt;"",INDEX(BDD_REVETEMENTS_EXTERIEURS!A:BV,E131,MATCH($F$8,REFERENCEMENT_FACADE[#Headers],0)),"")</f>
        <v>2</v>
      </c>
    </row>
    <row r="132" spans="1:6" x14ac:dyDescent="0.25">
      <c r="A132" s="3">
        <f>IF(AND(A131&lt;COUNTIF(REFERENCEMENT_FACADE[DATE REFERENCEMENT],"&lt;&gt;"&amp;""),A131&gt;0),'PR-tampon'!A131+1,"")</f>
        <v>124</v>
      </c>
      <c r="B132" s="3">
        <f ca="1">IFERROR(IF(A132="","",VLOOKUP($A132,REFERENCEMENT_FACADE[[Ordre]:[Eligibilité procédé]],2,FALSE)),"")</f>
        <v>129</v>
      </c>
      <c r="C132" t="str" cm="1">
        <f t="array" aca="1" ref="C132" ca="1">IF(B132&lt;&gt;"",INDEX(BDD_REVETEMENTS_EXTERIEURS!A:CJ,B132,MATCH($C$8,REFERENCEMENT_FACADE[#Headers],0)),"")</f>
        <v>Façade légère à ossature bois/aluminium</v>
      </c>
      <c r="D132">
        <f ca="1">IF($B$6=TRUE,IF(C132&lt;&gt;"",COUNTIF(INDIRECT("$C$"&amp;ROW($C$9)&amp;":$C$"&amp;487-COUNTBLANK($C$9:$C$487)),"&lt;"&amp;C132)+COUNTIF(C$9:C132,C132),""),IF(C132&lt;&gt;"",COUNTIF(INDIRECT("$C$"&amp;ROW($C$9)&amp;":$C$"&amp;487-COUNTBLANK($C$9:$C$487)),"&gt;"&amp;C132)+COUNTIF(C$9:C132,C132),""))</f>
        <v>52</v>
      </c>
      <c r="E132">
        <f t="shared" ca="1" si="1"/>
        <v>105</v>
      </c>
      <c r="F132" s="120" cm="1">
        <f t="array" aca="1" ref="F132" ca="1">IF(A132&lt;&gt;"",INDEX(BDD_REVETEMENTS_EXTERIEURS!A:BV,E132,MATCH($F$8,REFERENCEMENT_FACADE[#Headers],0)),"")</f>
        <v>0</v>
      </c>
    </row>
    <row r="133" spans="1:6" x14ac:dyDescent="0.25">
      <c r="A133" s="3">
        <f>IF(AND(A132&lt;COUNTIF(REFERENCEMENT_FACADE[DATE REFERENCEMENT],"&lt;&gt;"&amp;""),A132&gt;0),'PR-tampon'!A132+1,"")</f>
        <v>125</v>
      </c>
      <c r="B133" s="3">
        <f ca="1">IFERROR(IF(A133="","",VLOOKUP($A133,REFERENCEMENT_FACADE[[Ordre]:[Eligibilité procédé]],2,FALSE)),"")</f>
        <v>130</v>
      </c>
      <c r="C133" t="str" cm="1">
        <f t="array" aca="1" ref="C133" ca="1">IF(B133&lt;&gt;"",INDEX(BDD_REVETEMENTS_EXTERIEURS!A:CJ,B133,MATCH($C$8,REFERENCEMENT_FACADE[#Headers],0)),"")</f>
        <v>Façade légère à ossature bois/aluminium</v>
      </c>
      <c r="D133">
        <f ca="1">IF($B$6=TRUE,IF(C133&lt;&gt;"",COUNTIF(INDIRECT("$C$"&amp;ROW($C$9)&amp;":$C$"&amp;487-COUNTBLANK($C$9:$C$487)),"&lt;"&amp;C133)+COUNTIF(C$9:C133,C133),""),IF(C133&lt;&gt;"",COUNTIF(INDIRECT("$C$"&amp;ROW($C$9)&amp;":$C$"&amp;487-COUNTBLANK($C$9:$C$487)),"&gt;"&amp;C133)+COUNTIF(C$9:C133,C133),""))</f>
        <v>53</v>
      </c>
      <c r="E133">
        <f t="shared" ca="1" si="1"/>
        <v>123</v>
      </c>
      <c r="F133" s="120" cm="1">
        <f t="array" aca="1" ref="F133" ca="1">IF(A133&lt;&gt;"",INDEX(BDD_REVETEMENTS_EXTERIEURS!A:BV,E133,MATCH($F$8,REFERENCEMENT_FACADE[#Headers],0)),"")</f>
        <v>0</v>
      </c>
    </row>
    <row r="134" spans="1:6" x14ac:dyDescent="0.25">
      <c r="A134" s="3">
        <f>IF(AND(A133&lt;COUNTIF(REFERENCEMENT_FACADE[DATE REFERENCEMENT],"&lt;&gt;"&amp;""),A133&gt;0),'PR-tampon'!A133+1,"")</f>
        <v>126</v>
      </c>
      <c r="B134" s="3">
        <f ca="1">IFERROR(IF(A134="","",VLOOKUP($A134,REFERENCEMENT_FACADE[[Ordre]:[Eligibilité procédé]],2,FALSE)),"")</f>
        <v>131</v>
      </c>
      <c r="C134" t="str" cm="1">
        <f t="array" aca="1" ref="C134" ca="1">IF(B134&lt;&gt;"",INDEX(BDD_REVETEMENTS_EXTERIEURS!A:CJ,B134,MATCH($C$8,REFERENCEMENT_FACADE[#Headers],0)),"")</f>
        <v>Bardage rapporté en panneaux de fibres-ciment (fixations invisibles)</v>
      </c>
      <c r="D134">
        <f ca="1">IF($B$6=TRUE,IF(C134&lt;&gt;"",COUNTIF(INDIRECT("$C$"&amp;ROW($C$9)&amp;":$C$"&amp;487-COUNTBLANK($C$9:$C$487)),"&lt;"&amp;C134)+COUNTIF(C$9:C134,C134),""),IF(C134&lt;&gt;"",COUNTIF(INDIRECT("$C$"&amp;ROW($C$9)&amp;":$C$"&amp;487-COUNTBLANK($C$9:$C$487)),"&gt;"&amp;C134)+COUNTIF(C$9:C134,C134),""))</f>
        <v>120</v>
      </c>
      <c r="E134">
        <f ca="1">IFERROR(INDEX($A$9:$D$486,MATCH(ROW(D134)-ROW($B$8),$D$9:$D$486,0),2),"")</f>
        <v>26</v>
      </c>
      <c r="F134" s="120" cm="1">
        <f t="array" aca="1" ref="F134" ca="1">IF(A134&lt;&gt;"",INDEX(BDD_REVETEMENTS_EXTERIEURS!A:BV,E134,MATCH($F$8,REFERENCEMENT_FACADE[#Headers],0)),"")</f>
        <v>2</v>
      </c>
    </row>
    <row r="135" spans="1:6" x14ac:dyDescent="0.25">
      <c r="A135" s="3">
        <f>IF(AND(A134&lt;COUNTIF(REFERENCEMENT_FACADE[DATE REFERENCEMENT],"&lt;&gt;"&amp;""),A134&gt;0),'PR-tampon'!A134+1,"")</f>
        <v>127</v>
      </c>
      <c r="B135" s="3">
        <f ca="1">IFERROR(IF(A135="","",VLOOKUP($A135,REFERENCEMENT_FACADE[[Ordre]:[Eligibilité procédé]],2,FALSE)),"")</f>
        <v>132</v>
      </c>
      <c r="C135" t="str" cm="1">
        <f t="array" aca="1" ref="C135" ca="1">IF(B135&lt;&gt;"",INDEX(BDD_REVETEMENTS_EXTERIEURS!A:CJ,B135,MATCH($C$8,REFERENCEMENT_FACADE[#Headers],0)),"")</f>
        <v>Bardage rapporté en revêtement collé sur plaque en nid d'abeille</v>
      </c>
      <c r="D135">
        <f ca="1">IF($B$6=TRUE,IF(C135&lt;&gt;"",COUNTIF(INDIRECT("$C$"&amp;ROW($C$9)&amp;":$C$"&amp;487-COUNTBLANK($C$9:$C$487)),"&lt;"&amp;C135)+COUNTIF(C$9:C135,C135),""),IF(C135&lt;&gt;"",COUNTIF(INDIRECT("$C$"&amp;ROW($C$9)&amp;":$C$"&amp;487-COUNTBLANK($C$9:$C$487)),"&gt;"&amp;C135)+COUNTIF(C$9:C135,C135),""))</f>
        <v>106</v>
      </c>
      <c r="E135">
        <f t="shared" ca="1" si="1"/>
        <v>52</v>
      </c>
      <c r="F135" s="120" cm="1">
        <f t="array" aca="1" ref="F135" ca="1">IF(A135&lt;&gt;"",INDEX(BDD_REVETEMENTS_EXTERIEURS!A:BV,E135,MATCH($F$8,REFERENCEMENT_FACADE[#Headers],0)),"")</f>
        <v>2</v>
      </c>
    </row>
    <row r="136" spans="1:6" x14ac:dyDescent="0.25">
      <c r="A136" s="3">
        <f>IF(AND(A135&lt;COUNTIF(REFERENCEMENT_FACADE[DATE REFERENCEMENT],"&lt;&gt;"&amp;""),A135&gt;0),'PR-tampon'!A135+1,"")</f>
        <v>128</v>
      </c>
      <c r="B136" s="3">
        <f ca="1">IFERROR(IF(A136="","",VLOOKUP($A136,REFERENCEMENT_FACADE[[Ordre]:[Eligibilité procédé]],2,FALSE)),"")</f>
        <v>133</v>
      </c>
      <c r="C136" t="str" cm="1">
        <f t="array" aca="1" ref="C136" ca="1">IF(B136&lt;&gt;"",INDEX(BDD_REVETEMENTS_EXTERIEURS!A:CJ,B136,MATCH($C$8,REFERENCEMENT_FACADE[#Headers],0)),"")</f>
        <v>Enduit du botte de paille</v>
      </c>
      <c r="D136">
        <f ca="1">IF($B$6=TRUE,IF(C136&lt;&gt;"",COUNTIF(INDIRECT("$C$"&amp;ROW($C$9)&amp;":$C$"&amp;487-COUNTBLANK($C$9:$C$487)),"&lt;"&amp;C136)+COUNTIF(C$9:C136,C136),""),IF(C136&lt;&gt;"",COUNTIF(INDIRECT("$C$"&amp;ROW($C$9)&amp;":$C$"&amp;487-COUNTBLANK($C$9:$C$487)),"&gt;"&amp;C136)+COUNTIF(C$9:C136,C136),""))</f>
        <v>87</v>
      </c>
      <c r="E136">
        <f t="shared" ca="1" si="1"/>
        <v>68</v>
      </c>
      <c r="F136" s="120" cm="1">
        <f t="array" aca="1" ref="F136" ca="1">IF(A136&lt;&gt;"",INDEX(BDD_REVETEMENTS_EXTERIEURS!A:BV,E136,MATCH($F$8,REFERENCEMENT_FACADE[#Headers],0)),"")</f>
        <v>0</v>
      </c>
    </row>
    <row r="137" spans="1:6" x14ac:dyDescent="0.25">
      <c r="A137" s="3">
        <f>IF(AND(A136&lt;COUNTIF(REFERENCEMENT_FACADE[DATE REFERENCEMENT],"&lt;&gt;"&amp;""),A136&gt;0),'PR-tampon'!A136+1,"")</f>
        <v>129</v>
      </c>
      <c r="B137" s="3">
        <f ca="1">IFERROR(IF(A137="","",VLOOKUP($A137,REFERENCEMENT_FACADE[[Ordre]:[Eligibilité procédé]],2,FALSE)),"")</f>
        <v>134</v>
      </c>
      <c r="C137" t="str" cm="1">
        <f t="array" aca="1" ref="C137" ca="1">IF(B137&lt;&gt;"",INDEX(BDD_REVETEMENTS_EXTERIEURS!A:CJ,B137,MATCH($C$8,REFERENCEMENT_FACADE[#Headers],0)),"")</f>
        <v>ETICS sur laine de roche</v>
      </c>
      <c r="D137">
        <f ca="1">IF($B$6=TRUE,IF(C137&lt;&gt;"",COUNTIF(INDIRECT("$C$"&amp;ROW($C$9)&amp;":$C$"&amp;487-COUNTBLANK($C$9:$C$487)),"&lt;"&amp;C137)+COUNTIF(C$9:C137,C137),""),IF(C137&lt;&gt;"",COUNTIF(INDIRECT("$C$"&amp;ROW($C$9)&amp;":$C$"&amp;487-COUNTBLANK($C$9:$C$487)),"&gt;"&amp;C137)+COUNTIF(C$9:C137,C137),""))</f>
        <v>71</v>
      </c>
      <c r="E137">
        <f t="shared" ca="1" si="1"/>
        <v>51</v>
      </c>
      <c r="F137" s="120" cm="1">
        <f t="array" aca="1" ref="F137" ca="1">IF(A137&lt;&gt;"",INDEX(BDD_REVETEMENTS_EXTERIEURS!A:BV,E137,MATCH($F$8,REFERENCEMENT_FACADE[#Headers],0)),"")</f>
        <v>0</v>
      </c>
    </row>
    <row r="138" spans="1:6" x14ac:dyDescent="0.25">
      <c r="A138" s="3">
        <f>IF(AND(A137&lt;COUNTIF(REFERENCEMENT_FACADE[DATE REFERENCEMENT],"&lt;&gt;"&amp;""),A137&gt;0),'PR-tampon'!A137+1,"")</f>
        <v>130</v>
      </c>
      <c r="B138" s="3">
        <f ca="1">IFERROR(IF(A138="","",VLOOKUP($A138,REFERENCEMENT_FACADE[[Ordre]:[Eligibilité procédé]],2,FALSE)),"")</f>
        <v>135</v>
      </c>
      <c r="C138" t="str" cm="1">
        <f t="array" aca="1" ref="C138" ca="1">IF(B138&lt;&gt;"",INDEX(BDD_REVETEMENTS_EXTERIEURS!A:CJ,B138,MATCH($C$8,REFERENCEMENT_FACADE[#Headers],0)),"")</f>
        <v>Bardage bois en lame</v>
      </c>
      <c r="D138">
        <f ca="1">IF($B$6=TRUE,IF(C138&lt;&gt;"",COUNTIF(INDIRECT("$C$"&amp;ROW($C$9)&amp;":$C$"&amp;487-COUNTBLANK($C$9:$C$487)),"&lt;"&amp;C138)+COUNTIF(C$9:C138,C138),""),IF(C138&lt;&gt;"",COUNTIF(INDIRECT("$C$"&amp;ROW($C$9)&amp;":$C$"&amp;487-COUNTBLANK($C$9:$C$487)),"&gt;"&amp;C138)+COUNTIF(C$9:C138,C138),""))</f>
        <v>188</v>
      </c>
      <c r="E138">
        <f t="shared" ref="E138:E201" ca="1" si="2">IFERROR(INDEX($A$9:$D$486,MATCH(ROW(D138)-ROW($B$8),$D$9:$D$486,0),2),"")</f>
        <v>189</v>
      </c>
      <c r="F138" s="120" cm="1">
        <f t="array" aca="1" ref="F138" ca="1">IF(A138&lt;&gt;"",INDEX(BDD_REVETEMENTS_EXTERIEURS!A:BV,E138,MATCH($F$8,REFERENCEMENT_FACADE[#Headers],0)),"")</f>
        <v>0</v>
      </c>
    </row>
    <row r="139" spans="1:6" x14ac:dyDescent="0.25">
      <c r="A139" s="3">
        <f>IF(AND(A138&lt;COUNTIF(REFERENCEMENT_FACADE[DATE REFERENCEMENT],"&lt;&gt;"&amp;""),A138&gt;0),'PR-tampon'!A138+1,"")</f>
        <v>131</v>
      </c>
      <c r="B139" s="3">
        <f ca="1">IFERROR(IF(A139="","",VLOOKUP($A139,REFERENCEMENT_FACADE[[Ordre]:[Eligibilité procédé]],2,FALSE)),"")</f>
        <v>136</v>
      </c>
      <c r="C139" t="str" cm="1">
        <f t="array" aca="1" ref="C139" ca="1">IF(B139&lt;&gt;"",INDEX(BDD_REVETEMENTS_EXTERIEURS!A:CJ,B139,MATCH($C$8,REFERENCEMENT_FACADE[#Headers],0)),"")</f>
        <v>Bardage bois en panneaux de contreplaqué</v>
      </c>
      <c r="D139">
        <f ca="1">IF($B$6=TRUE,IF(C139&lt;&gt;"",COUNTIF(INDIRECT("$C$"&amp;ROW($C$9)&amp;":$C$"&amp;487-COUNTBLANK($C$9:$C$487)),"&lt;"&amp;C139)+COUNTIF(C$9:C139,C139),""),IF(C139&lt;&gt;"",COUNTIF(INDIRECT("$C$"&amp;ROW($C$9)&amp;":$C$"&amp;487-COUNTBLANK($C$9:$C$487)),"&gt;"&amp;C139)+COUNTIF(C$9:C139,C139),""))</f>
        <v>184</v>
      </c>
      <c r="E139">
        <f t="shared" ca="1" si="2"/>
        <v>190</v>
      </c>
      <c r="F139" s="120" cm="1">
        <f t="array" aca="1" ref="F139" ca="1">IF(A139&lt;&gt;"",INDEX(BDD_REVETEMENTS_EXTERIEURS!A:BV,E139,MATCH($F$8,REFERENCEMENT_FACADE[#Headers],0)),"")</f>
        <v>0</v>
      </c>
    </row>
    <row r="140" spans="1:6" x14ac:dyDescent="0.25">
      <c r="A140" s="3">
        <f>IF(AND(A139&lt;COUNTIF(REFERENCEMENT_FACADE[DATE REFERENCEMENT],"&lt;&gt;"&amp;""),A139&gt;0),'PR-tampon'!A139+1,"")</f>
        <v>132</v>
      </c>
      <c r="B140" s="3">
        <f ca="1">IFERROR(IF(A140="","",VLOOKUP($A140,REFERENCEMENT_FACADE[[Ordre]:[Eligibilité procédé]],2,FALSE)),"")</f>
        <v>137</v>
      </c>
      <c r="C140" t="str" cm="1">
        <f t="array" aca="1" ref="C140" ca="1">IF(B140&lt;&gt;"",INDEX(BDD_REVETEMENTS_EXTERIEURS!A:CJ,B140,MATCH($C$8,REFERENCEMENT_FACADE[#Headers],0)),"")</f>
        <v>Bardage rapporté en tuile de terre cuite</v>
      </c>
      <c r="D140">
        <f ca="1">IF($B$6=TRUE,IF(C140&lt;&gt;"",COUNTIF(INDIRECT("$C$"&amp;ROW($C$9)&amp;":$C$"&amp;487-COUNTBLANK($C$9:$C$487)),"&lt;"&amp;C140)+COUNTIF(C$9:C140,C140),""),IF(C140&lt;&gt;"",COUNTIF(INDIRECT("$C$"&amp;ROW($C$9)&amp;":$C$"&amp;487-COUNTBLANK($C$9:$C$487)),"&gt;"&amp;C140)+COUNTIF(C$9:C140,C140),""))</f>
        <v>92</v>
      </c>
      <c r="E140">
        <f t="shared" ca="1" si="2"/>
        <v>191</v>
      </c>
      <c r="F140" s="120" cm="1">
        <f t="array" aca="1" ref="F140" ca="1">IF(A140&lt;&gt;"",INDEX(BDD_REVETEMENTS_EXTERIEURS!A:BV,E140,MATCH($F$8,REFERENCEMENT_FACADE[#Headers],0)),"")</f>
        <v>0</v>
      </c>
    </row>
    <row r="141" spans="1:6" x14ac:dyDescent="0.25">
      <c r="A141" s="3">
        <f>IF(AND(A140&lt;COUNTIF(REFERENCEMENT_FACADE[DATE REFERENCEMENT],"&lt;&gt;"&amp;""),A140&gt;0),'PR-tampon'!A140+1,"")</f>
        <v>133</v>
      </c>
      <c r="B141" s="3">
        <f ca="1">IFERROR(IF(A141="","",VLOOKUP($A141,REFERENCEMENT_FACADE[[Ordre]:[Eligibilité procédé]],2,FALSE)),"")</f>
        <v>138</v>
      </c>
      <c r="C141" t="str" cm="1">
        <f t="array" aca="1" ref="C141" ca="1">IF(B141&lt;&gt;"",INDEX(BDD_REVETEMENTS_EXTERIEURS!A:CJ,B141,MATCH($C$8,REFERENCEMENT_FACADE[#Headers],0)),"")</f>
        <v>Bardage rapporté réalisé par plaques nervurées ou ondulées (acier protégé ou acier inoxydable) (Hors cassettes, clins, lames)</v>
      </c>
      <c r="D141">
        <f ca="1">IF($B$6=TRUE,IF(C141&lt;&gt;"",COUNTIF(INDIRECT("$C$"&amp;ROW($C$9)&amp;":$C$"&amp;487-COUNTBLANK($C$9:$C$487)),"&lt;"&amp;C141)+COUNTIF(C$9:C141,C141),""),IF(C141&lt;&gt;"",COUNTIF(INDIRECT("$C$"&amp;ROW($C$9)&amp;":$C$"&amp;487-COUNTBLANK($C$9:$C$487)),"&gt;"&amp;C141)+COUNTIF(C$9:C141,C141),""))</f>
        <v>91</v>
      </c>
      <c r="E141">
        <f t="shared" ca="1" si="2"/>
        <v>102</v>
      </c>
      <c r="F141" s="120" cm="1">
        <f t="array" aca="1" ref="F141" ca="1">IF(A141&lt;&gt;"",INDEX(BDD_REVETEMENTS_EXTERIEURS!A:BV,E141,MATCH($F$8,REFERENCEMENT_FACADE[#Headers],0)),"")</f>
        <v>0</v>
      </c>
    </row>
    <row r="142" spans="1:6" x14ac:dyDescent="0.25">
      <c r="A142" s="3">
        <f>IF(AND(A141&lt;COUNTIF(REFERENCEMENT_FACADE[DATE REFERENCEMENT],"&lt;&gt;"&amp;""),A141&gt;0),'PR-tampon'!A141+1,"")</f>
        <v>134</v>
      </c>
      <c r="B142" s="3">
        <f ca="1">IFERROR(IF(A142="","",VLOOKUP($A142,REFERENCEMENT_FACADE[[Ordre]:[Eligibilité procédé]],2,FALSE)),"")</f>
        <v>139</v>
      </c>
      <c r="C142" t="str" cm="1">
        <f t="array" aca="1" ref="C142" ca="1">IF(B142&lt;&gt;"",INDEX(BDD_REVETEMENTS_EXTERIEURS!A:CJ,B142,MATCH($C$8,REFERENCEMENT_FACADE[#Headers],0)),"")</f>
        <v>Bardage simple ou double peau (acier protégé ou acier inoxydable)</v>
      </c>
      <c r="D142">
        <f ca="1">IF($B$6=TRUE,IF(C142&lt;&gt;"",COUNTIF(INDIRECT("$C$"&amp;ROW($C$9)&amp;":$C$"&amp;487-COUNTBLANK($C$9:$C$487)),"&lt;"&amp;C142)+COUNTIF(C$9:C142,C142),""),IF(C142&lt;&gt;"",COUNTIF(INDIRECT("$C$"&amp;ROW($C$9)&amp;":$C$"&amp;487-COUNTBLANK($C$9:$C$487)),"&gt;"&amp;C142)+COUNTIF(C$9:C142,C142),""))</f>
        <v>89</v>
      </c>
      <c r="E142">
        <f t="shared" ca="1" si="2"/>
        <v>157</v>
      </c>
      <c r="F142" s="120" cm="1">
        <f t="array" aca="1" ref="F142" ca="1">IF(A142&lt;&gt;"",INDEX(BDD_REVETEMENTS_EXTERIEURS!A:BV,E142,MATCH($F$8,REFERENCEMENT_FACADE[#Headers],0)),"")</f>
        <v>0</v>
      </c>
    </row>
    <row r="143" spans="1:6" x14ac:dyDescent="0.25">
      <c r="A143" s="3">
        <f>IF(AND(A142&lt;COUNTIF(REFERENCEMENT_FACADE[DATE REFERENCEMENT],"&lt;&gt;"&amp;""),A142&gt;0),'PR-tampon'!A142+1,"")</f>
        <v>135</v>
      </c>
      <c r="B143" s="3">
        <f ca="1">IFERROR(IF(A143="","",VLOOKUP($A143,REFERENCEMENT_FACADE[[Ordre]:[Eligibilité procédé]],2,FALSE)),"")</f>
        <v>140</v>
      </c>
      <c r="C143" t="str" cm="1">
        <f t="array" aca="1" ref="C143" ca="1">IF(B143&lt;&gt;"",INDEX(BDD_REVETEMENTS_EXTERIEURS!A:CJ,B143,MATCH($C$8,REFERENCEMENT_FACADE[#Headers],0)),"")</f>
        <v>Bardage rapporté en céramique</v>
      </c>
      <c r="D143">
        <f ca="1">IF($B$6=TRUE,IF(C143&lt;&gt;"",COUNTIF(INDIRECT("$C$"&amp;ROW($C$9)&amp;":$C$"&amp;487-COUNTBLANK($C$9:$C$487)),"&lt;"&amp;C143)+COUNTIF(C$9:C143,C143),""),IF(C143&lt;&gt;"",COUNTIF(INDIRECT("$C$"&amp;ROW($C$9)&amp;":$C$"&amp;487-COUNTBLANK($C$9:$C$487)),"&gt;"&amp;C143)+COUNTIF(C$9:C143,C143),""))</f>
        <v>155</v>
      </c>
      <c r="E143">
        <f t="shared" ca="1" si="2"/>
        <v>186</v>
      </c>
      <c r="F143" s="120" cm="1">
        <f t="array" aca="1" ref="F143" ca="1">IF(A143&lt;&gt;"",INDEX(BDD_REVETEMENTS_EXTERIEURS!A:BV,E143,MATCH($F$8,REFERENCEMENT_FACADE[#Headers],0)),"")</f>
        <v>0</v>
      </c>
    </row>
    <row r="144" spans="1:6" x14ac:dyDescent="0.25">
      <c r="A144" s="3">
        <f>IF(AND(A143&lt;COUNTIF(REFERENCEMENT_FACADE[DATE REFERENCEMENT],"&lt;&gt;"&amp;""),A143&gt;0),'PR-tampon'!A143+1,"")</f>
        <v>136</v>
      </c>
      <c r="B144" s="3">
        <f ca="1">IFERROR(IF(A144="","",VLOOKUP($A144,REFERENCEMENT_FACADE[[Ordre]:[Eligibilité procédé]],2,FALSE)),"")</f>
        <v>141</v>
      </c>
      <c r="C144" t="str" cm="1">
        <f t="array" aca="1" ref="C144" ca="1">IF(B144&lt;&gt;"",INDEX(BDD_REVETEMENTS_EXTERIEURS!A:CJ,B144,MATCH($C$8,REFERENCEMENT_FACADE[#Headers],0)),"")</f>
        <v>Bardage rapporté en fibres-bois</v>
      </c>
      <c r="D144">
        <f ca="1">IF($B$6=TRUE,IF(C144&lt;&gt;"",COUNTIF(INDIRECT("$C$"&amp;ROW($C$9)&amp;":$C$"&amp;487-COUNTBLANK($C$9:$C$487)),"&lt;"&amp;C144)+COUNTIF(C$9:C144,C144),""),IF(C144&lt;&gt;"",COUNTIF(INDIRECT("$C$"&amp;ROW($C$9)&amp;":$C$"&amp;487-COUNTBLANK($C$9:$C$487)),"&gt;"&amp;C144)+COUNTIF(C$9:C144,C144),""))</f>
        <v>151</v>
      </c>
      <c r="E144">
        <f t="shared" ca="1" si="2"/>
        <v>50</v>
      </c>
      <c r="F144" s="120" cm="1">
        <f t="array" aca="1" ref="F144" ca="1">IF(A144&lt;&gt;"",INDEX(BDD_REVETEMENTS_EXTERIEURS!A:BV,E144,MATCH($F$8,REFERENCEMENT_FACADE[#Headers],0)),"")</f>
        <v>0</v>
      </c>
    </row>
    <row r="145" spans="1:6" x14ac:dyDescent="0.25">
      <c r="A145" s="3">
        <f>IF(AND(A144&lt;COUNTIF(REFERENCEMENT_FACADE[DATE REFERENCEMENT],"&lt;&gt;"&amp;""),A144&gt;0),'PR-tampon'!A144+1,"")</f>
        <v>137</v>
      </c>
      <c r="B145" s="3">
        <f ca="1">IFERROR(IF(A145="","",VLOOKUP($A145,REFERENCEMENT_FACADE[[Ordre]:[Eligibilité procédé]],2,FALSE)),"")</f>
        <v>142</v>
      </c>
      <c r="C145" t="str" cm="1">
        <f t="array" aca="1" ref="C145" ca="1">IF(B145&lt;&gt;"",INDEX(BDD_REVETEMENTS_EXTERIEURS!A:CJ,B145,MATCH($C$8,REFERENCEMENT_FACADE[#Headers],0)),"")</f>
        <v>Bardage rapporté en lames de fibres-ciment</v>
      </c>
      <c r="D145">
        <f ca="1">IF($B$6=TRUE,IF(C145&lt;&gt;"",COUNTIF(INDIRECT("$C$"&amp;ROW($C$9)&amp;":$C$"&amp;487-COUNTBLANK($C$9:$C$487)),"&lt;"&amp;C145)+COUNTIF(C$9:C145,C145),""),IF(C145&lt;&gt;"",COUNTIF(INDIRECT("$C$"&amp;ROW($C$9)&amp;":$C$"&amp;487-COUNTBLANK($C$9:$C$487)),"&gt;"&amp;C145)+COUNTIF(C$9:C145,C145),""))</f>
        <v>144</v>
      </c>
      <c r="E145">
        <f t="shared" ca="1" si="2"/>
        <v>156</v>
      </c>
      <c r="F145" s="120" cm="1">
        <f t="array" aca="1" ref="F145" ca="1">IF(A145&lt;&gt;"",INDEX(BDD_REVETEMENTS_EXTERIEURS!A:BV,E145,MATCH($F$8,REFERENCEMENT_FACADE[#Headers],0)),"")</f>
        <v>0</v>
      </c>
    </row>
    <row r="146" spans="1:6" x14ac:dyDescent="0.25">
      <c r="A146" s="3">
        <f>IF(AND(A145&lt;COUNTIF(REFERENCEMENT_FACADE[DATE REFERENCEMENT],"&lt;&gt;"&amp;""),A145&gt;0),'PR-tampon'!A145+1,"")</f>
        <v>138</v>
      </c>
      <c r="B146" s="3">
        <f ca="1">IFERROR(IF(A146="","",VLOOKUP($A146,REFERENCEMENT_FACADE[[Ordre]:[Eligibilité procédé]],2,FALSE)),"")</f>
        <v>143</v>
      </c>
      <c r="C146" t="str" cm="1">
        <f t="array" aca="1" ref="C146" ca="1">IF(B146&lt;&gt;"",INDEX(BDD_REVETEMENTS_EXTERIEURS!A:CJ,B146,MATCH($C$8,REFERENCEMENT_FACADE[#Headers],0)),"")</f>
        <v>Bardage rapporté en panneaux de fibres-ciment (fixations invisibles)</v>
      </c>
      <c r="D146">
        <f ca="1">IF($B$6=TRUE,IF(C146&lt;&gt;"",COUNTIF(INDIRECT("$C$"&amp;ROW($C$9)&amp;":$C$"&amp;487-COUNTBLANK($C$9:$C$487)),"&lt;"&amp;C146)+COUNTIF(C$9:C146,C146),""),IF(C146&lt;&gt;"",COUNTIF(INDIRECT("$C$"&amp;ROW($C$9)&amp;":$C$"&amp;487-COUNTBLANK($C$9:$C$487)),"&gt;"&amp;C146)+COUNTIF(C$9:C146,C146),""))</f>
        <v>121</v>
      </c>
      <c r="E146">
        <f t="shared" ca="1" si="2"/>
        <v>67</v>
      </c>
      <c r="F146" s="120" cm="1">
        <f t="array" aca="1" ref="F146" ca="1">IF(A146&lt;&gt;"",INDEX(BDD_REVETEMENTS_EXTERIEURS!A:BV,E146,MATCH($F$8,REFERENCEMENT_FACADE[#Headers],0)),"")</f>
        <v>0</v>
      </c>
    </row>
    <row r="147" spans="1:6" x14ac:dyDescent="0.25">
      <c r="A147" s="3">
        <f>IF(AND(A146&lt;COUNTIF(REFERENCEMENT_FACADE[DATE REFERENCEMENT],"&lt;&gt;"&amp;""),A146&gt;0),'PR-tampon'!A146+1,"")</f>
        <v>139</v>
      </c>
      <c r="B147" s="3">
        <f ca="1">IFERROR(IF(A147="","",VLOOKUP($A147,REFERENCEMENT_FACADE[[Ordre]:[Eligibilité procédé]],2,FALSE)),"")</f>
        <v>144</v>
      </c>
      <c r="C147" t="str" cm="1">
        <f t="array" aca="1" ref="C147" ca="1">IF(B147&lt;&gt;"",INDEX(BDD_REVETEMENTS_EXTERIEURS!A:CJ,B147,MATCH($C$8,REFERENCEMENT_FACADE[#Headers],0)),"")</f>
        <v>Bardage rapporté en résine acrylique chargé</v>
      </c>
      <c r="D147">
        <f ca="1">IF($B$6=TRUE,IF(C147&lt;&gt;"",COUNTIF(INDIRECT("$C$"&amp;ROW($C$9)&amp;":$C$"&amp;487-COUNTBLANK($C$9:$C$487)),"&lt;"&amp;C147)+COUNTIF(C$9:C147,C147),""),IF(C147&lt;&gt;"",COUNTIF(INDIRECT("$C$"&amp;ROW($C$9)&amp;":$C$"&amp;487-COUNTBLANK($C$9:$C$487)),"&gt;"&amp;C147)+COUNTIF(C$9:C147,C147),""))</f>
        <v>111</v>
      </c>
      <c r="E147">
        <f t="shared" ca="1" si="2"/>
        <v>25</v>
      </c>
      <c r="F147" s="120" cm="1">
        <f t="array" aca="1" ref="F147" ca="1">IF(A147&lt;&gt;"",INDEX(BDD_REVETEMENTS_EXTERIEURS!A:BV,E147,MATCH($F$8,REFERENCEMENT_FACADE[#Headers],0)),"")</f>
        <v>2</v>
      </c>
    </row>
    <row r="148" spans="1:6" x14ac:dyDescent="0.25">
      <c r="A148" s="3">
        <f>IF(AND(A147&lt;COUNTIF(REFERENCEMENT_FACADE[DATE REFERENCEMENT],"&lt;&gt;"&amp;""),A147&gt;0),'PR-tampon'!A147+1,"")</f>
        <v>140</v>
      </c>
      <c r="B148" s="3">
        <f ca="1">IFERROR(IF(A148="","",VLOOKUP($A148,REFERENCEMENT_FACADE[[Ordre]:[Eligibilité procédé]],2,FALSE)),"")</f>
        <v>145</v>
      </c>
      <c r="C148" t="str" cm="1">
        <f t="array" aca="1" ref="C148" ca="1">IF(B148&lt;&gt;"",INDEX(BDD_REVETEMENTS_EXTERIEURS!A:CJ,B148,MATCH($C$8,REFERENCEMENT_FACADE[#Headers],0)),"")</f>
        <v>Bardage rapporté en revêtement collé sur plaque en nid d'abeille</v>
      </c>
      <c r="D148">
        <f ca="1">IF($B$6=TRUE,IF(C148&lt;&gt;"",COUNTIF(INDIRECT("$C$"&amp;ROW($C$9)&amp;":$C$"&amp;487-COUNTBLANK($C$9:$C$487)),"&lt;"&amp;C148)+COUNTIF(C$9:C148,C148),""),IF(C148&lt;&gt;"",COUNTIF(INDIRECT("$C$"&amp;ROW($C$9)&amp;":$C$"&amp;487-COUNTBLANK($C$9:$C$487)),"&gt;"&amp;C148)+COUNTIF(C$9:C148,C148),""))</f>
        <v>107</v>
      </c>
      <c r="E148">
        <f t="shared" ca="1" si="2"/>
        <v>49</v>
      </c>
      <c r="F148" s="120" cm="1">
        <f t="array" aca="1" ref="F148" ca="1">IF(A148&lt;&gt;"",INDEX(BDD_REVETEMENTS_EXTERIEURS!A:BV,E148,MATCH($F$8,REFERENCEMENT_FACADE[#Headers],0)),"")</f>
        <v>2</v>
      </c>
    </row>
    <row r="149" spans="1:6" x14ac:dyDescent="0.25">
      <c r="A149" s="3">
        <f>IF(AND(A148&lt;COUNTIF(REFERENCEMENT_FACADE[DATE REFERENCEMENT],"&lt;&gt;"&amp;""),A148&gt;0),'PR-tampon'!A148+1,"")</f>
        <v>141</v>
      </c>
      <c r="B149" s="3">
        <f ca="1">IFERROR(IF(A149="","",VLOOKUP($A149,REFERENCEMENT_FACADE[[Ordre]:[Eligibilité procédé]],2,FALSE)),"")</f>
        <v>146</v>
      </c>
      <c r="C149" t="str" cm="1">
        <f t="array" aca="1" ref="C149" ca="1">IF(B149&lt;&gt;"",INDEX(BDD_REVETEMENTS_EXTERIEURS!A:CJ,B149,MATCH($C$8,REFERENCEMENT_FACADE[#Headers],0)),"")</f>
        <v>Bardage rapporté en terre cuite</v>
      </c>
      <c r="D149">
        <f ca="1">IF($B$6=TRUE,IF(C149&lt;&gt;"",COUNTIF(INDIRECT("$C$"&amp;ROW($C$9)&amp;":$C$"&amp;487-COUNTBLANK($C$9:$C$487)),"&lt;"&amp;C149)+COUNTIF(C$9:C149,C149),""),IF(C149&lt;&gt;"",COUNTIF(INDIRECT("$C$"&amp;ROW($C$9)&amp;":$C$"&amp;487-COUNTBLANK($C$9:$C$487)),"&gt;"&amp;C149)+COUNTIF(C$9:C149,C149),""))</f>
        <v>97</v>
      </c>
      <c r="E149">
        <f t="shared" ca="1" si="2"/>
        <v>48</v>
      </c>
      <c r="F149" s="120" cm="1">
        <f t="array" aca="1" ref="F149" ca="1">IF(A149&lt;&gt;"",INDEX(BDD_REVETEMENTS_EXTERIEURS!A:BV,E149,MATCH($F$8,REFERENCEMENT_FACADE[#Headers],0)),"")</f>
        <v>0</v>
      </c>
    </row>
    <row r="150" spans="1:6" x14ac:dyDescent="0.25">
      <c r="A150" s="3">
        <f>IF(AND(A149&lt;COUNTIF(REFERENCEMENT_FACADE[DATE REFERENCEMENT],"&lt;&gt;"&amp;""),A149&gt;0),'PR-tampon'!A149+1,"")</f>
        <v>142</v>
      </c>
      <c r="B150" s="3">
        <f ca="1">IFERROR(IF(A150="","",VLOOKUP($A150,REFERENCEMENT_FACADE[[Ordre]:[Eligibilité procédé]],2,FALSE)),"")</f>
        <v>147</v>
      </c>
      <c r="C150" t="str" cm="1">
        <f t="array" aca="1" ref="C150" ca="1">IF(B150&lt;&gt;"",INDEX(BDD_REVETEMENTS_EXTERIEURS!A:CJ,B150,MATCH($C$8,REFERENCEMENT_FACADE[#Headers],0)),"")</f>
        <v>Bardage rapporté en terre cuite</v>
      </c>
      <c r="D150">
        <f ca="1">IF($B$6=TRUE,IF(C150&lt;&gt;"",COUNTIF(INDIRECT("$C$"&amp;ROW($C$9)&amp;":$C$"&amp;487-COUNTBLANK($C$9:$C$487)),"&lt;"&amp;C150)+COUNTIF(C$9:C150,C150),""),IF(C150&lt;&gt;"",COUNTIF(INDIRECT("$C$"&amp;ROW($C$9)&amp;":$C$"&amp;487-COUNTBLANK($C$9:$C$487)),"&gt;"&amp;C150)+COUNTIF(C$9:C150,C150),""))</f>
        <v>98</v>
      </c>
      <c r="E150">
        <f t="shared" ca="1" si="2"/>
        <v>121</v>
      </c>
      <c r="F150" s="120" cm="1">
        <f t="array" aca="1" ref="F150" ca="1">IF(A150&lt;&gt;"",INDEX(BDD_REVETEMENTS_EXTERIEURS!A:BV,E150,MATCH($F$8,REFERENCEMENT_FACADE[#Headers],0)),"")</f>
        <v>0</v>
      </c>
    </row>
    <row r="151" spans="1:6" x14ac:dyDescent="0.25">
      <c r="A151" s="3">
        <f>IF(AND(A150&lt;COUNTIF(REFERENCEMENT_FACADE[DATE REFERENCEMENT],"&lt;&gt;"&amp;""),A150&gt;0),'PR-tampon'!A150+1,"")</f>
        <v>143</v>
      </c>
      <c r="B151" s="3">
        <f ca="1">IFERROR(IF(A151="","",VLOOKUP($A151,REFERENCEMENT_FACADE[[Ordre]:[Eligibilité procédé]],2,FALSE)),"")</f>
        <v>148</v>
      </c>
      <c r="C151" t="str" cm="1">
        <f t="array" aca="1" ref="C151" ca="1">IF(B151&lt;&gt;"",INDEX(BDD_REVETEMENTS_EXTERIEURS!A:CJ,B151,MATCH($C$8,REFERENCEMENT_FACADE[#Headers],0)),"")</f>
        <v>Bardage rapporté en terre cuite</v>
      </c>
      <c r="D151">
        <f ca="1">IF($B$6=TRUE,IF(C151&lt;&gt;"",COUNTIF(INDIRECT("$C$"&amp;ROW($C$9)&amp;":$C$"&amp;487-COUNTBLANK($C$9:$C$487)),"&lt;"&amp;C151)+COUNTIF(C$9:C151,C151),""),IF(C151&lt;&gt;"",COUNTIF(INDIRECT("$C$"&amp;ROW($C$9)&amp;":$C$"&amp;487-COUNTBLANK($C$9:$C$487)),"&gt;"&amp;C151)+COUNTIF(C$9:C151,C151),""))</f>
        <v>99</v>
      </c>
      <c r="E151">
        <f t="shared" ca="1" si="2"/>
        <v>122</v>
      </c>
      <c r="F151" s="120" cm="1">
        <f t="array" aca="1" ref="F151" ca="1">IF(A151&lt;&gt;"",INDEX(BDD_REVETEMENTS_EXTERIEURS!A:BV,E151,MATCH($F$8,REFERENCEMENT_FACADE[#Headers],0)),"")</f>
        <v>0</v>
      </c>
    </row>
    <row r="152" spans="1:6" x14ac:dyDescent="0.25">
      <c r="A152" s="3">
        <f>IF(AND(A151&lt;COUNTIF(REFERENCEMENT_FACADE[DATE REFERENCEMENT],"&lt;&gt;"&amp;""),A151&gt;0),'PR-tampon'!A151+1,"")</f>
        <v>144</v>
      </c>
      <c r="B152" s="3">
        <f ca="1">IFERROR(IF(A152="","",VLOOKUP($A152,REFERENCEMENT_FACADE[[Ordre]:[Eligibilité procédé]],2,FALSE)),"")</f>
        <v>149</v>
      </c>
      <c r="C152" t="str" cm="1">
        <f t="array" aca="1" ref="C152" ca="1">IF(B152&lt;&gt;"",INDEX(BDD_REVETEMENTS_EXTERIEURS!A:CJ,B152,MATCH($C$8,REFERENCEMENT_FACADE[#Headers],0)),"")</f>
        <v>Bardage rapporté en terre cuite</v>
      </c>
      <c r="D152">
        <f ca="1">IF($B$6=TRUE,IF(C152&lt;&gt;"",COUNTIF(INDIRECT("$C$"&amp;ROW($C$9)&amp;":$C$"&amp;487-COUNTBLANK($C$9:$C$487)),"&lt;"&amp;C152)+COUNTIF(C$9:C152,C152),""),IF(C152&lt;&gt;"",COUNTIF(INDIRECT("$C$"&amp;ROW($C$9)&amp;":$C$"&amp;487-COUNTBLANK($C$9:$C$487)),"&gt;"&amp;C152)+COUNTIF(C$9:C152,C152),""))</f>
        <v>100</v>
      </c>
      <c r="E152">
        <f t="shared" ca="1" si="2"/>
        <v>142</v>
      </c>
      <c r="F152" s="120" cm="1">
        <f t="array" aca="1" ref="F152" ca="1">IF(A152&lt;&gt;"",INDEX(BDD_REVETEMENTS_EXTERIEURS!A:BV,E152,MATCH($F$8,REFERENCEMENT_FACADE[#Headers],0)),"")</f>
        <v>0</v>
      </c>
    </row>
    <row r="153" spans="1:6" x14ac:dyDescent="0.25">
      <c r="A153" s="3">
        <f>IF(AND(A152&lt;COUNTIF(REFERENCEMENT_FACADE[DATE REFERENCEMENT],"&lt;&gt;"&amp;""),A152&gt;0),'PR-tampon'!A152+1,"")</f>
        <v>145</v>
      </c>
      <c r="B153" s="3">
        <f ca="1">IFERROR(IF(A153="","",VLOOKUP($A153,REFERENCEMENT_FACADE[[Ordre]:[Eligibilité procédé]],2,FALSE)),"")</f>
        <v>150</v>
      </c>
      <c r="C153" t="str" cm="1">
        <f t="array" aca="1" ref="C153" ca="1">IF(B153&lt;&gt;"",INDEX(BDD_REVETEMENTS_EXTERIEURS!A:CJ,B153,MATCH($C$8,REFERENCEMENT_FACADE[#Headers],0)),"")</f>
        <v>Façade légère à ossature bois/aluminium</v>
      </c>
      <c r="D153">
        <f ca="1">IF($B$6=TRUE,IF(C153&lt;&gt;"",COUNTIF(INDIRECT("$C$"&amp;ROW($C$9)&amp;":$C$"&amp;487-COUNTBLANK($C$9:$C$487)),"&lt;"&amp;C153)+COUNTIF(C$9:C153,C153),""),IF(C153&lt;&gt;"",COUNTIF(INDIRECT("$C$"&amp;ROW($C$9)&amp;":$C$"&amp;487-COUNTBLANK($C$9:$C$487)),"&gt;"&amp;C153)+COUNTIF(C$9:C153,C153),""))</f>
        <v>54</v>
      </c>
      <c r="E153">
        <f t="shared" ca="1" si="2"/>
        <v>168</v>
      </c>
      <c r="F153" s="120" cm="1">
        <f t="array" aca="1" ref="F153" ca="1">IF(A153&lt;&gt;"",INDEX(BDD_REVETEMENTS_EXTERIEURS!A:BV,E153,MATCH($F$8,REFERENCEMENT_FACADE[#Headers],0)),"")</f>
        <v>0</v>
      </c>
    </row>
    <row r="154" spans="1:6" x14ac:dyDescent="0.25">
      <c r="A154" s="3">
        <f>IF(AND(A153&lt;COUNTIF(REFERENCEMENT_FACADE[DATE REFERENCEMENT],"&lt;&gt;"&amp;""),A153&gt;0),'PR-tampon'!A153+1,"")</f>
        <v>146</v>
      </c>
      <c r="B154" s="3">
        <f ca="1">IFERROR(IF(A154="","",VLOOKUP($A154,REFERENCEMENT_FACADE[[Ordre]:[Eligibilité procédé]],2,FALSE)),"")</f>
        <v>151</v>
      </c>
      <c r="C154" t="str" cm="1">
        <f t="array" aca="1" ref="C154" ca="1">IF(B154&lt;&gt;"",INDEX(BDD_REVETEMENTS_EXTERIEURS!A:CJ,B154,MATCH($C$8,REFERENCEMENT_FACADE[#Headers],0)),"")</f>
        <v>Pare-soleil</v>
      </c>
      <c r="D154">
        <f ca="1">IF($B$6=TRUE,IF(C154&lt;&gt;"",COUNTIF(INDIRECT("$C$"&amp;ROW($C$9)&amp;":$C$"&amp;487-COUNTBLANK($C$9:$C$487)),"&lt;"&amp;C154)+COUNTIF(C$9:C154,C154),""),IF(C154&lt;&gt;"",COUNTIF(INDIRECT("$C$"&amp;ROW($C$9)&amp;":$C$"&amp;487-COUNTBLANK($C$9:$C$487)),"&gt;"&amp;C154)+COUNTIF(C$9:C154,C154),""))</f>
        <v>11</v>
      </c>
      <c r="E154">
        <f t="shared" ca="1" si="2"/>
        <v>8</v>
      </c>
      <c r="F154" s="120" cm="1">
        <f t="array" aca="1" ref="F154" ca="1">IF(A154&lt;&gt;"",INDEX(BDD_REVETEMENTS_EXTERIEURS!A:BV,E154,MATCH($F$8,REFERENCEMENT_FACADE[#Headers],0)),"")</f>
        <v>0</v>
      </c>
    </row>
    <row r="155" spans="1:6" x14ac:dyDescent="0.25">
      <c r="A155" s="3">
        <f>IF(AND(A154&lt;COUNTIF(REFERENCEMENT_FACADE[DATE REFERENCEMENT],"&lt;&gt;"&amp;""),A154&gt;0),'PR-tampon'!A154+1,"")</f>
        <v>147</v>
      </c>
      <c r="B155" s="3">
        <f ca="1">IFERROR(IF(A155="","",VLOOKUP($A155,REFERENCEMENT_FACADE[[Ordre]:[Eligibilité procédé]],2,FALSE)),"")</f>
        <v>152</v>
      </c>
      <c r="C155" t="str" cm="1">
        <f t="array" aca="1" ref="C155" ca="1">IF(B155&lt;&gt;"",INDEX(BDD_REVETEMENTS_EXTERIEURS!A:CJ,B155,MATCH($C$8,REFERENCEMENT_FACADE[#Headers],0)),"")</f>
        <v>Vêture - vêtage en terre-cuite</v>
      </c>
      <c r="D155">
        <f ca="1">IF($B$6=TRUE,IF(C155&lt;&gt;"",COUNTIF(INDIRECT("$C$"&amp;ROW($C$9)&amp;":$C$"&amp;487-COUNTBLANK($C$9:$C$487)),"&lt;"&amp;C155)+COUNTIF(C$9:C155,C155),""),IF(C155&lt;&gt;"",COUNTIF(INDIRECT("$C$"&amp;ROW($C$9)&amp;":$C$"&amp;487-COUNTBLANK($C$9:$C$487)),"&gt;"&amp;C155)+COUNTIF(C$9:C155,C155),""))</f>
        <v>3</v>
      </c>
      <c r="E155">
        <f t="shared" ca="1" si="2"/>
        <v>47</v>
      </c>
      <c r="F155" s="120" cm="1">
        <f t="array" aca="1" ref="F155" ca="1">IF(A155&lt;&gt;"",INDEX(BDD_REVETEMENTS_EXTERIEURS!A:BV,E155,MATCH($F$8,REFERENCEMENT_FACADE[#Headers],0)),"")</f>
        <v>2</v>
      </c>
    </row>
    <row r="156" spans="1:6" x14ac:dyDescent="0.25">
      <c r="A156" s="3">
        <f>IF(AND(A155&lt;COUNTIF(REFERENCEMENT_FACADE[DATE REFERENCEMENT],"&lt;&gt;"&amp;""),A155&gt;0),'PR-tampon'!A155+1,"")</f>
        <v>148</v>
      </c>
      <c r="B156" s="3">
        <f ca="1">IFERROR(IF(A156="","",VLOOKUP($A156,REFERENCEMENT_FACADE[[Ordre]:[Eligibilité procédé]],2,FALSE)),"")</f>
        <v>153</v>
      </c>
      <c r="C156" t="str" cm="1">
        <f t="array" aca="1" ref="C156" ca="1">IF(B156&lt;&gt;"",INDEX(BDD_REVETEMENTS_EXTERIEURS!A:CJ,B156,MATCH($C$8,REFERENCEMENT_FACADE[#Headers],0)),"")</f>
        <v>ETICS sur fibre de bois</v>
      </c>
      <c r="D156">
        <f ca="1">IF($B$6=TRUE,IF(C156&lt;&gt;"",COUNTIF(INDIRECT("$C$"&amp;ROW($C$9)&amp;":$C$"&amp;487-COUNTBLANK($C$9:$C$487)),"&lt;"&amp;C156)+COUNTIF(C$9:C156,C156),""),IF(C156&lt;&gt;"",COUNTIF(INDIRECT("$C$"&amp;ROW($C$9)&amp;":$C$"&amp;487-COUNTBLANK($C$9:$C$487)),"&gt;"&amp;C156)+COUNTIF(C$9:C156,C156),""))</f>
        <v>81</v>
      </c>
      <c r="E156">
        <f t="shared" ca="1" si="2"/>
        <v>46</v>
      </c>
      <c r="F156" s="120" cm="1">
        <f t="array" aca="1" ref="F156" ca="1">IF(A156&lt;&gt;"",INDEX(BDD_REVETEMENTS_EXTERIEURS!A:BV,E156,MATCH($F$8,REFERENCEMENT_FACADE[#Headers],0)),"")</f>
        <v>0</v>
      </c>
    </row>
    <row r="157" spans="1:6" x14ac:dyDescent="0.25">
      <c r="A157" s="3">
        <f>IF(AND(A156&lt;COUNTIF(REFERENCEMENT_FACADE[DATE REFERENCEMENT],"&lt;&gt;"&amp;""),A156&gt;0),'PR-tampon'!A156+1,"")</f>
        <v>149</v>
      </c>
      <c r="B157" s="3">
        <f ca="1">IFERROR(IF(A157="","",VLOOKUP($A157,REFERENCEMENT_FACADE[[Ordre]:[Eligibilité procédé]],2,FALSE)),"")</f>
        <v>154</v>
      </c>
      <c r="C157" t="str" cm="1">
        <f t="array" aca="1" ref="C157" ca="1">IF(B157&lt;&gt;"",INDEX(BDD_REVETEMENTS_EXTERIEURS!A:CJ,B157,MATCH($C$8,REFERENCEMENT_FACADE[#Headers],0)),"")</f>
        <v>Bardage rapporté avec clips</v>
      </c>
      <c r="D157">
        <f ca="1">IF($B$6=TRUE,IF(C157&lt;&gt;"",COUNTIF(INDIRECT("$C$"&amp;ROW($C$9)&amp;":$C$"&amp;487-COUNTBLANK($C$9:$C$487)),"&lt;"&amp;C157)+COUNTIF(C$9:C157,C157),""),IF(C157&lt;&gt;"",COUNTIF(INDIRECT("$C$"&amp;ROW($C$9)&amp;":$C$"&amp;487-COUNTBLANK($C$9:$C$487)),"&gt;"&amp;C157)+COUNTIF(C$9:C157,C157),""))</f>
        <v>172</v>
      </c>
      <c r="E157">
        <f t="shared" ca="1" si="2"/>
        <v>165</v>
      </c>
      <c r="F157" s="120" cm="1">
        <f t="array" aca="1" ref="F157" ca="1">IF(A157&lt;&gt;"",INDEX(BDD_REVETEMENTS_EXTERIEURS!A:BV,E157,MATCH($F$8,REFERENCEMENT_FACADE[#Headers],0)),"")</f>
        <v>0</v>
      </c>
    </row>
    <row r="158" spans="1:6" x14ac:dyDescent="0.25">
      <c r="A158" s="3">
        <f>IF(AND(A157&lt;COUNTIF(REFERENCEMENT_FACADE[DATE REFERENCEMENT],"&lt;&gt;"&amp;""),A157&gt;0),'PR-tampon'!A157+1,"")</f>
        <v>150</v>
      </c>
      <c r="B158" s="3">
        <f ca="1">IFERROR(IF(A158="","",VLOOKUP($A158,REFERENCEMENT_FACADE[[Ordre]:[Eligibilité procédé]],2,FALSE)),"")</f>
        <v>155</v>
      </c>
      <c r="C158" t="str" cm="1">
        <f t="array" aca="1" ref="C158" ca="1">IF(B158&lt;&gt;"",INDEX(BDD_REVETEMENTS_EXTERIEURS!A:CJ,B158,MATCH($C$8,REFERENCEMENT_FACADE[#Headers],0)),"")</f>
        <v>Bardage rapporté en béton fibré</v>
      </c>
      <c r="D158">
        <f ca="1">IF($B$6=TRUE,IF(C158&lt;&gt;"",COUNTIF(INDIRECT("$C$"&amp;ROW($C$9)&amp;":$C$"&amp;487-COUNTBLANK($C$9:$C$487)),"&lt;"&amp;C158)+COUNTIF(C$9:C158,C158),""),IF(C158&lt;&gt;"",COUNTIF(INDIRECT("$C$"&amp;ROW($C$9)&amp;":$C$"&amp;487-COUNTBLANK($C$9:$C$487)),"&gt;"&amp;C158)+COUNTIF(C$9:C158,C158),""))</f>
        <v>168</v>
      </c>
      <c r="E158">
        <f t="shared" ca="1" si="2"/>
        <v>45</v>
      </c>
      <c r="F158" s="120" cm="1">
        <f t="array" aca="1" ref="F158" ca="1">IF(A158&lt;&gt;"",INDEX(BDD_REVETEMENTS_EXTERIEURS!A:BV,E158,MATCH($F$8,REFERENCEMENT_FACADE[#Headers],0)),"")</f>
        <v>0</v>
      </c>
    </row>
    <row r="159" spans="1:6" x14ac:dyDescent="0.25">
      <c r="A159" s="3">
        <f>IF(AND(A158&lt;COUNTIF(REFERENCEMENT_FACADE[DATE REFERENCEMENT],"&lt;&gt;"&amp;""),A158&gt;0),'PR-tampon'!A158+1,"")</f>
        <v>151</v>
      </c>
      <c r="B159" s="3">
        <f ca="1">IFERROR(IF(A159="","",VLOOKUP($A159,REFERENCEMENT_FACADE[[Ordre]:[Eligibilité procédé]],2,FALSE)),"")</f>
        <v>156</v>
      </c>
      <c r="C159" t="str" cm="1">
        <f t="array" aca="1" ref="C159" ca="1">IF(B159&lt;&gt;"",INDEX(BDD_REVETEMENTS_EXTERIEURS!A:CJ,B159,MATCH($C$8,REFERENCEMENT_FACADE[#Headers],0)),"")</f>
        <v xml:space="preserve">Bardage rapporté en mortier de résine acrylique </v>
      </c>
      <c r="D159">
        <f ca="1">IF($B$6=TRUE,IF(C159&lt;&gt;"",COUNTIF(INDIRECT("$C$"&amp;ROW($C$9)&amp;":$C$"&amp;487-COUNTBLANK($C$9:$C$487)),"&lt;"&amp;C159)+COUNTIF(C$9:C159,C159),""),IF(C159&lt;&gt;"",COUNTIF(INDIRECT("$C$"&amp;ROW($C$9)&amp;":$C$"&amp;487-COUNTBLANK($C$9:$C$487)),"&gt;"&amp;C159)+COUNTIF(C$9:C159,C159),""))</f>
        <v>137</v>
      </c>
      <c r="E159">
        <f t="shared" ca="1" si="2"/>
        <v>141</v>
      </c>
      <c r="F159" s="120" cm="1">
        <f t="array" aca="1" ref="F159" ca="1">IF(A159&lt;&gt;"",INDEX(BDD_REVETEMENTS_EXTERIEURS!A:BV,E159,MATCH($F$8,REFERENCEMENT_FACADE[#Headers],0)),"")</f>
        <v>0</v>
      </c>
    </row>
    <row r="160" spans="1:6" x14ac:dyDescent="0.25">
      <c r="A160" s="3">
        <f>IF(AND(A159&lt;COUNTIF(REFERENCEMENT_FACADE[DATE REFERENCEMENT],"&lt;&gt;"&amp;""),A159&gt;0),'PR-tampon'!A159+1,"")</f>
        <v>152</v>
      </c>
      <c r="B160" s="3">
        <f ca="1">IFERROR(IF(A160="","",VLOOKUP($A160,REFERENCEMENT_FACADE[[Ordre]:[Eligibilité procédé]],2,FALSE)),"")</f>
        <v>157</v>
      </c>
      <c r="C160" t="str" cm="1">
        <f t="array" aca="1" ref="C160" ca="1">IF(B160&lt;&gt;"",INDEX(BDD_REVETEMENTS_EXTERIEURS!A:CJ,B160,MATCH($C$8,REFERENCEMENT_FACADE[#Headers],0)),"")</f>
        <v>Bardage rapporté en mortier de résine polyester</v>
      </c>
      <c r="D160">
        <f ca="1">IF($B$6=TRUE,IF(C160&lt;&gt;"",COUNTIF(INDIRECT("$C$"&amp;ROW($C$9)&amp;":$C$"&amp;487-COUNTBLANK($C$9:$C$487)),"&lt;"&amp;C160)+COUNTIF(C$9:C160,C160),""),IF(C160&lt;&gt;"",COUNTIF(INDIRECT("$C$"&amp;ROW($C$9)&amp;":$C$"&amp;487-COUNTBLANK($C$9:$C$487)),"&gt;"&amp;C160)+COUNTIF(C$9:C160,C160),""))</f>
        <v>134</v>
      </c>
      <c r="E160">
        <f t="shared" ca="1" si="2"/>
        <v>44</v>
      </c>
      <c r="F160" s="120" cm="1">
        <f t="array" aca="1" ref="F160" ca="1">IF(A160&lt;&gt;"",INDEX(BDD_REVETEMENTS_EXTERIEURS!A:BV,E160,MATCH($F$8,REFERENCEMENT_FACADE[#Headers],0)),"")</f>
        <v>0</v>
      </c>
    </row>
    <row r="161" spans="1:6" x14ac:dyDescent="0.25">
      <c r="A161" s="3">
        <f>IF(AND(A160&lt;COUNTIF(REFERENCEMENT_FACADE[DATE REFERENCEMENT],"&lt;&gt;"&amp;""),A160&gt;0),'PR-tampon'!A160+1,"")</f>
        <v>153</v>
      </c>
      <c r="B161" s="3">
        <f ca="1">IFERROR(IF(A161="","",VLOOKUP($A161,REFERENCEMENT_FACADE[[Ordre]:[Eligibilité procédé]],2,FALSE)),"")</f>
        <v>158</v>
      </c>
      <c r="C161" t="str" cm="1">
        <f t="array" aca="1" ref="C161" ca="1">IF(B161&lt;&gt;"",INDEX(BDD_REVETEMENTS_EXTERIEURS!A:CJ,B161,MATCH($C$8,REFERENCEMENT_FACADE[#Headers],0)),"")</f>
        <v>Bardage rapporté en résine acrylique chargé</v>
      </c>
      <c r="D161">
        <f ca="1">IF($B$6=TRUE,IF(C161&lt;&gt;"",COUNTIF(INDIRECT("$C$"&amp;ROW($C$9)&amp;":$C$"&amp;487-COUNTBLANK($C$9:$C$487)),"&lt;"&amp;C161)+COUNTIF(C$9:C161,C161),""),IF(C161&lt;&gt;"",COUNTIF(INDIRECT("$C$"&amp;ROW($C$9)&amp;":$C$"&amp;487-COUNTBLANK($C$9:$C$487)),"&gt;"&amp;C161)+COUNTIF(C$9:C161,C161),""))</f>
        <v>112</v>
      </c>
      <c r="E161">
        <f t="shared" ca="1" si="2"/>
        <v>43</v>
      </c>
      <c r="F161" s="120" cm="1">
        <f t="array" aca="1" ref="F161" ca="1">IF(A161&lt;&gt;"",INDEX(BDD_REVETEMENTS_EXTERIEURS!A:BV,E161,MATCH($F$8,REFERENCEMENT_FACADE[#Headers],0)),"")</f>
        <v>0</v>
      </c>
    </row>
    <row r="162" spans="1:6" x14ac:dyDescent="0.25">
      <c r="A162" s="3">
        <f>IF(AND(A161&lt;COUNTIF(REFERENCEMENT_FACADE[DATE REFERENCEMENT],"&lt;&gt;"&amp;""),A161&gt;0),'PR-tampon'!A161+1,"")</f>
        <v>154</v>
      </c>
      <c r="B162" s="3">
        <f ca="1">IFERROR(IF(A162="","",VLOOKUP($A162,REFERENCEMENT_FACADE[[Ordre]:[Eligibilité procédé]],2,FALSE)),"")</f>
        <v>159</v>
      </c>
      <c r="C162" t="str" cm="1">
        <f t="array" aca="1" ref="C162" ca="1">IF(B162&lt;&gt;"",INDEX(BDD_REVETEMENTS_EXTERIEURS!A:CJ,B162,MATCH($C$8,REFERENCEMENT_FACADE[#Headers],0)),"")</f>
        <v>Bardage rapporté en terre cuite</v>
      </c>
      <c r="D162">
        <f ca="1">IF($B$6=TRUE,IF(C162&lt;&gt;"",COUNTIF(INDIRECT("$C$"&amp;ROW($C$9)&amp;":$C$"&amp;487-COUNTBLANK($C$9:$C$487)),"&lt;"&amp;C162)+COUNTIF(C$9:C162,C162),""),IF(C162&lt;&gt;"",COUNTIF(INDIRECT("$C$"&amp;ROW($C$9)&amp;":$C$"&amp;487-COUNTBLANK($C$9:$C$487)),"&gt;"&amp;C162)+COUNTIF(C$9:C162,C162),""))</f>
        <v>101</v>
      </c>
      <c r="E162">
        <f t="shared" ca="1" si="2"/>
        <v>100</v>
      </c>
      <c r="F162" s="120" cm="1">
        <f t="array" aca="1" ref="F162" ca="1">IF(A162&lt;&gt;"",INDEX(BDD_REVETEMENTS_EXTERIEURS!A:BV,E162,MATCH($F$8,REFERENCEMENT_FACADE[#Headers],0)),"")</f>
        <v>0</v>
      </c>
    </row>
    <row r="163" spans="1:6" x14ac:dyDescent="0.25">
      <c r="A163" s="3">
        <f>IF(AND(A162&lt;COUNTIF(REFERENCEMENT_FACADE[DATE REFERENCEMENT],"&lt;&gt;"&amp;""),A162&gt;0),'PR-tampon'!A162+1,"")</f>
        <v>155</v>
      </c>
      <c r="B163" s="3">
        <f ca="1">IFERROR(IF(A163="","",VLOOKUP($A163,REFERENCEMENT_FACADE[[Ordre]:[Eligibilité procédé]],2,FALSE)),"")</f>
        <v>160</v>
      </c>
      <c r="C163" t="str" cm="1">
        <f t="array" aca="1" ref="C163" ca="1">IF(B163&lt;&gt;"",INDEX(BDD_REVETEMENTS_EXTERIEURS!A:CJ,B163,MATCH($C$8,REFERENCEMENT_FACADE[#Headers],0)),"")</f>
        <v xml:space="preserve">Façade légère en Vitrage Extérieur Collé (VEC) </v>
      </c>
      <c r="D163">
        <f ca="1">IF($B$6=TRUE,IF(C163&lt;&gt;"",COUNTIF(INDIRECT("$C$"&amp;ROW($C$9)&amp;":$C$"&amp;487-COUNTBLANK($C$9:$C$487)),"&lt;"&amp;C163)+COUNTIF(C$9:C163,C163),""),IF(C163&lt;&gt;"",COUNTIF(INDIRECT("$C$"&amp;ROW($C$9)&amp;":$C$"&amp;487-COUNTBLANK($C$9:$C$487)),"&gt;"&amp;C163)+COUNTIF(C$9:C163,C163),""))</f>
        <v>37</v>
      </c>
      <c r="E163">
        <f t="shared" ca="1" si="2"/>
        <v>140</v>
      </c>
      <c r="F163" s="120" cm="1">
        <f t="array" aca="1" ref="F163" ca="1">IF(A163&lt;&gt;"",INDEX(BDD_REVETEMENTS_EXTERIEURS!A:BV,E163,MATCH($F$8,REFERENCEMENT_FACADE[#Headers],0)),"")</f>
        <v>0</v>
      </c>
    </row>
    <row r="164" spans="1:6" x14ac:dyDescent="0.25">
      <c r="A164" s="3">
        <f>IF(AND(A163&lt;COUNTIF(REFERENCEMENT_FACADE[DATE REFERENCEMENT],"&lt;&gt;"&amp;""),A163&gt;0),'PR-tampon'!A163+1,"")</f>
        <v>156</v>
      </c>
      <c r="B164" s="3">
        <f ca="1">IFERROR(IF(A164="","",VLOOKUP($A164,REFERENCEMENT_FACADE[[Ordre]:[Eligibilité procédé]],2,FALSE)),"")</f>
        <v>161</v>
      </c>
      <c r="C164" t="str" cm="1">
        <f t="array" aca="1" ref="C164" ca="1">IF(B164&lt;&gt;"",INDEX(BDD_REVETEMENTS_EXTERIEURS!A:CJ,B164,MATCH($C$8,REFERENCEMENT_FACADE[#Headers],0)),"")</f>
        <v xml:space="preserve">Façade légère en Vitrage Extérieur Collé (VEC) </v>
      </c>
      <c r="D164">
        <f ca="1">IF($B$6=TRUE,IF(C164&lt;&gt;"",COUNTIF(INDIRECT("$C$"&amp;ROW($C$9)&amp;":$C$"&amp;487-COUNTBLANK($C$9:$C$487)),"&lt;"&amp;C164)+COUNTIF(C$9:C164,C164),""),IF(C164&lt;&gt;"",COUNTIF(INDIRECT("$C$"&amp;ROW($C$9)&amp;":$C$"&amp;487-COUNTBLANK($C$9:$C$487)),"&gt;"&amp;C164)+COUNTIF(C$9:C164,C164),""))</f>
        <v>38</v>
      </c>
      <c r="E164">
        <f t="shared" ca="1" si="2"/>
        <v>176</v>
      </c>
      <c r="F164" s="120" cm="1">
        <f t="array" aca="1" ref="F164" ca="1">IF(A164&lt;&gt;"",INDEX(BDD_REVETEMENTS_EXTERIEURS!A:BV,E164,MATCH($F$8,REFERENCEMENT_FACADE[#Headers],0)),"")</f>
        <v>0</v>
      </c>
    </row>
    <row r="165" spans="1:6" x14ac:dyDescent="0.25">
      <c r="A165" s="3">
        <f>IF(AND(A164&lt;COUNTIF(REFERENCEMENT_FACADE[DATE REFERENCEMENT],"&lt;&gt;"&amp;""),A164&gt;0),'PR-tampon'!A164+1,"")</f>
        <v>157</v>
      </c>
      <c r="B165" s="3">
        <f ca="1">IFERROR(IF(A165="","",VLOOKUP($A165,REFERENCEMENT_FACADE[[Ordre]:[Eligibilité procédé]],2,FALSE)),"")</f>
        <v>162</v>
      </c>
      <c r="C165" t="str" cm="1">
        <f t="array" aca="1" ref="C165" ca="1">IF(B165&lt;&gt;"",INDEX(BDD_REVETEMENTS_EXTERIEURS!A:CJ,B165,MATCH($C$8,REFERENCEMENT_FACADE[#Headers],0)),"")</f>
        <v xml:space="preserve">Façade légère en Vitrage Extérieur Collé (VEC) </v>
      </c>
      <c r="D165">
        <f ca="1">IF($B$6=TRUE,IF(C165&lt;&gt;"",COUNTIF(INDIRECT("$C$"&amp;ROW($C$9)&amp;":$C$"&amp;487-COUNTBLANK($C$9:$C$487)),"&lt;"&amp;C165)+COUNTIF(C$9:C165,C165),""),IF(C165&lt;&gt;"",COUNTIF(INDIRECT("$C$"&amp;ROW($C$9)&amp;":$C$"&amp;487-COUNTBLANK($C$9:$C$487)),"&gt;"&amp;C165)+COUNTIF(C$9:C165,C165),""))</f>
        <v>39</v>
      </c>
      <c r="E165">
        <f t="shared" ca="1" si="2"/>
        <v>177</v>
      </c>
      <c r="F165" s="120" cm="1">
        <f t="array" aca="1" ref="F165" ca="1">IF(A165&lt;&gt;"",INDEX(BDD_REVETEMENTS_EXTERIEURS!A:BV,E165,MATCH($F$8,REFERENCEMENT_FACADE[#Headers],0)),"")</f>
        <v>0</v>
      </c>
    </row>
    <row r="166" spans="1:6" x14ac:dyDescent="0.25">
      <c r="A166" s="3">
        <f>IF(AND(A165&lt;COUNTIF(REFERENCEMENT_FACADE[DATE REFERENCEMENT],"&lt;&gt;"&amp;""),A165&gt;0),'PR-tampon'!A165+1,"")</f>
        <v>158</v>
      </c>
      <c r="B166" s="3">
        <f ca="1">IFERROR(IF(A166="","",VLOOKUP($A166,REFERENCEMENT_FACADE[[Ordre]:[Eligibilité procédé]],2,FALSE)),"")</f>
        <v>163</v>
      </c>
      <c r="C166" t="str" cm="1">
        <f t="array" aca="1" ref="C166" ca="1">IF(B166&lt;&gt;"",INDEX(BDD_REVETEMENTS_EXTERIEURS!A:CJ,B166,MATCH($C$8,REFERENCEMENT_FACADE[#Headers],0)),"")</f>
        <v>ETICS sur fibre de bois</v>
      </c>
      <c r="D166">
        <f ca="1">IF($B$6=TRUE,IF(C166&lt;&gt;"",COUNTIF(INDIRECT("$C$"&amp;ROW($C$9)&amp;":$C$"&amp;487-COUNTBLANK($C$9:$C$487)),"&lt;"&amp;C166)+COUNTIF(C$9:C166,C166),""),IF(C166&lt;&gt;"",COUNTIF(INDIRECT("$C$"&amp;ROW($C$9)&amp;":$C$"&amp;487-COUNTBLANK($C$9:$C$487)),"&gt;"&amp;C166)+COUNTIF(C$9:C166,C166),""))</f>
        <v>82</v>
      </c>
      <c r="E166">
        <f t="shared" ca="1" si="2"/>
        <v>42</v>
      </c>
      <c r="F166" s="120" cm="1">
        <f t="array" aca="1" ref="F166" ca="1">IF(A166&lt;&gt;"",INDEX(BDD_REVETEMENTS_EXTERIEURS!A:BV,E166,MATCH($F$8,REFERENCEMENT_FACADE[#Headers],0)),"")</f>
        <v>2</v>
      </c>
    </row>
    <row r="167" spans="1:6" x14ac:dyDescent="0.25">
      <c r="A167" s="3">
        <f>IF(AND(A166&lt;COUNTIF(REFERENCEMENT_FACADE[DATE REFERENCEMENT],"&lt;&gt;"&amp;""),A166&gt;0),'PR-tampon'!A166+1,"")</f>
        <v>159</v>
      </c>
      <c r="B167" s="3">
        <f ca="1">IFERROR(IF(A167="","",VLOOKUP($A167,REFERENCEMENT_FACADE[[Ordre]:[Eligibilité procédé]],2,FALSE)),"")</f>
        <v>164</v>
      </c>
      <c r="C167" t="str" cm="1">
        <f t="array" aca="1" ref="C167" ca="1">IF(B167&lt;&gt;"",INDEX(BDD_REVETEMENTS_EXTERIEURS!A:CJ,B167,MATCH($C$8,REFERENCEMENT_FACADE[#Headers],0)),"")</f>
        <v>Bardage rapporté en cassettes composites</v>
      </c>
      <c r="D167">
        <f ca="1">IF($B$6=TRUE,IF(C167&lt;&gt;"",COUNTIF(INDIRECT("$C$"&amp;ROW($C$9)&amp;":$C$"&amp;487-COUNTBLANK($C$9:$C$487)),"&lt;"&amp;C167)+COUNTIF(C$9:C167,C167),""),IF(C167&lt;&gt;"",COUNTIF(INDIRECT("$C$"&amp;ROW($C$9)&amp;":$C$"&amp;487-COUNTBLANK($C$9:$C$487)),"&gt;"&amp;C167)+COUNTIF(C$9:C167,C167),""))</f>
        <v>160</v>
      </c>
      <c r="E167">
        <f t="shared" ca="1" si="2"/>
        <v>96</v>
      </c>
      <c r="F167" s="120" cm="1">
        <f t="array" aca="1" ref="F167" ca="1">IF(A167&lt;&gt;"",INDEX(BDD_REVETEMENTS_EXTERIEURS!A:BV,E167,MATCH($F$8,REFERENCEMENT_FACADE[#Headers],0)),"")</f>
        <v>0</v>
      </c>
    </row>
    <row r="168" spans="1:6" x14ac:dyDescent="0.25">
      <c r="A168" s="3">
        <f>IF(AND(A167&lt;COUNTIF(REFERENCEMENT_FACADE[DATE REFERENCEMENT],"&lt;&gt;"&amp;""),A167&gt;0),'PR-tampon'!A167+1,"")</f>
        <v>160</v>
      </c>
      <c r="B168" s="3">
        <f ca="1">IFERROR(IF(A168="","",VLOOKUP($A168,REFERENCEMENT_FACADE[[Ordre]:[Eligibilité procédé]],2,FALSE)),"")</f>
        <v>165</v>
      </c>
      <c r="C168" t="str" cm="1">
        <f t="array" aca="1" ref="C168" ca="1">IF(B168&lt;&gt;"",INDEX(BDD_REVETEMENTS_EXTERIEURS!A:CJ,B168,MATCH($C$8,REFERENCEMENT_FACADE[#Headers],0)),"")</f>
        <v>Bardage rapporté en lame stratifié HPL</v>
      </c>
      <c r="D168">
        <f ca="1">IF($B$6=TRUE,IF(C168&lt;&gt;"",COUNTIF(INDIRECT("$C$"&amp;ROW($C$9)&amp;":$C$"&amp;487-COUNTBLANK($C$9:$C$487)),"&lt;"&amp;C168)+COUNTIF(C$9:C168,C168),""),IF(C168&lt;&gt;"",COUNTIF(INDIRECT("$C$"&amp;ROW($C$9)&amp;":$C$"&amp;487-COUNTBLANK($C$9:$C$487)),"&gt;"&amp;C168)+COUNTIF(C$9:C168,C168),""))</f>
        <v>149</v>
      </c>
      <c r="E168">
        <f t="shared" ca="1" si="2"/>
        <v>164</v>
      </c>
      <c r="F168" s="120" cm="1">
        <f t="array" aca="1" ref="F168" ca="1">IF(A168&lt;&gt;"",INDEX(BDD_REVETEMENTS_EXTERIEURS!A:BV,E168,MATCH($F$8,REFERENCEMENT_FACADE[#Headers],0)),"")</f>
        <v>0</v>
      </c>
    </row>
    <row r="169" spans="1:6" x14ac:dyDescent="0.25">
      <c r="A169" s="3">
        <f>IF(AND(A168&lt;COUNTIF(REFERENCEMENT_FACADE[DATE REFERENCEMENT],"&lt;&gt;"&amp;""),A168&gt;0),'PR-tampon'!A168+1,"")</f>
        <v>161</v>
      </c>
      <c r="B169" s="3">
        <f ca="1">IFERROR(IF(A169="","",VLOOKUP($A169,REFERENCEMENT_FACADE[[Ordre]:[Eligibilité procédé]],2,FALSE)),"")</f>
        <v>166</v>
      </c>
      <c r="C169" t="str" cm="1">
        <f t="array" aca="1" ref="C169" ca="1">IF(B169&lt;&gt;"",INDEX(BDD_REVETEMENTS_EXTERIEURS!A:CJ,B169,MATCH($C$8,REFERENCEMENT_FACADE[#Headers],0)),"")</f>
        <v>Bardage rapporté en stratifié de résine</v>
      </c>
      <c r="D169">
        <f ca="1">IF($B$6=TRUE,IF(C169&lt;&gt;"",COUNTIF(INDIRECT("$C$"&amp;ROW($C$9)&amp;":$C$"&amp;487-COUNTBLANK($C$9:$C$487)),"&lt;"&amp;C169)+COUNTIF(C$9:C169,C169),""),IF(C169&lt;&gt;"",COUNTIF(INDIRECT("$C$"&amp;ROW($C$9)&amp;":$C$"&amp;487-COUNTBLANK($C$9:$C$487)),"&gt;"&amp;C169)+COUNTIF(C$9:C169,C169),""))</f>
        <v>102</v>
      </c>
      <c r="E169">
        <f t="shared" ca="1" si="2"/>
        <v>20</v>
      </c>
      <c r="F169" s="120" cm="1">
        <f t="array" aca="1" ref="F169" ca="1">IF(A169&lt;&gt;"",INDEX(BDD_REVETEMENTS_EXTERIEURS!A:BV,E169,MATCH($F$8,REFERENCEMENT_FACADE[#Headers],0)),"")</f>
        <v>2</v>
      </c>
    </row>
    <row r="170" spans="1:6" x14ac:dyDescent="0.25">
      <c r="A170" s="3">
        <f>IF(AND(A169&lt;COUNTIF(REFERENCEMENT_FACADE[DATE REFERENCEMENT],"&lt;&gt;"&amp;""),A169&gt;0),'PR-tampon'!A169+1,"")</f>
        <v>162</v>
      </c>
      <c r="B170" s="3">
        <f ca="1">IFERROR(IF(A170="","",VLOOKUP($A170,REFERENCEMENT_FACADE[[Ordre]:[Eligibilité procédé]],2,FALSE)),"")</f>
        <v>167</v>
      </c>
      <c r="C170" t="str" cm="1">
        <f t="array" aca="1" ref="C170" ca="1">IF(B170&lt;&gt;"",INDEX(BDD_REVETEMENTS_EXTERIEURS!A:CJ,B170,MATCH($C$8,REFERENCEMENT_FACADE[#Headers],0)),"")</f>
        <v>ETICS sur fibre de bois</v>
      </c>
      <c r="D170">
        <f ca="1">IF($B$6=TRUE,IF(C170&lt;&gt;"",COUNTIF(INDIRECT("$C$"&amp;ROW($C$9)&amp;":$C$"&amp;487-COUNTBLANK($C$9:$C$487)),"&lt;"&amp;C170)+COUNTIF(C$9:C170,C170),""),IF(C170&lt;&gt;"",COUNTIF(INDIRECT("$C$"&amp;ROW($C$9)&amp;":$C$"&amp;487-COUNTBLANK($C$9:$C$487)),"&gt;"&amp;C170)+COUNTIF(C$9:C170,C170),""))</f>
        <v>83</v>
      </c>
      <c r="E170">
        <f t="shared" ca="1" si="2"/>
        <v>41</v>
      </c>
      <c r="F170" s="120" cm="1">
        <f t="array" aca="1" ref="F170" ca="1">IF(A170&lt;&gt;"",INDEX(BDD_REVETEMENTS_EXTERIEURS!A:BV,E170,MATCH($F$8,REFERENCEMENT_FACADE[#Headers],0)),"")</f>
        <v>2</v>
      </c>
    </row>
    <row r="171" spans="1:6" x14ac:dyDescent="0.25">
      <c r="A171" s="3">
        <f>IF(AND(A170&lt;COUNTIF(REFERENCEMENT_FACADE[DATE REFERENCEMENT],"&lt;&gt;"&amp;""),A170&gt;0),'PR-tampon'!A170+1,"")</f>
        <v>163</v>
      </c>
      <c r="B171" s="3">
        <f ca="1">IFERROR(IF(A171="","",VLOOKUP($A171,REFERENCEMENT_FACADE[[Ordre]:[Eligibilité procédé]],2,FALSE)),"")</f>
        <v>168</v>
      </c>
      <c r="C171" t="str" cm="1">
        <f t="array" aca="1" ref="C171" ca="1">IF(B171&lt;&gt;"",INDEX(BDD_REVETEMENTS_EXTERIEURS!A:CJ,B171,MATCH($C$8,REFERENCEMENT_FACADE[#Headers],0)),"")</f>
        <v>Bardage rapporté en lames de fibres-ciment</v>
      </c>
      <c r="D171">
        <f ca="1">IF($B$6=TRUE,IF(C171&lt;&gt;"",COUNTIF(INDIRECT("$C$"&amp;ROW($C$9)&amp;":$C$"&amp;487-COUNTBLANK($C$9:$C$487)),"&lt;"&amp;C171)+COUNTIF(C$9:C171,C171),""),IF(C171&lt;&gt;"",COUNTIF(INDIRECT("$C$"&amp;ROW($C$9)&amp;":$C$"&amp;487-COUNTBLANK($C$9:$C$487)),"&gt;"&amp;C171)+COUNTIF(C$9:C171,C171),""))</f>
        <v>145</v>
      </c>
      <c r="E171">
        <f t="shared" ca="1" si="2"/>
        <v>11</v>
      </c>
      <c r="F171" s="120" cm="1">
        <f t="array" aca="1" ref="F171" ca="1">IF(A171&lt;&gt;"",INDEX(BDD_REVETEMENTS_EXTERIEURS!A:BV,E171,MATCH($F$8,REFERENCEMENT_FACADE[#Headers],0)),"")</f>
        <v>0</v>
      </c>
    </row>
    <row r="172" spans="1:6" x14ac:dyDescent="0.25">
      <c r="A172" s="3">
        <f>IF(AND(A171&lt;COUNTIF(REFERENCEMENT_FACADE[DATE REFERENCEMENT],"&lt;&gt;"&amp;""),A171&gt;0),'PR-tampon'!A171+1,"")</f>
        <v>164</v>
      </c>
      <c r="B172" s="3">
        <f ca="1">IFERROR(IF(A172="","",VLOOKUP($A172,REFERENCEMENT_FACADE[[Ordre]:[Eligibilité procédé]],2,FALSE)),"")</f>
        <v>169</v>
      </c>
      <c r="C172" t="str" cm="1">
        <f t="array" aca="1" ref="C172" ca="1">IF(B172&lt;&gt;"",INDEX(BDD_REVETEMENTS_EXTERIEURS!A:CJ,B172,MATCH($C$8,REFERENCEMENT_FACADE[#Headers],0)),"")</f>
        <v>Façade légère en Vitrage Extérieur Collé (VEC)</v>
      </c>
      <c r="D172">
        <f ca="1">IF($B$6=TRUE,IF(C172&lt;&gt;"",COUNTIF(INDIRECT("$C$"&amp;ROW($C$9)&amp;":$C$"&amp;487-COUNTBLANK($C$9:$C$487)),"&lt;"&amp;C172)+COUNTIF(C$9:C172,C172),""),IF(C172&lt;&gt;"",COUNTIF(INDIRECT("$C$"&amp;ROW($C$9)&amp;":$C$"&amp;487-COUNTBLANK($C$9:$C$487)),"&gt;"&amp;C172)+COUNTIF(C$9:C172,C172),""))</f>
        <v>49</v>
      </c>
      <c r="E172">
        <f t="shared" ca="1" si="2"/>
        <v>40</v>
      </c>
      <c r="F172" s="120" cm="1">
        <f t="array" aca="1" ref="F172" ca="1">IF(A172&lt;&gt;"",INDEX(BDD_REVETEMENTS_EXTERIEURS!A:BV,E172,MATCH($F$8,REFERENCEMENT_FACADE[#Headers],0)),"")</f>
        <v>0</v>
      </c>
    </row>
    <row r="173" spans="1:6" x14ac:dyDescent="0.25">
      <c r="A173" s="3">
        <f>IF(AND(A172&lt;COUNTIF(REFERENCEMENT_FACADE[DATE REFERENCEMENT],"&lt;&gt;"&amp;""),A172&gt;0),'PR-tampon'!A172+1,"")</f>
        <v>165</v>
      </c>
      <c r="B173" s="3">
        <f ca="1">IFERROR(IF(A173="","",VLOOKUP($A173,REFERENCEMENT_FACADE[[Ordre]:[Eligibilité procédé]],2,FALSE)),"")</f>
        <v>170</v>
      </c>
      <c r="C173" t="str" cm="1">
        <f t="array" aca="1" ref="C173" ca="1">IF(B173&lt;&gt;"",INDEX(BDD_REVETEMENTS_EXTERIEURS!A:CJ,B173,MATCH($C$8,REFERENCEMENT_FACADE[#Headers],0)),"")</f>
        <v xml:space="preserve">Façade légère respirante </v>
      </c>
      <c r="D173">
        <f ca="1">IF($B$6=TRUE,IF(C173&lt;&gt;"",COUNTIF(INDIRECT("$C$"&amp;ROW($C$9)&amp;":$C$"&amp;487-COUNTBLANK($C$9:$C$487)),"&lt;"&amp;C173)+COUNTIF(C$9:C173,C173),""),IF(C173&lt;&gt;"",COUNTIF(INDIRECT("$C$"&amp;ROW($C$9)&amp;":$C$"&amp;487-COUNTBLANK($C$9:$C$487)),"&gt;"&amp;C173)+COUNTIF(C$9:C173,C173),""))</f>
        <v>31</v>
      </c>
      <c r="E173">
        <f ca="1">IFERROR(INDEX($A$9:$D$486,MATCH(ROW(D173)-ROW($B$8),$D$9:$D$486,0),2),"")</f>
        <v>93</v>
      </c>
      <c r="F173" s="120" cm="1">
        <f t="array" aca="1" ref="F173" ca="1">IF(A173&lt;&gt;"",INDEX(BDD_REVETEMENTS_EXTERIEURS!A:BV,E173,MATCH($F$8,REFERENCEMENT_FACADE[#Headers],0)),"")</f>
        <v>0</v>
      </c>
    </row>
    <row r="174" spans="1:6" x14ac:dyDescent="0.25">
      <c r="A174" s="3">
        <f>IF(AND(A173&lt;COUNTIF(REFERENCEMENT_FACADE[DATE REFERENCEMENT],"&lt;&gt;"&amp;""),A173&gt;0),'PR-tampon'!A173+1,"")</f>
        <v>166</v>
      </c>
      <c r="B174" s="3">
        <f ca="1">IFERROR(IF(A174="","",VLOOKUP($A174,REFERENCEMENT_FACADE[[Ordre]:[Eligibilité procédé]],2,FALSE)),"")</f>
        <v>171</v>
      </c>
      <c r="C174" t="str" cm="1">
        <f t="array" aca="1" ref="C174" ca="1">IF(B174&lt;&gt;"",INDEX(BDD_REVETEMENTS_EXTERIEURS!A:CJ,B174,MATCH($C$8,REFERENCEMENT_FACADE[#Headers],0)),"")</f>
        <v>Bardage rapporté en panneaux de fibres-ciment (fixations invisibles)</v>
      </c>
      <c r="D174">
        <f ca="1">IF($B$6=TRUE,IF(C174&lt;&gt;"",COUNTIF(INDIRECT("$C$"&amp;ROW($C$9)&amp;":$C$"&amp;487-COUNTBLANK($C$9:$C$487)),"&lt;"&amp;C174)+COUNTIF(C$9:C174,C174),""),IF(C174&lt;&gt;"",COUNTIF(INDIRECT("$C$"&amp;ROW($C$9)&amp;":$C$"&amp;487-COUNTBLANK($C$9:$C$487)),"&gt;"&amp;C174)+COUNTIF(C$9:C174,C174),""))</f>
        <v>122</v>
      </c>
      <c r="E174">
        <f t="shared" ca="1" si="2"/>
        <v>99</v>
      </c>
      <c r="F174" s="120" cm="1">
        <f t="array" aca="1" ref="F174" ca="1">IF(A174&lt;&gt;"",INDEX(BDD_REVETEMENTS_EXTERIEURS!A:BV,E174,MATCH($F$8,REFERENCEMENT_FACADE[#Headers],0)),"")</f>
        <v>0</v>
      </c>
    </row>
    <row r="175" spans="1:6" x14ac:dyDescent="0.25">
      <c r="A175" s="3">
        <f>IF(AND(A174&lt;COUNTIF(REFERENCEMENT_FACADE[DATE REFERENCEMENT],"&lt;&gt;"&amp;""),A174&gt;0),'PR-tampon'!A174+1,"")</f>
        <v>167</v>
      </c>
      <c r="B175" s="3">
        <f ca="1">IFERROR(IF(A175="","",VLOOKUP($A175,REFERENCEMENT_FACADE[[Ordre]:[Eligibilité procédé]],2,FALSE)),"")</f>
        <v>172</v>
      </c>
      <c r="C175" t="str" cm="1">
        <f t="array" aca="1" ref="C175" ca="1">IF(B175&lt;&gt;"",INDEX(BDD_REVETEMENTS_EXTERIEURS!A:CJ,B175,MATCH($C$8,REFERENCEMENT_FACADE[#Headers],0)),"")</f>
        <v>ETICS sur PSE</v>
      </c>
      <c r="D175">
        <f ca="1">IF($B$6=TRUE,IF(C175&lt;&gt;"",COUNTIF(INDIRECT("$C$"&amp;ROW($C$9)&amp;":$C$"&amp;487-COUNTBLANK($C$9:$C$487)),"&lt;"&amp;C175)+COUNTIF(C$9:C175,C175),""),IF(C175&lt;&gt;"",COUNTIF(INDIRECT("$C$"&amp;ROW($C$9)&amp;":$C$"&amp;487-COUNTBLANK($C$9:$C$487)),"&gt;"&amp;C175)+COUNTIF(C$9:C175,C175),""))</f>
        <v>65</v>
      </c>
      <c r="E175">
        <f t="shared" ca="1" si="2"/>
        <v>175</v>
      </c>
      <c r="F175" s="120" cm="1">
        <f t="array" aca="1" ref="F175" ca="1">IF(A175&lt;&gt;"",INDEX(BDD_REVETEMENTS_EXTERIEURS!A:BV,E175,MATCH($F$8,REFERENCEMENT_FACADE[#Headers],0)),"")</f>
        <v>0</v>
      </c>
    </row>
    <row r="176" spans="1:6" x14ac:dyDescent="0.25">
      <c r="A176" s="3">
        <f>IF(AND(A175&lt;COUNTIF(REFERENCEMENT_FACADE[DATE REFERENCEMENT],"&lt;&gt;"&amp;""),A175&gt;0),'PR-tampon'!A175+1,"")</f>
        <v>168</v>
      </c>
      <c r="B176" s="3">
        <f ca="1">IFERROR(IF(A176="","",VLOOKUP($A176,REFERENCEMENT_FACADE[[Ordre]:[Eligibilité procédé]],2,FALSE)),"")</f>
        <v>173</v>
      </c>
      <c r="C176" t="str" cm="1">
        <f t="array" aca="1" ref="C176" ca="1">IF(B176&lt;&gt;"",INDEX(BDD_REVETEMENTS_EXTERIEURS!A:CJ,B176,MATCH($C$8,REFERENCEMENT_FACADE[#Headers],0)),"")</f>
        <v xml:space="preserve">Façade légère en Vitrage Extérieur Collé (VEC) </v>
      </c>
      <c r="D176">
        <f ca="1">IF($B$6=TRUE,IF(C176&lt;&gt;"",COUNTIF(INDIRECT("$C$"&amp;ROW($C$9)&amp;":$C$"&amp;487-COUNTBLANK($C$9:$C$487)),"&lt;"&amp;C176)+COUNTIF(C$9:C176,C176),""),IF(C176&lt;&gt;"",COUNTIF(INDIRECT("$C$"&amp;ROW($C$9)&amp;":$C$"&amp;487-COUNTBLANK($C$9:$C$487)),"&gt;"&amp;C176)+COUNTIF(C$9:C176,C176),""))</f>
        <v>40</v>
      </c>
      <c r="E176">
        <f t="shared" ca="1" si="2"/>
        <v>155</v>
      </c>
      <c r="F176" s="120" cm="1">
        <f t="array" aca="1" ref="F176" ca="1">IF(A176&lt;&gt;"",INDEX(BDD_REVETEMENTS_EXTERIEURS!A:BV,E176,MATCH($F$8,REFERENCEMENT_FACADE[#Headers],0)),"")</f>
        <v>0</v>
      </c>
    </row>
    <row r="177" spans="1:6" x14ac:dyDescent="0.25">
      <c r="A177" s="3">
        <f>IF(AND(A176&lt;COUNTIF(REFERENCEMENT_FACADE[DATE REFERENCEMENT],"&lt;&gt;"&amp;""),A176&gt;0),'PR-tampon'!A176+1,"")</f>
        <v>169</v>
      </c>
      <c r="B177" s="3">
        <f ca="1">IFERROR(IF(A177="","",VLOOKUP($A177,REFERENCEMENT_FACADE[[Ordre]:[Eligibilité procédé]],2,FALSE)),"")</f>
        <v>174</v>
      </c>
      <c r="C177" t="str" cm="1">
        <f t="array" aca="1" ref="C177" ca="1">IF(B177&lt;&gt;"",INDEX(BDD_REVETEMENTS_EXTERIEURS!A:CJ,B177,MATCH($C$8,REFERENCEMENT_FACADE[#Headers],0)),"")</f>
        <v xml:space="preserve">Façade légère en Vitrage Extérieur Collé (VEC) </v>
      </c>
      <c r="D177">
        <f ca="1">IF($B$6=TRUE,IF(C177&lt;&gt;"",COUNTIF(INDIRECT("$C$"&amp;ROW($C$9)&amp;":$C$"&amp;487-COUNTBLANK($C$9:$C$487)),"&lt;"&amp;C177)+COUNTIF(C$9:C177,C177),""),IF(C177&lt;&gt;"",COUNTIF(INDIRECT("$C$"&amp;ROW($C$9)&amp;":$C$"&amp;487-COUNTBLANK($C$9:$C$487)),"&gt;"&amp;C177)+COUNTIF(C$9:C177,C177),""))</f>
        <v>41</v>
      </c>
      <c r="E177">
        <f t="shared" ca="1" si="2"/>
        <v>66</v>
      </c>
      <c r="F177" s="120" cm="1">
        <f t="array" aca="1" ref="F177" ca="1">IF(A177&lt;&gt;"",INDEX(BDD_REVETEMENTS_EXTERIEURS!A:BV,E177,MATCH($F$8,REFERENCEMENT_FACADE[#Headers],0)),"")</f>
        <v>0</v>
      </c>
    </row>
    <row r="178" spans="1:6" x14ac:dyDescent="0.25">
      <c r="A178" s="3">
        <f>IF(AND(A177&lt;COUNTIF(REFERENCEMENT_FACADE[DATE REFERENCEMENT],"&lt;&gt;"&amp;""),A177&gt;0),'PR-tampon'!A177+1,"")</f>
        <v>170</v>
      </c>
      <c r="B178" s="3">
        <f ca="1">IFERROR(IF(A178="","",VLOOKUP($A178,REFERENCEMENT_FACADE[[Ordre]:[Eligibilité procédé]],2,FALSE)),"")</f>
        <v>175</v>
      </c>
      <c r="C178" t="str" cm="1">
        <f t="array" aca="1" ref="C178" ca="1">IF(B178&lt;&gt;"",INDEX(BDD_REVETEMENTS_EXTERIEURS!A:CJ,B178,MATCH($C$8,REFERENCEMENT_FACADE[#Headers],0)),"")</f>
        <v>Bardage rapporté en bois-plastique</v>
      </c>
      <c r="D178">
        <f ca="1">IF($B$6=TRUE,IF(C178&lt;&gt;"",COUNTIF(INDIRECT("$C$"&amp;ROW($C$9)&amp;":$C$"&amp;487-COUNTBLANK($C$9:$C$487)),"&lt;"&amp;C178)+COUNTIF(C$9:C178,C178),""),IF(C178&lt;&gt;"",COUNTIF(INDIRECT("$C$"&amp;ROW($C$9)&amp;":$C$"&amp;487-COUNTBLANK($C$9:$C$487)),"&gt;"&amp;C178)+COUNTIF(C$9:C178,C178),""))</f>
        <v>167</v>
      </c>
      <c r="E178">
        <f t="shared" ca="1" si="2"/>
        <v>58</v>
      </c>
      <c r="F178" s="120" cm="1">
        <f t="array" aca="1" ref="F178" ca="1">IF(A178&lt;&gt;"",INDEX(BDD_REVETEMENTS_EXTERIEURS!A:BV,E178,MATCH($F$8,REFERENCEMENT_FACADE[#Headers],0)),"")</f>
        <v>0</v>
      </c>
    </row>
    <row r="179" spans="1:6" x14ac:dyDescent="0.25">
      <c r="A179" s="3">
        <f>IF(AND(A178&lt;COUNTIF(REFERENCEMENT_FACADE[DATE REFERENCEMENT],"&lt;&gt;"&amp;""),A178&gt;0),'PR-tampon'!A178+1,"")</f>
        <v>171</v>
      </c>
      <c r="B179" s="3">
        <f ca="1">IFERROR(IF(A179="","",VLOOKUP($A179,REFERENCEMENT_FACADE[[Ordre]:[Eligibilité procédé]],2,FALSE)),"")</f>
        <v>176</v>
      </c>
      <c r="C179" t="str" cm="1">
        <f t="array" aca="1" ref="C179" ca="1">IF(B179&lt;&gt;"",INDEX(BDD_REVETEMENTS_EXTERIEURS!A:CJ,B179,MATCH($C$8,REFERENCEMENT_FACADE[#Headers],0)),"")</f>
        <v>Bardage rapporté en céramique</v>
      </c>
      <c r="D179">
        <f ca="1">IF($B$6=TRUE,IF(C179&lt;&gt;"",COUNTIF(INDIRECT("$C$"&amp;ROW($C$9)&amp;":$C$"&amp;487-COUNTBLANK($C$9:$C$487)),"&lt;"&amp;C179)+COUNTIF(C$9:C179,C179),""),IF(C179&lt;&gt;"",COUNTIF(INDIRECT("$C$"&amp;ROW($C$9)&amp;":$C$"&amp;487-COUNTBLANK($C$9:$C$487)),"&gt;"&amp;C179)+COUNTIF(C$9:C179,C179),""))</f>
        <v>156</v>
      </c>
      <c r="E179">
        <f t="shared" ca="1" si="2"/>
        <v>39</v>
      </c>
      <c r="F179" s="120" cm="1">
        <f t="array" aca="1" ref="F179" ca="1">IF(A179&lt;&gt;"",INDEX(BDD_REVETEMENTS_EXTERIEURS!A:BV,E179,MATCH($F$8,REFERENCEMENT_FACADE[#Headers],0)),"")</f>
        <v>0</v>
      </c>
    </row>
    <row r="180" spans="1:6" x14ac:dyDescent="0.25">
      <c r="A180" s="3">
        <f>IF(AND(A179&lt;COUNTIF(REFERENCEMENT_FACADE[DATE REFERENCEMENT],"&lt;&gt;"&amp;""),A179&gt;0),'PR-tampon'!A179+1,"")</f>
        <v>172</v>
      </c>
      <c r="B180" s="3">
        <f ca="1">IFERROR(IF(A180="","",VLOOKUP($A180,REFERENCEMENT_FACADE[[Ordre]:[Eligibilité procédé]],2,FALSE)),"")</f>
        <v>177</v>
      </c>
      <c r="C180" t="str" cm="1">
        <f t="array" aca="1" ref="C180" ca="1">IF(B180&lt;&gt;"",INDEX(BDD_REVETEMENTS_EXTERIEURS!A:CJ,B180,MATCH($C$8,REFERENCEMENT_FACADE[#Headers],0)),"")</f>
        <v>Bardage rapporté en céramique</v>
      </c>
      <c r="D180">
        <f ca="1">IF($B$6=TRUE,IF(C180&lt;&gt;"",COUNTIF(INDIRECT("$C$"&amp;ROW($C$9)&amp;":$C$"&amp;487-COUNTBLANK($C$9:$C$487)),"&lt;"&amp;C180)+COUNTIF(C$9:C180,C180),""),IF(C180&lt;&gt;"",COUNTIF(INDIRECT("$C$"&amp;ROW($C$9)&amp;":$C$"&amp;487-COUNTBLANK($C$9:$C$487)),"&gt;"&amp;C180)+COUNTIF(C$9:C180,C180),""))</f>
        <v>157</v>
      </c>
      <c r="E180">
        <f t="shared" ref="E180:E196" ca="1" si="3">IFERROR(INDEX($A$9:$D$486,MATCH(ROW(D180)-ROW($B$8),$D$9:$D$486,0),2),"")</f>
        <v>154</v>
      </c>
      <c r="F180" s="120" cm="1">
        <f t="array" aca="1" ref="F180" ca="1">IF(A180&lt;&gt;"",INDEX(BDD_REVETEMENTS_EXTERIEURS!A:BV,E180,MATCH($F$8,REFERENCEMENT_FACADE[#Headers],0)),"")</f>
        <v>0</v>
      </c>
    </row>
    <row r="181" spans="1:6" x14ac:dyDescent="0.25">
      <c r="A181" s="3">
        <f>IF(AND(A180&lt;COUNTIF(REFERENCEMENT_FACADE[DATE REFERENCEMENT],"&lt;&gt;"&amp;""),A180&gt;0),'PR-tampon'!A180+1,"")</f>
        <v>173</v>
      </c>
      <c r="B181" s="3">
        <f ca="1">IFERROR(IF(A181="","",VLOOKUP($A181,REFERENCEMENT_FACADE[[Ordre]:[Eligibilité procédé]],2,FALSE)),"")</f>
        <v>178</v>
      </c>
      <c r="C181" t="str" cm="1">
        <f t="array" aca="1" ref="C181" ca="1">IF(B181&lt;&gt;"",INDEX(BDD_REVETEMENTS_EXTERIEURS!A:CJ,B181,MATCH($C$8,REFERENCEMENT_FACADE[#Headers],0)),"")</f>
        <v xml:space="preserve">Façade légère en Vitrage Extérieur Collé (VEC) </v>
      </c>
      <c r="D181">
        <f ca="1">IF($B$6=TRUE,IF(C181&lt;&gt;"",COUNTIF(INDIRECT("$C$"&amp;ROW($C$9)&amp;":$C$"&amp;487-COUNTBLANK($C$9:$C$487)),"&lt;"&amp;C181)+COUNTIF(C$9:C181,C181),""),IF(C181&lt;&gt;"",COUNTIF(INDIRECT("$C$"&amp;ROW($C$9)&amp;":$C$"&amp;487-COUNTBLANK($C$9:$C$487)),"&gt;"&amp;C181)+COUNTIF(C$9:C181,C181),""))</f>
        <v>42</v>
      </c>
      <c r="E181">
        <f t="shared" ca="1" si="3"/>
        <v>18</v>
      </c>
      <c r="F181" s="120" cm="1">
        <f t="array" aca="1" ref="F181" ca="1">IF(A181&lt;&gt;"",INDEX(BDD_REVETEMENTS_EXTERIEURS!A:BV,E181,MATCH($F$8,REFERENCEMENT_FACADE[#Headers],0)),"")</f>
        <v>2</v>
      </c>
    </row>
    <row r="182" spans="1:6" x14ac:dyDescent="0.25">
      <c r="A182" s="3">
        <f>IF(AND(A181&lt;COUNTIF(REFERENCEMENT_FACADE[DATE REFERENCEMENT],"&lt;&gt;"&amp;""),A181&gt;0),'PR-tampon'!A181+1,"")</f>
        <v>174</v>
      </c>
      <c r="B182" s="3">
        <f ca="1">IFERROR(IF(A182="","",VLOOKUP($A182,REFERENCEMENT_FACADE[[Ordre]:[Eligibilité procédé]],2,FALSE)),"")</f>
        <v>179</v>
      </c>
      <c r="C182" t="str" cm="1">
        <f t="array" aca="1" ref="C182" ca="1">IF(B182&lt;&gt;"",INDEX(BDD_REVETEMENTS_EXTERIEURS!A:CJ,B182,MATCH($C$8,REFERENCEMENT_FACADE[#Headers],0)),"")</f>
        <v xml:space="preserve">Façade légère en Vitrage Extérieur Collé (VEC) </v>
      </c>
      <c r="D182">
        <f ca="1">IF($B$6=TRUE,IF(C182&lt;&gt;"",COUNTIF(INDIRECT("$C$"&amp;ROW($C$9)&amp;":$C$"&amp;487-COUNTBLANK($C$9:$C$487)),"&lt;"&amp;C182)+COUNTIF(C$9:C182,C182),""),IF(C182&lt;&gt;"",COUNTIF(INDIRECT("$C$"&amp;ROW($C$9)&amp;":$C$"&amp;487-COUNTBLANK($C$9:$C$487)),"&gt;"&amp;C182)+COUNTIF(C$9:C182,C182),""))</f>
        <v>43</v>
      </c>
      <c r="E182">
        <f ca="1">IFERROR(INDEX($A$9:$D$486,MATCH(ROW(D182)-ROW($B$8),$D$9:$D$486,0),2),"")</f>
        <v>38</v>
      </c>
      <c r="F182" s="120" cm="1">
        <f t="array" aca="1" ref="F182" ca="1">IF(A182&lt;&gt;"",INDEX(BDD_REVETEMENTS_EXTERIEURS!A:BV,E182,MATCH($F$8,REFERENCEMENT_FACADE[#Headers],0)),"")</f>
        <v>2</v>
      </c>
    </row>
    <row r="183" spans="1:6" x14ac:dyDescent="0.25">
      <c r="A183" s="3">
        <f>IF(AND(A182&lt;COUNTIF(REFERENCEMENT_FACADE[DATE REFERENCEMENT],"&lt;&gt;"&amp;""),A182&gt;0),'PR-tampon'!A182+1,"")</f>
        <v>175</v>
      </c>
      <c r="B183" s="3">
        <f ca="1">IFERROR(IF(A183="","",VLOOKUP($A183,REFERENCEMENT_FACADE[[Ordre]:[Eligibilité procédé]],2,FALSE)),"")</f>
        <v>180</v>
      </c>
      <c r="C183" t="str" cm="1">
        <f t="array" aca="1" ref="C183" ca="1">IF(B183&lt;&gt;"",INDEX(BDD_REVETEMENTS_EXTERIEURS!A:CJ,B183,MATCH($C$8,REFERENCEMENT_FACADE[#Headers],0)),"")</f>
        <v xml:space="preserve">Façade légère en Vitrage Extérieur Collé (VEC) </v>
      </c>
      <c r="D183">
        <f ca="1">IF($B$6=TRUE,IF(C183&lt;&gt;"",COUNTIF(INDIRECT("$C$"&amp;ROW($C$9)&amp;":$C$"&amp;487-COUNTBLANK($C$9:$C$487)),"&lt;"&amp;C183)+COUNTIF(C$9:C183,C183),""),IF(C183&lt;&gt;"",COUNTIF(INDIRECT("$C$"&amp;ROW($C$9)&amp;":$C$"&amp;487-COUNTBLANK($C$9:$C$487)),"&gt;"&amp;C183)+COUNTIF(C$9:C183,C183),""))</f>
        <v>44</v>
      </c>
      <c r="E183">
        <f t="shared" ca="1" si="3"/>
        <v>108</v>
      </c>
      <c r="F183" s="120" cm="1">
        <f t="array" aca="1" ref="F183" ca="1">IF(A183&lt;&gt;"",INDEX(BDD_REVETEMENTS_EXTERIEURS!A:BV,E183,MATCH($F$8,REFERENCEMENT_FACADE[#Headers],0)),"")</f>
        <v>2</v>
      </c>
    </row>
    <row r="184" spans="1:6" x14ac:dyDescent="0.25">
      <c r="A184" s="3">
        <f>IF(AND(A183&lt;COUNTIF(REFERENCEMENT_FACADE[DATE REFERENCEMENT],"&lt;&gt;"&amp;""),A183&gt;0),'PR-tampon'!A183+1,"")</f>
        <v>176</v>
      </c>
      <c r="B184" s="3">
        <f ca="1">IFERROR(IF(A184="","",VLOOKUP($A184,REFERENCEMENT_FACADE[[Ordre]:[Eligibilité procédé]],2,FALSE)),"")</f>
        <v>181</v>
      </c>
      <c r="C184" t="str" cm="1">
        <f t="array" aca="1" ref="C184" ca="1">IF(B184&lt;&gt;"",INDEX(BDD_REVETEMENTS_EXTERIEURS!A:CJ,B184,MATCH($C$8,REFERENCEMENT_FACADE[#Headers],0)),"")</f>
        <v xml:space="preserve">Façade légère en Vitrage Extérieur Collé (VEC) </v>
      </c>
      <c r="D184">
        <f ca="1">IF($B$6=TRUE,IF(C184&lt;&gt;"",COUNTIF(INDIRECT("$C$"&amp;ROW($C$9)&amp;":$C$"&amp;487-COUNTBLANK($C$9:$C$487)),"&lt;"&amp;C184)+COUNTIF(C$9:C184,C184),""),IF(C184&lt;&gt;"",COUNTIF(INDIRECT("$C$"&amp;ROW($C$9)&amp;":$C$"&amp;487-COUNTBLANK($C$9:$C$487)),"&gt;"&amp;C184)+COUNTIF(C$9:C184,C184),""))</f>
        <v>45</v>
      </c>
      <c r="E184">
        <f t="shared" ca="1" si="3"/>
        <v>10</v>
      </c>
      <c r="F184" s="120" cm="1">
        <f t="array" aca="1" ref="F184" ca="1">IF(A184&lt;&gt;"",INDEX(BDD_REVETEMENTS_EXTERIEURS!A:BV,E184,MATCH($F$8,REFERENCEMENT_FACADE[#Headers],0)),"")</f>
        <v>0</v>
      </c>
    </row>
    <row r="185" spans="1:6" x14ac:dyDescent="0.25">
      <c r="A185" s="3">
        <f>IF(AND(A184&lt;COUNTIF(REFERENCEMENT_FACADE[DATE REFERENCEMENT],"&lt;&gt;"&amp;""),A184&gt;0),'PR-tampon'!A184+1,"")</f>
        <v>177</v>
      </c>
      <c r="B185" s="3">
        <f ca="1">IFERROR(IF(A185="","",VLOOKUP($A185,REFERENCEMENT_FACADE[[Ordre]:[Eligibilité procédé]],2,FALSE)),"")</f>
        <v>182</v>
      </c>
      <c r="C185" t="str" cm="1">
        <f t="array" aca="1" ref="C185" ca="1">IF(B185&lt;&gt;"",INDEX(BDD_REVETEMENTS_EXTERIEURS!A:CJ,B185,MATCH($C$8,REFERENCEMENT_FACADE[#Headers],0)),"")</f>
        <v xml:space="preserve">Façade légère en Vitrage Extérieur Collé (VEC) </v>
      </c>
      <c r="D185">
        <f ca="1">IF($B$6=TRUE,IF(C185&lt;&gt;"",COUNTIF(INDIRECT("$C$"&amp;ROW($C$9)&amp;":$C$"&amp;487-COUNTBLANK($C$9:$C$487)),"&lt;"&amp;C185)+COUNTIF(C$9:C185,C185),""),IF(C185&lt;&gt;"",COUNTIF(INDIRECT("$C$"&amp;ROW($C$9)&amp;":$C$"&amp;487-COUNTBLANK($C$9:$C$487)),"&gt;"&amp;C185)+COUNTIF(C$9:C185,C185),""))</f>
        <v>46</v>
      </c>
      <c r="E185">
        <f t="shared" ca="1" si="3"/>
        <v>91</v>
      </c>
      <c r="F185" s="120" cm="1">
        <f t="array" aca="1" ref="F185" ca="1">IF(A185&lt;&gt;"",INDEX(BDD_REVETEMENTS_EXTERIEURS!A:BV,E185,MATCH($F$8,REFERENCEMENT_FACADE[#Headers],0)),"")</f>
        <v>0</v>
      </c>
    </row>
    <row r="186" spans="1:6" x14ac:dyDescent="0.25">
      <c r="A186" s="3">
        <f>IF(AND(A185&lt;COUNTIF(REFERENCEMENT_FACADE[DATE REFERENCEMENT],"&lt;&gt;"&amp;""),A185&gt;0),'PR-tampon'!A185+1,"")</f>
        <v>178</v>
      </c>
      <c r="B186" s="3">
        <f ca="1">IFERROR(IF(A186="","",VLOOKUP($A186,REFERENCEMENT_FACADE[[Ordre]:[Eligibilité procédé]],2,FALSE)),"")</f>
        <v>183</v>
      </c>
      <c r="C186" t="str" cm="1">
        <f t="array" aca="1" ref="C186" ca="1">IF(B186&lt;&gt;"",INDEX(BDD_REVETEMENTS_EXTERIEURS!A:CJ,B186,MATCH($C$8,REFERENCEMENT_FACADE[#Headers],0)),"")</f>
        <v xml:space="preserve">Façade légère en Vitrage Extérieur Collé (VEC) </v>
      </c>
      <c r="D186">
        <f ca="1">IF($B$6=TRUE,IF(C186&lt;&gt;"",COUNTIF(INDIRECT("$C$"&amp;ROW($C$9)&amp;":$C$"&amp;487-COUNTBLANK($C$9:$C$487)),"&lt;"&amp;C186)+COUNTIF(C$9:C186,C186),""),IF(C186&lt;&gt;"",COUNTIF(INDIRECT("$C$"&amp;ROW($C$9)&amp;":$C$"&amp;487-COUNTBLANK($C$9:$C$487)),"&gt;"&amp;C186)+COUNTIF(C$9:C186,C186),""))</f>
        <v>47</v>
      </c>
      <c r="E186">
        <f t="shared" ca="1" si="3"/>
        <v>112</v>
      </c>
      <c r="F186" s="120" cm="1">
        <f t="array" aca="1" ref="F186" ca="1">IF(A186&lt;&gt;"",INDEX(BDD_REVETEMENTS_EXTERIEURS!A:BV,E186,MATCH($F$8,REFERENCEMENT_FACADE[#Headers],0)),"")</f>
        <v>0</v>
      </c>
    </row>
    <row r="187" spans="1:6" x14ac:dyDescent="0.25">
      <c r="A187" s="3">
        <f>IF(AND(A186&lt;COUNTIF(REFERENCEMENT_FACADE[DATE REFERENCEMENT],"&lt;&gt;"&amp;""),A186&gt;0),'PR-tampon'!A186+1,"")</f>
        <v>179</v>
      </c>
      <c r="B187" s="3">
        <f ca="1">IFERROR(IF(A187="","",VLOOKUP($A187,REFERENCEMENT_FACADE[[Ordre]:[Eligibilité procédé]],2,FALSE)),"")</f>
        <v>184</v>
      </c>
      <c r="C187" t="str" cm="1">
        <f t="array" aca="1" ref="C187" ca="1">IF(B187&lt;&gt;"",INDEX(BDD_REVETEMENTS_EXTERIEURS!A:CJ,B187,MATCH($C$8,REFERENCEMENT_FACADE[#Headers],0)),"")</f>
        <v xml:space="preserve">Façade légère en Vitrage Extérieur Collé (VEC) </v>
      </c>
      <c r="D187">
        <f ca="1">IF($B$6=TRUE,IF(C187&lt;&gt;"",COUNTIF(INDIRECT("$C$"&amp;ROW($C$9)&amp;":$C$"&amp;487-COUNTBLANK($C$9:$C$487)),"&lt;"&amp;C187)+COUNTIF(C$9:C187,C187),""),IF(C187&lt;&gt;"",COUNTIF(INDIRECT("$C$"&amp;ROW($C$9)&amp;":$C$"&amp;487-COUNTBLANK($C$9:$C$487)),"&gt;"&amp;C187)+COUNTIF(C$9:C187,C187),""))</f>
        <v>48</v>
      </c>
      <c r="E187">
        <f t="shared" ca="1" si="3"/>
        <v>115</v>
      </c>
      <c r="F187" s="120" cm="1">
        <f t="array" aca="1" ref="F187" ca="1">IF(A187&lt;&gt;"",INDEX(BDD_REVETEMENTS_EXTERIEURS!A:BV,E187,MATCH($F$8,REFERENCEMENT_FACADE[#Headers],0)),"")</f>
        <v>1</v>
      </c>
    </row>
    <row r="188" spans="1:6" x14ac:dyDescent="0.25">
      <c r="A188" s="3">
        <f>IF(AND(A187&lt;COUNTIF(REFERENCEMENT_FACADE[DATE REFERENCEMENT],"&lt;&gt;"&amp;""),A187&gt;0),'PR-tampon'!A187+1,"")</f>
        <v>180</v>
      </c>
      <c r="B188" s="3">
        <f ca="1">IFERROR(IF(A188="","",VLOOKUP($A188,REFERENCEMENT_FACADE[[Ordre]:[Eligibilité procédé]],2,FALSE)),"")</f>
        <v>185</v>
      </c>
      <c r="C188" t="str" cm="1">
        <f t="array" aca="1" ref="C188" ca="1">IF(B188&lt;&gt;"",INDEX(BDD_REVETEMENTS_EXTERIEURS!A:CJ,B188,MATCH($C$8,REFERENCEMENT_FACADE[#Headers],0)),"")</f>
        <v>ETICS sur PSE</v>
      </c>
      <c r="D188">
        <f ca="1">IF($B$6=TRUE,IF(C188&lt;&gt;"",COUNTIF(INDIRECT("$C$"&amp;ROW($C$9)&amp;":$C$"&amp;487-COUNTBLANK($C$9:$C$487)),"&lt;"&amp;C188)+COUNTIF(C$9:C188,C188),""),IF(C188&lt;&gt;"",COUNTIF(INDIRECT("$C$"&amp;ROW($C$9)&amp;":$C$"&amp;487-COUNTBLANK($C$9:$C$487)),"&gt;"&amp;C188)+COUNTIF(C$9:C188,C188),""))</f>
        <v>66</v>
      </c>
      <c r="E188">
        <f t="shared" ca="1" si="3"/>
        <v>120</v>
      </c>
      <c r="F188" s="120" cm="1">
        <f t="array" aca="1" ref="F188" ca="1">IF(A188&lt;&gt;"",INDEX(BDD_REVETEMENTS_EXTERIEURS!A:BV,E188,MATCH($F$8,REFERENCEMENT_FACADE[#Headers],0)),"")</f>
        <v>0</v>
      </c>
    </row>
    <row r="189" spans="1:6" x14ac:dyDescent="0.25">
      <c r="A189" s="3">
        <f>IF(AND(A188&lt;COUNTIF(REFERENCEMENT_FACADE[DATE REFERENCEMENT],"&lt;&gt;"&amp;""),A188&gt;0),'PR-tampon'!A188+1,"")</f>
        <v>181</v>
      </c>
      <c r="B189" s="3">
        <f ca="1">IFERROR(IF(A189="","",VLOOKUP($A189,REFERENCEMENT_FACADE[[Ordre]:[Eligibilité procédé]],2,FALSE)),"")</f>
        <v>186</v>
      </c>
      <c r="C189" t="str" cm="1">
        <f t="array" aca="1" ref="C189" ca="1">IF(B189&lt;&gt;"",INDEX(BDD_REVETEMENTS_EXTERIEURS!A:CJ,B189,MATCH($C$8,REFERENCEMENT_FACADE[#Headers],0)),"")</f>
        <v>Bardage rapporté en mortier de résine polyester</v>
      </c>
      <c r="D189">
        <f ca="1">IF($B$6=TRUE,IF(C189&lt;&gt;"",COUNTIF(INDIRECT("$C$"&amp;ROW($C$9)&amp;":$C$"&amp;487-COUNTBLANK($C$9:$C$487)),"&lt;"&amp;C189)+COUNTIF(C$9:C189,C189),""),IF(C189&lt;&gt;"",COUNTIF(INDIRECT("$C$"&amp;ROW($C$9)&amp;":$C$"&amp;487-COUNTBLANK($C$9:$C$487)),"&gt;"&amp;C189)+COUNTIF(C$9:C189,C189),""))</f>
        <v>135</v>
      </c>
      <c r="E189">
        <f t="shared" ca="1" si="3"/>
        <v>17</v>
      </c>
      <c r="F189" s="120" cm="1">
        <f t="array" aca="1" ref="F189" ca="1">IF(A189&lt;&gt;"",INDEX(BDD_REVETEMENTS_EXTERIEURS!A:BV,E189,MATCH($F$8,REFERENCEMENT_FACADE[#Headers],0)),"")</f>
        <v>2</v>
      </c>
    </row>
    <row r="190" spans="1:6" x14ac:dyDescent="0.25">
      <c r="A190" s="3">
        <f>IF(AND(A189&lt;COUNTIF(REFERENCEMENT_FACADE[DATE REFERENCEMENT],"&lt;&gt;"&amp;""),A189&gt;0),'PR-tampon'!A189+1,"")</f>
        <v>182</v>
      </c>
      <c r="B190" s="3">
        <f ca="1">IFERROR(IF(A190="","",VLOOKUP($A190,REFERENCEMENT_FACADE[[Ordre]:[Eligibilité procédé]],2,FALSE)),"")</f>
        <v>187</v>
      </c>
      <c r="C190" t="str" cm="1">
        <f t="array" aca="1" ref="C190" ca="1">IF(B190&lt;&gt;"",INDEX(BDD_REVETEMENTS_EXTERIEURS!A:CJ,B190,MATCH($C$8,REFERENCEMENT_FACADE[#Headers],0)),"")</f>
        <v xml:space="preserve">Bardage verrier </v>
      </c>
      <c r="D190">
        <f ca="1">IF($B$6=TRUE,IF(C190&lt;&gt;"",COUNTIF(INDIRECT("$C$"&amp;ROW($C$9)&amp;":$C$"&amp;487-COUNTBLANK($C$9:$C$487)),"&lt;"&amp;C190)+COUNTIF(C$9:C190,C190),""),IF(C190&lt;&gt;"",COUNTIF(INDIRECT("$C$"&amp;ROW($C$9)&amp;":$C$"&amp;487-COUNTBLANK($C$9:$C$487)),"&gt;"&amp;C190)+COUNTIF(C$9:C190,C190),""))</f>
        <v>88</v>
      </c>
      <c r="E190">
        <f t="shared" ca="1" si="3"/>
        <v>37</v>
      </c>
      <c r="F190" s="120" cm="1">
        <f t="array" aca="1" ref="F190" ca="1">IF(A190&lt;&gt;"",INDEX(BDD_REVETEMENTS_EXTERIEURS!A:BV,E190,MATCH($F$8,REFERENCEMENT_FACADE[#Headers],0)),"")</f>
        <v>2</v>
      </c>
    </row>
    <row r="191" spans="1:6" x14ac:dyDescent="0.25">
      <c r="A191" s="3">
        <f>IF(AND(A190&lt;COUNTIF(REFERENCEMENT_FACADE[DATE REFERENCEMENT],"&lt;&gt;"&amp;""),A190&gt;0),'PR-tampon'!A190+1,"")</f>
        <v>183</v>
      </c>
      <c r="B191" s="3">
        <f ca="1">IFERROR(IF(A191="","",VLOOKUP($A191,REFERENCEMENT_FACADE[[Ordre]:[Eligibilité procédé]],2,FALSE)),"")</f>
        <v>188</v>
      </c>
      <c r="C191" t="str" cm="1">
        <f t="array" aca="1" ref="C191" ca="1">IF(B191&lt;&gt;"",INDEX(BDD_REVETEMENTS_EXTERIEURS!A:CJ,B191,MATCH($C$8,REFERENCEMENT_FACADE[#Headers],0)),"")</f>
        <v>Bardage rapporté en parement métallique sur plateau métallique</v>
      </c>
      <c r="D191">
        <f ca="1">IF($B$6=TRUE,IF(C191&lt;&gt;"",COUNTIF(INDIRECT("$C$"&amp;ROW($C$9)&amp;":$C$"&amp;487-COUNTBLANK($C$9:$C$487)),"&lt;"&amp;C191)+COUNTIF(C$9:C191,C191),""),IF(C191&lt;&gt;"",COUNTIF(INDIRECT("$C$"&amp;ROW($C$9)&amp;":$C$"&amp;487-COUNTBLANK($C$9:$C$487)),"&gt;"&amp;C191)+COUNTIF(C$9:C191,C191),""))</f>
        <v>115</v>
      </c>
      <c r="E191">
        <f t="shared" ca="1" si="3"/>
        <v>107</v>
      </c>
      <c r="F191" s="120" cm="1">
        <f t="array" aca="1" ref="F191" ca="1">IF(A191&lt;&gt;"",INDEX(BDD_REVETEMENTS_EXTERIEURS!A:BV,E191,MATCH($F$8,REFERENCEMENT_FACADE[#Headers],0)),"")</f>
        <v>2</v>
      </c>
    </row>
    <row r="192" spans="1:6" x14ac:dyDescent="0.25">
      <c r="A192" s="3">
        <f>IF(AND(A191&lt;COUNTIF(REFERENCEMENT_FACADE[DATE REFERENCEMENT],"&lt;&gt;"&amp;""),A191&gt;0),'PR-tampon'!A191+1,"")</f>
        <v>184</v>
      </c>
      <c r="B192" s="3">
        <f ca="1">IFERROR(IF(A192="","",VLOOKUP($A192,REFERENCEMENT_FACADE[[Ordre]:[Eligibilité procédé]],2,FALSE)),"")</f>
        <v>189</v>
      </c>
      <c r="C192" t="str" cm="1">
        <f t="array" aca="1" ref="C192" ca="1">IF(B192&lt;&gt;"",INDEX(BDD_REVETEMENTS_EXTERIEURS!A:CJ,B192,MATCH($C$8,REFERENCEMENT_FACADE[#Headers],0)),"")</f>
        <v>Bardage rapporté en panneau stratifié HPL</v>
      </c>
      <c r="D192">
        <f ca="1">IF($B$6=TRUE,IF(C192&lt;&gt;"",COUNTIF(INDIRECT("$C$"&amp;ROW($C$9)&amp;":$C$"&amp;487-COUNTBLANK($C$9:$C$487)),"&lt;"&amp;C192)+COUNTIF(C$9:C192,C192),""),IF(C192&lt;&gt;"",COUNTIF(INDIRECT("$C$"&amp;ROW($C$9)&amp;":$C$"&amp;487-COUNTBLANK($C$9:$C$487)),"&gt;"&amp;C192)+COUNTIF(C$9:C192,C192),""))</f>
        <v>130</v>
      </c>
      <c r="E192">
        <f t="shared" ca="1" si="3"/>
        <v>136</v>
      </c>
      <c r="F192" s="120" cm="1">
        <f t="array" aca="1" ref="F192" ca="1">IF(A192&lt;&gt;"",INDEX(BDD_REVETEMENTS_EXTERIEURS!A:BV,E192,MATCH($F$8,REFERENCEMENT_FACADE[#Headers],0)),"")</f>
        <v>0</v>
      </c>
    </row>
    <row r="193" spans="1:6" x14ac:dyDescent="0.25">
      <c r="A193" s="3">
        <f>IF(AND(A192&lt;COUNTIF(REFERENCEMENT_FACADE[DATE REFERENCEMENT],"&lt;&gt;"&amp;""),A192&gt;0),'PR-tampon'!A192+1,"")</f>
        <v>185</v>
      </c>
      <c r="B193" s="3">
        <f ca="1">IFERROR(IF(A193="","",VLOOKUP($A193,REFERENCEMENT_FACADE[[Ordre]:[Eligibilité procédé]],2,FALSE)),"")</f>
        <v>190</v>
      </c>
      <c r="C193" t="str" cm="1">
        <f t="array" aca="1" ref="C193" ca="1">IF(B193&lt;&gt;"",INDEX(BDD_REVETEMENTS_EXTERIEURS!A:CJ,B193,MATCH($C$8,REFERENCEMENT_FACADE[#Headers],0)),"")</f>
        <v>Bardage rapporté en panneau stratifié HPL</v>
      </c>
      <c r="D193">
        <f ca="1">IF($B$6=TRUE,IF(C193&lt;&gt;"",COUNTIF(INDIRECT("$C$"&amp;ROW($C$9)&amp;":$C$"&amp;487-COUNTBLANK($C$9:$C$487)),"&lt;"&amp;C193)+COUNTIF(C$9:C193,C193),""),IF(C193&lt;&gt;"",COUNTIF(INDIRECT("$C$"&amp;ROW($C$9)&amp;":$C$"&amp;487-COUNTBLANK($C$9:$C$487)),"&gt;"&amp;C193)+COUNTIF(C$9:C193,C193),""))</f>
        <v>131</v>
      </c>
      <c r="E193">
        <f t="shared" ca="1" si="3"/>
        <v>16</v>
      </c>
      <c r="F193" s="120" cm="1">
        <f t="array" aca="1" ref="F193" ca="1">IF(A193&lt;&gt;"",INDEX(BDD_REVETEMENTS_EXTERIEURS!A:BV,E193,MATCH($F$8,REFERENCEMENT_FACADE[#Headers],0)),"")</f>
        <v>2</v>
      </c>
    </row>
    <row r="194" spans="1:6" x14ac:dyDescent="0.25">
      <c r="A194" s="3">
        <f>IF(AND(A193&lt;COUNTIF(REFERENCEMENT_FACADE[DATE REFERENCEMENT],"&lt;&gt;"&amp;""),A193&gt;0),'PR-tampon'!A193+1,"")</f>
        <v>186</v>
      </c>
      <c r="B194" s="3">
        <f ca="1">IFERROR(IF(A194="","",VLOOKUP($A194,REFERENCEMENT_FACADE[[Ordre]:[Eligibilité procédé]],2,FALSE)),"")</f>
        <v>191</v>
      </c>
      <c r="C194" t="str" cm="1">
        <f t="array" aca="1" ref="C194" ca="1">IF(B194&lt;&gt;"",INDEX(BDD_REVETEMENTS_EXTERIEURS!A:CJ,B194,MATCH($C$8,REFERENCEMENT_FACADE[#Headers],0)),"")</f>
        <v>Bardage rapporté en panneau stratifié HPL</v>
      </c>
      <c r="D194">
        <f ca="1">IF($B$6=TRUE,IF(C194&lt;&gt;"",COUNTIF(INDIRECT("$C$"&amp;ROW($C$9)&amp;":$C$"&amp;487-COUNTBLANK($C$9:$C$487)),"&lt;"&amp;C194)+COUNTIF(C$9:C194,C194),""),IF(C194&lt;&gt;"",COUNTIF(INDIRECT("$C$"&amp;ROW($C$9)&amp;":$C$"&amp;487-COUNTBLANK($C$9:$C$487)),"&gt;"&amp;C194)+COUNTIF(C$9:C194,C194),""))</f>
        <v>132</v>
      </c>
      <c r="E194">
        <f t="shared" ca="1" si="3"/>
        <v>36</v>
      </c>
      <c r="F194" s="120" cm="1">
        <f t="array" aca="1" ref="F194" ca="1">IF(A194&lt;&gt;"",INDEX(BDD_REVETEMENTS_EXTERIEURS!A:BV,E194,MATCH($F$8,REFERENCEMENT_FACADE[#Headers],0)),"")</f>
        <v>2</v>
      </c>
    </row>
    <row r="195" spans="1:6" x14ac:dyDescent="0.25">
      <c r="A195" s="3">
        <f>IF(AND(A194&lt;COUNTIF(REFERENCEMENT_FACADE[DATE REFERENCEMENT],"&lt;&gt;"&amp;""),A194&gt;0),'PR-tampon'!A194+1,"")</f>
        <v>187</v>
      </c>
      <c r="B195" s="3">
        <f ca="1">IFERROR(IF(A195="","",VLOOKUP($A195,REFERENCEMENT_FACADE[[Ordre]:[Eligibilité procédé]],2,FALSE)),"")</f>
        <v>192</v>
      </c>
      <c r="C195" t="str" cm="1">
        <f t="array" aca="1" ref="C195" ca="1">IF(B195&lt;&gt;"",INDEX(BDD_REVETEMENTS_EXTERIEURS!A:CJ,B195,MATCH($C$8,REFERENCEMENT_FACADE[#Headers],0)),"")</f>
        <v>ETICS sur laine de roche</v>
      </c>
      <c r="D195">
        <f ca="1">IF($B$6=TRUE,IF(C195&lt;&gt;"",COUNTIF(INDIRECT("$C$"&amp;ROW($C$9)&amp;":$C$"&amp;487-COUNTBLANK($C$9:$C$487)),"&lt;"&amp;C195)+COUNTIF(C$9:C195,C195),""),IF(C195&lt;&gt;"",COUNTIF(INDIRECT("$C$"&amp;ROW($C$9)&amp;":$C$"&amp;487-COUNTBLANK($C$9:$C$487)),"&gt;"&amp;C195)+COUNTIF(C$9:C195,C195),""))</f>
        <v>72</v>
      </c>
      <c r="E195">
        <f t="shared" ca="1" si="3"/>
        <v>106</v>
      </c>
      <c r="F195" s="120" cm="1">
        <f t="array" aca="1" ref="F195" ca="1">IF(A195&lt;&gt;"",INDEX(BDD_REVETEMENTS_EXTERIEURS!A:BV,E195,MATCH($F$8,REFERENCEMENT_FACADE[#Headers],0)),"")</f>
        <v>2</v>
      </c>
    </row>
    <row r="196" spans="1:6" x14ac:dyDescent="0.25">
      <c r="A196" s="3">
        <f>IF(AND(A195&lt;COUNTIF(REFERENCEMENT_FACADE[DATE REFERENCEMENT],"&lt;&gt;"&amp;""),A195&gt;0),'PR-tampon'!A195+1,"")</f>
        <v>188</v>
      </c>
      <c r="B196" s="3">
        <f ca="1">IFERROR(IF(A196="","",VLOOKUP($A196,REFERENCEMENT_FACADE[[Ordre]:[Eligibilité procédé]],2,FALSE)),"")</f>
        <v>193</v>
      </c>
      <c r="C196" t="str" cm="1">
        <f t="array" aca="1" ref="C196" ca="1">IF(B196&lt;&gt;"",INDEX(BDD_REVETEMENTS_EXTERIEURS!A:CJ,B196,MATCH($C$8,REFERENCEMENT_FACADE[#Headers],0)),"")</f>
        <v>ETICS sur laine de roche</v>
      </c>
      <c r="D196">
        <f ca="1">IF($B$6=TRUE,IF(C196&lt;&gt;"",COUNTIF(INDIRECT("$C$"&amp;ROW($C$9)&amp;":$C$"&amp;487-COUNTBLANK($C$9:$C$487)),"&lt;"&amp;C196)+COUNTIF(C$9:C196,C196),""),IF(C196&lt;&gt;"",COUNTIF(INDIRECT("$C$"&amp;ROW($C$9)&amp;":$C$"&amp;487-COUNTBLANK($C$9:$C$487)),"&gt;"&amp;C196)+COUNTIF(C$9:C196,C196),""))</f>
        <v>73</v>
      </c>
      <c r="E196">
        <f t="shared" ca="1" si="3"/>
        <v>135</v>
      </c>
      <c r="F196" s="120" cm="1">
        <f t="array" aca="1" ref="F196" ca="1">IF(A196&lt;&gt;"",INDEX(BDD_REVETEMENTS_EXTERIEURS!A:BV,E196,MATCH($F$8,REFERENCEMENT_FACADE[#Headers],0)),"")</f>
        <v>0</v>
      </c>
    </row>
    <row r="197" spans="1:6" x14ac:dyDescent="0.25">
      <c r="A197" s="3" t="str">
        <f>IF(AND(A196&lt;COUNTIF(REFERENCEMENT_FACADE[DATE REFERENCEMENT],"&lt;&gt;"&amp;""),A196&gt;0),'PR-tampon'!A196+1,"")</f>
        <v/>
      </c>
      <c r="B197" s="3" t="str">
        <f>IFERROR(IF(A197="","",VLOOKUP($A197,REFERENCEMENT_FACADE[[Ordre]:[Eligibilité procédé]],2,FALSE)),"")</f>
        <v/>
      </c>
      <c r="C197" t="str" cm="1">
        <f t="array" ref="C197">IF(B197&lt;&gt;"",INDEX(BDD_REVETEMENTS_EXTERIEURS!A:CJ,B197,MATCH($C$8,REFERENCEMENT_FACADE[#Headers],0)),"")</f>
        <v/>
      </c>
      <c r="D197" t="str">
        <f ca="1">IF($B$6=TRUE,IF(C197&lt;&gt;"",COUNTIF(INDIRECT("$C$"&amp;ROW($C$9)&amp;":$C$"&amp;487-COUNTBLANK($C$9:$C$487)),"&lt;"&amp;C197)+COUNTIF(C$9:C197,C197),""),IF(C197&lt;&gt;"",COUNTIF(INDIRECT("$C$"&amp;ROW($C$9)&amp;":$C$"&amp;487-COUNTBLANK($C$9:$C$487)),"&gt;"&amp;C197)+COUNTIF(C$9:C197,C197),""))</f>
        <v/>
      </c>
      <c r="E197" t="str">
        <f t="shared" ref="E197" ca="1" si="4">IFERROR(INDEX($A$9:$D$486,MATCH(ROW(D197)-ROW($B$8),$D$9:$D$486,0),2),"")</f>
        <v/>
      </c>
      <c r="F197" s="120" t="str" cm="1">
        <f t="array" ref="F197">IF(A197&lt;&gt;"",INDEX(BDD_REVETEMENTS_EXTERIEURS!A:BV,E197,MATCH($F$8,REFERENCEMENT_FACADE[#Headers],0)),"")</f>
        <v/>
      </c>
    </row>
    <row r="198" spans="1:6" x14ac:dyDescent="0.25">
      <c r="A198" s="3" t="str">
        <f>IF(AND(A197&lt;COUNTIF(REFERENCEMENT_FACADE[DATE REFERENCEMENT],"&lt;&gt;"&amp;""),A197&gt;0),'PR-tampon'!A197+1,"")</f>
        <v/>
      </c>
      <c r="B198" s="3" t="str">
        <f>IFERROR(IF(A198="","",VLOOKUP($A198,REFERENCEMENT_FACADE[[Ordre]:[Eligibilité procédé]],2,FALSE)),"")</f>
        <v/>
      </c>
      <c r="C198" t="str" cm="1">
        <f t="array" ref="C198">IF(B198&lt;&gt;"",INDEX(BDD_REVETEMENTS_EXTERIEURS!A:CJ,B198,MATCH($C$8,REFERENCEMENT_FACADE[#Headers],0)),"")</f>
        <v/>
      </c>
      <c r="D198" t="str">
        <f ca="1">IF($B$6=TRUE,IF(C198&lt;&gt;"",COUNTIF(INDIRECT("$C$"&amp;ROW($C$9)&amp;":$C$"&amp;487-COUNTBLANK($C$9:$C$487)),"&lt;"&amp;C198)+COUNTIF(C$9:C198,C198),""),IF(C198&lt;&gt;"",COUNTIF(INDIRECT("$C$"&amp;ROW($C$9)&amp;":$C$"&amp;487-COUNTBLANK($C$9:$C$487)),"&gt;"&amp;C198)+COUNTIF(C$9:C198,C198),""))</f>
        <v/>
      </c>
      <c r="E198" t="str">
        <f t="shared" ca="1" si="2"/>
        <v/>
      </c>
      <c r="F198" s="120" t="str" cm="1">
        <f t="array" ref="F198">IF(A198&lt;&gt;"",INDEX(BDD_REVETEMENTS_EXTERIEURS!A:BV,E198,MATCH($F$8,REFERENCEMENT_FACADE[#Headers],0)),"")</f>
        <v/>
      </c>
    </row>
    <row r="199" spans="1:6" x14ac:dyDescent="0.25">
      <c r="A199" s="3" t="str">
        <f>IF(AND(A198&lt;COUNTIF(REFERENCEMENT_FACADE[DATE REFERENCEMENT],"&lt;&gt;"&amp;""),A198&gt;0),'PR-tampon'!A198+1,"")</f>
        <v/>
      </c>
      <c r="B199" s="3" t="str">
        <f>IFERROR(IF(A199="","",VLOOKUP($A199,REFERENCEMENT_FACADE[[Ordre]:[Eligibilité procédé]],2,FALSE)),"")</f>
        <v/>
      </c>
      <c r="C199" t="str" cm="1">
        <f t="array" ref="C199">IF(B199&lt;&gt;"",INDEX(BDD_REVETEMENTS_EXTERIEURS!A:CJ,B199,MATCH($C$8,REFERENCEMENT_FACADE[#Headers],0)),"")</f>
        <v/>
      </c>
      <c r="D199" t="str">
        <f ca="1">IF($B$6=TRUE,IF(C199&lt;&gt;"",COUNTIF(INDIRECT("$C$"&amp;ROW($C$9)&amp;":$C$"&amp;487-COUNTBLANK($C$9:$C$487)),"&lt;"&amp;C199)+COUNTIF(C$9:C199,C199),""),IF(C199&lt;&gt;"",COUNTIF(INDIRECT("$C$"&amp;ROW($C$9)&amp;":$C$"&amp;487-COUNTBLANK($C$9:$C$487)),"&gt;"&amp;C199)+COUNTIF(C$9:C199,C199),""))</f>
        <v/>
      </c>
      <c r="E199" t="str">
        <f t="shared" ca="1" si="2"/>
        <v/>
      </c>
      <c r="F199" s="120" t="str" cm="1">
        <f t="array" ref="F199">IF(A199&lt;&gt;"",INDEX(BDD_REVETEMENTS_EXTERIEURS!A:BV,E199,MATCH($F$8,REFERENCEMENT_FACADE[#Headers],0)),"")</f>
        <v/>
      </c>
    </row>
    <row r="200" spans="1:6" x14ac:dyDescent="0.25">
      <c r="A200" s="3" t="str">
        <f>IF(AND(A199&lt;COUNTIF(REFERENCEMENT_FACADE[DATE REFERENCEMENT],"&lt;&gt;"&amp;""),A199&gt;0),'PR-tampon'!A199+1,"")</f>
        <v/>
      </c>
      <c r="B200" s="3" t="str">
        <f>IFERROR(IF(A200="","",VLOOKUP($A200,REFERENCEMENT_FACADE[[Ordre]:[Eligibilité procédé]],2,FALSE)),"")</f>
        <v/>
      </c>
      <c r="C200" t="str" cm="1">
        <f t="array" ref="C200">IF(B200&lt;&gt;"",INDEX(BDD_REVETEMENTS_EXTERIEURS!A:CJ,B200,MATCH($C$8,REFERENCEMENT_FACADE[#Headers],0)),"")</f>
        <v/>
      </c>
      <c r="D200" t="str">
        <f ca="1">IF($B$6=TRUE,IF(C200&lt;&gt;"",COUNTIF(INDIRECT("$C$"&amp;ROW($C$9)&amp;":$C$"&amp;487-COUNTBLANK($C$9:$C$487)),"&lt;"&amp;C200)+COUNTIF(C$9:C200,C200),""),IF(C200&lt;&gt;"",COUNTIF(INDIRECT("$C$"&amp;ROW($C$9)&amp;":$C$"&amp;487-COUNTBLANK($C$9:$C$487)),"&gt;"&amp;C200)+COUNTIF(C$9:C200,C200),""))</f>
        <v/>
      </c>
      <c r="E200" t="str">
        <f t="shared" ca="1" si="2"/>
        <v/>
      </c>
      <c r="F200" s="120" t="str" cm="1">
        <f t="array" ref="F200">IF(A200&lt;&gt;"",INDEX(BDD_REVETEMENTS_EXTERIEURS!A:BV,E200,MATCH($F$8,REFERENCEMENT_FACADE[#Headers],0)),"")</f>
        <v/>
      </c>
    </row>
    <row r="201" spans="1:6" x14ac:dyDescent="0.25">
      <c r="A201" s="3" t="str">
        <f>IF(AND(A200&lt;COUNTIF(REFERENCEMENT_FACADE[DATE REFERENCEMENT],"&lt;&gt;"&amp;""),A200&gt;0),'PR-tampon'!A200+1,"")</f>
        <v/>
      </c>
      <c r="B201" s="3" t="str">
        <f>IFERROR(IF(A201="","",VLOOKUP($A201,REFERENCEMENT_FACADE[[Ordre]:[Eligibilité procédé]],2,FALSE)),"")</f>
        <v/>
      </c>
      <c r="C201" t="str" cm="1">
        <f t="array" ref="C201">IF(B201&lt;&gt;"",INDEX(BDD_REVETEMENTS_EXTERIEURS!A:CJ,B201,MATCH($C$8,REFERENCEMENT_FACADE[#Headers],0)),"")</f>
        <v/>
      </c>
      <c r="D201" t="str">
        <f ca="1">IF($B$6=TRUE,IF(C201&lt;&gt;"",COUNTIF(INDIRECT("$C$"&amp;ROW($C$9)&amp;":$C$"&amp;487-COUNTBLANK($C$9:$C$487)),"&lt;"&amp;C201)+COUNTIF(C$9:C201,C201),""),IF(C201&lt;&gt;"",COUNTIF(INDIRECT("$C$"&amp;ROW($C$9)&amp;":$C$"&amp;487-COUNTBLANK($C$9:$C$487)),"&gt;"&amp;C201)+COUNTIF(C$9:C201,C201),""))</f>
        <v/>
      </c>
      <c r="E201" t="str">
        <f t="shared" ca="1" si="2"/>
        <v/>
      </c>
      <c r="F201" s="120" t="str" cm="1">
        <f t="array" ref="F201">IF(A201&lt;&gt;"",INDEX(BDD_REVETEMENTS_EXTERIEURS!A:BV,E201,MATCH($F$8,REFERENCEMENT_FACADE[#Headers],0)),"")</f>
        <v/>
      </c>
    </row>
    <row r="202" spans="1:6" x14ac:dyDescent="0.25">
      <c r="A202" s="3" t="str">
        <f>IF(AND(A201&lt;COUNTIF(REFERENCEMENT_FACADE[DATE REFERENCEMENT],"&lt;&gt;"&amp;""),A201&gt;0),'PR-tampon'!A201+1,"")</f>
        <v/>
      </c>
      <c r="B202" s="3" t="str">
        <f>IFERROR(IF(A202="","",VLOOKUP($A202,REFERENCEMENT_FACADE[[Ordre]:[Eligibilité procédé]],2,FALSE)),"")</f>
        <v/>
      </c>
      <c r="C202" t="str" cm="1">
        <f t="array" ref="C202">IF(B202&lt;&gt;"",INDEX(BDD_REVETEMENTS_EXTERIEURS!A:CJ,B202,MATCH($C$8,REFERENCEMENT_FACADE[#Headers],0)),"")</f>
        <v/>
      </c>
      <c r="D202" t="str">
        <f ca="1">IF($B$6=TRUE,IF(C202&lt;&gt;"",COUNTIF(INDIRECT("$C$"&amp;ROW($C$9)&amp;":$C$"&amp;487-COUNTBLANK($C$9:$C$487)),"&lt;"&amp;C202)+COUNTIF(C$9:C202,C202),""),IF(C202&lt;&gt;"",COUNTIF(INDIRECT("$C$"&amp;ROW($C$9)&amp;":$C$"&amp;487-COUNTBLANK($C$9:$C$487)),"&gt;"&amp;C202)+COUNTIF(C$9:C202,C202),""))</f>
        <v/>
      </c>
      <c r="E202" t="str">
        <f t="shared" ref="E202:E265" ca="1" si="5">IFERROR(INDEX($A$9:$D$486,MATCH(ROW(D202)-ROW($B$8),$D$9:$D$486,0),2),"")</f>
        <v/>
      </c>
      <c r="F202" s="120" t="str" cm="1">
        <f t="array" ref="F202">IF(A202&lt;&gt;"",INDEX(BDD_REVETEMENTS_EXTERIEURS!A:BV,E202,MATCH($F$8,REFERENCEMENT_FACADE[#Headers],0)),"")</f>
        <v/>
      </c>
    </row>
    <row r="203" spans="1:6" x14ac:dyDescent="0.25">
      <c r="A203" s="3" t="str">
        <f>IF(AND(A202&lt;COUNTIF(REFERENCEMENT_FACADE[DATE REFERENCEMENT],"&lt;&gt;"&amp;""),A202&gt;0),'PR-tampon'!A202+1,"")</f>
        <v/>
      </c>
      <c r="B203" s="3" t="str">
        <f>IFERROR(IF(A203="","",VLOOKUP($A203,REFERENCEMENT_FACADE[[Ordre]:[Eligibilité procédé]],2,FALSE)),"")</f>
        <v/>
      </c>
      <c r="C203" t="str" cm="1">
        <f t="array" ref="C203">IF(B203&lt;&gt;"",INDEX(BDD_REVETEMENTS_EXTERIEURS!A:CJ,B203,MATCH($C$8,REFERENCEMENT_FACADE[#Headers],0)),"")</f>
        <v/>
      </c>
      <c r="D203" t="str">
        <f ca="1">IF($B$6=TRUE,IF(C203&lt;&gt;"",COUNTIF(INDIRECT("$C$"&amp;ROW($C$9)&amp;":$C$"&amp;487-COUNTBLANK($C$9:$C$487)),"&lt;"&amp;C203)+COUNTIF(C$9:C203,C203),""),IF(C203&lt;&gt;"",COUNTIF(INDIRECT("$C$"&amp;ROW($C$9)&amp;":$C$"&amp;487-COUNTBLANK($C$9:$C$487)),"&gt;"&amp;C203)+COUNTIF(C$9:C203,C203),""))</f>
        <v/>
      </c>
      <c r="E203" t="str">
        <f t="shared" ca="1" si="5"/>
        <v/>
      </c>
      <c r="F203" s="120" t="str" cm="1">
        <f t="array" ref="F203">IF(A203&lt;&gt;"",INDEX(BDD_REVETEMENTS_EXTERIEURS!A:BV,E203,MATCH($F$8,REFERENCEMENT_FACADE[#Headers],0)),"")</f>
        <v/>
      </c>
    </row>
    <row r="204" spans="1:6" x14ac:dyDescent="0.25">
      <c r="A204" s="3" t="str">
        <f>IF(AND(A203&lt;COUNTIF(REFERENCEMENT_FACADE[DATE REFERENCEMENT],"&lt;&gt;"&amp;""),A203&gt;0),'PR-tampon'!A203+1,"")</f>
        <v/>
      </c>
      <c r="B204" s="3" t="str">
        <f>IFERROR(IF(A204="","",VLOOKUP($A204,REFERENCEMENT_FACADE[[Ordre]:[Eligibilité procédé]],2,FALSE)),"")</f>
        <v/>
      </c>
      <c r="C204" t="str" cm="1">
        <f t="array" ref="C204">IF(B204&lt;&gt;"",INDEX(BDD_REVETEMENTS_EXTERIEURS!A:CJ,B204,MATCH($C$8,REFERENCEMENT_FACADE[#Headers],0)),"")</f>
        <v/>
      </c>
      <c r="D204" t="str">
        <f ca="1">IF($B$6=TRUE,IF(C204&lt;&gt;"",COUNTIF(INDIRECT("$C$"&amp;ROW($C$9)&amp;":$C$"&amp;487-COUNTBLANK($C$9:$C$487)),"&lt;"&amp;C204)+COUNTIF(C$9:C204,C204),""),IF(C204&lt;&gt;"",COUNTIF(INDIRECT("$C$"&amp;ROW($C$9)&amp;":$C$"&amp;487-COUNTBLANK($C$9:$C$487)),"&gt;"&amp;C204)+COUNTIF(C$9:C204,C204),""))</f>
        <v/>
      </c>
      <c r="E204" t="str">
        <f t="shared" ca="1" si="5"/>
        <v/>
      </c>
      <c r="F204" s="120" t="str" cm="1">
        <f t="array" ref="F204">IF(A204&lt;&gt;"",INDEX(BDD_REVETEMENTS_EXTERIEURS!A:BV,E204,MATCH($F$8,REFERENCEMENT_FACADE[#Headers],0)),"")</f>
        <v/>
      </c>
    </row>
    <row r="205" spans="1:6" x14ac:dyDescent="0.25">
      <c r="A205" s="3" t="str">
        <f>IF(AND(A204&lt;COUNTIF(REFERENCEMENT_FACADE[DATE REFERENCEMENT],"&lt;&gt;"&amp;""),A204&gt;0),'PR-tampon'!A204+1,"")</f>
        <v/>
      </c>
      <c r="B205" s="3" t="str">
        <f>IFERROR(IF(A205="","",VLOOKUP($A205,REFERENCEMENT_FACADE[[Ordre]:[Eligibilité procédé]],2,FALSE)),"")</f>
        <v/>
      </c>
      <c r="C205" t="str" cm="1">
        <f t="array" ref="C205">IF(B205&lt;&gt;"",INDEX(BDD_REVETEMENTS_EXTERIEURS!A:CJ,B205,MATCH($C$8,REFERENCEMENT_FACADE[#Headers],0)),"")</f>
        <v/>
      </c>
      <c r="D205" t="str">
        <f ca="1">IF($B$6=TRUE,IF(C205&lt;&gt;"",COUNTIF(INDIRECT("$C$"&amp;ROW($C$9)&amp;":$C$"&amp;487-COUNTBLANK($C$9:$C$487)),"&lt;"&amp;C205)+COUNTIF(C$9:C205,C205),""),IF(C205&lt;&gt;"",COUNTIF(INDIRECT("$C$"&amp;ROW($C$9)&amp;":$C$"&amp;487-COUNTBLANK($C$9:$C$487)),"&gt;"&amp;C205)+COUNTIF(C$9:C205,C205),""))</f>
        <v/>
      </c>
      <c r="E205" t="str">
        <f t="shared" ca="1" si="5"/>
        <v/>
      </c>
      <c r="F205" s="120" t="str" cm="1">
        <f t="array" ref="F205">IF(A205&lt;&gt;"",INDEX(BDD_REVETEMENTS_EXTERIEURS!A:BV,E205,MATCH($F$8,REFERENCEMENT_FACADE[#Headers],0)),"")</f>
        <v/>
      </c>
    </row>
    <row r="206" spans="1:6" x14ac:dyDescent="0.25">
      <c r="A206" s="3" t="str">
        <f>IF(AND(A205&lt;COUNTIF(REFERENCEMENT_FACADE[DATE REFERENCEMENT],"&lt;&gt;"&amp;""),A205&gt;0),'PR-tampon'!A205+1,"")</f>
        <v/>
      </c>
      <c r="B206" s="3" t="str">
        <f>IFERROR(IF(A206="","",VLOOKUP($A206,REFERENCEMENT_FACADE[[Ordre]:[Eligibilité procédé]],2,FALSE)),"")</f>
        <v/>
      </c>
      <c r="C206" t="str" cm="1">
        <f t="array" ref="C206">IF(B206&lt;&gt;"",INDEX(BDD_REVETEMENTS_EXTERIEURS!A:CJ,B206,MATCH($C$8,REFERENCEMENT_FACADE[#Headers],0)),"")</f>
        <v/>
      </c>
      <c r="D206" t="str">
        <f ca="1">IF($B$6=TRUE,IF(C206&lt;&gt;"",COUNTIF(INDIRECT("$C$"&amp;ROW($C$9)&amp;":$C$"&amp;487-COUNTBLANK($C$9:$C$487)),"&lt;"&amp;C206)+COUNTIF(C$9:C206,C206),""),IF(C206&lt;&gt;"",COUNTIF(INDIRECT("$C$"&amp;ROW($C$9)&amp;":$C$"&amp;487-COUNTBLANK($C$9:$C$487)),"&gt;"&amp;C206)+COUNTIF(C$9:C206,C206),""))</f>
        <v/>
      </c>
      <c r="E206" t="str">
        <f t="shared" ca="1" si="5"/>
        <v/>
      </c>
      <c r="F206" s="120" t="str" cm="1">
        <f t="array" ref="F206">IF(A206&lt;&gt;"",INDEX(BDD_REVETEMENTS_EXTERIEURS!A:BV,E206,MATCH($F$8,REFERENCEMENT_FACADE[#Headers],0)),"")</f>
        <v/>
      </c>
    </row>
    <row r="207" spans="1:6" x14ac:dyDescent="0.25">
      <c r="A207" s="3" t="str">
        <f>IF(AND(A206&lt;COUNTIF(REFERENCEMENT_FACADE[DATE REFERENCEMENT],"&lt;&gt;"&amp;""),A206&gt;0),'PR-tampon'!A206+1,"")</f>
        <v/>
      </c>
      <c r="B207" s="3" t="str">
        <f>IFERROR(IF(A207="","",VLOOKUP($A207,REFERENCEMENT_FACADE[[Ordre]:[Eligibilité procédé]],2,FALSE)),"")</f>
        <v/>
      </c>
      <c r="C207" t="str" cm="1">
        <f t="array" ref="C207">IF(B207&lt;&gt;"",INDEX(BDD_REVETEMENTS_EXTERIEURS!A:CJ,B207,MATCH($C$8,REFERENCEMENT_FACADE[#Headers],0)),"")</f>
        <v/>
      </c>
      <c r="D207" t="str">
        <f ca="1">IF($B$6=TRUE,IF(C207&lt;&gt;"",COUNTIF(INDIRECT("$C$"&amp;ROW($C$9)&amp;":$C$"&amp;487-COUNTBLANK($C$9:$C$487)),"&lt;"&amp;C207)+COUNTIF(C$9:C207,C207),""),IF(C207&lt;&gt;"",COUNTIF(INDIRECT("$C$"&amp;ROW($C$9)&amp;":$C$"&amp;487-COUNTBLANK($C$9:$C$487)),"&gt;"&amp;C207)+COUNTIF(C$9:C207,C207),""))</f>
        <v/>
      </c>
      <c r="E207" t="str">
        <f t="shared" ca="1" si="5"/>
        <v/>
      </c>
      <c r="F207" s="120" t="str" cm="1">
        <f t="array" ref="F207">IF(A207&lt;&gt;"",INDEX(BDD_REVETEMENTS_EXTERIEURS!A:BV,E207,MATCH($F$8,REFERENCEMENT_FACADE[#Headers],0)),"")</f>
        <v/>
      </c>
    </row>
    <row r="208" spans="1:6" x14ac:dyDescent="0.25">
      <c r="A208" s="3" t="str">
        <f>IF(AND(A207&lt;COUNTIF(REFERENCEMENT_FACADE[DATE REFERENCEMENT],"&lt;&gt;"&amp;""),A207&gt;0),'PR-tampon'!A207+1,"")</f>
        <v/>
      </c>
      <c r="B208" s="3" t="str">
        <f>IFERROR(IF(A208="","",VLOOKUP($A208,REFERENCEMENT_FACADE[[Ordre]:[Eligibilité procédé]],2,FALSE)),"")</f>
        <v/>
      </c>
      <c r="C208" t="str" cm="1">
        <f t="array" ref="C208">IF(B208&lt;&gt;"",INDEX(BDD_REVETEMENTS_EXTERIEURS!A:CJ,B208,MATCH($C$8,REFERENCEMENT_FACADE[#Headers],0)),"")</f>
        <v/>
      </c>
      <c r="D208" t="str">
        <f ca="1">IF($B$6=TRUE,IF(C208&lt;&gt;"",COUNTIF(INDIRECT("$C$"&amp;ROW($C$9)&amp;":$C$"&amp;487-COUNTBLANK($C$9:$C$487)),"&lt;"&amp;C208)+COUNTIF(C$9:C208,C208),""),IF(C208&lt;&gt;"",COUNTIF(INDIRECT("$C$"&amp;ROW($C$9)&amp;":$C$"&amp;487-COUNTBLANK($C$9:$C$487)),"&gt;"&amp;C208)+COUNTIF(C$9:C208,C208),""))</f>
        <v/>
      </c>
      <c r="E208" t="str">
        <f t="shared" ca="1" si="5"/>
        <v/>
      </c>
      <c r="F208" s="120" t="str" cm="1">
        <f t="array" ref="F208">IF(A208&lt;&gt;"",INDEX(BDD_REVETEMENTS_EXTERIEURS!A:BV,E208,MATCH($F$8,REFERENCEMENT_FACADE[#Headers],0)),"")</f>
        <v/>
      </c>
    </row>
    <row r="209" spans="1:6" x14ac:dyDescent="0.25">
      <c r="A209" s="3" t="str">
        <f>IF(AND(A208&lt;COUNTIF(REFERENCEMENT_FACADE[DATE REFERENCEMENT],"&lt;&gt;"&amp;""),A208&gt;0),'PR-tampon'!A208+1,"")</f>
        <v/>
      </c>
      <c r="B209" s="3" t="str">
        <f>IFERROR(IF(A209="","",VLOOKUP($A209,REFERENCEMENT_FACADE[[Ordre]:[Eligibilité procédé]],2,FALSE)),"")</f>
        <v/>
      </c>
      <c r="C209" t="str" cm="1">
        <f t="array" ref="C209">IF(B209&lt;&gt;"",INDEX(BDD_REVETEMENTS_EXTERIEURS!A:CJ,B209,MATCH($C$8,REFERENCEMENT_FACADE[#Headers],0)),"")</f>
        <v/>
      </c>
      <c r="D209" t="str">
        <f ca="1">IF($B$6=TRUE,IF(C209&lt;&gt;"",COUNTIF(INDIRECT("$C$"&amp;ROW($C$9)&amp;":$C$"&amp;487-COUNTBLANK($C$9:$C$487)),"&lt;"&amp;C209)+COUNTIF(C$9:C209,C209),""),IF(C209&lt;&gt;"",COUNTIF(INDIRECT("$C$"&amp;ROW($C$9)&amp;":$C$"&amp;487-COUNTBLANK($C$9:$C$487)),"&gt;"&amp;C209)+COUNTIF(C$9:C209,C209),""))</f>
        <v/>
      </c>
      <c r="E209" t="str">
        <f t="shared" ca="1" si="5"/>
        <v/>
      </c>
      <c r="F209" s="120" t="str" cm="1">
        <f t="array" ref="F209">IF(A209&lt;&gt;"",INDEX(BDD_REVETEMENTS_EXTERIEURS!A:BV,E209,MATCH($F$8,REFERENCEMENT_FACADE[#Headers],0)),"")</f>
        <v/>
      </c>
    </row>
    <row r="210" spans="1:6" x14ac:dyDescent="0.25">
      <c r="A210" s="3" t="str">
        <f>IF(AND(A209&lt;COUNTIF(REFERENCEMENT_FACADE[DATE REFERENCEMENT],"&lt;&gt;"&amp;""),A209&gt;0),'PR-tampon'!A209+1,"")</f>
        <v/>
      </c>
      <c r="B210" s="3" t="str">
        <f>IFERROR(IF(A210="","",VLOOKUP($A210,REFERENCEMENT_FACADE[[Ordre]:[Eligibilité procédé]],2,FALSE)),"")</f>
        <v/>
      </c>
      <c r="C210" t="str" cm="1">
        <f t="array" ref="C210">IF(B210&lt;&gt;"",INDEX(BDD_REVETEMENTS_EXTERIEURS!A:CJ,B210,MATCH($C$8,REFERENCEMENT_FACADE[#Headers],0)),"")</f>
        <v/>
      </c>
      <c r="D210" t="str">
        <f ca="1">IF($B$6=TRUE,IF(C210&lt;&gt;"",COUNTIF(INDIRECT("$C$"&amp;ROW($C$9)&amp;":$C$"&amp;487-COUNTBLANK($C$9:$C$487)),"&lt;"&amp;C210)+COUNTIF(C$9:C210,C210),""),IF(C210&lt;&gt;"",COUNTIF(INDIRECT("$C$"&amp;ROW($C$9)&amp;":$C$"&amp;487-COUNTBLANK($C$9:$C$487)),"&gt;"&amp;C210)+COUNTIF(C$9:C210,C210),""))</f>
        <v/>
      </c>
      <c r="E210" t="str">
        <f t="shared" ca="1" si="5"/>
        <v/>
      </c>
      <c r="F210" s="120" t="str" cm="1">
        <f t="array" ref="F210">IF(A210&lt;&gt;"",INDEX(BDD_REVETEMENTS_EXTERIEURS!A:BV,E210,MATCH($F$8,REFERENCEMENT_FACADE[#Headers],0)),"")</f>
        <v/>
      </c>
    </row>
    <row r="211" spans="1:6" x14ac:dyDescent="0.25">
      <c r="A211" s="3" t="str">
        <f>IF(AND(A210&lt;COUNTIF(REFERENCEMENT_FACADE[DATE REFERENCEMENT],"&lt;&gt;"&amp;""),A210&gt;0),'PR-tampon'!A210+1,"")</f>
        <v/>
      </c>
      <c r="B211" s="3" t="str">
        <f>IFERROR(IF(A211="","",VLOOKUP($A211,REFERENCEMENT_FACADE[[Ordre]:[Eligibilité procédé]],2,FALSE)),"")</f>
        <v/>
      </c>
      <c r="C211" t="str" cm="1">
        <f t="array" ref="C211">IF(B211&lt;&gt;"",INDEX(BDD_REVETEMENTS_EXTERIEURS!A:CJ,B211,MATCH($C$8,REFERENCEMENT_FACADE[#Headers],0)),"")</f>
        <v/>
      </c>
      <c r="D211" t="str">
        <f ca="1">IF($B$6=TRUE,IF(C211&lt;&gt;"",COUNTIF(INDIRECT("$C$"&amp;ROW($C$9)&amp;":$C$"&amp;487-COUNTBLANK($C$9:$C$487)),"&lt;"&amp;C211)+COUNTIF(C$9:C211,C211),""),IF(C211&lt;&gt;"",COUNTIF(INDIRECT("$C$"&amp;ROW($C$9)&amp;":$C$"&amp;487-COUNTBLANK($C$9:$C$487)),"&gt;"&amp;C211)+COUNTIF(C$9:C211,C211),""))</f>
        <v/>
      </c>
      <c r="E211" t="str">
        <f t="shared" ca="1" si="5"/>
        <v/>
      </c>
      <c r="F211" s="120" t="str" cm="1">
        <f t="array" ref="F211">IF(A211&lt;&gt;"",INDEX(BDD_REVETEMENTS_EXTERIEURS!A:BV,E211,MATCH($F$8,REFERENCEMENT_FACADE[#Headers],0)),"")</f>
        <v/>
      </c>
    </row>
    <row r="212" spans="1:6" x14ac:dyDescent="0.25">
      <c r="A212" s="3" t="str">
        <f>IF(AND(A211&lt;COUNTIF(REFERENCEMENT_FACADE[DATE REFERENCEMENT],"&lt;&gt;"&amp;""),A211&gt;0),'PR-tampon'!A211+1,"")</f>
        <v/>
      </c>
      <c r="B212" s="3" t="str">
        <f>IFERROR(IF(A212="","",VLOOKUP($A212,REFERENCEMENT_FACADE[[Ordre]:[Eligibilité procédé]],2,FALSE)),"")</f>
        <v/>
      </c>
      <c r="C212" t="str" cm="1">
        <f t="array" ref="C212">IF(B212&lt;&gt;"",INDEX(BDD_REVETEMENTS_EXTERIEURS!A:CJ,B212,MATCH($C$8,REFERENCEMENT_FACADE[#Headers],0)),"")</f>
        <v/>
      </c>
      <c r="D212" t="str">
        <f ca="1">IF($B$6=TRUE,IF(C212&lt;&gt;"",COUNTIF(INDIRECT("$C$"&amp;ROW($C$9)&amp;":$C$"&amp;487-COUNTBLANK($C$9:$C$487)),"&lt;"&amp;C212)+COUNTIF(C$9:C212,C212),""),IF(C212&lt;&gt;"",COUNTIF(INDIRECT("$C$"&amp;ROW($C$9)&amp;":$C$"&amp;487-COUNTBLANK($C$9:$C$487)),"&gt;"&amp;C212)+COUNTIF(C$9:C212,C212),""))</f>
        <v/>
      </c>
      <c r="E212" t="str">
        <f t="shared" ca="1" si="5"/>
        <v/>
      </c>
      <c r="F212" s="120" t="str" cm="1">
        <f t="array" ref="F212">IF(A212&lt;&gt;"",INDEX(BDD_REVETEMENTS_EXTERIEURS!A:BV,E212,MATCH($F$8,REFERENCEMENT_FACADE[#Headers],0)),"")</f>
        <v/>
      </c>
    </row>
    <row r="213" spans="1:6" x14ac:dyDescent="0.25">
      <c r="A213" s="3" t="str">
        <f>IF(AND(A212&lt;COUNTIF(REFERENCEMENT_FACADE[DATE REFERENCEMENT],"&lt;&gt;"&amp;""),A212&gt;0),'PR-tampon'!A212+1,"")</f>
        <v/>
      </c>
      <c r="B213" s="3" t="str">
        <f>IFERROR(IF(A213="","",VLOOKUP($A213,REFERENCEMENT_FACADE[[Ordre]:[Eligibilité procédé]],2,FALSE)),"")</f>
        <v/>
      </c>
      <c r="C213" t="str" cm="1">
        <f t="array" ref="C213">IF(B213&lt;&gt;"",INDEX(BDD_REVETEMENTS_EXTERIEURS!A:CJ,B213,MATCH($C$8,REFERENCEMENT_FACADE[#Headers],0)),"")</f>
        <v/>
      </c>
      <c r="D213" t="str">
        <f ca="1">IF($B$6=TRUE,IF(C213&lt;&gt;"",COUNTIF(INDIRECT("$C$"&amp;ROW($C$9)&amp;":$C$"&amp;487-COUNTBLANK($C$9:$C$487)),"&lt;"&amp;C213)+COUNTIF(C$9:C213,C213),""),IF(C213&lt;&gt;"",COUNTIF(INDIRECT("$C$"&amp;ROW($C$9)&amp;":$C$"&amp;487-COUNTBLANK($C$9:$C$487)),"&gt;"&amp;C213)+COUNTIF(C$9:C213,C213),""))</f>
        <v/>
      </c>
      <c r="E213" t="str">
        <f t="shared" ca="1" si="5"/>
        <v/>
      </c>
      <c r="F213" s="120" t="str" cm="1">
        <f t="array" ref="F213">IF(A213&lt;&gt;"",INDEX(BDD_REVETEMENTS_EXTERIEURS!A:BV,E213,MATCH($F$8,REFERENCEMENT_FACADE[#Headers],0)),"")</f>
        <v/>
      </c>
    </row>
    <row r="214" spans="1:6" x14ac:dyDescent="0.25">
      <c r="A214" s="3" t="str">
        <f>IF(AND(A213&lt;COUNTIF(REFERENCEMENT_FACADE[DATE REFERENCEMENT],"&lt;&gt;"&amp;""),A213&gt;0),'PR-tampon'!A213+1,"")</f>
        <v/>
      </c>
      <c r="B214" s="3" t="str">
        <f>IFERROR(IF(A214="","",VLOOKUP($A214,REFERENCEMENT_FACADE[[Ordre]:[Eligibilité procédé]],2,FALSE)),"")</f>
        <v/>
      </c>
      <c r="C214" t="str" cm="1">
        <f t="array" ref="C214">IF(B214&lt;&gt;"",INDEX(BDD_REVETEMENTS_EXTERIEURS!A:CJ,B214,MATCH($C$8,REFERENCEMENT_FACADE[#Headers],0)),"")</f>
        <v/>
      </c>
      <c r="D214" t="str">
        <f ca="1">IF($B$6=TRUE,IF(C214&lt;&gt;"",COUNTIF(INDIRECT("$C$"&amp;ROW($C$9)&amp;":$C$"&amp;487-COUNTBLANK($C$9:$C$487)),"&lt;"&amp;C214)+COUNTIF(C$9:C214,C214),""),IF(C214&lt;&gt;"",COUNTIF(INDIRECT("$C$"&amp;ROW($C$9)&amp;":$C$"&amp;487-COUNTBLANK($C$9:$C$487)),"&gt;"&amp;C214)+COUNTIF(C$9:C214,C214),""))</f>
        <v/>
      </c>
      <c r="E214" t="str">
        <f t="shared" ca="1" si="5"/>
        <v/>
      </c>
      <c r="F214" s="120" t="str" cm="1">
        <f t="array" ref="F214">IF(A214&lt;&gt;"",INDEX(BDD_REVETEMENTS_EXTERIEURS!A:BV,E214,MATCH($F$8,REFERENCEMENT_FACADE[#Headers],0)),"")</f>
        <v/>
      </c>
    </row>
    <row r="215" spans="1:6" x14ac:dyDescent="0.25">
      <c r="A215" s="3" t="str">
        <f>IF(AND(A214&lt;COUNTIF(REFERENCEMENT_FACADE[DATE REFERENCEMENT],"&lt;&gt;"&amp;""),A214&gt;0),'PR-tampon'!A214+1,"")</f>
        <v/>
      </c>
      <c r="B215" s="3" t="str">
        <f>IFERROR(IF(A215="","",VLOOKUP($A215,REFERENCEMENT_FACADE[[Ordre]:[Eligibilité procédé]],2,FALSE)),"")</f>
        <v/>
      </c>
      <c r="C215" t="str" cm="1">
        <f t="array" ref="C215">IF(B215&lt;&gt;"",INDEX(BDD_REVETEMENTS_EXTERIEURS!A:CJ,B215,MATCH($C$8,REFERENCEMENT_FACADE[#Headers],0)),"")</f>
        <v/>
      </c>
      <c r="D215" t="str">
        <f ca="1">IF($B$6=TRUE,IF(C215&lt;&gt;"",COUNTIF(INDIRECT("$C$"&amp;ROW($C$9)&amp;":$C$"&amp;487-COUNTBLANK($C$9:$C$487)),"&lt;"&amp;C215)+COUNTIF(C$9:C215,C215),""),IF(C215&lt;&gt;"",COUNTIF(INDIRECT("$C$"&amp;ROW($C$9)&amp;":$C$"&amp;487-COUNTBLANK($C$9:$C$487)),"&gt;"&amp;C215)+COUNTIF(C$9:C215,C215),""))</f>
        <v/>
      </c>
      <c r="E215" t="str">
        <f t="shared" ca="1" si="5"/>
        <v/>
      </c>
      <c r="F215" s="120" t="str" cm="1">
        <f t="array" ref="F215">IF(A215&lt;&gt;"",INDEX(BDD_REVETEMENTS_EXTERIEURS!A:BV,E215,MATCH($F$8,REFERENCEMENT_FACADE[#Headers],0)),"")</f>
        <v/>
      </c>
    </row>
    <row r="216" spans="1:6" x14ac:dyDescent="0.25">
      <c r="A216" s="3" t="str">
        <f>IF(AND(A215&lt;COUNTIF(REFERENCEMENT_FACADE[DATE REFERENCEMENT],"&lt;&gt;"&amp;""),A215&gt;0),'PR-tampon'!A215+1,"")</f>
        <v/>
      </c>
      <c r="B216" s="3" t="str">
        <f>IFERROR(IF(A216="","",VLOOKUP($A216,REFERENCEMENT_FACADE[[Ordre]:[Eligibilité procédé]],2,FALSE)),"")</f>
        <v/>
      </c>
      <c r="C216" t="str" cm="1">
        <f t="array" ref="C216">IF(B216&lt;&gt;"",INDEX(BDD_REVETEMENTS_EXTERIEURS!A:CJ,B216,MATCH($C$8,REFERENCEMENT_FACADE[#Headers],0)),"")</f>
        <v/>
      </c>
      <c r="D216" t="str">
        <f ca="1">IF($B$6=TRUE,IF(C216&lt;&gt;"",COUNTIF(INDIRECT("$C$"&amp;ROW($C$9)&amp;":$C$"&amp;487-COUNTBLANK($C$9:$C$487)),"&lt;"&amp;C216)+COUNTIF(C$9:C216,C216),""),IF(C216&lt;&gt;"",COUNTIF(INDIRECT("$C$"&amp;ROW($C$9)&amp;":$C$"&amp;487-COUNTBLANK($C$9:$C$487)),"&gt;"&amp;C216)+COUNTIF(C$9:C216,C216),""))</f>
        <v/>
      </c>
      <c r="E216" t="str">
        <f t="shared" ca="1" si="5"/>
        <v/>
      </c>
      <c r="F216" s="120" t="str" cm="1">
        <f t="array" ref="F216">IF(A216&lt;&gt;"",INDEX(BDD_REVETEMENTS_EXTERIEURS!A:BV,E216,MATCH($F$8,REFERENCEMENT_FACADE[#Headers],0)),"")</f>
        <v/>
      </c>
    </row>
    <row r="217" spans="1:6" x14ac:dyDescent="0.25">
      <c r="A217" s="3" t="str">
        <f>IF(AND(A216&lt;COUNTIF(REFERENCEMENT_FACADE[DATE REFERENCEMENT],"&lt;&gt;"&amp;""),A216&gt;0),'PR-tampon'!A216+1,"")</f>
        <v/>
      </c>
      <c r="B217" s="3" t="str">
        <f>IFERROR(IF(A217="","",VLOOKUP($A217,REFERENCEMENT_FACADE[[Ordre]:[Eligibilité procédé]],2,FALSE)),"")</f>
        <v/>
      </c>
      <c r="C217" t="str" cm="1">
        <f t="array" ref="C217">IF(B217&lt;&gt;"",INDEX(BDD_REVETEMENTS_EXTERIEURS!A:CJ,B217,MATCH($C$8,REFERENCEMENT_FACADE[#Headers],0)),"")</f>
        <v/>
      </c>
      <c r="D217" t="str">
        <f ca="1">IF($B$6=TRUE,IF(C217&lt;&gt;"",COUNTIF(INDIRECT("$C$"&amp;ROW($C$9)&amp;":$C$"&amp;487-COUNTBLANK($C$9:$C$487)),"&lt;"&amp;C217)+COUNTIF(C$9:C217,C217),""),IF(C217&lt;&gt;"",COUNTIF(INDIRECT("$C$"&amp;ROW($C$9)&amp;":$C$"&amp;487-COUNTBLANK($C$9:$C$487)),"&gt;"&amp;C217)+COUNTIF(C$9:C217,C217),""))</f>
        <v/>
      </c>
      <c r="E217" t="str">
        <f t="shared" ca="1" si="5"/>
        <v/>
      </c>
      <c r="F217" s="120" t="str" cm="1">
        <f t="array" ref="F217">IF(A217&lt;&gt;"",INDEX(BDD_REVETEMENTS_EXTERIEURS!A:BV,E217,MATCH($F$8,REFERENCEMENT_FACADE[#Headers],0)),"")</f>
        <v/>
      </c>
    </row>
    <row r="218" spans="1:6" x14ac:dyDescent="0.25">
      <c r="A218" s="3" t="str">
        <f>IF(AND(A217&lt;COUNTIF(REFERENCEMENT_FACADE[DATE REFERENCEMENT],"&lt;&gt;"&amp;""),A217&gt;0),'PR-tampon'!A217+1,"")</f>
        <v/>
      </c>
      <c r="B218" s="3" t="str">
        <f>IFERROR(IF(A218="","",VLOOKUP($A218,REFERENCEMENT_FACADE[[Ordre]:[Eligibilité procédé]],2,FALSE)),"")</f>
        <v/>
      </c>
      <c r="C218" t="str" cm="1">
        <f t="array" ref="C218">IF(B218&lt;&gt;"",INDEX(BDD_REVETEMENTS_EXTERIEURS!A:CJ,B218,MATCH($C$8,REFERENCEMENT_FACADE[#Headers],0)),"")</f>
        <v/>
      </c>
      <c r="D218" t="str">
        <f ca="1">IF($B$6=TRUE,IF(C218&lt;&gt;"",COUNTIF(INDIRECT("$C$"&amp;ROW($C$9)&amp;":$C$"&amp;487-COUNTBLANK($C$9:$C$487)),"&lt;"&amp;C218)+COUNTIF(C$9:C218,C218),""),IF(C218&lt;&gt;"",COUNTIF(INDIRECT("$C$"&amp;ROW($C$9)&amp;":$C$"&amp;487-COUNTBLANK($C$9:$C$487)),"&gt;"&amp;C218)+COUNTIF(C$9:C218,C218),""))</f>
        <v/>
      </c>
      <c r="E218" t="str">
        <f t="shared" ca="1" si="5"/>
        <v/>
      </c>
      <c r="F218" s="120" t="str" cm="1">
        <f t="array" ref="F218">IF(A218&lt;&gt;"",INDEX(BDD_REVETEMENTS_EXTERIEURS!A:BV,E218,MATCH($F$8,REFERENCEMENT_FACADE[#Headers],0)),"")</f>
        <v/>
      </c>
    </row>
    <row r="219" spans="1:6" x14ac:dyDescent="0.25">
      <c r="A219" s="3" t="str">
        <f>IF(AND(A218&lt;COUNTIF(REFERENCEMENT_FACADE[DATE REFERENCEMENT],"&lt;&gt;"&amp;""),A218&gt;0),'PR-tampon'!A218+1,"")</f>
        <v/>
      </c>
      <c r="B219" s="3" t="str">
        <f>IFERROR(IF(A219="","",VLOOKUP($A219,REFERENCEMENT_FACADE[[Ordre]:[Eligibilité procédé]],2,FALSE)),"")</f>
        <v/>
      </c>
      <c r="C219" t="str" cm="1">
        <f t="array" ref="C219">IF(B219&lt;&gt;"",INDEX(BDD_REVETEMENTS_EXTERIEURS!A:CJ,B219,MATCH($C$8,REFERENCEMENT_FACADE[#Headers],0)),"")</f>
        <v/>
      </c>
      <c r="D219" t="str">
        <f ca="1">IF($B$6=TRUE,IF(C219&lt;&gt;"",COUNTIF(INDIRECT("$C$"&amp;ROW($C$9)&amp;":$C$"&amp;487-COUNTBLANK($C$9:$C$487)),"&lt;"&amp;C219)+COUNTIF(C$9:C219,C219),""),IF(C219&lt;&gt;"",COUNTIF(INDIRECT("$C$"&amp;ROW($C$9)&amp;":$C$"&amp;487-COUNTBLANK($C$9:$C$487)),"&gt;"&amp;C219)+COUNTIF(C$9:C219,C219),""))</f>
        <v/>
      </c>
      <c r="E219" t="str">
        <f t="shared" ca="1" si="5"/>
        <v/>
      </c>
      <c r="F219" s="120" t="str" cm="1">
        <f t="array" ref="F219">IF(A219&lt;&gt;"",INDEX(BDD_REVETEMENTS_EXTERIEURS!A:BV,E219,MATCH($F$8,REFERENCEMENT_FACADE[#Headers],0)),"")</f>
        <v/>
      </c>
    </row>
    <row r="220" spans="1:6" x14ac:dyDescent="0.25">
      <c r="A220" s="3" t="str">
        <f>IF(AND(A219&lt;COUNTIF(REFERENCEMENT_FACADE[DATE REFERENCEMENT],"&lt;&gt;"&amp;""),A219&gt;0),'PR-tampon'!A219+1,"")</f>
        <v/>
      </c>
      <c r="B220" s="3" t="str">
        <f>IFERROR(IF(A220="","",VLOOKUP($A220,REFERENCEMENT_FACADE[[Ordre]:[Eligibilité procédé]],2,FALSE)),"")</f>
        <v/>
      </c>
      <c r="C220" t="str" cm="1">
        <f t="array" ref="C220">IF(B220&lt;&gt;"",INDEX(BDD_REVETEMENTS_EXTERIEURS!A:CJ,B220,MATCH($C$8,REFERENCEMENT_FACADE[#Headers],0)),"")</f>
        <v/>
      </c>
      <c r="D220" t="str">
        <f ca="1">IF($B$6=TRUE,IF(C220&lt;&gt;"",COUNTIF(INDIRECT("$C$"&amp;ROW($C$9)&amp;":$C$"&amp;487-COUNTBLANK($C$9:$C$487)),"&lt;"&amp;C220)+COUNTIF(C$9:C220,C220),""),IF(C220&lt;&gt;"",COUNTIF(INDIRECT("$C$"&amp;ROW($C$9)&amp;":$C$"&amp;487-COUNTBLANK($C$9:$C$487)),"&gt;"&amp;C220)+COUNTIF(C$9:C220,C220),""))</f>
        <v/>
      </c>
      <c r="E220" t="str">
        <f t="shared" ca="1" si="5"/>
        <v/>
      </c>
      <c r="F220" s="120" t="str" cm="1">
        <f t="array" ref="F220">IF(A220&lt;&gt;"",INDEX(BDD_REVETEMENTS_EXTERIEURS!A:BV,E220,MATCH($F$8,REFERENCEMENT_FACADE[#Headers],0)),"")</f>
        <v/>
      </c>
    </row>
    <row r="221" spans="1:6" x14ac:dyDescent="0.25">
      <c r="A221" s="3" t="str">
        <f>IF(AND(A220&lt;COUNTIF(REFERENCEMENT_FACADE[DATE REFERENCEMENT],"&lt;&gt;"&amp;""),A220&gt;0),'PR-tampon'!A220+1,"")</f>
        <v/>
      </c>
      <c r="B221" s="3" t="str">
        <f>IFERROR(IF(A221="","",VLOOKUP($A221,REFERENCEMENT_FACADE[[Ordre]:[Eligibilité procédé]],2,FALSE)),"")</f>
        <v/>
      </c>
      <c r="C221" t="str" cm="1">
        <f t="array" ref="C221">IF(B221&lt;&gt;"",INDEX(BDD_REVETEMENTS_EXTERIEURS!A:CJ,B221,MATCH($C$8,REFERENCEMENT_FACADE[#Headers],0)),"")</f>
        <v/>
      </c>
      <c r="D221" t="str">
        <f ca="1">IF($B$6=TRUE,IF(C221&lt;&gt;"",COUNTIF(INDIRECT("$C$"&amp;ROW($C$9)&amp;":$C$"&amp;487-COUNTBLANK($C$9:$C$487)),"&lt;"&amp;C221)+COUNTIF(C$9:C221,C221),""),IF(C221&lt;&gt;"",COUNTIF(INDIRECT("$C$"&amp;ROW($C$9)&amp;":$C$"&amp;487-COUNTBLANK($C$9:$C$487)),"&gt;"&amp;C221)+COUNTIF(C$9:C221,C221),""))</f>
        <v/>
      </c>
      <c r="E221" t="str">
        <f t="shared" ca="1" si="5"/>
        <v/>
      </c>
      <c r="F221" s="120" t="str" cm="1">
        <f t="array" ref="F221">IF(A221&lt;&gt;"",INDEX(BDD_REVETEMENTS_EXTERIEURS!A:BV,E221,MATCH($F$8,REFERENCEMENT_FACADE[#Headers],0)),"")</f>
        <v/>
      </c>
    </row>
    <row r="222" spans="1:6" x14ac:dyDescent="0.25">
      <c r="A222" s="3" t="str">
        <f>IF(AND(A221&lt;COUNTIF(REFERENCEMENT_FACADE[DATE REFERENCEMENT],"&lt;&gt;"&amp;""),A221&gt;0),'PR-tampon'!A221+1,"")</f>
        <v/>
      </c>
      <c r="B222" s="3" t="str">
        <f>IFERROR(IF(A222="","",VLOOKUP($A222,REFERENCEMENT_FACADE[[Ordre]:[Eligibilité procédé]],2,FALSE)),"")</f>
        <v/>
      </c>
      <c r="C222" t="str" cm="1">
        <f t="array" ref="C222">IF(B222&lt;&gt;"",INDEX(BDD_REVETEMENTS_EXTERIEURS!A:CJ,B222,MATCH($C$8,REFERENCEMENT_FACADE[#Headers],0)),"")</f>
        <v/>
      </c>
      <c r="D222" t="str">
        <f ca="1">IF($B$6=TRUE,IF(C222&lt;&gt;"",COUNTIF(INDIRECT("$C$"&amp;ROW($C$9)&amp;":$C$"&amp;487-COUNTBLANK($C$9:$C$487)),"&lt;"&amp;C222)+COUNTIF(C$9:C222,C222),""),IF(C222&lt;&gt;"",COUNTIF(INDIRECT("$C$"&amp;ROW($C$9)&amp;":$C$"&amp;487-COUNTBLANK($C$9:$C$487)),"&gt;"&amp;C222)+COUNTIF(C$9:C222,C222),""))</f>
        <v/>
      </c>
      <c r="E222" t="str">
        <f t="shared" ca="1" si="5"/>
        <v/>
      </c>
      <c r="F222" s="120" t="str" cm="1">
        <f t="array" ref="F222">IF(A222&lt;&gt;"",INDEX(BDD_REVETEMENTS_EXTERIEURS!A:BV,E222,MATCH($F$8,REFERENCEMENT_FACADE[#Headers],0)),"")</f>
        <v/>
      </c>
    </row>
    <row r="223" spans="1:6" x14ac:dyDescent="0.25">
      <c r="A223" s="3" t="str">
        <f>IF(AND(A222&lt;COUNTIF(REFERENCEMENT_FACADE[DATE REFERENCEMENT],"&lt;&gt;"&amp;""),A222&gt;0),'PR-tampon'!A222+1,"")</f>
        <v/>
      </c>
      <c r="B223" s="3" t="str">
        <f>IFERROR(IF(A223="","",VLOOKUP($A223,REFERENCEMENT_FACADE[[Ordre]:[Eligibilité procédé]],2,FALSE)),"")</f>
        <v/>
      </c>
      <c r="C223" t="str" cm="1">
        <f t="array" ref="C223">IF(B223&lt;&gt;"",INDEX(BDD_REVETEMENTS_EXTERIEURS!A:CJ,B223,MATCH($C$8,REFERENCEMENT_FACADE[#Headers],0)),"")</f>
        <v/>
      </c>
      <c r="D223" t="str">
        <f ca="1">IF($B$6=TRUE,IF(C223&lt;&gt;"",COUNTIF(INDIRECT("$C$"&amp;ROW($C$9)&amp;":$C$"&amp;487-COUNTBLANK($C$9:$C$487)),"&lt;"&amp;C223)+COUNTIF(C$9:C223,C223),""),IF(C223&lt;&gt;"",COUNTIF(INDIRECT("$C$"&amp;ROW($C$9)&amp;":$C$"&amp;487-COUNTBLANK($C$9:$C$487)),"&gt;"&amp;C223)+COUNTIF(C$9:C223,C223),""))</f>
        <v/>
      </c>
      <c r="E223" t="str">
        <f t="shared" ca="1" si="5"/>
        <v/>
      </c>
      <c r="F223" s="120" t="str" cm="1">
        <f t="array" ref="F223">IF(A223&lt;&gt;"",INDEX(BDD_REVETEMENTS_EXTERIEURS!A:BV,E223,MATCH($F$8,REFERENCEMENT_FACADE[#Headers],0)),"")</f>
        <v/>
      </c>
    </row>
    <row r="224" spans="1:6" x14ac:dyDescent="0.25">
      <c r="A224" s="3" t="str">
        <f>IF(AND(A223&lt;COUNTIF(REFERENCEMENT_FACADE[DATE REFERENCEMENT],"&lt;&gt;"&amp;""),A223&gt;0),'PR-tampon'!A223+1,"")</f>
        <v/>
      </c>
      <c r="B224" s="3" t="str">
        <f>IFERROR(IF(A224="","",VLOOKUP($A224,REFERENCEMENT_FACADE[[Ordre]:[Eligibilité procédé]],2,FALSE)),"")</f>
        <v/>
      </c>
      <c r="C224" t="str" cm="1">
        <f t="array" ref="C224">IF(B224&lt;&gt;"",INDEX(BDD_REVETEMENTS_EXTERIEURS!A:CJ,B224,MATCH($C$8,REFERENCEMENT_FACADE[#Headers],0)),"")</f>
        <v/>
      </c>
      <c r="D224" t="str">
        <f ca="1">IF($B$6=TRUE,IF(C224&lt;&gt;"",COUNTIF(INDIRECT("$C$"&amp;ROW($C$9)&amp;":$C$"&amp;487-COUNTBLANK($C$9:$C$487)),"&lt;"&amp;C224)+COUNTIF(C$9:C224,C224),""),IF(C224&lt;&gt;"",COUNTIF(INDIRECT("$C$"&amp;ROW($C$9)&amp;":$C$"&amp;487-COUNTBLANK($C$9:$C$487)),"&gt;"&amp;C224)+COUNTIF(C$9:C224,C224),""))</f>
        <v/>
      </c>
      <c r="E224" t="str">
        <f t="shared" ca="1" si="5"/>
        <v/>
      </c>
      <c r="F224" s="120" t="str" cm="1">
        <f t="array" ref="F224">IF(A224&lt;&gt;"",INDEX(BDD_REVETEMENTS_EXTERIEURS!A:BV,E224,MATCH($F$8,REFERENCEMENT_FACADE[#Headers],0)),"")</f>
        <v/>
      </c>
    </row>
    <row r="225" spans="1:6" x14ac:dyDescent="0.25">
      <c r="A225" s="3" t="str">
        <f>IF(AND(A224&lt;COUNTIF(REFERENCEMENT_FACADE[DATE REFERENCEMENT],"&lt;&gt;"&amp;""),A224&gt;0),'PR-tampon'!A224+1,"")</f>
        <v/>
      </c>
      <c r="B225" s="3" t="str">
        <f>IFERROR(IF(A225="","",VLOOKUP($A225,REFERENCEMENT_FACADE[[Ordre]:[Eligibilité procédé]],2,FALSE)),"")</f>
        <v/>
      </c>
      <c r="C225" t="str" cm="1">
        <f t="array" ref="C225">IF(B225&lt;&gt;"",INDEX(BDD_REVETEMENTS_EXTERIEURS!A:CJ,B225,MATCH($C$8,REFERENCEMENT_FACADE[#Headers],0)),"")</f>
        <v/>
      </c>
      <c r="D225" t="str">
        <f ca="1">IF($B$6=TRUE,IF(C225&lt;&gt;"",COUNTIF(INDIRECT("$C$"&amp;ROW($C$9)&amp;":$C$"&amp;487-COUNTBLANK($C$9:$C$487)),"&lt;"&amp;C225)+COUNTIF(C$9:C225,C225),""),IF(C225&lt;&gt;"",COUNTIF(INDIRECT("$C$"&amp;ROW($C$9)&amp;":$C$"&amp;487-COUNTBLANK($C$9:$C$487)),"&gt;"&amp;C225)+COUNTIF(C$9:C225,C225),""))</f>
        <v/>
      </c>
      <c r="E225" t="str">
        <f t="shared" ca="1" si="5"/>
        <v/>
      </c>
      <c r="F225" s="120" t="str" cm="1">
        <f t="array" ref="F225">IF(A225&lt;&gt;"",INDEX(BDD_REVETEMENTS_EXTERIEURS!A:BV,E225,MATCH($F$8,REFERENCEMENT_FACADE[#Headers],0)),"")</f>
        <v/>
      </c>
    </row>
    <row r="226" spans="1:6" x14ac:dyDescent="0.25">
      <c r="A226" s="3" t="str">
        <f>IF(AND(A225&lt;COUNTIF(REFERENCEMENT_FACADE[DATE REFERENCEMENT],"&lt;&gt;"&amp;""),A225&gt;0),'PR-tampon'!A225+1,"")</f>
        <v/>
      </c>
      <c r="B226" s="3" t="str">
        <f>IFERROR(IF(A226="","",VLOOKUP($A226,REFERENCEMENT_FACADE[[Ordre]:[Eligibilité procédé]],2,FALSE)),"")</f>
        <v/>
      </c>
      <c r="C226" t="str" cm="1">
        <f t="array" ref="C226">IF(B226&lt;&gt;"",INDEX(BDD_REVETEMENTS_EXTERIEURS!A:CJ,B226,MATCH($C$8,REFERENCEMENT_FACADE[#Headers],0)),"")</f>
        <v/>
      </c>
      <c r="D226" t="str">
        <f ca="1">IF($B$6=TRUE,IF(C226&lt;&gt;"",COUNTIF(INDIRECT("$C$"&amp;ROW($C$9)&amp;":$C$"&amp;487-COUNTBLANK($C$9:$C$487)),"&lt;"&amp;C226)+COUNTIF(C$9:C226,C226),""),IF(C226&lt;&gt;"",COUNTIF(INDIRECT("$C$"&amp;ROW($C$9)&amp;":$C$"&amp;487-COUNTBLANK($C$9:$C$487)),"&gt;"&amp;C226)+COUNTIF(C$9:C226,C226),""))</f>
        <v/>
      </c>
      <c r="E226" t="str">
        <f t="shared" ca="1" si="5"/>
        <v/>
      </c>
      <c r="F226" s="120" t="str" cm="1">
        <f t="array" ref="F226">IF(A226&lt;&gt;"",INDEX(BDD_REVETEMENTS_EXTERIEURS!A:BV,E226,MATCH($F$8,REFERENCEMENT_FACADE[#Headers],0)),"")</f>
        <v/>
      </c>
    </row>
    <row r="227" spans="1:6" x14ac:dyDescent="0.25">
      <c r="A227" s="3" t="str">
        <f>IF(AND(A226&lt;COUNTIF(REFERENCEMENT_FACADE[DATE REFERENCEMENT],"&lt;&gt;"&amp;""),A226&gt;0),'PR-tampon'!A226+1,"")</f>
        <v/>
      </c>
      <c r="B227" s="3" t="str">
        <f>IFERROR(IF(A227="","",VLOOKUP($A227,REFERENCEMENT_FACADE[[Ordre]:[Eligibilité procédé]],2,FALSE)),"")</f>
        <v/>
      </c>
      <c r="C227" t="str" cm="1">
        <f t="array" ref="C227">IF(B227&lt;&gt;"",INDEX(BDD_REVETEMENTS_EXTERIEURS!A:CJ,B227,MATCH($C$8,REFERENCEMENT_FACADE[#Headers],0)),"")</f>
        <v/>
      </c>
      <c r="D227" t="str">
        <f ca="1">IF($B$6=TRUE,IF(C227&lt;&gt;"",COUNTIF(INDIRECT("$C$"&amp;ROW($C$9)&amp;":$C$"&amp;487-COUNTBLANK($C$9:$C$487)),"&lt;"&amp;C227)+COUNTIF(C$9:C227,C227),""),IF(C227&lt;&gt;"",COUNTIF(INDIRECT("$C$"&amp;ROW($C$9)&amp;":$C$"&amp;487-COUNTBLANK($C$9:$C$487)),"&gt;"&amp;C227)+COUNTIF(C$9:C227,C227),""))</f>
        <v/>
      </c>
      <c r="E227" t="str">
        <f t="shared" ca="1" si="5"/>
        <v/>
      </c>
      <c r="F227" s="120" t="str" cm="1">
        <f t="array" ref="F227">IF(A227&lt;&gt;"",INDEX(BDD_REVETEMENTS_EXTERIEURS!A:BV,E227,MATCH($F$8,REFERENCEMENT_FACADE[#Headers],0)),"")</f>
        <v/>
      </c>
    </row>
    <row r="228" spans="1:6" x14ac:dyDescent="0.25">
      <c r="A228" s="3" t="str">
        <f>IF(AND(A227&lt;COUNTIF(REFERENCEMENT_FACADE[DATE REFERENCEMENT],"&lt;&gt;"&amp;""),A227&gt;0),'PR-tampon'!A227+1,"")</f>
        <v/>
      </c>
      <c r="B228" s="3" t="str">
        <f>IFERROR(IF(A228="","",VLOOKUP($A228,REFERENCEMENT_FACADE[[Ordre]:[Eligibilité procédé]],2,FALSE)),"")</f>
        <v/>
      </c>
      <c r="C228" t="str" cm="1">
        <f t="array" ref="C228">IF(B228&lt;&gt;"",INDEX(BDD_REVETEMENTS_EXTERIEURS!A:CJ,B228,MATCH($C$8,REFERENCEMENT_FACADE[#Headers],0)),"")</f>
        <v/>
      </c>
      <c r="D228" t="str">
        <f ca="1">IF($B$6=TRUE,IF(C228&lt;&gt;"",COUNTIF(INDIRECT("$C$"&amp;ROW($C$9)&amp;":$C$"&amp;487-COUNTBLANK($C$9:$C$487)),"&lt;"&amp;C228)+COUNTIF(C$9:C228,C228),""),IF(C228&lt;&gt;"",COUNTIF(INDIRECT("$C$"&amp;ROW($C$9)&amp;":$C$"&amp;487-COUNTBLANK($C$9:$C$487)),"&gt;"&amp;C228)+COUNTIF(C$9:C228,C228),""))</f>
        <v/>
      </c>
      <c r="E228" t="str">
        <f t="shared" ca="1" si="5"/>
        <v/>
      </c>
      <c r="F228" s="120" t="str" cm="1">
        <f t="array" ref="F228">IF(A228&lt;&gt;"",INDEX(BDD_REVETEMENTS_EXTERIEURS!A:BV,E228,MATCH($F$8,REFERENCEMENT_FACADE[#Headers],0)),"")</f>
        <v/>
      </c>
    </row>
    <row r="229" spans="1:6" x14ac:dyDescent="0.25">
      <c r="A229" s="3" t="str">
        <f>IF(AND(A228&lt;COUNTIF(REFERENCEMENT_FACADE[DATE REFERENCEMENT],"&lt;&gt;"&amp;""),A228&gt;0),'PR-tampon'!A228+1,"")</f>
        <v/>
      </c>
      <c r="B229" s="3" t="str">
        <f>IFERROR(IF(A229="","",VLOOKUP($A229,REFERENCEMENT_FACADE[[Ordre]:[Eligibilité procédé]],2,FALSE)),"")</f>
        <v/>
      </c>
      <c r="C229" t="str" cm="1">
        <f t="array" ref="C229">IF(B229&lt;&gt;"",INDEX(BDD_REVETEMENTS_EXTERIEURS!A:CJ,B229,MATCH($C$8,REFERENCEMENT_FACADE[#Headers],0)),"")</f>
        <v/>
      </c>
      <c r="D229" t="str">
        <f ca="1">IF($B$6=TRUE,IF(C229&lt;&gt;"",COUNTIF(INDIRECT("$C$"&amp;ROW($C$9)&amp;":$C$"&amp;487-COUNTBLANK($C$9:$C$487)),"&lt;"&amp;C229)+COUNTIF(C$9:C229,C229),""),IF(C229&lt;&gt;"",COUNTIF(INDIRECT("$C$"&amp;ROW($C$9)&amp;":$C$"&amp;487-COUNTBLANK($C$9:$C$487)),"&gt;"&amp;C229)+COUNTIF(C$9:C229,C229),""))</f>
        <v/>
      </c>
      <c r="E229" t="str">
        <f t="shared" ca="1" si="5"/>
        <v/>
      </c>
      <c r="F229" s="120" t="str" cm="1">
        <f t="array" ref="F229">IF(A229&lt;&gt;"",INDEX(BDD_REVETEMENTS_EXTERIEURS!A:BV,E229,MATCH($F$8,REFERENCEMENT_FACADE[#Headers],0)),"")</f>
        <v/>
      </c>
    </row>
    <row r="230" spans="1:6" x14ac:dyDescent="0.25">
      <c r="A230" s="3" t="str">
        <f>IF(AND(A229&lt;COUNTIF(REFERENCEMENT_FACADE[DATE REFERENCEMENT],"&lt;&gt;"&amp;""),A229&gt;0),'PR-tampon'!A229+1,"")</f>
        <v/>
      </c>
      <c r="B230" s="3" t="str">
        <f>IFERROR(IF(A230="","",VLOOKUP($A230,REFERENCEMENT_FACADE[[Ordre]:[Eligibilité procédé]],2,FALSE)),"")</f>
        <v/>
      </c>
      <c r="C230" t="str" cm="1">
        <f t="array" ref="C230">IF(B230&lt;&gt;"",INDEX(BDD_REVETEMENTS_EXTERIEURS!A:CJ,B230,MATCH($C$8,REFERENCEMENT_FACADE[#Headers],0)),"")</f>
        <v/>
      </c>
      <c r="D230" t="str">
        <f ca="1">IF($B$6=TRUE,IF(C230&lt;&gt;"",COUNTIF(INDIRECT("$C$"&amp;ROW($C$9)&amp;":$C$"&amp;487-COUNTBLANK($C$9:$C$487)),"&lt;"&amp;C230)+COUNTIF(C$9:C230,C230),""),IF(C230&lt;&gt;"",COUNTIF(INDIRECT("$C$"&amp;ROW($C$9)&amp;":$C$"&amp;487-COUNTBLANK($C$9:$C$487)),"&gt;"&amp;C230)+COUNTIF(C$9:C230,C230),""))</f>
        <v/>
      </c>
      <c r="E230" t="str">
        <f t="shared" ca="1" si="5"/>
        <v/>
      </c>
      <c r="F230" s="120" t="str" cm="1">
        <f t="array" ref="F230">IF(A230&lt;&gt;"",INDEX(BDD_REVETEMENTS_EXTERIEURS!A:BV,E230,MATCH($F$8,REFERENCEMENT_FACADE[#Headers],0)),"")</f>
        <v/>
      </c>
    </row>
    <row r="231" spans="1:6" x14ac:dyDescent="0.25">
      <c r="A231" s="3" t="str">
        <f>IF(AND(A230&lt;COUNTIF(REFERENCEMENT_FACADE[DATE REFERENCEMENT],"&lt;&gt;"&amp;""),A230&gt;0),'PR-tampon'!A230+1,"")</f>
        <v/>
      </c>
      <c r="B231" s="3" t="str">
        <f>IFERROR(IF(A231="","",VLOOKUP($A231,REFERENCEMENT_FACADE[[Ordre]:[Eligibilité procédé]],2,FALSE)),"")</f>
        <v/>
      </c>
      <c r="C231" t="str" cm="1">
        <f t="array" ref="C231">IF(B231&lt;&gt;"",INDEX(BDD_REVETEMENTS_EXTERIEURS!A:CJ,B231,MATCH($C$8,REFERENCEMENT_FACADE[#Headers],0)),"")</f>
        <v/>
      </c>
      <c r="D231" t="str">
        <f ca="1">IF($B$6=TRUE,IF(C231&lt;&gt;"",COUNTIF(INDIRECT("$C$"&amp;ROW($C$9)&amp;":$C$"&amp;487-COUNTBLANK($C$9:$C$487)),"&lt;"&amp;C231)+COUNTIF(C$9:C231,C231),""),IF(C231&lt;&gt;"",COUNTIF(INDIRECT("$C$"&amp;ROW($C$9)&amp;":$C$"&amp;487-COUNTBLANK($C$9:$C$487)),"&gt;"&amp;C231)+COUNTIF(C$9:C231,C231),""))</f>
        <v/>
      </c>
      <c r="E231" t="str">
        <f t="shared" ca="1" si="5"/>
        <v/>
      </c>
      <c r="F231" s="120" t="str" cm="1">
        <f t="array" ref="F231">IF(A231&lt;&gt;"",INDEX(BDD_REVETEMENTS_EXTERIEURS!A:BV,E231,MATCH($F$8,REFERENCEMENT_FACADE[#Headers],0)),"")</f>
        <v/>
      </c>
    </row>
    <row r="232" spans="1:6" x14ac:dyDescent="0.25">
      <c r="A232" s="3" t="str">
        <f>IF(AND(A231&lt;COUNTIF(REFERENCEMENT_FACADE[DATE REFERENCEMENT],"&lt;&gt;"&amp;""),A231&gt;0),'PR-tampon'!A231+1,"")</f>
        <v/>
      </c>
      <c r="B232" s="3" t="str">
        <f>IFERROR(IF(A232="","",VLOOKUP($A232,REFERENCEMENT_FACADE[[Ordre]:[Eligibilité procédé]],2,FALSE)),"")</f>
        <v/>
      </c>
      <c r="C232" t="str" cm="1">
        <f t="array" ref="C232">IF(B232&lt;&gt;"",INDEX(BDD_REVETEMENTS_EXTERIEURS!A:CJ,B232,MATCH($C$8,REFERENCEMENT_FACADE[#Headers],0)),"")</f>
        <v/>
      </c>
      <c r="D232" t="str">
        <f ca="1">IF($B$6=TRUE,IF(C232&lt;&gt;"",COUNTIF(INDIRECT("$C$"&amp;ROW($C$9)&amp;":$C$"&amp;487-COUNTBLANK($C$9:$C$487)),"&lt;"&amp;C232)+COUNTIF(C$9:C232,C232),""),IF(C232&lt;&gt;"",COUNTIF(INDIRECT("$C$"&amp;ROW($C$9)&amp;":$C$"&amp;487-COUNTBLANK($C$9:$C$487)),"&gt;"&amp;C232)+COUNTIF(C$9:C232,C232),""))</f>
        <v/>
      </c>
      <c r="E232" t="str">
        <f t="shared" ca="1" si="5"/>
        <v/>
      </c>
      <c r="F232" s="120" t="str" cm="1">
        <f t="array" ref="F232">IF(A232&lt;&gt;"",INDEX(BDD_REVETEMENTS_EXTERIEURS!A:BV,E232,MATCH($F$8,REFERENCEMENT_FACADE[#Headers],0)),"")</f>
        <v/>
      </c>
    </row>
    <row r="233" spans="1:6" x14ac:dyDescent="0.25">
      <c r="A233" s="3" t="str">
        <f>IF(AND(A232&lt;COUNTIF(REFERENCEMENT_FACADE[DATE REFERENCEMENT],"&lt;&gt;"&amp;""),A232&gt;0),'PR-tampon'!A232+1,"")</f>
        <v/>
      </c>
      <c r="B233" s="3" t="str">
        <f>IFERROR(IF(A233="","",VLOOKUP($A233,REFERENCEMENT_FACADE[[Ordre]:[Eligibilité procédé]],2,FALSE)),"")</f>
        <v/>
      </c>
      <c r="C233" t="str" cm="1">
        <f t="array" ref="C233">IF(B233&lt;&gt;"",INDEX(BDD_REVETEMENTS_EXTERIEURS!A:CJ,B233,MATCH($C$8,REFERENCEMENT_FACADE[#Headers],0)),"")</f>
        <v/>
      </c>
      <c r="D233" t="str">
        <f ca="1">IF($B$6=TRUE,IF(C233&lt;&gt;"",COUNTIF(INDIRECT("$C$"&amp;ROW($C$9)&amp;":$C$"&amp;487-COUNTBLANK($C$9:$C$487)),"&lt;"&amp;C233)+COUNTIF(C$9:C233,C233),""),IF(C233&lt;&gt;"",COUNTIF(INDIRECT("$C$"&amp;ROW($C$9)&amp;":$C$"&amp;487-COUNTBLANK($C$9:$C$487)),"&gt;"&amp;C233)+COUNTIF(C$9:C233,C233),""))</f>
        <v/>
      </c>
      <c r="E233" t="str">
        <f t="shared" ca="1" si="5"/>
        <v/>
      </c>
      <c r="F233" s="120" t="str" cm="1">
        <f t="array" ref="F233">IF(A233&lt;&gt;"",INDEX(BDD_REVETEMENTS_EXTERIEURS!A:BV,E233,MATCH($F$8,REFERENCEMENT_FACADE[#Headers],0)),"")</f>
        <v/>
      </c>
    </row>
    <row r="234" spans="1:6" x14ac:dyDescent="0.25">
      <c r="A234" s="3" t="str">
        <f>IF(AND(A233&lt;COUNTIF(REFERENCEMENT_FACADE[DATE REFERENCEMENT],"&lt;&gt;"&amp;""),A233&gt;0),'PR-tampon'!A233+1,"")</f>
        <v/>
      </c>
      <c r="B234" s="3" t="str">
        <f>IFERROR(IF(A234="","",VLOOKUP($A234,REFERENCEMENT_FACADE[[Ordre]:[Eligibilité procédé]],2,FALSE)),"")</f>
        <v/>
      </c>
      <c r="C234" t="str" cm="1">
        <f t="array" ref="C234">IF(B234&lt;&gt;"",INDEX(BDD_REVETEMENTS_EXTERIEURS!A:CJ,B234,MATCH($C$8,REFERENCEMENT_FACADE[#Headers],0)),"")</f>
        <v/>
      </c>
      <c r="D234" t="str">
        <f ca="1">IF($B$6=TRUE,IF(C234&lt;&gt;"",COUNTIF(INDIRECT("$C$"&amp;ROW($C$9)&amp;":$C$"&amp;487-COUNTBLANK($C$9:$C$487)),"&lt;"&amp;C234)+COUNTIF(C$9:C234,C234),""),IF(C234&lt;&gt;"",COUNTIF(INDIRECT("$C$"&amp;ROW($C$9)&amp;":$C$"&amp;487-COUNTBLANK($C$9:$C$487)),"&gt;"&amp;C234)+COUNTIF(C$9:C234,C234),""))</f>
        <v/>
      </c>
      <c r="E234" t="str">
        <f t="shared" ca="1" si="5"/>
        <v/>
      </c>
      <c r="F234" s="120" t="str" cm="1">
        <f t="array" ref="F234">IF(A234&lt;&gt;"",INDEX(BDD_REVETEMENTS_EXTERIEURS!A:BV,E234,MATCH($F$8,REFERENCEMENT_FACADE[#Headers],0)),"")</f>
        <v/>
      </c>
    </row>
    <row r="235" spans="1:6" x14ac:dyDescent="0.25">
      <c r="A235" s="3" t="str">
        <f>IF(AND(A234&lt;COUNTIF(REFERENCEMENT_FACADE[DATE REFERENCEMENT],"&lt;&gt;"&amp;""),A234&gt;0),'PR-tampon'!A234+1,"")</f>
        <v/>
      </c>
      <c r="B235" s="3" t="str">
        <f>IFERROR(IF(A235="","",VLOOKUP($A235,REFERENCEMENT_FACADE[[Ordre]:[Eligibilité procédé]],2,FALSE)),"")</f>
        <v/>
      </c>
      <c r="C235" t="str" cm="1">
        <f t="array" ref="C235">IF(B235&lt;&gt;"",INDEX(BDD_REVETEMENTS_EXTERIEURS!A:CJ,B235,MATCH($C$8,REFERENCEMENT_FACADE[#Headers],0)),"")</f>
        <v/>
      </c>
      <c r="D235" t="str">
        <f ca="1">IF($B$6=TRUE,IF(C235&lt;&gt;"",COUNTIF(INDIRECT("$C$"&amp;ROW($C$9)&amp;":$C$"&amp;487-COUNTBLANK($C$9:$C$487)),"&lt;"&amp;C235)+COUNTIF(C$9:C235,C235),""),IF(C235&lt;&gt;"",COUNTIF(INDIRECT("$C$"&amp;ROW($C$9)&amp;":$C$"&amp;487-COUNTBLANK($C$9:$C$487)),"&gt;"&amp;C235)+COUNTIF(C$9:C235,C235),""))</f>
        <v/>
      </c>
      <c r="E235" t="str">
        <f t="shared" ca="1" si="5"/>
        <v/>
      </c>
      <c r="F235" s="120" t="str" cm="1">
        <f t="array" ref="F235">IF(A235&lt;&gt;"",INDEX(BDD_REVETEMENTS_EXTERIEURS!A:BV,E235,MATCH($F$8,REFERENCEMENT_FACADE[#Headers],0)),"")</f>
        <v/>
      </c>
    </row>
    <row r="236" spans="1:6" x14ac:dyDescent="0.25">
      <c r="A236" s="3" t="str">
        <f>IF(AND(A235&lt;COUNTIF(REFERENCEMENT_FACADE[DATE REFERENCEMENT],"&lt;&gt;"&amp;""),A235&gt;0),'PR-tampon'!A235+1,"")</f>
        <v/>
      </c>
      <c r="B236" s="3" t="str">
        <f>IFERROR(IF(A236="","",VLOOKUP($A236,REFERENCEMENT_FACADE[[Ordre]:[Eligibilité procédé]],2,FALSE)),"")</f>
        <v/>
      </c>
      <c r="C236" t="str" cm="1">
        <f t="array" ref="C236">IF(B236&lt;&gt;"",INDEX(BDD_REVETEMENTS_EXTERIEURS!A:CJ,B236,MATCH($C$8,REFERENCEMENT_FACADE[#Headers],0)),"")</f>
        <v/>
      </c>
      <c r="D236" t="str">
        <f ca="1">IF($B$6=TRUE,IF(C236&lt;&gt;"",COUNTIF(INDIRECT("$C$"&amp;ROW($C$9)&amp;":$C$"&amp;487-COUNTBLANK($C$9:$C$487)),"&lt;"&amp;C236)+COUNTIF(C$9:C236,C236),""),IF(C236&lt;&gt;"",COUNTIF(INDIRECT("$C$"&amp;ROW($C$9)&amp;":$C$"&amp;487-COUNTBLANK($C$9:$C$487)),"&gt;"&amp;C236)+COUNTIF(C$9:C236,C236),""))</f>
        <v/>
      </c>
      <c r="E236" t="str">
        <f t="shared" ca="1" si="5"/>
        <v/>
      </c>
      <c r="F236" s="120" t="str" cm="1">
        <f t="array" ref="F236">IF(A236&lt;&gt;"",INDEX(BDD_REVETEMENTS_EXTERIEURS!A:BV,E236,MATCH($F$8,REFERENCEMENT_FACADE[#Headers],0)),"")</f>
        <v/>
      </c>
    </row>
    <row r="237" spans="1:6" x14ac:dyDescent="0.25">
      <c r="A237" s="3" t="str">
        <f>IF(AND(A236&lt;COUNTIF(REFERENCEMENT_FACADE[DATE REFERENCEMENT],"&lt;&gt;"&amp;""),A236&gt;0),'PR-tampon'!A236+1,"")</f>
        <v/>
      </c>
      <c r="B237" s="3" t="str">
        <f>IFERROR(IF(A237="","",VLOOKUP($A237,REFERENCEMENT_FACADE[[Ordre]:[Eligibilité procédé]],2,FALSE)),"")</f>
        <v/>
      </c>
      <c r="C237" t="str" cm="1">
        <f t="array" ref="C237">IF(B237&lt;&gt;"",INDEX(BDD_REVETEMENTS_EXTERIEURS!A:CJ,B237,MATCH($C$8,REFERENCEMENT_FACADE[#Headers],0)),"")</f>
        <v/>
      </c>
      <c r="D237" t="str">
        <f ca="1">IF($B$6=TRUE,IF(C237&lt;&gt;"",COUNTIF(INDIRECT("$C$"&amp;ROW($C$9)&amp;":$C$"&amp;487-COUNTBLANK($C$9:$C$487)),"&lt;"&amp;C237)+COUNTIF(C$9:C237,C237),""),IF(C237&lt;&gt;"",COUNTIF(INDIRECT("$C$"&amp;ROW($C$9)&amp;":$C$"&amp;487-COUNTBLANK($C$9:$C$487)),"&gt;"&amp;C237)+COUNTIF(C$9:C237,C237),""))</f>
        <v/>
      </c>
      <c r="E237" t="str">
        <f t="shared" ca="1" si="5"/>
        <v/>
      </c>
      <c r="F237" s="120" t="str" cm="1">
        <f t="array" ref="F237">IF(A237&lt;&gt;"",INDEX(BDD_REVETEMENTS_EXTERIEURS!A:BV,E237,MATCH($F$8,REFERENCEMENT_FACADE[#Headers],0)),"")</f>
        <v/>
      </c>
    </row>
    <row r="238" spans="1:6" x14ac:dyDescent="0.25">
      <c r="A238" s="3" t="str">
        <f>IF(AND(A237&lt;COUNTIF(REFERENCEMENT_FACADE[DATE REFERENCEMENT],"&lt;&gt;"&amp;""),A237&gt;0),'PR-tampon'!A237+1,"")</f>
        <v/>
      </c>
      <c r="B238" s="3" t="str">
        <f>IFERROR(IF(A238="","",VLOOKUP($A238,REFERENCEMENT_FACADE[[Ordre]:[Eligibilité procédé]],2,FALSE)),"")</f>
        <v/>
      </c>
      <c r="C238" t="str" cm="1">
        <f t="array" ref="C238">IF(B238&lt;&gt;"",INDEX(BDD_REVETEMENTS_EXTERIEURS!A:CJ,B238,MATCH($C$8,REFERENCEMENT_FACADE[#Headers],0)),"")</f>
        <v/>
      </c>
      <c r="D238" t="str">
        <f ca="1">IF($B$6=TRUE,IF(C238&lt;&gt;"",COUNTIF(INDIRECT("$C$"&amp;ROW($C$9)&amp;":$C$"&amp;487-COUNTBLANK($C$9:$C$487)),"&lt;"&amp;C238)+COUNTIF(C$9:C238,C238),""),IF(C238&lt;&gt;"",COUNTIF(INDIRECT("$C$"&amp;ROW($C$9)&amp;":$C$"&amp;487-COUNTBLANK($C$9:$C$487)),"&gt;"&amp;C238)+COUNTIF(C$9:C238,C238),""))</f>
        <v/>
      </c>
      <c r="E238" t="str">
        <f t="shared" ca="1" si="5"/>
        <v/>
      </c>
      <c r="F238" s="120" t="str" cm="1">
        <f t="array" ref="F238">IF(A238&lt;&gt;"",INDEX(BDD_REVETEMENTS_EXTERIEURS!A:BV,E238,MATCH($F$8,REFERENCEMENT_FACADE[#Headers],0)),"")</f>
        <v/>
      </c>
    </row>
    <row r="239" spans="1:6" x14ac:dyDescent="0.25">
      <c r="A239" s="3" t="str">
        <f>IF(AND(A238&lt;COUNTIF(REFERENCEMENT_FACADE[DATE REFERENCEMENT],"&lt;&gt;"&amp;""),A238&gt;0),'PR-tampon'!A238+1,"")</f>
        <v/>
      </c>
      <c r="B239" s="3" t="str">
        <f>IFERROR(IF(A239="","",VLOOKUP($A239,REFERENCEMENT_FACADE[[Ordre]:[Eligibilité procédé]],2,FALSE)),"")</f>
        <v/>
      </c>
      <c r="C239" t="str" cm="1">
        <f t="array" ref="C239">IF(B239&lt;&gt;"",INDEX(BDD_REVETEMENTS_EXTERIEURS!A:CJ,B239,MATCH($C$8,REFERENCEMENT_FACADE[#Headers],0)),"")</f>
        <v/>
      </c>
      <c r="D239" t="str">
        <f ca="1">IF($B$6=TRUE,IF(C239&lt;&gt;"",COUNTIF(INDIRECT("$C$"&amp;ROW($C$9)&amp;":$C$"&amp;487-COUNTBLANK($C$9:$C$487)),"&lt;"&amp;C239)+COUNTIF(C$9:C239,C239),""),IF(C239&lt;&gt;"",COUNTIF(INDIRECT("$C$"&amp;ROW($C$9)&amp;":$C$"&amp;487-COUNTBLANK($C$9:$C$487)),"&gt;"&amp;C239)+COUNTIF(C$9:C239,C239),""))</f>
        <v/>
      </c>
      <c r="E239" t="str">
        <f t="shared" ca="1" si="5"/>
        <v/>
      </c>
      <c r="F239" s="120" t="str" cm="1">
        <f t="array" ref="F239">IF(A239&lt;&gt;"",INDEX(BDD_REVETEMENTS_EXTERIEURS!A:BV,E239,MATCH($F$8,REFERENCEMENT_FACADE[#Headers],0)),"")</f>
        <v/>
      </c>
    </row>
    <row r="240" spans="1:6" x14ac:dyDescent="0.25">
      <c r="A240" s="3" t="str">
        <f>IF(AND(A239&lt;COUNTIF(REFERENCEMENT_FACADE[DATE REFERENCEMENT],"&lt;&gt;"&amp;""),A239&gt;0),'PR-tampon'!A239+1,"")</f>
        <v/>
      </c>
      <c r="B240" s="3" t="str">
        <f>IFERROR(IF(A240="","",VLOOKUP($A240,REFERENCEMENT_FACADE[[Ordre]:[Eligibilité procédé]],2,FALSE)),"")</f>
        <v/>
      </c>
      <c r="C240" t="str" cm="1">
        <f t="array" ref="C240">IF(B240&lt;&gt;"",INDEX(BDD_REVETEMENTS_EXTERIEURS!A:CJ,B240,MATCH($C$8,REFERENCEMENT_FACADE[#Headers],0)),"")</f>
        <v/>
      </c>
      <c r="D240" t="str">
        <f ca="1">IF($B$6=TRUE,IF(C240&lt;&gt;"",COUNTIF(INDIRECT("$C$"&amp;ROW($C$9)&amp;":$C$"&amp;487-COUNTBLANK($C$9:$C$487)),"&lt;"&amp;C240)+COUNTIF(C$9:C240,C240),""),IF(C240&lt;&gt;"",COUNTIF(INDIRECT("$C$"&amp;ROW($C$9)&amp;":$C$"&amp;487-COUNTBLANK($C$9:$C$487)),"&gt;"&amp;C240)+COUNTIF(C$9:C240,C240),""))</f>
        <v/>
      </c>
      <c r="E240" t="str">
        <f t="shared" ca="1" si="5"/>
        <v/>
      </c>
      <c r="F240" s="120" t="str" cm="1">
        <f t="array" ref="F240">IF(A240&lt;&gt;"",INDEX(BDD_REVETEMENTS_EXTERIEURS!A:BV,E240,MATCH($F$8,REFERENCEMENT_FACADE[#Headers],0)),"")</f>
        <v/>
      </c>
    </row>
    <row r="241" spans="1:6" x14ac:dyDescent="0.25">
      <c r="A241" s="3" t="str">
        <f>IF(AND(A240&lt;COUNTIF(REFERENCEMENT_FACADE[DATE REFERENCEMENT],"&lt;&gt;"&amp;""),A240&gt;0),'PR-tampon'!A240+1,"")</f>
        <v/>
      </c>
      <c r="B241" s="3" t="str">
        <f>IFERROR(IF(A241="","",VLOOKUP($A241,REFERENCEMENT_FACADE[[Ordre]:[Eligibilité procédé]],2,FALSE)),"")</f>
        <v/>
      </c>
      <c r="C241" t="str" cm="1">
        <f t="array" ref="C241">IF(B241&lt;&gt;"",INDEX(BDD_REVETEMENTS_EXTERIEURS!A:CJ,B241,MATCH($C$8,REFERENCEMENT_FACADE[#Headers],0)),"")</f>
        <v/>
      </c>
      <c r="D241" t="str">
        <f ca="1">IF($B$6=TRUE,IF(C241&lt;&gt;"",COUNTIF(INDIRECT("$C$"&amp;ROW($C$9)&amp;":$C$"&amp;487-COUNTBLANK($C$9:$C$487)),"&lt;"&amp;C241)+COUNTIF(C$9:C241,C241),""),IF(C241&lt;&gt;"",COUNTIF(INDIRECT("$C$"&amp;ROW($C$9)&amp;":$C$"&amp;487-COUNTBLANK($C$9:$C$487)),"&gt;"&amp;C241)+COUNTIF(C$9:C241,C241),""))</f>
        <v/>
      </c>
      <c r="E241" t="str">
        <f t="shared" ca="1" si="5"/>
        <v/>
      </c>
      <c r="F241" s="120" t="str" cm="1">
        <f t="array" ref="F241">IF(A241&lt;&gt;"",INDEX(BDD_REVETEMENTS_EXTERIEURS!A:BV,E241,MATCH($F$8,REFERENCEMENT_FACADE[#Headers],0)),"")</f>
        <v/>
      </c>
    </row>
    <row r="242" spans="1:6" x14ac:dyDescent="0.25">
      <c r="A242" s="3" t="str">
        <f>IF(AND(A241&lt;COUNTIF(REFERENCEMENT_FACADE[DATE REFERENCEMENT],"&lt;&gt;"&amp;""),A241&gt;0),'PR-tampon'!A241+1,"")</f>
        <v/>
      </c>
      <c r="B242" s="3" t="str">
        <f>IFERROR(IF(A242="","",VLOOKUP($A242,REFERENCEMENT_FACADE[[Ordre]:[Eligibilité procédé]],2,FALSE)),"")</f>
        <v/>
      </c>
      <c r="C242" t="str" cm="1">
        <f t="array" ref="C242">IF(B242&lt;&gt;"",INDEX(BDD_REVETEMENTS_EXTERIEURS!A:CJ,B242,MATCH($C$8,REFERENCEMENT_FACADE[#Headers],0)),"")</f>
        <v/>
      </c>
      <c r="D242" t="str">
        <f ca="1">IF($B$6=TRUE,IF(C242&lt;&gt;"",COUNTIF(INDIRECT("$C$"&amp;ROW($C$9)&amp;":$C$"&amp;487-COUNTBLANK($C$9:$C$487)),"&lt;"&amp;C242)+COUNTIF(C$9:C242,C242),""),IF(C242&lt;&gt;"",COUNTIF(INDIRECT("$C$"&amp;ROW($C$9)&amp;":$C$"&amp;487-COUNTBLANK($C$9:$C$487)),"&gt;"&amp;C242)+COUNTIF(C$9:C242,C242),""))</f>
        <v/>
      </c>
      <c r="E242" t="str">
        <f t="shared" ca="1" si="5"/>
        <v/>
      </c>
      <c r="F242" s="120" t="str" cm="1">
        <f t="array" ref="F242">IF(A242&lt;&gt;"",INDEX(BDD_REVETEMENTS_EXTERIEURS!A:BV,E242,MATCH($F$8,REFERENCEMENT_FACADE[#Headers],0)),"")</f>
        <v/>
      </c>
    </row>
    <row r="243" spans="1:6" x14ac:dyDescent="0.25">
      <c r="A243" s="3" t="str">
        <f>IF(AND(A242&lt;COUNTIF(REFERENCEMENT_FACADE[DATE REFERENCEMENT],"&lt;&gt;"&amp;""),A242&gt;0),'PR-tampon'!A242+1,"")</f>
        <v/>
      </c>
      <c r="B243" s="3" t="str">
        <f>IFERROR(IF(A243="","",VLOOKUP($A243,REFERENCEMENT_FACADE[[Ordre]:[Eligibilité procédé]],2,FALSE)),"")</f>
        <v/>
      </c>
      <c r="C243" t="str" cm="1">
        <f t="array" ref="C243">IF(B243&lt;&gt;"",INDEX(BDD_REVETEMENTS_EXTERIEURS!A:CJ,B243,MATCH($C$8,REFERENCEMENT_FACADE[#Headers],0)),"")</f>
        <v/>
      </c>
      <c r="D243" t="str">
        <f ca="1">IF($B$6=TRUE,IF(C243&lt;&gt;"",COUNTIF(INDIRECT("$C$"&amp;ROW($C$9)&amp;":$C$"&amp;487-COUNTBLANK($C$9:$C$487)),"&lt;"&amp;C243)+COUNTIF(C$9:C243,C243),""),IF(C243&lt;&gt;"",COUNTIF(INDIRECT("$C$"&amp;ROW($C$9)&amp;":$C$"&amp;487-COUNTBLANK($C$9:$C$487)),"&gt;"&amp;C243)+COUNTIF(C$9:C243,C243),""))</f>
        <v/>
      </c>
      <c r="E243" t="str">
        <f t="shared" ca="1" si="5"/>
        <v/>
      </c>
      <c r="F243" s="120" t="str" cm="1">
        <f t="array" ref="F243">IF(A243&lt;&gt;"",INDEX(BDD_REVETEMENTS_EXTERIEURS!A:BV,E243,MATCH($F$8,REFERENCEMENT_FACADE[#Headers],0)),"")</f>
        <v/>
      </c>
    </row>
    <row r="244" spans="1:6" x14ac:dyDescent="0.25">
      <c r="A244" s="3" t="str">
        <f>IF(AND(A243&lt;COUNTIF(REFERENCEMENT_FACADE[DATE REFERENCEMENT],"&lt;&gt;"&amp;""),A243&gt;0),'PR-tampon'!A243+1,"")</f>
        <v/>
      </c>
      <c r="B244" s="3" t="str">
        <f>IFERROR(IF(A244="","",VLOOKUP($A244,REFERENCEMENT_FACADE[[Ordre]:[Eligibilité procédé]],2,FALSE)),"")</f>
        <v/>
      </c>
      <c r="C244" t="str" cm="1">
        <f t="array" ref="C244">IF(B244&lt;&gt;"",INDEX(BDD_REVETEMENTS_EXTERIEURS!A:CJ,B244,MATCH($C$8,REFERENCEMENT_FACADE[#Headers],0)),"")</f>
        <v/>
      </c>
      <c r="D244" t="str">
        <f ca="1">IF($B$6=TRUE,IF(C244&lt;&gt;"",COUNTIF(INDIRECT("$C$"&amp;ROW($C$9)&amp;":$C$"&amp;487-COUNTBLANK($C$9:$C$487)),"&lt;"&amp;C244)+COUNTIF(C$9:C244,C244),""),IF(C244&lt;&gt;"",COUNTIF(INDIRECT("$C$"&amp;ROW($C$9)&amp;":$C$"&amp;487-COUNTBLANK($C$9:$C$487)),"&gt;"&amp;C244)+COUNTIF(C$9:C244,C244),""))</f>
        <v/>
      </c>
      <c r="E244" t="str">
        <f t="shared" ca="1" si="5"/>
        <v/>
      </c>
      <c r="F244" s="120" t="str" cm="1">
        <f t="array" ref="F244">IF(A244&lt;&gt;"",INDEX(BDD_REVETEMENTS_EXTERIEURS!A:BV,E244,MATCH($F$8,REFERENCEMENT_FACADE[#Headers],0)),"")</f>
        <v/>
      </c>
    </row>
    <row r="245" spans="1:6" x14ac:dyDescent="0.25">
      <c r="A245" s="3" t="str">
        <f>IF(AND(A244&lt;COUNTIF(REFERENCEMENT_FACADE[DATE REFERENCEMENT],"&lt;&gt;"&amp;""),A244&gt;0),'PR-tampon'!A244+1,"")</f>
        <v/>
      </c>
      <c r="B245" s="3" t="str">
        <f>IFERROR(IF(A245="","",VLOOKUP($A245,REFERENCEMENT_FACADE[[Ordre]:[Eligibilité procédé]],2,FALSE)),"")</f>
        <v/>
      </c>
      <c r="C245" t="str" cm="1">
        <f t="array" ref="C245">IF(B245&lt;&gt;"",INDEX(BDD_REVETEMENTS_EXTERIEURS!A:CJ,B245,MATCH($C$8,REFERENCEMENT_FACADE[#Headers],0)),"")</f>
        <v/>
      </c>
      <c r="D245" t="str">
        <f ca="1">IF($B$6=TRUE,IF(C245&lt;&gt;"",COUNTIF(INDIRECT("$C$"&amp;ROW($C$9)&amp;":$C$"&amp;487-COUNTBLANK($C$9:$C$487)),"&lt;"&amp;C245)+COUNTIF(C$9:C245,C245),""),IF(C245&lt;&gt;"",COUNTIF(INDIRECT("$C$"&amp;ROW($C$9)&amp;":$C$"&amp;487-COUNTBLANK($C$9:$C$487)),"&gt;"&amp;C245)+COUNTIF(C$9:C245,C245),""))</f>
        <v/>
      </c>
      <c r="E245" t="str">
        <f t="shared" ca="1" si="5"/>
        <v/>
      </c>
      <c r="F245" s="120" t="str" cm="1">
        <f t="array" ref="F245">IF(A245&lt;&gt;"",INDEX(BDD_REVETEMENTS_EXTERIEURS!A:BV,E245,MATCH($F$8,REFERENCEMENT_FACADE[#Headers],0)),"")</f>
        <v/>
      </c>
    </row>
    <row r="246" spans="1:6" x14ac:dyDescent="0.25">
      <c r="A246" s="3" t="str">
        <f>IF(AND(A245&lt;COUNTIF(REFERENCEMENT_FACADE[DATE REFERENCEMENT],"&lt;&gt;"&amp;""),A245&gt;0),'PR-tampon'!A245+1,"")</f>
        <v/>
      </c>
      <c r="B246" s="3" t="str">
        <f>IFERROR(IF(A246="","",VLOOKUP($A246,REFERENCEMENT_FACADE[[Ordre]:[Eligibilité procédé]],2,FALSE)),"")</f>
        <v/>
      </c>
      <c r="C246" t="str" cm="1">
        <f t="array" ref="C246">IF(B246&lt;&gt;"",INDEX(BDD_REVETEMENTS_EXTERIEURS!A:CJ,B246,MATCH($C$8,REFERENCEMENT_FACADE[#Headers],0)),"")</f>
        <v/>
      </c>
      <c r="D246" t="str">
        <f ca="1">IF($B$6=TRUE,IF(C246&lt;&gt;"",COUNTIF(INDIRECT("$C$"&amp;ROW($C$9)&amp;":$C$"&amp;487-COUNTBLANK($C$9:$C$487)),"&lt;"&amp;C246)+COUNTIF(C$9:C246,C246),""),IF(C246&lt;&gt;"",COUNTIF(INDIRECT("$C$"&amp;ROW($C$9)&amp;":$C$"&amp;487-COUNTBLANK($C$9:$C$487)),"&gt;"&amp;C246)+COUNTIF(C$9:C246,C246),""))</f>
        <v/>
      </c>
      <c r="E246" t="str">
        <f t="shared" ca="1" si="5"/>
        <v/>
      </c>
      <c r="F246" s="120" t="str" cm="1">
        <f t="array" ref="F246">IF(A246&lt;&gt;"",INDEX(BDD_REVETEMENTS_EXTERIEURS!A:BV,E246,MATCH($F$8,REFERENCEMENT_FACADE[#Headers],0)),"")</f>
        <v/>
      </c>
    </row>
    <row r="247" spans="1:6" x14ac:dyDescent="0.25">
      <c r="A247" s="3" t="str">
        <f>IF(AND(A246&lt;COUNTIF(REFERENCEMENT_FACADE[DATE REFERENCEMENT],"&lt;&gt;"&amp;""),A246&gt;0),'PR-tampon'!A246+1,"")</f>
        <v/>
      </c>
      <c r="B247" s="3" t="str">
        <f>IFERROR(IF(A247="","",VLOOKUP($A247,REFERENCEMENT_FACADE[[Ordre]:[Eligibilité procédé]],2,FALSE)),"")</f>
        <v/>
      </c>
      <c r="C247" t="str" cm="1">
        <f t="array" ref="C247">IF(B247&lt;&gt;"",INDEX(BDD_REVETEMENTS_EXTERIEURS!A:CJ,B247,MATCH($C$8,REFERENCEMENT_FACADE[#Headers],0)),"")</f>
        <v/>
      </c>
      <c r="D247" t="str">
        <f ca="1">IF($B$6=TRUE,IF(C247&lt;&gt;"",COUNTIF(INDIRECT("$C$"&amp;ROW($C$9)&amp;":$C$"&amp;487-COUNTBLANK($C$9:$C$487)),"&lt;"&amp;C247)+COUNTIF(C$9:C247,C247),""),IF(C247&lt;&gt;"",COUNTIF(INDIRECT("$C$"&amp;ROW($C$9)&amp;":$C$"&amp;487-COUNTBLANK($C$9:$C$487)),"&gt;"&amp;C247)+COUNTIF(C$9:C247,C247),""))</f>
        <v/>
      </c>
      <c r="E247" t="str">
        <f t="shared" ca="1" si="5"/>
        <v/>
      </c>
      <c r="F247" s="120" t="str" cm="1">
        <f t="array" ref="F247">IF(A247&lt;&gt;"",INDEX(BDD_REVETEMENTS_EXTERIEURS!A:BV,E247,MATCH($F$8,REFERENCEMENT_FACADE[#Headers],0)),"")</f>
        <v/>
      </c>
    </row>
    <row r="248" spans="1:6" x14ac:dyDescent="0.25">
      <c r="A248" s="3" t="str">
        <f>IF(AND(A247&lt;COUNTIF(REFERENCEMENT_FACADE[DATE REFERENCEMENT],"&lt;&gt;"&amp;""),A247&gt;0),'PR-tampon'!A247+1,"")</f>
        <v/>
      </c>
      <c r="B248" s="3" t="str">
        <f>IFERROR(IF(A248="","",VLOOKUP($A248,REFERENCEMENT_FACADE[[Ordre]:[Eligibilité procédé]],2,FALSE)),"")</f>
        <v/>
      </c>
      <c r="C248" t="str" cm="1">
        <f t="array" ref="C248">IF(B248&lt;&gt;"",INDEX(BDD_REVETEMENTS_EXTERIEURS!A:CJ,B248,MATCH($C$8,REFERENCEMENT_FACADE[#Headers],0)),"")</f>
        <v/>
      </c>
      <c r="D248" t="str">
        <f ca="1">IF($B$6=TRUE,IF(C248&lt;&gt;"",COUNTIF(INDIRECT("$C$"&amp;ROW($C$9)&amp;":$C$"&amp;487-COUNTBLANK($C$9:$C$487)),"&lt;"&amp;C248)+COUNTIF(C$9:C248,C248),""),IF(C248&lt;&gt;"",COUNTIF(INDIRECT("$C$"&amp;ROW($C$9)&amp;":$C$"&amp;487-COUNTBLANK($C$9:$C$487)),"&gt;"&amp;C248)+COUNTIF(C$9:C248,C248),""))</f>
        <v/>
      </c>
      <c r="E248" t="str">
        <f t="shared" ca="1" si="5"/>
        <v/>
      </c>
      <c r="F248" s="120" t="str" cm="1">
        <f t="array" ref="F248">IF(A248&lt;&gt;"",INDEX(BDD_REVETEMENTS_EXTERIEURS!A:BV,E248,MATCH($F$8,REFERENCEMENT_FACADE[#Headers],0)),"")</f>
        <v/>
      </c>
    </row>
    <row r="249" spans="1:6" x14ac:dyDescent="0.25">
      <c r="A249" s="3" t="str">
        <f>IF(AND(A248&lt;COUNTIF(REFERENCEMENT_FACADE[DATE REFERENCEMENT],"&lt;&gt;"&amp;""),A248&gt;0),'PR-tampon'!A248+1,"")</f>
        <v/>
      </c>
      <c r="B249" s="3" t="str">
        <f>IFERROR(IF(A249="","",VLOOKUP($A249,REFERENCEMENT_FACADE[[Ordre]:[Eligibilité procédé]],2,FALSE)),"")</f>
        <v/>
      </c>
      <c r="C249" t="str" cm="1">
        <f t="array" ref="C249">IF(B249&lt;&gt;"",INDEX(BDD_REVETEMENTS_EXTERIEURS!A:CJ,B249,MATCH($C$8,REFERENCEMENT_FACADE[#Headers],0)),"")</f>
        <v/>
      </c>
      <c r="D249" t="str">
        <f ca="1">IF($B$6=TRUE,IF(C249&lt;&gt;"",COUNTIF(INDIRECT("$C$"&amp;ROW($C$9)&amp;":$C$"&amp;487-COUNTBLANK($C$9:$C$487)),"&lt;"&amp;C249)+COUNTIF(C$9:C249,C249),""),IF(C249&lt;&gt;"",COUNTIF(INDIRECT("$C$"&amp;ROW($C$9)&amp;":$C$"&amp;487-COUNTBLANK($C$9:$C$487)),"&gt;"&amp;C249)+COUNTIF(C$9:C249,C249),""))</f>
        <v/>
      </c>
      <c r="E249" t="str">
        <f t="shared" ca="1" si="5"/>
        <v/>
      </c>
      <c r="F249" s="120" t="str" cm="1">
        <f t="array" ref="F249">IF(A249&lt;&gt;"",INDEX(BDD_REVETEMENTS_EXTERIEURS!A:BV,E249,MATCH($F$8,REFERENCEMENT_FACADE[#Headers],0)),"")</f>
        <v/>
      </c>
    </row>
    <row r="250" spans="1:6" x14ac:dyDescent="0.25">
      <c r="A250" s="3" t="str">
        <f>IF(AND(A249&lt;COUNTIF(REFERENCEMENT_FACADE[DATE REFERENCEMENT],"&lt;&gt;"&amp;""),A249&gt;0),'PR-tampon'!A249+1,"")</f>
        <v/>
      </c>
      <c r="B250" s="3" t="str">
        <f>IFERROR(IF(A250="","",VLOOKUP($A250,REFERENCEMENT_FACADE[[Ordre]:[Eligibilité procédé]],2,FALSE)),"")</f>
        <v/>
      </c>
      <c r="C250" t="str" cm="1">
        <f t="array" ref="C250">IF(B250&lt;&gt;"",INDEX(BDD_REVETEMENTS_EXTERIEURS!A:CJ,B250,MATCH($C$8,REFERENCEMENT_FACADE[#Headers],0)),"")</f>
        <v/>
      </c>
      <c r="D250" t="str">
        <f ca="1">IF($B$6=TRUE,IF(C250&lt;&gt;"",COUNTIF(INDIRECT("$C$"&amp;ROW($C$9)&amp;":$C$"&amp;487-COUNTBLANK($C$9:$C$487)),"&lt;"&amp;C250)+COUNTIF(C$9:C250,C250),""),IF(C250&lt;&gt;"",COUNTIF(INDIRECT("$C$"&amp;ROW($C$9)&amp;":$C$"&amp;487-COUNTBLANK($C$9:$C$487)),"&gt;"&amp;C250)+COUNTIF(C$9:C250,C250),""))</f>
        <v/>
      </c>
      <c r="E250" t="str">
        <f t="shared" ca="1" si="5"/>
        <v/>
      </c>
      <c r="F250" s="120" t="str" cm="1">
        <f t="array" ref="F250">IF(A250&lt;&gt;"",INDEX(BDD_REVETEMENTS_EXTERIEURS!A:BV,E250,MATCH($F$8,REFERENCEMENT_FACADE[#Headers],0)),"")</f>
        <v/>
      </c>
    </row>
    <row r="251" spans="1:6" x14ac:dyDescent="0.25">
      <c r="A251" s="3" t="str">
        <f>IF(AND(A250&lt;COUNTIF(REFERENCEMENT_FACADE[DATE REFERENCEMENT],"&lt;&gt;"&amp;""),A250&gt;0),'PR-tampon'!A250+1,"")</f>
        <v/>
      </c>
      <c r="B251" s="3" t="str">
        <f>IFERROR(IF(A251="","",VLOOKUP($A251,REFERENCEMENT_FACADE[[Ordre]:[Eligibilité procédé]],2,FALSE)),"")</f>
        <v/>
      </c>
      <c r="C251" t="str" cm="1">
        <f t="array" ref="C251">IF(B251&lt;&gt;"",INDEX(BDD_REVETEMENTS_EXTERIEURS!A:CJ,B251,MATCH($C$8,REFERENCEMENT_FACADE[#Headers],0)),"")</f>
        <v/>
      </c>
      <c r="D251" t="str">
        <f ca="1">IF($B$6=TRUE,IF(C251&lt;&gt;"",COUNTIF(INDIRECT("$C$"&amp;ROW($C$9)&amp;":$C$"&amp;487-COUNTBLANK($C$9:$C$487)),"&lt;"&amp;C251)+COUNTIF(C$9:C251,C251),""),IF(C251&lt;&gt;"",COUNTIF(INDIRECT("$C$"&amp;ROW($C$9)&amp;":$C$"&amp;487-COUNTBLANK($C$9:$C$487)),"&gt;"&amp;C251)+COUNTIF(C$9:C251,C251),""))</f>
        <v/>
      </c>
      <c r="E251" t="str">
        <f t="shared" ca="1" si="5"/>
        <v/>
      </c>
      <c r="F251" s="120" t="str" cm="1">
        <f t="array" ref="F251">IF(A251&lt;&gt;"",INDEX(BDD_REVETEMENTS_EXTERIEURS!A:BV,E251,MATCH($F$8,REFERENCEMENT_FACADE[#Headers],0)),"")</f>
        <v/>
      </c>
    </row>
    <row r="252" spans="1:6" x14ac:dyDescent="0.25">
      <c r="A252" s="3" t="str">
        <f>IF(AND(A251&lt;COUNTIF(REFERENCEMENT_FACADE[DATE REFERENCEMENT],"&lt;&gt;"&amp;""),A251&gt;0),'PR-tampon'!A251+1,"")</f>
        <v/>
      </c>
      <c r="B252" s="3" t="str">
        <f>IFERROR(IF(A252="","",VLOOKUP($A252,REFERENCEMENT_FACADE[[Ordre]:[Eligibilité procédé]],2,FALSE)),"")</f>
        <v/>
      </c>
      <c r="C252" t="str" cm="1">
        <f t="array" ref="C252">IF(B252&lt;&gt;"",INDEX(BDD_REVETEMENTS_EXTERIEURS!A:CJ,B252,MATCH($C$8,REFERENCEMENT_FACADE[#Headers],0)),"")</f>
        <v/>
      </c>
      <c r="D252" t="str">
        <f ca="1">IF($B$6=TRUE,IF(C252&lt;&gt;"",COUNTIF(INDIRECT("$C$"&amp;ROW($C$9)&amp;":$C$"&amp;487-COUNTBLANK($C$9:$C$487)),"&lt;"&amp;C252)+COUNTIF(C$9:C252,C252),""),IF(C252&lt;&gt;"",COUNTIF(INDIRECT("$C$"&amp;ROW($C$9)&amp;":$C$"&amp;487-COUNTBLANK($C$9:$C$487)),"&gt;"&amp;C252)+COUNTIF(C$9:C252,C252),""))</f>
        <v/>
      </c>
      <c r="E252" t="str">
        <f t="shared" ca="1" si="5"/>
        <v/>
      </c>
      <c r="F252" s="120" t="str" cm="1">
        <f t="array" ref="F252">IF(A252&lt;&gt;"",INDEX(BDD_REVETEMENTS_EXTERIEURS!A:BV,E252,MATCH($F$8,REFERENCEMENT_FACADE[#Headers],0)),"")</f>
        <v/>
      </c>
    </row>
    <row r="253" spans="1:6" x14ac:dyDescent="0.25">
      <c r="A253" s="3" t="str">
        <f>IF(AND(A252&lt;COUNTIF(REFERENCEMENT_FACADE[DATE REFERENCEMENT],"&lt;&gt;"&amp;""),A252&gt;0),'PR-tampon'!A252+1,"")</f>
        <v/>
      </c>
      <c r="B253" s="3" t="str">
        <f>IFERROR(IF(A253="","",VLOOKUP($A253,REFERENCEMENT_FACADE[[Ordre]:[Eligibilité procédé]],2,FALSE)),"")</f>
        <v/>
      </c>
      <c r="C253" t="str" cm="1">
        <f t="array" ref="C253">IF(B253&lt;&gt;"",INDEX(BDD_REVETEMENTS_EXTERIEURS!A:CJ,B253,MATCH($C$8,REFERENCEMENT_FACADE[#Headers],0)),"")</f>
        <v/>
      </c>
      <c r="D253" t="str">
        <f ca="1">IF($B$6=TRUE,IF(C253&lt;&gt;"",COUNTIF(INDIRECT("$C$"&amp;ROW($C$9)&amp;":$C$"&amp;487-COUNTBLANK($C$9:$C$487)),"&lt;"&amp;C253)+COUNTIF(C$9:C253,C253),""),IF(C253&lt;&gt;"",COUNTIF(INDIRECT("$C$"&amp;ROW($C$9)&amp;":$C$"&amp;487-COUNTBLANK($C$9:$C$487)),"&gt;"&amp;C253)+COUNTIF(C$9:C253,C253),""))</f>
        <v/>
      </c>
      <c r="E253" t="str">
        <f t="shared" ca="1" si="5"/>
        <v/>
      </c>
      <c r="F253" s="120" t="str" cm="1">
        <f t="array" ref="F253">IF(A253&lt;&gt;"",INDEX(BDD_REVETEMENTS_EXTERIEURS!A:BV,E253,MATCH($F$8,REFERENCEMENT_FACADE[#Headers],0)),"")</f>
        <v/>
      </c>
    </row>
    <row r="254" spans="1:6" x14ac:dyDescent="0.25">
      <c r="A254" s="3" t="str">
        <f>IF(AND(A253&lt;COUNTIF(REFERENCEMENT_FACADE[DATE REFERENCEMENT],"&lt;&gt;"&amp;""),A253&gt;0),'PR-tampon'!A253+1,"")</f>
        <v/>
      </c>
      <c r="B254" s="3" t="str">
        <f>IFERROR(IF(A254="","",VLOOKUP($A254,REFERENCEMENT_FACADE[[Ordre]:[Eligibilité procédé]],2,FALSE)),"")</f>
        <v/>
      </c>
      <c r="C254" t="str" cm="1">
        <f t="array" ref="C254">IF(B254&lt;&gt;"",INDEX(BDD_REVETEMENTS_EXTERIEURS!A:CJ,B254,MATCH($C$8,REFERENCEMENT_FACADE[#Headers],0)),"")</f>
        <v/>
      </c>
      <c r="D254" t="str">
        <f ca="1">IF($B$6=TRUE,IF(C254&lt;&gt;"",COUNTIF(INDIRECT("$C$"&amp;ROW($C$9)&amp;":$C$"&amp;487-COUNTBLANK($C$9:$C$487)),"&lt;"&amp;C254)+COUNTIF(C$9:C254,C254),""),IF(C254&lt;&gt;"",COUNTIF(INDIRECT("$C$"&amp;ROW($C$9)&amp;":$C$"&amp;487-COUNTBLANK($C$9:$C$487)),"&gt;"&amp;C254)+COUNTIF(C$9:C254,C254),""))</f>
        <v/>
      </c>
      <c r="E254" t="str">
        <f t="shared" ca="1" si="5"/>
        <v/>
      </c>
      <c r="F254" s="120" t="str" cm="1">
        <f t="array" ref="F254">IF(A254&lt;&gt;"",INDEX(BDD_REVETEMENTS_EXTERIEURS!A:BV,E254,MATCH($F$8,REFERENCEMENT_FACADE[#Headers],0)),"")</f>
        <v/>
      </c>
    </row>
    <row r="255" spans="1:6" x14ac:dyDescent="0.25">
      <c r="A255" s="3" t="str">
        <f>IF(AND(A254&lt;COUNTIF(REFERENCEMENT_FACADE[DATE REFERENCEMENT],"&lt;&gt;"&amp;""),A254&gt;0),'PR-tampon'!A254+1,"")</f>
        <v/>
      </c>
      <c r="B255" s="3" t="str">
        <f>IFERROR(IF(A255="","",VLOOKUP($A255,REFERENCEMENT_FACADE[[Ordre]:[Eligibilité procédé]],2,FALSE)),"")</f>
        <v/>
      </c>
      <c r="C255" t="str" cm="1">
        <f t="array" ref="C255">IF(B255&lt;&gt;"",INDEX(BDD_REVETEMENTS_EXTERIEURS!A:CJ,B255,MATCH($C$8,REFERENCEMENT_FACADE[#Headers],0)),"")</f>
        <v/>
      </c>
      <c r="D255" t="str">
        <f ca="1">IF($B$6=TRUE,IF(C255&lt;&gt;"",COUNTIF(INDIRECT("$C$"&amp;ROW($C$9)&amp;":$C$"&amp;487-COUNTBLANK($C$9:$C$487)),"&lt;"&amp;C255)+COUNTIF(C$9:C255,C255),""),IF(C255&lt;&gt;"",COUNTIF(INDIRECT("$C$"&amp;ROW($C$9)&amp;":$C$"&amp;487-COUNTBLANK($C$9:$C$487)),"&gt;"&amp;C255)+COUNTIF(C$9:C255,C255),""))</f>
        <v/>
      </c>
      <c r="E255" t="str">
        <f t="shared" ca="1" si="5"/>
        <v/>
      </c>
      <c r="F255" s="120" t="str" cm="1">
        <f t="array" ref="F255">IF(A255&lt;&gt;"",INDEX(BDD_REVETEMENTS_EXTERIEURS!A:BV,E255,MATCH($F$8,REFERENCEMENT_FACADE[#Headers],0)),"")</f>
        <v/>
      </c>
    </row>
    <row r="256" spans="1:6" x14ac:dyDescent="0.25">
      <c r="A256" s="3" t="str">
        <f>IF(AND(A255&lt;COUNTIF(REFERENCEMENT_FACADE[DATE REFERENCEMENT],"&lt;&gt;"&amp;""),A255&gt;0),'PR-tampon'!A255+1,"")</f>
        <v/>
      </c>
      <c r="B256" s="3" t="str">
        <f>IFERROR(IF(A256="","",VLOOKUP($A256,REFERENCEMENT_FACADE[[Ordre]:[Eligibilité procédé]],2,FALSE)),"")</f>
        <v/>
      </c>
      <c r="C256" t="str" cm="1">
        <f t="array" ref="C256">IF(B256&lt;&gt;"",INDEX(BDD_REVETEMENTS_EXTERIEURS!A:CJ,B256,MATCH($C$8,REFERENCEMENT_FACADE[#Headers],0)),"")</f>
        <v/>
      </c>
      <c r="D256" t="str">
        <f ca="1">IF($B$6=TRUE,IF(C256&lt;&gt;"",COUNTIF(INDIRECT("$C$"&amp;ROW($C$9)&amp;":$C$"&amp;487-COUNTBLANK($C$9:$C$487)),"&lt;"&amp;C256)+COUNTIF(C$9:C256,C256),""),IF(C256&lt;&gt;"",COUNTIF(INDIRECT("$C$"&amp;ROW($C$9)&amp;":$C$"&amp;487-COUNTBLANK($C$9:$C$487)),"&gt;"&amp;C256)+COUNTIF(C$9:C256,C256),""))</f>
        <v/>
      </c>
      <c r="E256" t="str">
        <f t="shared" ca="1" si="5"/>
        <v/>
      </c>
      <c r="F256" s="120" t="str" cm="1">
        <f t="array" ref="F256">IF(A256&lt;&gt;"",INDEX(BDD_REVETEMENTS_EXTERIEURS!A:BV,E256,MATCH($F$8,REFERENCEMENT_FACADE[#Headers],0)),"")</f>
        <v/>
      </c>
    </row>
    <row r="257" spans="1:6" x14ac:dyDescent="0.25">
      <c r="A257" s="3" t="str">
        <f>IF(AND(A256&lt;COUNTIF(REFERENCEMENT_FACADE[DATE REFERENCEMENT],"&lt;&gt;"&amp;""),A256&gt;0),'PR-tampon'!A256+1,"")</f>
        <v/>
      </c>
      <c r="B257" s="3" t="str">
        <f>IFERROR(IF(A257="","",VLOOKUP($A257,REFERENCEMENT_FACADE[[Ordre]:[Eligibilité procédé]],2,FALSE)),"")</f>
        <v/>
      </c>
      <c r="C257" t="str" cm="1">
        <f t="array" ref="C257">IF(B257&lt;&gt;"",INDEX(BDD_REVETEMENTS_EXTERIEURS!A:CJ,B257,MATCH($C$8,REFERENCEMENT_FACADE[#Headers],0)),"")</f>
        <v/>
      </c>
      <c r="D257" t="str">
        <f ca="1">IF($B$6=TRUE,IF(C257&lt;&gt;"",COUNTIF(INDIRECT("$C$"&amp;ROW($C$9)&amp;":$C$"&amp;487-COUNTBLANK($C$9:$C$487)),"&lt;"&amp;C257)+COUNTIF(C$9:C257,C257),""),IF(C257&lt;&gt;"",COUNTIF(INDIRECT("$C$"&amp;ROW($C$9)&amp;":$C$"&amp;487-COUNTBLANK($C$9:$C$487)),"&gt;"&amp;C257)+COUNTIF(C$9:C257,C257),""))</f>
        <v/>
      </c>
      <c r="E257" t="str">
        <f t="shared" ca="1" si="5"/>
        <v/>
      </c>
      <c r="F257" s="120" t="str" cm="1">
        <f t="array" ref="F257">IF(A257&lt;&gt;"",INDEX(BDD_REVETEMENTS_EXTERIEURS!A:BV,E257,MATCH($F$8,REFERENCEMENT_FACADE[#Headers],0)),"")</f>
        <v/>
      </c>
    </row>
    <row r="258" spans="1:6" x14ac:dyDescent="0.25">
      <c r="A258" s="3" t="str">
        <f>IF(AND(A257&lt;COUNTIF(REFERENCEMENT_FACADE[DATE REFERENCEMENT],"&lt;&gt;"&amp;""),A257&gt;0),'PR-tampon'!A257+1,"")</f>
        <v/>
      </c>
      <c r="B258" s="3" t="str">
        <f>IFERROR(IF(A258="","",VLOOKUP($A258,REFERENCEMENT_FACADE[[Ordre]:[Eligibilité procédé]],2,FALSE)),"")</f>
        <v/>
      </c>
      <c r="C258" t="str" cm="1">
        <f t="array" ref="C258">IF(B258&lt;&gt;"",INDEX(BDD_REVETEMENTS_EXTERIEURS!A:CJ,B258,MATCH($C$8,REFERENCEMENT_FACADE[#Headers],0)),"")</f>
        <v/>
      </c>
      <c r="D258" t="str">
        <f ca="1">IF($B$6=TRUE,IF(C258&lt;&gt;"",COUNTIF(INDIRECT("$C$"&amp;ROW($C$9)&amp;":$C$"&amp;487-COUNTBLANK($C$9:$C$487)),"&lt;"&amp;C258)+COUNTIF(C$9:C258,C258),""),IF(C258&lt;&gt;"",COUNTIF(INDIRECT("$C$"&amp;ROW($C$9)&amp;":$C$"&amp;487-COUNTBLANK($C$9:$C$487)),"&gt;"&amp;C258)+COUNTIF(C$9:C258,C258),""))</f>
        <v/>
      </c>
      <c r="E258" t="str">
        <f t="shared" ca="1" si="5"/>
        <v/>
      </c>
      <c r="F258" s="120" t="str" cm="1">
        <f t="array" ref="F258">IF(A258&lt;&gt;"",INDEX(BDD_REVETEMENTS_EXTERIEURS!A:BV,E258,MATCH($F$8,REFERENCEMENT_FACADE[#Headers],0)),"")</f>
        <v/>
      </c>
    </row>
    <row r="259" spans="1:6" x14ac:dyDescent="0.25">
      <c r="A259" s="3" t="str">
        <f>IF(AND(A258&lt;COUNTIF(REFERENCEMENT_FACADE[DATE REFERENCEMENT],"&lt;&gt;"&amp;""),A258&gt;0),'PR-tampon'!A258+1,"")</f>
        <v/>
      </c>
      <c r="B259" s="3" t="str">
        <f>IFERROR(IF(A259="","",VLOOKUP($A259,REFERENCEMENT_FACADE[[Ordre]:[Eligibilité procédé]],2,FALSE)),"")</f>
        <v/>
      </c>
      <c r="C259" t="str" cm="1">
        <f t="array" ref="C259">IF(B259&lt;&gt;"",INDEX(BDD_REVETEMENTS_EXTERIEURS!A:CJ,B259,MATCH($C$8,REFERENCEMENT_FACADE[#Headers],0)),"")</f>
        <v/>
      </c>
      <c r="D259" t="str">
        <f ca="1">IF($B$6=TRUE,IF(C259&lt;&gt;"",COUNTIF(INDIRECT("$C$"&amp;ROW($C$9)&amp;":$C$"&amp;487-COUNTBLANK($C$9:$C$487)),"&lt;"&amp;C259)+COUNTIF(C$9:C259,C259),""),IF(C259&lt;&gt;"",COUNTIF(INDIRECT("$C$"&amp;ROW($C$9)&amp;":$C$"&amp;487-COUNTBLANK($C$9:$C$487)),"&gt;"&amp;C259)+COUNTIF(C$9:C259,C259),""))</f>
        <v/>
      </c>
      <c r="E259" t="str">
        <f t="shared" ca="1" si="5"/>
        <v/>
      </c>
      <c r="F259" s="120" t="str" cm="1">
        <f t="array" ref="F259">IF(A259&lt;&gt;"",INDEX(BDD_REVETEMENTS_EXTERIEURS!A:BV,E259,MATCH($F$8,REFERENCEMENT_FACADE[#Headers],0)),"")</f>
        <v/>
      </c>
    </row>
    <row r="260" spans="1:6" x14ac:dyDescent="0.25">
      <c r="A260" s="3" t="str">
        <f>IF(AND(A259&lt;COUNTIF(REFERENCEMENT_FACADE[DATE REFERENCEMENT],"&lt;&gt;"&amp;""),A259&gt;0),'PR-tampon'!A259+1,"")</f>
        <v/>
      </c>
      <c r="B260" s="3" t="str">
        <f>IFERROR(IF(A260="","",VLOOKUP($A260,REFERENCEMENT_FACADE[[Ordre]:[Eligibilité procédé]],2,FALSE)),"")</f>
        <v/>
      </c>
      <c r="C260" t="str" cm="1">
        <f t="array" ref="C260">IF(B260&lt;&gt;"",INDEX(BDD_REVETEMENTS_EXTERIEURS!A:CJ,B260,MATCH($C$8,REFERENCEMENT_FACADE[#Headers],0)),"")</f>
        <v/>
      </c>
      <c r="D260" t="str">
        <f ca="1">IF($B$6=TRUE,IF(C260&lt;&gt;"",COUNTIF(INDIRECT("$C$"&amp;ROW($C$9)&amp;":$C$"&amp;487-COUNTBLANK($C$9:$C$487)),"&lt;"&amp;C260)+COUNTIF(C$9:C260,C260),""),IF(C260&lt;&gt;"",COUNTIF(INDIRECT("$C$"&amp;ROW($C$9)&amp;":$C$"&amp;487-COUNTBLANK($C$9:$C$487)),"&gt;"&amp;C260)+COUNTIF(C$9:C260,C260),""))</f>
        <v/>
      </c>
      <c r="E260" t="str">
        <f t="shared" ca="1" si="5"/>
        <v/>
      </c>
      <c r="F260" s="120" t="str" cm="1">
        <f t="array" ref="F260">IF(A260&lt;&gt;"",INDEX(BDD_REVETEMENTS_EXTERIEURS!A:BV,E260,MATCH($F$8,REFERENCEMENT_FACADE[#Headers],0)),"")</f>
        <v/>
      </c>
    </row>
    <row r="261" spans="1:6" x14ac:dyDescent="0.25">
      <c r="A261" s="3" t="str">
        <f>IF(AND(A260&lt;COUNTIF(REFERENCEMENT_FACADE[DATE REFERENCEMENT],"&lt;&gt;"&amp;""),A260&gt;0),'PR-tampon'!A260+1,"")</f>
        <v/>
      </c>
      <c r="B261" s="3" t="str">
        <f>IFERROR(IF(A261="","",VLOOKUP($A261,REFERENCEMENT_FACADE[[Ordre]:[Eligibilité procédé]],2,FALSE)),"")</f>
        <v/>
      </c>
      <c r="C261" t="str" cm="1">
        <f t="array" ref="C261">IF(B261&lt;&gt;"",INDEX(BDD_REVETEMENTS_EXTERIEURS!A:CJ,B261,MATCH($C$8,REFERENCEMENT_FACADE[#Headers],0)),"")</f>
        <v/>
      </c>
      <c r="D261" t="str">
        <f ca="1">IF($B$6=TRUE,IF(C261&lt;&gt;"",COUNTIF(INDIRECT("$C$"&amp;ROW($C$9)&amp;":$C$"&amp;487-COUNTBLANK($C$9:$C$487)),"&lt;"&amp;C261)+COUNTIF(C$9:C261,C261),""),IF(C261&lt;&gt;"",COUNTIF(INDIRECT("$C$"&amp;ROW($C$9)&amp;":$C$"&amp;487-COUNTBLANK($C$9:$C$487)),"&gt;"&amp;C261)+COUNTIF(C$9:C261,C261),""))</f>
        <v/>
      </c>
      <c r="E261" t="str">
        <f t="shared" ca="1" si="5"/>
        <v/>
      </c>
      <c r="F261" s="120" t="str" cm="1">
        <f t="array" ref="F261">IF(A261&lt;&gt;"",INDEX(BDD_REVETEMENTS_EXTERIEURS!A:BV,E261,MATCH($F$8,REFERENCEMENT_FACADE[#Headers],0)),"")</f>
        <v/>
      </c>
    </row>
    <row r="262" spans="1:6" x14ac:dyDescent="0.25">
      <c r="A262" s="3" t="str">
        <f>IF(AND(A261&lt;COUNTIF(REFERENCEMENT_FACADE[DATE REFERENCEMENT],"&lt;&gt;"&amp;""),A261&gt;0),'PR-tampon'!A261+1,"")</f>
        <v/>
      </c>
      <c r="B262" s="3" t="str">
        <f>IFERROR(IF(A262="","",VLOOKUP($A262,REFERENCEMENT_FACADE[[Ordre]:[Eligibilité procédé]],2,FALSE)),"")</f>
        <v/>
      </c>
      <c r="C262" t="str" cm="1">
        <f t="array" ref="C262">IF(B262&lt;&gt;"",INDEX(BDD_REVETEMENTS_EXTERIEURS!A:CJ,B262,MATCH($C$8,REFERENCEMENT_FACADE[#Headers],0)),"")</f>
        <v/>
      </c>
      <c r="D262" t="str">
        <f ca="1">IF($B$6=TRUE,IF(C262&lt;&gt;"",COUNTIF(INDIRECT("$C$"&amp;ROW($C$9)&amp;":$C$"&amp;487-COUNTBLANK($C$9:$C$487)),"&lt;"&amp;C262)+COUNTIF(C$9:C262,C262),""),IF(C262&lt;&gt;"",COUNTIF(INDIRECT("$C$"&amp;ROW($C$9)&amp;":$C$"&amp;487-COUNTBLANK($C$9:$C$487)),"&gt;"&amp;C262)+COUNTIF(C$9:C262,C262),""))</f>
        <v/>
      </c>
      <c r="E262" t="str">
        <f t="shared" ca="1" si="5"/>
        <v/>
      </c>
      <c r="F262" s="120" t="str" cm="1">
        <f t="array" ref="F262">IF(A262&lt;&gt;"",INDEX(BDD_REVETEMENTS_EXTERIEURS!A:BV,E262,MATCH($F$8,REFERENCEMENT_FACADE[#Headers],0)),"")</f>
        <v/>
      </c>
    </row>
    <row r="263" spans="1:6" x14ac:dyDescent="0.25">
      <c r="A263" s="3" t="str">
        <f>IF(AND(A262&lt;COUNTIF(REFERENCEMENT_FACADE[DATE REFERENCEMENT],"&lt;&gt;"&amp;""),A262&gt;0),'PR-tampon'!A262+1,"")</f>
        <v/>
      </c>
      <c r="B263" s="3" t="str">
        <f>IFERROR(IF(A263="","",VLOOKUP($A263,REFERENCEMENT_FACADE[[Ordre]:[Eligibilité procédé]],2,FALSE)),"")</f>
        <v/>
      </c>
      <c r="C263" t="str" cm="1">
        <f t="array" ref="C263">IF(B263&lt;&gt;"",INDEX(BDD_REVETEMENTS_EXTERIEURS!A:CJ,B263,MATCH($C$8,REFERENCEMENT_FACADE[#Headers],0)),"")</f>
        <v/>
      </c>
      <c r="D263" t="str">
        <f ca="1">IF($B$6=TRUE,IF(C263&lt;&gt;"",COUNTIF(INDIRECT("$C$"&amp;ROW($C$9)&amp;":$C$"&amp;487-COUNTBLANK($C$9:$C$487)),"&lt;"&amp;C263)+COUNTIF(C$9:C263,C263),""),IF(C263&lt;&gt;"",COUNTIF(INDIRECT("$C$"&amp;ROW($C$9)&amp;":$C$"&amp;487-COUNTBLANK($C$9:$C$487)),"&gt;"&amp;C263)+COUNTIF(C$9:C263,C263),""))</f>
        <v/>
      </c>
      <c r="E263" t="str">
        <f t="shared" ca="1" si="5"/>
        <v/>
      </c>
      <c r="F263" s="120" t="str" cm="1">
        <f t="array" ref="F263">IF(A263&lt;&gt;"",INDEX(BDD_REVETEMENTS_EXTERIEURS!A:BV,E263,MATCH($F$8,REFERENCEMENT_FACADE[#Headers],0)),"")</f>
        <v/>
      </c>
    </row>
    <row r="264" spans="1:6" x14ac:dyDescent="0.25">
      <c r="A264" s="3" t="str">
        <f>IF(AND(A263&lt;COUNTIF(REFERENCEMENT_FACADE[DATE REFERENCEMENT],"&lt;&gt;"&amp;""),A263&gt;0),'PR-tampon'!A263+1,"")</f>
        <v/>
      </c>
      <c r="B264" s="3" t="str">
        <f>IFERROR(IF(A264="","",VLOOKUP($A264,REFERENCEMENT_FACADE[[Ordre]:[Eligibilité procédé]],2,FALSE)),"")</f>
        <v/>
      </c>
      <c r="C264" t="str" cm="1">
        <f t="array" ref="C264">IF(B264&lt;&gt;"",INDEX(BDD_REVETEMENTS_EXTERIEURS!A:CJ,B264,MATCH($C$8,REFERENCEMENT_FACADE[#Headers],0)),"")</f>
        <v/>
      </c>
      <c r="D264" t="str">
        <f ca="1">IF($B$6=TRUE,IF(C264&lt;&gt;"",COUNTIF(INDIRECT("$C$"&amp;ROW($C$9)&amp;":$C$"&amp;487-COUNTBLANK($C$9:$C$487)),"&lt;"&amp;C264)+COUNTIF(C$9:C264,C264),""),IF(C264&lt;&gt;"",COUNTIF(INDIRECT("$C$"&amp;ROW($C$9)&amp;":$C$"&amp;487-COUNTBLANK($C$9:$C$487)),"&gt;"&amp;C264)+COUNTIF(C$9:C264,C264),""))</f>
        <v/>
      </c>
      <c r="E264" t="str">
        <f t="shared" ca="1" si="5"/>
        <v/>
      </c>
      <c r="F264" s="120" t="str" cm="1">
        <f t="array" ref="F264">IF(A264&lt;&gt;"",INDEX(BDD_REVETEMENTS_EXTERIEURS!A:BV,E264,MATCH($F$8,REFERENCEMENT_FACADE[#Headers],0)),"")</f>
        <v/>
      </c>
    </row>
    <row r="265" spans="1:6" x14ac:dyDescent="0.25">
      <c r="A265" s="3" t="str">
        <f>IF(AND(A264&lt;COUNTIF(REFERENCEMENT_FACADE[DATE REFERENCEMENT],"&lt;&gt;"&amp;""),A264&gt;0),'PR-tampon'!A264+1,"")</f>
        <v/>
      </c>
      <c r="B265" s="3" t="str">
        <f>IFERROR(IF(A265="","",VLOOKUP($A265,REFERENCEMENT_FACADE[[Ordre]:[Eligibilité procédé]],2,FALSE)),"")</f>
        <v/>
      </c>
      <c r="C265" t="str" cm="1">
        <f t="array" ref="C265">IF(B265&lt;&gt;"",INDEX(BDD_REVETEMENTS_EXTERIEURS!A:CJ,B265,MATCH($C$8,REFERENCEMENT_FACADE[#Headers],0)),"")</f>
        <v/>
      </c>
      <c r="D265" t="str">
        <f ca="1">IF($B$6=TRUE,IF(C265&lt;&gt;"",COUNTIF(INDIRECT("$C$"&amp;ROW($C$9)&amp;":$C$"&amp;487-COUNTBLANK($C$9:$C$487)),"&lt;"&amp;C265)+COUNTIF(C$9:C265,C265),""),IF(C265&lt;&gt;"",COUNTIF(INDIRECT("$C$"&amp;ROW($C$9)&amp;":$C$"&amp;487-COUNTBLANK($C$9:$C$487)),"&gt;"&amp;C265)+COUNTIF(C$9:C265,C265),""))</f>
        <v/>
      </c>
      <c r="E265" t="str">
        <f t="shared" ca="1" si="5"/>
        <v/>
      </c>
      <c r="F265" s="120" t="str" cm="1">
        <f t="array" ref="F265">IF(A265&lt;&gt;"",INDEX(BDD_REVETEMENTS_EXTERIEURS!A:BV,E265,MATCH($F$8,REFERENCEMENT_FACADE[#Headers],0)),"")</f>
        <v/>
      </c>
    </row>
    <row r="266" spans="1:6" x14ac:dyDescent="0.25">
      <c r="A266" s="3" t="str">
        <f>IF(AND(A265&lt;COUNTIF(REFERENCEMENT_FACADE[DATE REFERENCEMENT],"&lt;&gt;"&amp;""),A265&gt;0),'PR-tampon'!A265+1,"")</f>
        <v/>
      </c>
      <c r="B266" s="3" t="str">
        <f>IFERROR(IF(A266="","",VLOOKUP($A266,REFERENCEMENT_FACADE[[Ordre]:[Eligibilité procédé]],2,FALSE)),"")</f>
        <v/>
      </c>
      <c r="C266" t="str" cm="1">
        <f t="array" ref="C266">IF(B266&lt;&gt;"",INDEX(BDD_REVETEMENTS_EXTERIEURS!A:CJ,B266,MATCH($C$8,REFERENCEMENT_FACADE[#Headers],0)),"")</f>
        <v/>
      </c>
      <c r="D266" t="str">
        <f ca="1">IF($B$6=TRUE,IF(C266&lt;&gt;"",COUNTIF(INDIRECT("$C$"&amp;ROW($C$9)&amp;":$C$"&amp;487-COUNTBLANK($C$9:$C$487)),"&lt;"&amp;C266)+COUNTIF(C$9:C266,C266),""),IF(C266&lt;&gt;"",COUNTIF(INDIRECT("$C$"&amp;ROW($C$9)&amp;":$C$"&amp;487-COUNTBLANK($C$9:$C$487)),"&gt;"&amp;C266)+COUNTIF(C$9:C266,C266),""))</f>
        <v/>
      </c>
      <c r="E266" t="str">
        <f t="shared" ref="E266:E329" ca="1" si="6">IFERROR(INDEX($A$9:$D$486,MATCH(ROW(D266)-ROW($B$8),$D$9:$D$486,0),2),"")</f>
        <v/>
      </c>
      <c r="F266" s="120" t="str" cm="1">
        <f t="array" ref="F266">IF(A266&lt;&gt;"",INDEX(BDD_REVETEMENTS_EXTERIEURS!A:BV,E266,MATCH($F$8,REFERENCEMENT_FACADE[#Headers],0)),"")</f>
        <v/>
      </c>
    </row>
    <row r="267" spans="1:6" x14ac:dyDescent="0.25">
      <c r="A267" s="3" t="str">
        <f>IF(AND(A266&lt;COUNTIF(REFERENCEMENT_FACADE[DATE REFERENCEMENT],"&lt;&gt;"&amp;""),A266&gt;0),'PR-tampon'!A266+1,"")</f>
        <v/>
      </c>
      <c r="B267" s="3" t="str">
        <f>IFERROR(IF(A267="","",VLOOKUP($A267,REFERENCEMENT_FACADE[[Ordre]:[Eligibilité procédé]],2,FALSE)),"")</f>
        <v/>
      </c>
      <c r="C267" t="str" cm="1">
        <f t="array" ref="C267">IF(B267&lt;&gt;"",INDEX(BDD_REVETEMENTS_EXTERIEURS!A:CJ,B267,MATCH($C$8,REFERENCEMENT_FACADE[#Headers],0)),"")</f>
        <v/>
      </c>
      <c r="D267" t="str">
        <f ca="1">IF($B$6=TRUE,IF(C267&lt;&gt;"",COUNTIF(INDIRECT("$C$"&amp;ROW($C$9)&amp;":$C$"&amp;487-COUNTBLANK($C$9:$C$487)),"&lt;"&amp;C267)+COUNTIF(C$9:C267,C267),""),IF(C267&lt;&gt;"",COUNTIF(INDIRECT("$C$"&amp;ROW($C$9)&amp;":$C$"&amp;487-COUNTBLANK($C$9:$C$487)),"&gt;"&amp;C267)+COUNTIF(C$9:C267,C267),""))</f>
        <v/>
      </c>
      <c r="E267" t="str">
        <f t="shared" ca="1" si="6"/>
        <v/>
      </c>
      <c r="F267" s="120" t="str" cm="1">
        <f t="array" ref="F267">IF(A267&lt;&gt;"",INDEX(BDD_REVETEMENTS_EXTERIEURS!A:BV,E267,MATCH($F$8,REFERENCEMENT_FACADE[#Headers],0)),"")</f>
        <v/>
      </c>
    </row>
    <row r="268" spans="1:6" x14ac:dyDescent="0.25">
      <c r="A268" s="3" t="str">
        <f>IF(AND(A267&lt;COUNTIF(REFERENCEMENT_FACADE[DATE REFERENCEMENT],"&lt;&gt;"&amp;""),A267&gt;0),'PR-tampon'!A267+1,"")</f>
        <v/>
      </c>
      <c r="B268" s="3" t="str">
        <f>IFERROR(IF(A268="","",VLOOKUP($A268,REFERENCEMENT_FACADE[[Ordre]:[Eligibilité procédé]],2,FALSE)),"")</f>
        <v/>
      </c>
      <c r="C268" t="str" cm="1">
        <f t="array" ref="C268">IF(B268&lt;&gt;"",INDEX(BDD_REVETEMENTS_EXTERIEURS!A:CJ,B268,MATCH($C$8,REFERENCEMENT_FACADE[#Headers],0)),"")</f>
        <v/>
      </c>
      <c r="D268" t="str">
        <f ca="1">IF($B$6=TRUE,IF(C268&lt;&gt;"",COUNTIF(INDIRECT("$C$"&amp;ROW($C$9)&amp;":$C$"&amp;487-COUNTBLANK($C$9:$C$487)),"&lt;"&amp;C268)+COUNTIF(C$9:C268,C268),""),IF(C268&lt;&gt;"",COUNTIF(INDIRECT("$C$"&amp;ROW($C$9)&amp;":$C$"&amp;487-COUNTBLANK($C$9:$C$487)),"&gt;"&amp;C268)+COUNTIF(C$9:C268,C268),""))</f>
        <v/>
      </c>
      <c r="E268" t="str">
        <f t="shared" ca="1" si="6"/>
        <v/>
      </c>
      <c r="F268" s="120" t="str" cm="1">
        <f t="array" ref="F268">IF(A268&lt;&gt;"",INDEX(BDD_REVETEMENTS_EXTERIEURS!A:BV,E268,MATCH($F$8,REFERENCEMENT_FACADE[#Headers],0)),"")</f>
        <v/>
      </c>
    </row>
    <row r="269" spans="1:6" x14ac:dyDescent="0.25">
      <c r="A269" s="3" t="str">
        <f>IF(AND(A268&lt;COUNTIF(REFERENCEMENT_FACADE[DATE REFERENCEMENT],"&lt;&gt;"&amp;""),A268&gt;0),'PR-tampon'!A268+1,"")</f>
        <v/>
      </c>
      <c r="B269" s="3" t="str">
        <f>IFERROR(IF(A269="","",VLOOKUP($A269,REFERENCEMENT_FACADE[[Ordre]:[Eligibilité procédé]],2,FALSE)),"")</f>
        <v/>
      </c>
      <c r="C269" t="str" cm="1">
        <f t="array" ref="C269">IF(B269&lt;&gt;"",INDEX(BDD_REVETEMENTS_EXTERIEURS!A:CJ,B269,MATCH($C$8,REFERENCEMENT_FACADE[#Headers],0)),"")</f>
        <v/>
      </c>
      <c r="D269" t="str">
        <f ca="1">IF($B$6=TRUE,IF(C269&lt;&gt;"",COUNTIF(INDIRECT("$C$"&amp;ROW($C$9)&amp;":$C$"&amp;487-COUNTBLANK($C$9:$C$487)),"&lt;"&amp;C269)+COUNTIF(C$9:C269,C269),""),IF(C269&lt;&gt;"",COUNTIF(INDIRECT("$C$"&amp;ROW($C$9)&amp;":$C$"&amp;487-COUNTBLANK($C$9:$C$487)),"&gt;"&amp;C269)+COUNTIF(C$9:C269,C269),""))</f>
        <v/>
      </c>
      <c r="E269" t="str">
        <f t="shared" ca="1" si="6"/>
        <v/>
      </c>
      <c r="F269" s="120" t="str" cm="1">
        <f t="array" ref="F269">IF(A269&lt;&gt;"",INDEX(BDD_REVETEMENTS_EXTERIEURS!A:BV,E269,MATCH($F$8,REFERENCEMENT_FACADE[#Headers],0)),"")</f>
        <v/>
      </c>
    </row>
    <row r="270" spans="1:6" x14ac:dyDescent="0.25">
      <c r="A270" s="3" t="str">
        <f>IF(AND(A269&lt;COUNTIF(REFERENCEMENT_FACADE[DATE REFERENCEMENT],"&lt;&gt;"&amp;""),A269&gt;0),'PR-tampon'!A269+1,"")</f>
        <v/>
      </c>
      <c r="B270" s="3" t="str">
        <f>IFERROR(IF(A270="","",VLOOKUP($A270,REFERENCEMENT_FACADE[[Ordre]:[Eligibilité procédé]],2,FALSE)),"")</f>
        <v/>
      </c>
      <c r="C270" t="str" cm="1">
        <f t="array" ref="C270">IF(B270&lt;&gt;"",INDEX(BDD_REVETEMENTS_EXTERIEURS!A:CJ,B270,MATCH($C$8,REFERENCEMENT_FACADE[#Headers],0)),"")</f>
        <v/>
      </c>
      <c r="D270" t="str">
        <f ca="1">IF($B$6=TRUE,IF(C270&lt;&gt;"",COUNTIF(INDIRECT("$C$"&amp;ROW($C$9)&amp;":$C$"&amp;487-COUNTBLANK($C$9:$C$487)),"&lt;"&amp;C270)+COUNTIF(C$9:C270,C270),""),IF(C270&lt;&gt;"",COUNTIF(INDIRECT("$C$"&amp;ROW($C$9)&amp;":$C$"&amp;487-COUNTBLANK($C$9:$C$487)),"&gt;"&amp;C270)+COUNTIF(C$9:C270,C270),""))</f>
        <v/>
      </c>
      <c r="E270" t="str">
        <f t="shared" ca="1" si="6"/>
        <v/>
      </c>
      <c r="F270" s="120" t="str" cm="1">
        <f t="array" ref="F270">IF(A270&lt;&gt;"",INDEX(BDD_REVETEMENTS_EXTERIEURS!A:BV,E270,MATCH($F$8,REFERENCEMENT_FACADE[#Headers],0)),"")</f>
        <v/>
      </c>
    </row>
    <row r="271" spans="1:6" x14ac:dyDescent="0.25">
      <c r="A271" s="3" t="str">
        <f>IF(AND(A270&lt;COUNTIF(REFERENCEMENT_FACADE[DATE REFERENCEMENT],"&lt;&gt;"&amp;""),A270&gt;0),'PR-tampon'!A270+1,"")</f>
        <v/>
      </c>
      <c r="B271" s="3" t="str">
        <f>IFERROR(IF(A271="","",VLOOKUP($A271,REFERENCEMENT_FACADE[[Ordre]:[Eligibilité procédé]],2,FALSE)),"")</f>
        <v/>
      </c>
      <c r="C271" t="str" cm="1">
        <f t="array" ref="C271">IF(B271&lt;&gt;"",INDEX(BDD_REVETEMENTS_EXTERIEURS!A:CJ,B271,MATCH($C$8,REFERENCEMENT_FACADE[#Headers],0)),"")</f>
        <v/>
      </c>
      <c r="D271" t="str">
        <f ca="1">IF($B$6=TRUE,IF(C271&lt;&gt;"",COUNTIF(INDIRECT("$C$"&amp;ROW($C$9)&amp;":$C$"&amp;487-COUNTBLANK($C$9:$C$487)),"&lt;"&amp;C271)+COUNTIF(C$9:C271,C271),""),IF(C271&lt;&gt;"",COUNTIF(INDIRECT("$C$"&amp;ROW($C$9)&amp;":$C$"&amp;487-COUNTBLANK($C$9:$C$487)),"&gt;"&amp;C271)+COUNTIF(C$9:C271,C271),""))</f>
        <v/>
      </c>
      <c r="E271" t="str">
        <f t="shared" ca="1" si="6"/>
        <v/>
      </c>
      <c r="F271" s="120" t="str" cm="1">
        <f t="array" ref="F271">IF(A271&lt;&gt;"",INDEX(BDD_REVETEMENTS_EXTERIEURS!A:BV,E271,MATCH($F$8,REFERENCEMENT_FACADE[#Headers],0)),"")</f>
        <v/>
      </c>
    </row>
    <row r="272" spans="1:6" x14ac:dyDescent="0.25">
      <c r="A272" s="3" t="str">
        <f>IF(AND(A271&lt;COUNTIF(REFERENCEMENT_FACADE[DATE REFERENCEMENT],"&lt;&gt;"&amp;""),A271&gt;0),'PR-tampon'!A271+1,"")</f>
        <v/>
      </c>
      <c r="B272" s="3" t="str">
        <f>IFERROR(IF(A272="","",VLOOKUP($A272,REFERENCEMENT_FACADE[[Ordre]:[Eligibilité procédé]],2,FALSE)),"")</f>
        <v/>
      </c>
      <c r="C272" t="str" cm="1">
        <f t="array" ref="C272">IF(B272&lt;&gt;"",INDEX(BDD_REVETEMENTS_EXTERIEURS!A:CJ,B272,MATCH($C$8,REFERENCEMENT_FACADE[#Headers],0)),"")</f>
        <v/>
      </c>
      <c r="D272" t="str">
        <f ca="1">IF($B$6=TRUE,IF(C272&lt;&gt;"",COUNTIF(INDIRECT("$C$"&amp;ROW($C$9)&amp;":$C$"&amp;487-COUNTBLANK($C$9:$C$487)),"&lt;"&amp;C272)+COUNTIF(C$9:C272,C272),""),IF(C272&lt;&gt;"",COUNTIF(INDIRECT("$C$"&amp;ROW($C$9)&amp;":$C$"&amp;487-COUNTBLANK($C$9:$C$487)),"&gt;"&amp;C272)+COUNTIF(C$9:C272,C272),""))</f>
        <v/>
      </c>
      <c r="E272" t="str">
        <f t="shared" ca="1" si="6"/>
        <v/>
      </c>
      <c r="F272" s="120" t="str" cm="1">
        <f t="array" ref="F272">IF(A272&lt;&gt;"",INDEX(BDD_REVETEMENTS_EXTERIEURS!A:BV,E272,MATCH($F$8,REFERENCEMENT_FACADE[#Headers],0)),"")</f>
        <v/>
      </c>
    </row>
    <row r="273" spans="1:6" x14ac:dyDescent="0.25">
      <c r="A273" s="3" t="str">
        <f>IF(AND(A272&lt;COUNTIF(REFERENCEMENT_FACADE[DATE REFERENCEMENT],"&lt;&gt;"&amp;""),A272&gt;0),'PR-tampon'!A272+1,"")</f>
        <v/>
      </c>
      <c r="B273" s="3" t="str">
        <f>IFERROR(IF(A273="","",VLOOKUP($A273,REFERENCEMENT_FACADE[[Ordre]:[Eligibilité procédé]],2,FALSE)),"")</f>
        <v/>
      </c>
      <c r="C273" t="str" cm="1">
        <f t="array" ref="C273">IF(B273&lt;&gt;"",INDEX(BDD_REVETEMENTS_EXTERIEURS!A:CJ,B273,MATCH($C$8,REFERENCEMENT_FACADE[#Headers],0)),"")</f>
        <v/>
      </c>
      <c r="D273" t="str">
        <f ca="1">IF($B$6=TRUE,IF(C273&lt;&gt;"",COUNTIF(INDIRECT("$C$"&amp;ROW($C$9)&amp;":$C$"&amp;487-COUNTBLANK($C$9:$C$487)),"&lt;"&amp;C273)+COUNTIF(C$9:C273,C273),""),IF(C273&lt;&gt;"",COUNTIF(INDIRECT("$C$"&amp;ROW($C$9)&amp;":$C$"&amp;487-COUNTBLANK($C$9:$C$487)),"&gt;"&amp;C273)+COUNTIF(C$9:C273,C273),""))</f>
        <v/>
      </c>
      <c r="E273" t="str">
        <f t="shared" ca="1" si="6"/>
        <v/>
      </c>
      <c r="F273" s="120" t="str" cm="1">
        <f t="array" ref="F273">IF(A273&lt;&gt;"",INDEX(BDD_REVETEMENTS_EXTERIEURS!A:BV,E273,MATCH($F$8,REFERENCEMENT_FACADE[#Headers],0)),"")</f>
        <v/>
      </c>
    </row>
    <row r="274" spans="1:6" x14ac:dyDescent="0.25">
      <c r="A274" s="3" t="str">
        <f>IF(AND(A273&lt;COUNTIF(REFERENCEMENT_FACADE[DATE REFERENCEMENT],"&lt;&gt;"&amp;""),A273&gt;0),'PR-tampon'!A273+1,"")</f>
        <v/>
      </c>
      <c r="B274" s="3" t="str">
        <f>IFERROR(IF(A274="","",VLOOKUP($A274,REFERENCEMENT_FACADE[[Ordre]:[Eligibilité procédé]],2,FALSE)),"")</f>
        <v/>
      </c>
      <c r="C274" t="str" cm="1">
        <f t="array" ref="C274">IF(B274&lt;&gt;"",INDEX(BDD_REVETEMENTS_EXTERIEURS!A:CJ,B274,MATCH($C$8,REFERENCEMENT_FACADE[#Headers],0)),"")</f>
        <v/>
      </c>
      <c r="D274" t="str">
        <f ca="1">IF($B$6=TRUE,IF(C274&lt;&gt;"",COUNTIF(INDIRECT("$C$"&amp;ROW($C$9)&amp;":$C$"&amp;487-COUNTBLANK($C$9:$C$487)),"&lt;"&amp;C274)+COUNTIF(C$9:C274,C274),""),IF(C274&lt;&gt;"",COUNTIF(INDIRECT("$C$"&amp;ROW($C$9)&amp;":$C$"&amp;487-COUNTBLANK($C$9:$C$487)),"&gt;"&amp;C274)+COUNTIF(C$9:C274,C274),""))</f>
        <v/>
      </c>
      <c r="E274" t="str">
        <f t="shared" ca="1" si="6"/>
        <v/>
      </c>
      <c r="F274" s="120" t="str" cm="1">
        <f t="array" ref="F274">IF(A274&lt;&gt;"",INDEX(BDD_REVETEMENTS_EXTERIEURS!A:BV,E274,MATCH($F$8,REFERENCEMENT_FACADE[#Headers],0)),"")</f>
        <v/>
      </c>
    </row>
    <row r="275" spans="1:6" x14ac:dyDescent="0.25">
      <c r="A275" s="3" t="str">
        <f>IF(AND(A274&lt;COUNTIF(REFERENCEMENT_FACADE[DATE REFERENCEMENT],"&lt;&gt;"&amp;""),A274&gt;0),'PR-tampon'!A274+1,"")</f>
        <v/>
      </c>
      <c r="B275" s="3" t="str">
        <f>IFERROR(IF(A275="","",VLOOKUP($A275,REFERENCEMENT_FACADE[[Ordre]:[Eligibilité procédé]],2,FALSE)),"")</f>
        <v/>
      </c>
      <c r="C275" t="str" cm="1">
        <f t="array" ref="C275">IF(B275&lt;&gt;"",INDEX(BDD_REVETEMENTS_EXTERIEURS!A:CJ,B275,MATCH($C$8,REFERENCEMENT_FACADE[#Headers],0)),"")</f>
        <v/>
      </c>
      <c r="D275" t="str">
        <f ca="1">IF($B$6=TRUE,IF(C275&lt;&gt;"",COUNTIF(INDIRECT("$C$"&amp;ROW($C$9)&amp;":$C$"&amp;487-COUNTBLANK($C$9:$C$487)),"&lt;"&amp;C275)+COUNTIF(C$9:C275,C275),""),IF(C275&lt;&gt;"",COUNTIF(INDIRECT("$C$"&amp;ROW($C$9)&amp;":$C$"&amp;487-COUNTBLANK($C$9:$C$487)),"&gt;"&amp;C275)+COUNTIF(C$9:C275,C275),""))</f>
        <v/>
      </c>
      <c r="E275" t="str">
        <f t="shared" ca="1" si="6"/>
        <v/>
      </c>
      <c r="F275" s="120" t="str" cm="1">
        <f t="array" ref="F275">IF(A275&lt;&gt;"",INDEX(BDD_REVETEMENTS_EXTERIEURS!A:BV,E275,MATCH($F$8,REFERENCEMENT_FACADE[#Headers],0)),"")</f>
        <v/>
      </c>
    </row>
    <row r="276" spans="1:6" x14ac:dyDescent="0.25">
      <c r="A276" s="3" t="str">
        <f>IF(AND(A275&lt;COUNTIF(REFERENCEMENT_FACADE[DATE REFERENCEMENT],"&lt;&gt;"&amp;""),A275&gt;0),'PR-tampon'!A275+1,"")</f>
        <v/>
      </c>
      <c r="B276" s="3" t="str">
        <f>IFERROR(IF(A276="","",VLOOKUP($A276,REFERENCEMENT_FACADE[[Ordre]:[Eligibilité procédé]],2,FALSE)),"")</f>
        <v/>
      </c>
      <c r="C276" t="str" cm="1">
        <f t="array" ref="C276">IF(B276&lt;&gt;"",INDEX(BDD_REVETEMENTS_EXTERIEURS!A:CJ,B276,MATCH($C$8,REFERENCEMENT_FACADE[#Headers],0)),"")</f>
        <v/>
      </c>
      <c r="D276" t="str">
        <f ca="1">IF($B$6=TRUE,IF(C276&lt;&gt;"",COUNTIF(INDIRECT("$C$"&amp;ROW($C$9)&amp;":$C$"&amp;487-COUNTBLANK($C$9:$C$487)),"&lt;"&amp;C276)+COUNTIF(C$9:C276,C276),""),IF(C276&lt;&gt;"",COUNTIF(INDIRECT("$C$"&amp;ROW($C$9)&amp;":$C$"&amp;487-COUNTBLANK($C$9:$C$487)),"&gt;"&amp;C276)+COUNTIF(C$9:C276,C276),""))</f>
        <v/>
      </c>
      <c r="E276" t="str">
        <f t="shared" ca="1" si="6"/>
        <v/>
      </c>
      <c r="F276" s="120" t="str" cm="1">
        <f t="array" ref="F276">IF(A276&lt;&gt;"",INDEX(BDD_REVETEMENTS_EXTERIEURS!A:BV,E276,MATCH($F$8,REFERENCEMENT_FACADE[#Headers],0)),"")</f>
        <v/>
      </c>
    </row>
    <row r="277" spans="1:6" x14ac:dyDescent="0.25">
      <c r="A277" s="3" t="str">
        <f>IF(AND(A276&lt;COUNTIF(REFERENCEMENT_FACADE[DATE REFERENCEMENT],"&lt;&gt;"&amp;""),A276&gt;0),'PR-tampon'!A276+1,"")</f>
        <v/>
      </c>
      <c r="B277" s="3" t="str">
        <f>IFERROR(IF(A277="","",VLOOKUP($A277,REFERENCEMENT_FACADE[[Ordre]:[Eligibilité procédé]],2,FALSE)),"")</f>
        <v/>
      </c>
      <c r="C277" t="str" cm="1">
        <f t="array" ref="C277">IF(B277&lt;&gt;"",INDEX(BDD_REVETEMENTS_EXTERIEURS!A:CJ,B277,MATCH($C$8,REFERENCEMENT_FACADE[#Headers],0)),"")</f>
        <v/>
      </c>
      <c r="D277" t="str">
        <f ca="1">IF($B$6=TRUE,IF(C277&lt;&gt;"",COUNTIF(INDIRECT("$C$"&amp;ROW($C$9)&amp;":$C$"&amp;487-COUNTBLANK($C$9:$C$487)),"&lt;"&amp;C277)+COUNTIF(C$9:C277,C277),""),IF(C277&lt;&gt;"",COUNTIF(INDIRECT("$C$"&amp;ROW($C$9)&amp;":$C$"&amp;487-COUNTBLANK($C$9:$C$487)),"&gt;"&amp;C277)+COUNTIF(C$9:C277,C277),""))</f>
        <v/>
      </c>
      <c r="E277" t="str">
        <f t="shared" ca="1" si="6"/>
        <v/>
      </c>
      <c r="F277" s="120" t="str" cm="1">
        <f t="array" ref="F277">IF(A277&lt;&gt;"",INDEX(BDD_REVETEMENTS_EXTERIEURS!A:BV,E277,MATCH($F$8,REFERENCEMENT_FACADE[#Headers],0)),"")</f>
        <v/>
      </c>
    </row>
    <row r="278" spans="1:6" x14ac:dyDescent="0.25">
      <c r="A278" s="3" t="str">
        <f>IF(AND(A277&lt;COUNTIF(REFERENCEMENT_FACADE[DATE REFERENCEMENT],"&lt;&gt;"&amp;""),A277&gt;0),'PR-tampon'!A277+1,"")</f>
        <v/>
      </c>
      <c r="B278" s="3" t="str">
        <f>IFERROR(IF(A278="","",VLOOKUP($A278,REFERENCEMENT_FACADE[[Ordre]:[Eligibilité procédé]],2,FALSE)),"")</f>
        <v/>
      </c>
      <c r="C278" t="str" cm="1">
        <f t="array" ref="C278">IF(B278&lt;&gt;"",INDEX(BDD_REVETEMENTS_EXTERIEURS!A:CJ,B278,MATCH($C$8,REFERENCEMENT_FACADE[#Headers],0)),"")</f>
        <v/>
      </c>
      <c r="D278" t="str">
        <f ca="1">IF($B$6=TRUE,IF(C278&lt;&gt;"",COUNTIF(INDIRECT("$C$"&amp;ROW($C$9)&amp;":$C$"&amp;487-COUNTBLANK($C$9:$C$487)),"&lt;"&amp;C278)+COUNTIF(C$9:C278,C278),""),IF(C278&lt;&gt;"",COUNTIF(INDIRECT("$C$"&amp;ROW($C$9)&amp;":$C$"&amp;487-COUNTBLANK($C$9:$C$487)),"&gt;"&amp;C278)+COUNTIF(C$9:C278,C278),""))</f>
        <v/>
      </c>
      <c r="E278" t="str">
        <f t="shared" ca="1" si="6"/>
        <v/>
      </c>
      <c r="F278" s="120" t="str" cm="1">
        <f t="array" ref="F278">IF(A278&lt;&gt;"",INDEX(BDD_REVETEMENTS_EXTERIEURS!A:BV,E278,MATCH($F$8,REFERENCEMENT_FACADE[#Headers],0)),"")</f>
        <v/>
      </c>
    </row>
    <row r="279" spans="1:6" x14ac:dyDescent="0.25">
      <c r="A279" s="3" t="str">
        <f>IF(AND(A278&lt;COUNTIF(REFERENCEMENT_FACADE[DATE REFERENCEMENT],"&lt;&gt;"&amp;""),A278&gt;0),'PR-tampon'!A278+1,"")</f>
        <v/>
      </c>
      <c r="B279" s="3" t="str">
        <f>IFERROR(IF(A279="","",VLOOKUP($A279,REFERENCEMENT_FACADE[[Ordre]:[Eligibilité procédé]],2,FALSE)),"")</f>
        <v/>
      </c>
      <c r="C279" t="str" cm="1">
        <f t="array" ref="C279">IF(B279&lt;&gt;"",INDEX(BDD_REVETEMENTS_EXTERIEURS!A:CJ,B279,MATCH($C$8,REFERENCEMENT_FACADE[#Headers],0)),"")</f>
        <v/>
      </c>
      <c r="D279" t="str">
        <f ca="1">IF($B$6=TRUE,IF(C279&lt;&gt;"",COUNTIF(INDIRECT("$C$"&amp;ROW($C$9)&amp;":$C$"&amp;487-COUNTBLANK($C$9:$C$487)),"&lt;"&amp;C279)+COUNTIF(C$9:C279,C279),""),IF(C279&lt;&gt;"",COUNTIF(INDIRECT("$C$"&amp;ROW($C$9)&amp;":$C$"&amp;487-COUNTBLANK($C$9:$C$487)),"&gt;"&amp;C279)+COUNTIF(C$9:C279,C279),""))</f>
        <v/>
      </c>
      <c r="E279" t="str">
        <f t="shared" ca="1" si="6"/>
        <v/>
      </c>
      <c r="F279" s="120" t="str" cm="1">
        <f t="array" ref="F279">IF(A279&lt;&gt;"",INDEX(BDD_REVETEMENTS_EXTERIEURS!A:BV,E279,MATCH($F$8,REFERENCEMENT_FACADE[#Headers],0)),"")</f>
        <v/>
      </c>
    </row>
    <row r="280" spans="1:6" x14ac:dyDescent="0.25">
      <c r="A280" s="3" t="str">
        <f>IF(AND(A279&lt;COUNTIF(REFERENCEMENT_FACADE[DATE REFERENCEMENT],"&lt;&gt;"&amp;""),A279&gt;0),'PR-tampon'!A279+1,"")</f>
        <v/>
      </c>
      <c r="B280" s="3" t="str">
        <f>IFERROR(IF(A280="","",VLOOKUP($A280,REFERENCEMENT_FACADE[[Ordre]:[Eligibilité procédé]],2,FALSE)),"")</f>
        <v/>
      </c>
      <c r="C280" t="str" cm="1">
        <f t="array" ref="C280">IF(B280&lt;&gt;"",INDEX(BDD_REVETEMENTS_EXTERIEURS!A:CJ,B280,MATCH($C$8,REFERENCEMENT_FACADE[#Headers],0)),"")</f>
        <v/>
      </c>
      <c r="D280" t="str">
        <f ca="1">IF($B$6=TRUE,IF(C280&lt;&gt;"",COUNTIF(INDIRECT("$C$"&amp;ROW($C$9)&amp;":$C$"&amp;487-COUNTBLANK($C$9:$C$487)),"&lt;"&amp;C280)+COUNTIF(C$9:C280,C280),""),IF(C280&lt;&gt;"",COUNTIF(INDIRECT("$C$"&amp;ROW($C$9)&amp;":$C$"&amp;487-COUNTBLANK($C$9:$C$487)),"&gt;"&amp;C280)+COUNTIF(C$9:C280,C280),""))</f>
        <v/>
      </c>
      <c r="E280" t="str">
        <f t="shared" ca="1" si="6"/>
        <v/>
      </c>
      <c r="F280" s="120" t="str" cm="1">
        <f t="array" ref="F280">IF(A280&lt;&gt;"",INDEX(BDD_REVETEMENTS_EXTERIEURS!A:BV,E280,MATCH($F$8,REFERENCEMENT_FACADE[#Headers],0)),"")</f>
        <v/>
      </c>
    </row>
    <row r="281" spans="1:6" x14ac:dyDescent="0.25">
      <c r="A281" s="3" t="str">
        <f>IF(AND(A280&lt;COUNTIF(REFERENCEMENT_FACADE[DATE REFERENCEMENT],"&lt;&gt;"&amp;""),A280&gt;0),'PR-tampon'!A280+1,"")</f>
        <v/>
      </c>
      <c r="B281" s="3" t="str">
        <f>IFERROR(IF(A281="","",VLOOKUP($A281,REFERENCEMENT_FACADE[[Ordre]:[Eligibilité procédé]],2,FALSE)),"")</f>
        <v/>
      </c>
      <c r="C281" t="str" cm="1">
        <f t="array" ref="C281">IF(B281&lt;&gt;"",INDEX(BDD_REVETEMENTS_EXTERIEURS!A:CJ,B281,MATCH($C$8,REFERENCEMENT_FACADE[#Headers],0)),"")</f>
        <v/>
      </c>
      <c r="D281" t="str">
        <f ca="1">IF($B$6=TRUE,IF(C281&lt;&gt;"",COUNTIF(INDIRECT("$C$"&amp;ROW($C$9)&amp;":$C$"&amp;487-COUNTBLANK($C$9:$C$487)),"&lt;"&amp;C281)+COUNTIF(C$9:C281,C281),""),IF(C281&lt;&gt;"",COUNTIF(INDIRECT("$C$"&amp;ROW($C$9)&amp;":$C$"&amp;487-COUNTBLANK($C$9:$C$487)),"&gt;"&amp;C281)+COUNTIF(C$9:C281,C281),""))</f>
        <v/>
      </c>
      <c r="E281" t="str">
        <f t="shared" ca="1" si="6"/>
        <v/>
      </c>
      <c r="F281" s="120" t="str" cm="1">
        <f t="array" ref="F281">IF(A281&lt;&gt;"",INDEX(BDD_REVETEMENTS_EXTERIEURS!A:BV,E281,MATCH($F$8,REFERENCEMENT_FACADE[#Headers],0)),"")</f>
        <v/>
      </c>
    </row>
    <row r="282" spans="1:6" x14ac:dyDescent="0.25">
      <c r="A282" s="3" t="str">
        <f>IF(AND(A281&lt;COUNTIF(REFERENCEMENT_FACADE[DATE REFERENCEMENT],"&lt;&gt;"&amp;""),A281&gt;0),'PR-tampon'!A281+1,"")</f>
        <v/>
      </c>
      <c r="B282" s="3" t="str">
        <f>IFERROR(IF(A282="","",VLOOKUP($A282,REFERENCEMENT_FACADE[[Ordre]:[Eligibilité procédé]],2,FALSE)),"")</f>
        <v/>
      </c>
      <c r="C282" t="str" cm="1">
        <f t="array" ref="C282">IF(B282&lt;&gt;"",INDEX(BDD_REVETEMENTS_EXTERIEURS!A:CJ,B282,MATCH($C$8,REFERENCEMENT_FACADE[#Headers],0)),"")</f>
        <v/>
      </c>
      <c r="D282" t="str">
        <f ca="1">IF($B$6=TRUE,IF(C282&lt;&gt;"",COUNTIF(INDIRECT("$C$"&amp;ROW($C$9)&amp;":$C$"&amp;487-COUNTBLANK($C$9:$C$487)),"&lt;"&amp;C282)+COUNTIF(C$9:C282,C282),""),IF(C282&lt;&gt;"",COUNTIF(INDIRECT("$C$"&amp;ROW($C$9)&amp;":$C$"&amp;487-COUNTBLANK($C$9:$C$487)),"&gt;"&amp;C282)+COUNTIF(C$9:C282,C282),""))</f>
        <v/>
      </c>
      <c r="E282" t="str">
        <f t="shared" ca="1" si="6"/>
        <v/>
      </c>
      <c r="F282" s="120" t="str" cm="1">
        <f t="array" ref="F282">IF(A282&lt;&gt;"",INDEX(BDD_REVETEMENTS_EXTERIEURS!A:BV,E282,MATCH($F$8,REFERENCEMENT_FACADE[#Headers],0)),"")</f>
        <v/>
      </c>
    </row>
    <row r="283" spans="1:6" x14ac:dyDescent="0.25">
      <c r="A283" s="3" t="str">
        <f>IF(AND(A282&lt;COUNTIF(REFERENCEMENT_FACADE[DATE REFERENCEMENT],"&lt;&gt;"&amp;""),A282&gt;0),'PR-tampon'!A282+1,"")</f>
        <v/>
      </c>
      <c r="B283" s="3" t="str">
        <f>IFERROR(IF(A283="","",VLOOKUP($A283,REFERENCEMENT_FACADE[[Ordre]:[Eligibilité procédé]],2,FALSE)),"")</f>
        <v/>
      </c>
      <c r="C283" t="str" cm="1">
        <f t="array" ref="C283">IF(B283&lt;&gt;"",INDEX(BDD_REVETEMENTS_EXTERIEURS!A:CJ,B283,MATCH($C$8,REFERENCEMENT_FACADE[#Headers],0)),"")</f>
        <v/>
      </c>
      <c r="D283" t="str">
        <f ca="1">IF($B$6=TRUE,IF(C283&lt;&gt;"",COUNTIF(INDIRECT("$C$"&amp;ROW($C$9)&amp;":$C$"&amp;487-COUNTBLANK($C$9:$C$487)),"&lt;"&amp;C283)+COUNTIF(C$9:C283,C283),""),IF(C283&lt;&gt;"",COUNTIF(INDIRECT("$C$"&amp;ROW($C$9)&amp;":$C$"&amp;487-COUNTBLANK($C$9:$C$487)),"&gt;"&amp;C283)+COUNTIF(C$9:C283,C283),""))</f>
        <v/>
      </c>
      <c r="E283" t="str">
        <f t="shared" ca="1" si="6"/>
        <v/>
      </c>
      <c r="F283" s="120" t="str" cm="1">
        <f t="array" ref="F283">IF(A283&lt;&gt;"",INDEX(BDD_REVETEMENTS_EXTERIEURS!A:BV,E283,MATCH($F$8,REFERENCEMENT_FACADE[#Headers],0)),"")</f>
        <v/>
      </c>
    </row>
    <row r="284" spans="1:6" x14ac:dyDescent="0.25">
      <c r="A284" s="3" t="str">
        <f>IF(AND(A283&lt;COUNTIF(REFERENCEMENT_FACADE[DATE REFERENCEMENT],"&lt;&gt;"&amp;""),A283&gt;0),'PR-tampon'!A283+1,"")</f>
        <v/>
      </c>
      <c r="B284" s="3" t="str">
        <f>IFERROR(IF(A284="","",VLOOKUP($A284,REFERENCEMENT_FACADE[[Ordre]:[Eligibilité procédé]],2,FALSE)),"")</f>
        <v/>
      </c>
      <c r="C284" t="str" cm="1">
        <f t="array" ref="C284">IF(B284&lt;&gt;"",INDEX(BDD_REVETEMENTS_EXTERIEURS!A:CJ,B284,MATCH($C$8,REFERENCEMENT_FACADE[#Headers],0)),"")</f>
        <v/>
      </c>
      <c r="D284" t="str">
        <f ca="1">IF($B$6=TRUE,IF(C284&lt;&gt;"",COUNTIF(INDIRECT("$C$"&amp;ROW($C$9)&amp;":$C$"&amp;487-COUNTBLANK($C$9:$C$487)),"&lt;"&amp;C284)+COUNTIF(C$9:C284,C284),""),IF(C284&lt;&gt;"",COUNTIF(INDIRECT("$C$"&amp;ROW($C$9)&amp;":$C$"&amp;487-COUNTBLANK($C$9:$C$487)),"&gt;"&amp;C284)+COUNTIF(C$9:C284,C284),""))</f>
        <v/>
      </c>
      <c r="E284" t="str">
        <f t="shared" ca="1" si="6"/>
        <v/>
      </c>
      <c r="F284" s="120" t="str" cm="1">
        <f t="array" ref="F284">IF(A284&lt;&gt;"",INDEX(BDD_REVETEMENTS_EXTERIEURS!A:BV,E284,MATCH($F$8,REFERENCEMENT_FACADE[#Headers],0)),"")</f>
        <v/>
      </c>
    </row>
    <row r="285" spans="1:6" x14ac:dyDescent="0.25">
      <c r="A285" s="3" t="str">
        <f>IF(AND(A284&lt;COUNTIF(REFERENCEMENT_FACADE[DATE REFERENCEMENT],"&lt;&gt;"&amp;""),A284&gt;0),'PR-tampon'!A284+1,"")</f>
        <v/>
      </c>
      <c r="B285" s="3" t="str">
        <f>IFERROR(IF(A285="","",VLOOKUP($A285,REFERENCEMENT_FACADE[[Ordre]:[Eligibilité procédé]],2,FALSE)),"")</f>
        <v/>
      </c>
      <c r="C285" t="str" cm="1">
        <f t="array" ref="C285">IF(B285&lt;&gt;"",INDEX(BDD_REVETEMENTS_EXTERIEURS!A:CJ,B285,MATCH($C$8,REFERENCEMENT_FACADE[#Headers],0)),"")</f>
        <v/>
      </c>
      <c r="D285" t="str">
        <f ca="1">IF($B$6=TRUE,IF(C285&lt;&gt;"",COUNTIF(INDIRECT("$C$"&amp;ROW($C$9)&amp;":$C$"&amp;487-COUNTBLANK($C$9:$C$487)),"&lt;"&amp;C285)+COUNTIF(C$9:C285,C285),""),IF(C285&lt;&gt;"",COUNTIF(INDIRECT("$C$"&amp;ROW($C$9)&amp;":$C$"&amp;487-COUNTBLANK($C$9:$C$487)),"&gt;"&amp;C285)+COUNTIF(C$9:C285,C285),""))</f>
        <v/>
      </c>
      <c r="E285" t="str">
        <f t="shared" ca="1" si="6"/>
        <v/>
      </c>
      <c r="F285" s="120" t="str" cm="1">
        <f t="array" ref="F285">IF(A285&lt;&gt;"",INDEX(BDD_REVETEMENTS_EXTERIEURS!A:BV,E285,MATCH($F$8,REFERENCEMENT_FACADE[#Headers],0)),"")</f>
        <v/>
      </c>
    </row>
    <row r="286" spans="1:6" x14ac:dyDescent="0.25">
      <c r="A286" s="3" t="str">
        <f>IF(AND(A285&lt;COUNTIF(REFERENCEMENT_FACADE[DATE REFERENCEMENT],"&lt;&gt;"&amp;""),A285&gt;0),'PR-tampon'!A285+1,"")</f>
        <v/>
      </c>
      <c r="B286" s="3" t="str">
        <f>IFERROR(IF(A286="","",VLOOKUP($A286,REFERENCEMENT_FACADE[[Ordre]:[Eligibilité procédé]],2,FALSE)),"")</f>
        <v/>
      </c>
      <c r="C286" t="str" cm="1">
        <f t="array" ref="C286">IF(B286&lt;&gt;"",INDEX(BDD_REVETEMENTS_EXTERIEURS!A:CJ,B286,MATCH($C$8,REFERENCEMENT_FACADE[#Headers],0)),"")</f>
        <v/>
      </c>
      <c r="D286" t="str">
        <f ca="1">IF($B$6=TRUE,IF(C286&lt;&gt;"",COUNTIF(INDIRECT("$C$"&amp;ROW($C$9)&amp;":$C$"&amp;487-COUNTBLANK($C$9:$C$487)),"&lt;"&amp;C286)+COUNTIF(C$9:C286,C286),""),IF(C286&lt;&gt;"",COUNTIF(INDIRECT("$C$"&amp;ROW($C$9)&amp;":$C$"&amp;487-COUNTBLANK($C$9:$C$487)),"&gt;"&amp;C286)+COUNTIF(C$9:C286,C286),""))</f>
        <v/>
      </c>
      <c r="E286" t="str">
        <f t="shared" ca="1" si="6"/>
        <v/>
      </c>
      <c r="F286" s="120" t="str" cm="1">
        <f t="array" ref="F286">IF(A286&lt;&gt;"",INDEX(BDD_REVETEMENTS_EXTERIEURS!A:BV,E286,MATCH($F$8,REFERENCEMENT_FACADE[#Headers],0)),"")</f>
        <v/>
      </c>
    </row>
    <row r="287" spans="1:6" x14ac:dyDescent="0.25">
      <c r="A287" s="3" t="str">
        <f>IF(AND(A286&lt;COUNTIF(REFERENCEMENT_FACADE[DATE REFERENCEMENT],"&lt;&gt;"&amp;""),A286&gt;0),'PR-tampon'!A286+1,"")</f>
        <v/>
      </c>
      <c r="B287" s="3" t="str">
        <f>IFERROR(IF(A287="","",VLOOKUP($A287,REFERENCEMENT_FACADE[[Ordre]:[Eligibilité procédé]],2,FALSE)),"")</f>
        <v/>
      </c>
      <c r="C287" t="str" cm="1">
        <f t="array" ref="C287">IF(B287&lt;&gt;"",INDEX(BDD_REVETEMENTS_EXTERIEURS!A:CJ,B287,MATCH($C$8,REFERENCEMENT_FACADE[#Headers],0)),"")</f>
        <v/>
      </c>
      <c r="D287" t="str">
        <f ca="1">IF($B$6=TRUE,IF(C287&lt;&gt;"",COUNTIF(INDIRECT("$C$"&amp;ROW($C$9)&amp;":$C$"&amp;487-COUNTBLANK($C$9:$C$487)),"&lt;"&amp;C287)+COUNTIF(C$9:C287,C287),""),IF(C287&lt;&gt;"",COUNTIF(INDIRECT("$C$"&amp;ROW($C$9)&amp;":$C$"&amp;487-COUNTBLANK($C$9:$C$487)),"&gt;"&amp;C287)+COUNTIF(C$9:C287,C287),""))</f>
        <v/>
      </c>
      <c r="E287" t="str">
        <f t="shared" ca="1" si="6"/>
        <v/>
      </c>
      <c r="F287" s="120" t="str" cm="1">
        <f t="array" ref="F287">IF(A287&lt;&gt;"",INDEX(BDD_REVETEMENTS_EXTERIEURS!A:BV,E287,MATCH($F$8,REFERENCEMENT_FACADE[#Headers],0)),"")</f>
        <v/>
      </c>
    </row>
    <row r="288" spans="1:6" x14ac:dyDescent="0.25">
      <c r="A288" s="3" t="str">
        <f>IF(AND(A287&lt;COUNTIF(REFERENCEMENT_FACADE[DATE REFERENCEMENT],"&lt;&gt;"&amp;""),A287&gt;0),'PR-tampon'!A287+1,"")</f>
        <v/>
      </c>
      <c r="B288" s="3" t="str">
        <f>IFERROR(IF(A288="","",VLOOKUP($A288,REFERENCEMENT_FACADE[[Ordre]:[Eligibilité procédé]],2,FALSE)),"")</f>
        <v/>
      </c>
      <c r="C288" t="str" cm="1">
        <f t="array" ref="C288">IF(B288&lt;&gt;"",INDEX(BDD_REVETEMENTS_EXTERIEURS!A:CJ,B288,MATCH($C$8,REFERENCEMENT_FACADE[#Headers],0)),"")</f>
        <v/>
      </c>
      <c r="D288" t="str">
        <f ca="1">IF($B$6=TRUE,IF(C288&lt;&gt;"",COUNTIF(INDIRECT("$C$"&amp;ROW($C$9)&amp;":$C$"&amp;487-COUNTBLANK($C$9:$C$487)),"&lt;"&amp;C288)+COUNTIF(C$9:C288,C288),""),IF(C288&lt;&gt;"",COUNTIF(INDIRECT("$C$"&amp;ROW($C$9)&amp;":$C$"&amp;487-COUNTBLANK($C$9:$C$487)),"&gt;"&amp;C288)+COUNTIF(C$9:C288,C288),""))</f>
        <v/>
      </c>
      <c r="E288" t="str">
        <f t="shared" ca="1" si="6"/>
        <v/>
      </c>
      <c r="F288" s="120" t="str" cm="1">
        <f t="array" ref="F288">IF(A288&lt;&gt;"",INDEX(BDD_REVETEMENTS_EXTERIEURS!A:BV,E288,MATCH($F$8,REFERENCEMENT_FACADE[#Headers],0)),"")</f>
        <v/>
      </c>
    </row>
    <row r="289" spans="1:6" x14ac:dyDescent="0.25">
      <c r="A289" s="3" t="str">
        <f>IF(AND(A288&lt;COUNTIF(REFERENCEMENT_FACADE[DATE REFERENCEMENT],"&lt;&gt;"&amp;""),A288&gt;0),'PR-tampon'!A288+1,"")</f>
        <v/>
      </c>
      <c r="B289" s="3" t="str">
        <f>IFERROR(IF(A289="","",VLOOKUP($A289,REFERENCEMENT_FACADE[[Ordre]:[Eligibilité procédé]],2,FALSE)),"")</f>
        <v/>
      </c>
      <c r="C289" t="str" cm="1">
        <f t="array" ref="C289">IF(B289&lt;&gt;"",INDEX(BDD_REVETEMENTS_EXTERIEURS!A:CJ,B289,MATCH($C$8,REFERENCEMENT_FACADE[#Headers],0)),"")</f>
        <v/>
      </c>
      <c r="D289" t="str">
        <f ca="1">IF($B$6=TRUE,IF(C289&lt;&gt;"",COUNTIF(INDIRECT("$C$"&amp;ROW($C$9)&amp;":$C$"&amp;487-COUNTBLANK($C$9:$C$487)),"&lt;"&amp;C289)+COUNTIF(C$9:C289,C289),""),IF(C289&lt;&gt;"",COUNTIF(INDIRECT("$C$"&amp;ROW($C$9)&amp;":$C$"&amp;487-COUNTBLANK($C$9:$C$487)),"&gt;"&amp;C289)+COUNTIF(C$9:C289,C289),""))</f>
        <v/>
      </c>
      <c r="E289" t="str">
        <f t="shared" ca="1" si="6"/>
        <v/>
      </c>
      <c r="F289" s="120" t="str" cm="1">
        <f t="array" ref="F289">IF(A289&lt;&gt;"",INDEX(BDD_REVETEMENTS_EXTERIEURS!A:BV,E289,MATCH($F$8,REFERENCEMENT_FACADE[#Headers],0)),"")</f>
        <v/>
      </c>
    </row>
    <row r="290" spans="1:6" x14ac:dyDescent="0.25">
      <c r="A290" s="3" t="str">
        <f>IF(AND(A289&lt;COUNTIF(REFERENCEMENT_FACADE[DATE REFERENCEMENT],"&lt;&gt;"&amp;""),A289&gt;0),'PR-tampon'!A289+1,"")</f>
        <v/>
      </c>
      <c r="B290" s="3" t="str">
        <f>IFERROR(IF(A290="","",VLOOKUP($A290,REFERENCEMENT_FACADE[[Ordre]:[Eligibilité procédé]],2,FALSE)),"")</f>
        <v/>
      </c>
      <c r="C290" t="str" cm="1">
        <f t="array" ref="C290">IF(B290&lt;&gt;"",INDEX(BDD_REVETEMENTS_EXTERIEURS!A:CJ,B290,MATCH($C$8,REFERENCEMENT_FACADE[#Headers],0)),"")</f>
        <v/>
      </c>
      <c r="D290" t="str">
        <f ca="1">IF($B$6=TRUE,IF(C290&lt;&gt;"",COUNTIF(INDIRECT("$C$"&amp;ROW($C$9)&amp;":$C$"&amp;487-COUNTBLANK($C$9:$C$487)),"&lt;"&amp;C290)+COUNTIF(C$9:C290,C290),""),IF(C290&lt;&gt;"",COUNTIF(INDIRECT("$C$"&amp;ROW($C$9)&amp;":$C$"&amp;487-COUNTBLANK($C$9:$C$487)),"&gt;"&amp;C290)+COUNTIF(C$9:C290,C290),""))</f>
        <v/>
      </c>
      <c r="E290" t="str">
        <f t="shared" ca="1" si="6"/>
        <v/>
      </c>
      <c r="F290" s="120" t="str" cm="1">
        <f t="array" ref="F290">IF(A290&lt;&gt;"",INDEX(BDD_REVETEMENTS_EXTERIEURS!A:BV,E290,MATCH($F$8,REFERENCEMENT_FACADE[#Headers],0)),"")</f>
        <v/>
      </c>
    </row>
    <row r="291" spans="1:6" x14ac:dyDescent="0.25">
      <c r="A291" s="3" t="str">
        <f>IF(AND(A290&lt;COUNTIF(REFERENCEMENT_FACADE[DATE REFERENCEMENT],"&lt;&gt;"&amp;""),A290&gt;0),'PR-tampon'!A290+1,"")</f>
        <v/>
      </c>
      <c r="B291" s="3" t="str">
        <f>IFERROR(IF(A291="","",VLOOKUP($A291,REFERENCEMENT_FACADE[[Ordre]:[Eligibilité procédé]],2,FALSE)),"")</f>
        <v/>
      </c>
      <c r="C291" t="str" cm="1">
        <f t="array" ref="C291">IF(B291&lt;&gt;"",INDEX(BDD_REVETEMENTS_EXTERIEURS!A:CJ,B291,MATCH($C$8,REFERENCEMENT_FACADE[#Headers],0)),"")</f>
        <v/>
      </c>
      <c r="D291" t="str">
        <f ca="1">IF($B$6=TRUE,IF(C291&lt;&gt;"",COUNTIF(INDIRECT("$C$"&amp;ROW($C$9)&amp;":$C$"&amp;487-COUNTBLANK($C$9:$C$487)),"&lt;"&amp;C291)+COUNTIF(C$9:C291,C291),""),IF(C291&lt;&gt;"",COUNTIF(INDIRECT("$C$"&amp;ROW($C$9)&amp;":$C$"&amp;487-COUNTBLANK($C$9:$C$487)),"&gt;"&amp;C291)+COUNTIF(C$9:C291,C291),""))</f>
        <v/>
      </c>
      <c r="E291" t="str">
        <f t="shared" ca="1" si="6"/>
        <v/>
      </c>
      <c r="F291" s="120" t="str" cm="1">
        <f t="array" ref="F291">IF(A291&lt;&gt;"",INDEX(BDD_REVETEMENTS_EXTERIEURS!A:BV,E291,MATCH($F$8,REFERENCEMENT_FACADE[#Headers],0)),"")</f>
        <v/>
      </c>
    </row>
    <row r="292" spans="1:6" x14ac:dyDescent="0.25">
      <c r="A292" s="3" t="str">
        <f>IF(AND(A291&lt;COUNTIF(REFERENCEMENT_FACADE[DATE REFERENCEMENT],"&lt;&gt;"&amp;""),A291&gt;0),'PR-tampon'!A291+1,"")</f>
        <v/>
      </c>
      <c r="B292" s="3" t="str">
        <f>IFERROR(IF(A292="","",VLOOKUP($A292,REFERENCEMENT_FACADE[[Ordre]:[Eligibilité procédé]],2,FALSE)),"")</f>
        <v/>
      </c>
      <c r="C292" t="str" cm="1">
        <f t="array" ref="C292">IF(B292&lt;&gt;"",INDEX(BDD_REVETEMENTS_EXTERIEURS!A:CJ,B292,MATCH($C$8,REFERENCEMENT_FACADE[#Headers],0)),"")</f>
        <v/>
      </c>
      <c r="D292" t="str">
        <f ca="1">IF($B$6=TRUE,IF(C292&lt;&gt;"",COUNTIF(INDIRECT("$C$"&amp;ROW($C$9)&amp;":$C$"&amp;487-COUNTBLANK($C$9:$C$487)),"&lt;"&amp;C292)+COUNTIF(C$9:C292,C292),""),IF(C292&lt;&gt;"",COUNTIF(INDIRECT("$C$"&amp;ROW($C$9)&amp;":$C$"&amp;487-COUNTBLANK($C$9:$C$487)),"&gt;"&amp;C292)+COUNTIF(C$9:C292,C292),""))</f>
        <v/>
      </c>
      <c r="E292" t="str">
        <f t="shared" ca="1" si="6"/>
        <v/>
      </c>
      <c r="F292" s="120" t="str" cm="1">
        <f t="array" ref="F292">IF(A292&lt;&gt;"",INDEX(BDD_REVETEMENTS_EXTERIEURS!A:BV,E292,MATCH($F$8,REFERENCEMENT_FACADE[#Headers],0)),"")</f>
        <v/>
      </c>
    </row>
    <row r="293" spans="1:6" x14ac:dyDescent="0.25">
      <c r="A293" s="3" t="str">
        <f>IF(AND(A292&lt;COUNTIF(REFERENCEMENT_FACADE[DATE REFERENCEMENT],"&lt;&gt;"&amp;""),A292&gt;0),'PR-tampon'!A292+1,"")</f>
        <v/>
      </c>
      <c r="B293" s="3" t="str">
        <f>IFERROR(IF(A293="","",VLOOKUP($A293,REFERENCEMENT_FACADE[[Ordre]:[Eligibilité procédé]],2,FALSE)),"")</f>
        <v/>
      </c>
      <c r="C293" t="str" cm="1">
        <f t="array" ref="C293">IF(B293&lt;&gt;"",INDEX(BDD_REVETEMENTS_EXTERIEURS!A:CJ,B293,MATCH($C$8,REFERENCEMENT_FACADE[#Headers],0)),"")</f>
        <v/>
      </c>
      <c r="D293" t="str">
        <f ca="1">IF($B$6=TRUE,IF(C293&lt;&gt;"",COUNTIF(INDIRECT("$C$"&amp;ROW($C$9)&amp;":$C$"&amp;487-COUNTBLANK($C$9:$C$487)),"&lt;"&amp;C293)+COUNTIF(C$9:C293,C293),""),IF(C293&lt;&gt;"",COUNTIF(INDIRECT("$C$"&amp;ROW($C$9)&amp;":$C$"&amp;487-COUNTBLANK($C$9:$C$487)),"&gt;"&amp;C293)+COUNTIF(C$9:C293,C293),""))</f>
        <v/>
      </c>
      <c r="E293" t="str">
        <f t="shared" ca="1" si="6"/>
        <v/>
      </c>
      <c r="F293" s="120" t="str" cm="1">
        <f t="array" ref="F293">IF(A293&lt;&gt;"",INDEX(BDD_REVETEMENTS_EXTERIEURS!A:BV,E293,MATCH($F$8,REFERENCEMENT_FACADE[#Headers],0)),"")</f>
        <v/>
      </c>
    </row>
    <row r="294" spans="1:6" x14ac:dyDescent="0.25">
      <c r="A294" s="3" t="str">
        <f>IF(AND(A293&lt;COUNTIF(REFERENCEMENT_FACADE[DATE REFERENCEMENT],"&lt;&gt;"&amp;""),A293&gt;0),'PR-tampon'!A293+1,"")</f>
        <v/>
      </c>
      <c r="B294" s="3" t="str">
        <f>IFERROR(IF(A294="","",VLOOKUP($A294,REFERENCEMENT_FACADE[[Ordre]:[Eligibilité procédé]],2,FALSE)),"")</f>
        <v/>
      </c>
      <c r="C294" t="str" cm="1">
        <f t="array" ref="C294">IF(B294&lt;&gt;"",INDEX(BDD_REVETEMENTS_EXTERIEURS!A:CJ,B294,MATCH($C$8,REFERENCEMENT_FACADE[#Headers],0)),"")</f>
        <v/>
      </c>
      <c r="D294" t="str">
        <f ca="1">IF($B$6=TRUE,IF(C294&lt;&gt;"",COUNTIF(INDIRECT("$C$"&amp;ROW($C$9)&amp;":$C$"&amp;487-COUNTBLANK($C$9:$C$487)),"&lt;"&amp;C294)+COUNTIF(C$9:C294,C294),""),IF(C294&lt;&gt;"",COUNTIF(INDIRECT("$C$"&amp;ROW($C$9)&amp;":$C$"&amp;487-COUNTBLANK($C$9:$C$487)),"&gt;"&amp;C294)+COUNTIF(C$9:C294,C294),""))</f>
        <v/>
      </c>
      <c r="E294" t="str">
        <f t="shared" ca="1" si="6"/>
        <v/>
      </c>
      <c r="F294" s="120" t="str" cm="1">
        <f t="array" ref="F294">IF(A294&lt;&gt;"",INDEX(BDD_REVETEMENTS_EXTERIEURS!A:BV,E294,MATCH($F$8,REFERENCEMENT_FACADE[#Headers],0)),"")</f>
        <v/>
      </c>
    </row>
    <row r="295" spans="1:6" x14ac:dyDescent="0.25">
      <c r="A295" s="3" t="str">
        <f>IF(AND(A294&lt;COUNTIF(REFERENCEMENT_FACADE[DATE REFERENCEMENT],"&lt;&gt;"&amp;""),A294&gt;0),'PR-tampon'!A294+1,"")</f>
        <v/>
      </c>
      <c r="B295" s="3" t="str">
        <f>IFERROR(IF(A295="","",VLOOKUP($A295,REFERENCEMENT_FACADE[[Ordre]:[Eligibilité procédé]],2,FALSE)),"")</f>
        <v/>
      </c>
      <c r="C295" t="str" cm="1">
        <f t="array" ref="C295">IF(B295&lt;&gt;"",INDEX(BDD_REVETEMENTS_EXTERIEURS!A:CJ,B295,MATCH($C$8,REFERENCEMENT_FACADE[#Headers],0)),"")</f>
        <v/>
      </c>
      <c r="D295" t="str">
        <f ca="1">IF($B$6=TRUE,IF(C295&lt;&gt;"",COUNTIF(INDIRECT("$C$"&amp;ROW($C$9)&amp;":$C$"&amp;487-COUNTBLANK($C$9:$C$487)),"&lt;"&amp;C295)+COUNTIF(C$9:C295,C295),""),IF(C295&lt;&gt;"",COUNTIF(INDIRECT("$C$"&amp;ROW($C$9)&amp;":$C$"&amp;487-COUNTBLANK($C$9:$C$487)),"&gt;"&amp;C295)+COUNTIF(C$9:C295,C295),""))</f>
        <v/>
      </c>
      <c r="E295" t="str">
        <f t="shared" ca="1" si="6"/>
        <v/>
      </c>
      <c r="F295" s="120" t="str" cm="1">
        <f t="array" ref="F295">IF(A295&lt;&gt;"",INDEX(BDD_REVETEMENTS_EXTERIEURS!A:BV,E295,MATCH($F$8,REFERENCEMENT_FACADE[#Headers],0)),"")</f>
        <v/>
      </c>
    </row>
    <row r="296" spans="1:6" x14ac:dyDescent="0.25">
      <c r="A296" s="3" t="str">
        <f>IF(AND(A295&lt;COUNTIF(REFERENCEMENT_FACADE[DATE REFERENCEMENT],"&lt;&gt;"&amp;""),A295&gt;0),'PR-tampon'!A295+1,"")</f>
        <v/>
      </c>
      <c r="B296" s="3" t="str">
        <f>IFERROR(IF(A296="","",VLOOKUP($A296,REFERENCEMENT_FACADE[[Ordre]:[Eligibilité procédé]],2,FALSE)),"")</f>
        <v/>
      </c>
      <c r="C296" t="str" cm="1">
        <f t="array" ref="C296">IF(B296&lt;&gt;"",INDEX(BDD_REVETEMENTS_EXTERIEURS!A:CJ,B296,MATCH($C$8,REFERENCEMENT_FACADE[#Headers],0)),"")</f>
        <v/>
      </c>
      <c r="D296" t="str">
        <f ca="1">IF($B$6=TRUE,IF(C296&lt;&gt;"",COUNTIF(INDIRECT("$C$"&amp;ROW($C$9)&amp;":$C$"&amp;487-COUNTBLANK($C$9:$C$487)),"&lt;"&amp;C296)+COUNTIF(C$9:C296,C296),""),IF(C296&lt;&gt;"",COUNTIF(INDIRECT("$C$"&amp;ROW($C$9)&amp;":$C$"&amp;487-COUNTBLANK($C$9:$C$487)),"&gt;"&amp;C296)+COUNTIF(C$9:C296,C296),""))</f>
        <v/>
      </c>
      <c r="E296" t="str">
        <f t="shared" ca="1" si="6"/>
        <v/>
      </c>
      <c r="F296" s="120" t="str" cm="1">
        <f t="array" ref="F296">IF(A296&lt;&gt;"",INDEX(BDD_REVETEMENTS_EXTERIEURS!A:BV,E296,MATCH($F$8,REFERENCEMENT_FACADE[#Headers],0)),"")</f>
        <v/>
      </c>
    </row>
    <row r="297" spans="1:6" x14ac:dyDescent="0.25">
      <c r="A297" s="3" t="str">
        <f>IF(AND(A296&lt;COUNTIF(REFERENCEMENT_FACADE[DATE REFERENCEMENT],"&lt;&gt;"&amp;""),A296&gt;0),'PR-tampon'!A296+1,"")</f>
        <v/>
      </c>
      <c r="B297" s="3" t="str">
        <f>IFERROR(IF(A297="","",VLOOKUP($A297,REFERENCEMENT_FACADE[[Ordre]:[Eligibilité procédé]],2,FALSE)),"")</f>
        <v/>
      </c>
      <c r="C297" t="str" cm="1">
        <f t="array" ref="C297">IF(B297&lt;&gt;"",INDEX(BDD_REVETEMENTS_EXTERIEURS!A:CJ,B297,MATCH($C$8,REFERENCEMENT_FACADE[#Headers],0)),"")</f>
        <v/>
      </c>
      <c r="D297" t="str">
        <f ca="1">IF($B$6=TRUE,IF(C297&lt;&gt;"",COUNTIF(INDIRECT("$C$"&amp;ROW($C$9)&amp;":$C$"&amp;487-COUNTBLANK($C$9:$C$487)),"&lt;"&amp;C297)+COUNTIF(C$9:C297,C297),""),IF(C297&lt;&gt;"",COUNTIF(INDIRECT("$C$"&amp;ROW($C$9)&amp;":$C$"&amp;487-COUNTBLANK($C$9:$C$487)),"&gt;"&amp;C297)+COUNTIF(C$9:C297,C297),""))</f>
        <v/>
      </c>
      <c r="E297" t="str">
        <f t="shared" ca="1" si="6"/>
        <v/>
      </c>
      <c r="F297" s="120" t="str" cm="1">
        <f t="array" ref="F297">IF(A297&lt;&gt;"",INDEX(BDD_REVETEMENTS_EXTERIEURS!A:BV,E297,MATCH($F$8,REFERENCEMENT_FACADE[#Headers],0)),"")</f>
        <v/>
      </c>
    </row>
    <row r="298" spans="1:6" x14ac:dyDescent="0.25">
      <c r="A298" s="3" t="str">
        <f>IF(AND(A297&lt;COUNTIF(REFERENCEMENT_FACADE[DATE REFERENCEMENT],"&lt;&gt;"&amp;""),A297&gt;0),'PR-tampon'!A297+1,"")</f>
        <v/>
      </c>
      <c r="B298" s="3" t="str">
        <f>IFERROR(IF(A298="","",VLOOKUP($A298,REFERENCEMENT_FACADE[[Ordre]:[Eligibilité procédé]],2,FALSE)),"")</f>
        <v/>
      </c>
      <c r="C298" t="str" cm="1">
        <f t="array" ref="C298">IF(B298&lt;&gt;"",INDEX(BDD_REVETEMENTS_EXTERIEURS!A:CJ,B298,MATCH($C$8,REFERENCEMENT_FACADE[#Headers],0)),"")</f>
        <v/>
      </c>
      <c r="D298" t="str">
        <f ca="1">IF($B$6=TRUE,IF(C298&lt;&gt;"",COUNTIF(INDIRECT("$C$"&amp;ROW($C$9)&amp;":$C$"&amp;487-COUNTBLANK($C$9:$C$487)),"&lt;"&amp;C298)+COUNTIF(C$9:C298,C298),""),IF(C298&lt;&gt;"",COUNTIF(INDIRECT("$C$"&amp;ROW($C$9)&amp;":$C$"&amp;487-COUNTBLANK($C$9:$C$487)),"&gt;"&amp;C298)+COUNTIF(C$9:C298,C298),""))</f>
        <v/>
      </c>
      <c r="E298" t="str">
        <f t="shared" ca="1" si="6"/>
        <v/>
      </c>
      <c r="F298" s="120" t="str" cm="1">
        <f t="array" ref="F298">IF(A298&lt;&gt;"",INDEX(BDD_REVETEMENTS_EXTERIEURS!A:BV,E298,MATCH($F$8,REFERENCEMENT_FACADE[#Headers],0)),"")</f>
        <v/>
      </c>
    </row>
    <row r="299" spans="1:6" x14ac:dyDescent="0.25">
      <c r="A299" s="3" t="str">
        <f>IF(AND(A298&lt;COUNTIF(REFERENCEMENT_FACADE[DATE REFERENCEMENT],"&lt;&gt;"&amp;""),A298&gt;0),'PR-tampon'!A298+1,"")</f>
        <v/>
      </c>
      <c r="B299" s="3" t="str">
        <f>IFERROR(IF(A299="","",VLOOKUP($A299,REFERENCEMENT_FACADE[[Ordre]:[Eligibilité procédé]],2,FALSE)),"")</f>
        <v/>
      </c>
      <c r="C299" t="str" cm="1">
        <f t="array" ref="C299">IF(B299&lt;&gt;"",INDEX(BDD_REVETEMENTS_EXTERIEURS!A:CJ,B299,MATCH($C$8,REFERENCEMENT_FACADE[#Headers],0)),"")</f>
        <v/>
      </c>
      <c r="D299" t="str">
        <f ca="1">IF($B$6=TRUE,IF(C299&lt;&gt;"",COUNTIF(INDIRECT("$C$"&amp;ROW($C$9)&amp;":$C$"&amp;487-COUNTBLANK($C$9:$C$487)),"&lt;"&amp;C299)+COUNTIF(C$9:C299,C299),""),IF(C299&lt;&gt;"",COUNTIF(INDIRECT("$C$"&amp;ROW($C$9)&amp;":$C$"&amp;487-COUNTBLANK($C$9:$C$487)),"&gt;"&amp;C299)+COUNTIF(C$9:C299,C299),""))</f>
        <v/>
      </c>
      <c r="E299" t="str">
        <f t="shared" ca="1" si="6"/>
        <v/>
      </c>
      <c r="F299" s="120" t="str" cm="1">
        <f t="array" ref="F299">IF(A299&lt;&gt;"",INDEX(BDD_REVETEMENTS_EXTERIEURS!A:BV,E299,MATCH($F$8,REFERENCEMENT_FACADE[#Headers],0)),"")</f>
        <v/>
      </c>
    </row>
    <row r="300" spans="1:6" x14ac:dyDescent="0.25">
      <c r="A300" s="3" t="str">
        <f>IF(AND(A299&lt;COUNTIF(REFERENCEMENT_FACADE[DATE REFERENCEMENT],"&lt;&gt;"&amp;""),A299&gt;0),'PR-tampon'!A299+1,"")</f>
        <v/>
      </c>
      <c r="B300" s="3" t="str">
        <f>IFERROR(IF(A300="","",VLOOKUP($A300,REFERENCEMENT_FACADE[[Ordre]:[Eligibilité procédé]],2,FALSE)),"")</f>
        <v/>
      </c>
      <c r="C300" t="str" cm="1">
        <f t="array" ref="C300">IF(B300&lt;&gt;"",INDEX(BDD_REVETEMENTS_EXTERIEURS!A:CJ,B300,MATCH($C$8,REFERENCEMENT_FACADE[#Headers],0)),"")</f>
        <v/>
      </c>
      <c r="D300" t="str">
        <f ca="1">IF($B$6=TRUE,IF(C300&lt;&gt;"",COUNTIF(INDIRECT("$C$"&amp;ROW($C$9)&amp;":$C$"&amp;487-COUNTBLANK($C$9:$C$487)),"&lt;"&amp;C300)+COUNTIF(C$9:C300,C300),""),IF(C300&lt;&gt;"",COUNTIF(INDIRECT("$C$"&amp;ROW($C$9)&amp;":$C$"&amp;487-COUNTBLANK($C$9:$C$487)),"&gt;"&amp;C300)+COUNTIF(C$9:C300,C300),""))</f>
        <v/>
      </c>
      <c r="E300" t="str">
        <f t="shared" ca="1" si="6"/>
        <v/>
      </c>
      <c r="F300" s="120" t="str" cm="1">
        <f t="array" ref="F300">IF(A300&lt;&gt;"",INDEX(BDD_REVETEMENTS_EXTERIEURS!A:BV,E300,MATCH($F$8,REFERENCEMENT_FACADE[#Headers],0)),"")</f>
        <v/>
      </c>
    </row>
    <row r="301" spans="1:6" x14ac:dyDescent="0.25">
      <c r="A301" s="3" t="str">
        <f>IF(AND(A300&lt;COUNTIF(REFERENCEMENT_FACADE[DATE REFERENCEMENT],"&lt;&gt;"&amp;""),A300&gt;0),'PR-tampon'!A300+1,"")</f>
        <v/>
      </c>
      <c r="B301" s="3" t="str">
        <f>IFERROR(IF(A301="","",VLOOKUP($A301,REFERENCEMENT_FACADE[[Ordre]:[Eligibilité procédé]],2,FALSE)),"")</f>
        <v/>
      </c>
      <c r="C301" t="str" cm="1">
        <f t="array" ref="C301">IF(B301&lt;&gt;"",INDEX(BDD_REVETEMENTS_EXTERIEURS!A:CJ,B301,MATCH($C$8,REFERENCEMENT_FACADE[#Headers],0)),"")</f>
        <v/>
      </c>
      <c r="D301" t="str">
        <f ca="1">IF($B$6=TRUE,IF(C301&lt;&gt;"",COUNTIF(INDIRECT("$C$"&amp;ROW($C$9)&amp;":$C$"&amp;487-COUNTBLANK($C$9:$C$487)),"&lt;"&amp;C301)+COUNTIF(C$9:C301,C301),""),IF(C301&lt;&gt;"",COUNTIF(INDIRECT("$C$"&amp;ROW($C$9)&amp;":$C$"&amp;487-COUNTBLANK($C$9:$C$487)),"&gt;"&amp;C301)+COUNTIF(C$9:C301,C301),""))</f>
        <v/>
      </c>
      <c r="E301" t="str">
        <f t="shared" ca="1" si="6"/>
        <v/>
      </c>
      <c r="F301" s="120" t="str" cm="1">
        <f t="array" ref="F301">IF(A301&lt;&gt;"",INDEX(BDD_REVETEMENTS_EXTERIEURS!A:BV,E301,MATCH($F$8,REFERENCEMENT_FACADE[#Headers],0)),"")</f>
        <v/>
      </c>
    </row>
    <row r="302" spans="1:6" x14ac:dyDescent="0.25">
      <c r="A302" s="3" t="str">
        <f>IF(AND(A301&lt;COUNTIF(REFERENCEMENT_FACADE[DATE REFERENCEMENT],"&lt;&gt;"&amp;""),A301&gt;0),'PR-tampon'!A301+1,"")</f>
        <v/>
      </c>
      <c r="B302" s="3" t="str">
        <f>IFERROR(IF(A302="","",VLOOKUP($A302,REFERENCEMENT_FACADE[[Ordre]:[Eligibilité procédé]],2,FALSE)),"")</f>
        <v/>
      </c>
      <c r="C302" t="str" cm="1">
        <f t="array" ref="C302">IF(B302&lt;&gt;"",INDEX(BDD_REVETEMENTS_EXTERIEURS!A:CJ,B302,MATCH($C$8,REFERENCEMENT_FACADE[#Headers],0)),"")</f>
        <v/>
      </c>
      <c r="D302" t="str">
        <f ca="1">IF($B$6=TRUE,IF(C302&lt;&gt;"",COUNTIF(INDIRECT("$C$"&amp;ROW($C$9)&amp;":$C$"&amp;487-COUNTBLANK($C$9:$C$487)),"&lt;"&amp;C302)+COUNTIF(C$9:C302,C302),""),IF(C302&lt;&gt;"",COUNTIF(INDIRECT("$C$"&amp;ROW($C$9)&amp;":$C$"&amp;487-COUNTBLANK($C$9:$C$487)),"&gt;"&amp;C302)+COUNTIF(C$9:C302,C302),""))</f>
        <v/>
      </c>
      <c r="E302" t="str">
        <f t="shared" ca="1" si="6"/>
        <v/>
      </c>
      <c r="F302" s="120" t="str" cm="1">
        <f t="array" ref="F302">IF(A302&lt;&gt;"",INDEX(BDD_REVETEMENTS_EXTERIEURS!A:BV,E302,MATCH($F$8,REFERENCEMENT_FACADE[#Headers],0)),"")</f>
        <v/>
      </c>
    </row>
    <row r="303" spans="1:6" x14ac:dyDescent="0.25">
      <c r="A303" s="3" t="str">
        <f>IF(AND(A302&lt;COUNTIF(REFERENCEMENT_FACADE[DATE REFERENCEMENT],"&lt;&gt;"&amp;""),A302&gt;0),'PR-tampon'!A302+1,"")</f>
        <v/>
      </c>
      <c r="B303" s="3" t="str">
        <f>IFERROR(IF(A303="","",VLOOKUP($A303,REFERENCEMENT_FACADE[[Ordre]:[Eligibilité procédé]],2,FALSE)),"")</f>
        <v/>
      </c>
      <c r="C303" t="str" cm="1">
        <f t="array" ref="C303">IF(B303&lt;&gt;"",INDEX(BDD_REVETEMENTS_EXTERIEURS!A:CJ,B303,MATCH($C$8,REFERENCEMENT_FACADE[#Headers],0)),"")</f>
        <v/>
      </c>
      <c r="D303" t="str">
        <f ca="1">IF($B$6=TRUE,IF(C303&lt;&gt;"",COUNTIF(INDIRECT("$C$"&amp;ROW($C$9)&amp;":$C$"&amp;487-COUNTBLANK($C$9:$C$487)),"&lt;"&amp;C303)+COUNTIF(C$9:C303,C303),""),IF(C303&lt;&gt;"",COUNTIF(INDIRECT("$C$"&amp;ROW($C$9)&amp;":$C$"&amp;487-COUNTBLANK($C$9:$C$487)),"&gt;"&amp;C303)+COUNTIF(C$9:C303,C303),""))</f>
        <v/>
      </c>
      <c r="E303" t="str">
        <f t="shared" ca="1" si="6"/>
        <v/>
      </c>
      <c r="F303" s="120" t="str" cm="1">
        <f t="array" ref="F303">IF(A303&lt;&gt;"",INDEX(BDD_REVETEMENTS_EXTERIEURS!A:BV,E303,MATCH($F$8,REFERENCEMENT_FACADE[#Headers],0)),"")</f>
        <v/>
      </c>
    </row>
    <row r="304" spans="1:6" x14ac:dyDescent="0.25">
      <c r="A304" s="3" t="str">
        <f>IF(AND(A303&lt;COUNTIF(REFERENCEMENT_FACADE[DATE REFERENCEMENT],"&lt;&gt;"&amp;""),A303&gt;0),'PR-tampon'!A303+1,"")</f>
        <v/>
      </c>
      <c r="B304" s="3" t="str">
        <f>IFERROR(IF(A304="","",VLOOKUP($A304,REFERENCEMENT_FACADE[[Ordre]:[Eligibilité procédé]],2,FALSE)),"")</f>
        <v/>
      </c>
      <c r="C304" t="str" cm="1">
        <f t="array" ref="C304">IF(B304&lt;&gt;"",INDEX(BDD_REVETEMENTS_EXTERIEURS!A:CJ,B304,MATCH($C$8,REFERENCEMENT_FACADE[#Headers],0)),"")</f>
        <v/>
      </c>
      <c r="D304" t="str">
        <f ca="1">IF($B$6=TRUE,IF(C304&lt;&gt;"",COUNTIF(INDIRECT("$C$"&amp;ROW($C$9)&amp;":$C$"&amp;487-COUNTBLANK($C$9:$C$487)),"&lt;"&amp;C304)+COUNTIF(C$9:C304,C304),""),IF(C304&lt;&gt;"",COUNTIF(INDIRECT("$C$"&amp;ROW($C$9)&amp;":$C$"&amp;487-COUNTBLANK($C$9:$C$487)),"&gt;"&amp;C304)+COUNTIF(C$9:C304,C304),""))</f>
        <v/>
      </c>
      <c r="E304" t="str">
        <f t="shared" ca="1" si="6"/>
        <v/>
      </c>
      <c r="F304" s="120" t="str" cm="1">
        <f t="array" ref="F304">IF(A304&lt;&gt;"",INDEX(BDD_REVETEMENTS_EXTERIEURS!A:BV,E304,MATCH($F$8,REFERENCEMENT_FACADE[#Headers],0)),"")</f>
        <v/>
      </c>
    </row>
    <row r="305" spans="1:6" x14ac:dyDescent="0.25">
      <c r="A305" s="3" t="str">
        <f>IF(AND(A304&lt;COUNTIF(REFERENCEMENT_FACADE[DATE REFERENCEMENT],"&lt;&gt;"&amp;""),A304&gt;0),'PR-tampon'!A304+1,"")</f>
        <v/>
      </c>
      <c r="B305" s="3" t="str">
        <f>IFERROR(IF(A305="","",VLOOKUP($A305,REFERENCEMENT_FACADE[[Ordre]:[Eligibilité procédé]],2,FALSE)),"")</f>
        <v/>
      </c>
      <c r="C305" t="str" cm="1">
        <f t="array" ref="C305">IF(B305&lt;&gt;"",INDEX(BDD_REVETEMENTS_EXTERIEURS!A:CJ,B305,MATCH($C$8,REFERENCEMENT_FACADE[#Headers],0)),"")</f>
        <v/>
      </c>
      <c r="D305" t="str">
        <f ca="1">IF($B$6=TRUE,IF(C305&lt;&gt;"",COUNTIF(INDIRECT("$C$"&amp;ROW($C$9)&amp;":$C$"&amp;487-COUNTBLANK($C$9:$C$487)),"&lt;"&amp;C305)+COUNTIF(C$9:C305,C305),""),IF(C305&lt;&gt;"",COUNTIF(INDIRECT("$C$"&amp;ROW($C$9)&amp;":$C$"&amp;487-COUNTBLANK($C$9:$C$487)),"&gt;"&amp;C305)+COUNTIF(C$9:C305,C305),""))</f>
        <v/>
      </c>
      <c r="E305" t="str">
        <f t="shared" ca="1" si="6"/>
        <v/>
      </c>
      <c r="F305" s="120" t="str" cm="1">
        <f t="array" ref="F305">IF(A305&lt;&gt;"",INDEX(BDD_REVETEMENTS_EXTERIEURS!A:BV,E305,MATCH($F$8,REFERENCEMENT_FACADE[#Headers],0)),"")</f>
        <v/>
      </c>
    </row>
    <row r="306" spans="1:6" x14ac:dyDescent="0.25">
      <c r="A306" s="3" t="str">
        <f>IF(AND(A305&lt;COUNTIF(REFERENCEMENT_FACADE[DATE REFERENCEMENT],"&lt;&gt;"&amp;""),A305&gt;0),'PR-tampon'!A305+1,"")</f>
        <v/>
      </c>
      <c r="B306" s="3" t="str">
        <f>IFERROR(IF(A306="","",VLOOKUP($A306,REFERENCEMENT_FACADE[[Ordre]:[Eligibilité procédé]],2,FALSE)),"")</f>
        <v/>
      </c>
      <c r="C306" t="str" cm="1">
        <f t="array" ref="C306">IF(B306&lt;&gt;"",INDEX(BDD_REVETEMENTS_EXTERIEURS!A:CJ,B306,MATCH($C$8,REFERENCEMENT_FACADE[#Headers],0)),"")</f>
        <v/>
      </c>
      <c r="D306" t="str">
        <f ca="1">IF($B$6=TRUE,IF(C306&lt;&gt;"",COUNTIF(INDIRECT("$C$"&amp;ROW($C$9)&amp;":$C$"&amp;487-COUNTBLANK($C$9:$C$487)),"&lt;"&amp;C306)+COUNTIF(C$9:C306,C306),""),IF(C306&lt;&gt;"",COUNTIF(INDIRECT("$C$"&amp;ROW($C$9)&amp;":$C$"&amp;487-COUNTBLANK($C$9:$C$487)),"&gt;"&amp;C306)+COUNTIF(C$9:C306,C306),""))</f>
        <v/>
      </c>
      <c r="E306" t="str">
        <f t="shared" ca="1" si="6"/>
        <v/>
      </c>
      <c r="F306" s="120" t="str" cm="1">
        <f t="array" ref="F306">IF(A306&lt;&gt;"",INDEX(BDD_REVETEMENTS_EXTERIEURS!A:BV,E306,MATCH($F$8,REFERENCEMENT_FACADE[#Headers],0)),"")</f>
        <v/>
      </c>
    </row>
    <row r="307" spans="1:6" x14ac:dyDescent="0.25">
      <c r="A307" s="3" t="str">
        <f>IF(AND(A306&lt;COUNTIF(REFERENCEMENT_FACADE[DATE REFERENCEMENT],"&lt;&gt;"&amp;""),A306&gt;0),'PR-tampon'!A306+1,"")</f>
        <v/>
      </c>
      <c r="B307" s="3" t="str">
        <f>IFERROR(IF(A307="","",VLOOKUP($A307,REFERENCEMENT_FACADE[[Ordre]:[Eligibilité procédé]],2,FALSE)),"")</f>
        <v/>
      </c>
      <c r="C307" t="str" cm="1">
        <f t="array" ref="C307">IF(B307&lt;&gt;"",INDEX(BDD_REVETEMENTS_EXTERIEURS!A:CJ,B307,MATCH($C$8,REFERENCEMENT_FACADE[#Headers],0)),"")</f>
        <v/>
      </c>
      <c r="D307" t="str">
        <f ca="1">IF($B$6=TRUE,IF(C307&lt;&gt;"",COUNTIF(INDIRECT("$C$"&amp;ROW($C$9)&amp;":$C$"&amp;487-COUNTBLANK($C$9:$C$487)),"&lt;"&amp;C307)+COUNTIF(C$9:C307,C307),""),IF(C307&lt;&gt;"",COUNTIF(INDIRECT("$C$"&amp;ROW($C$9)&amp;":$C$"&amp;487-COUNTBLANK($C$9:$C$487)),"&gt;"&amp;C307)+COUNTIF(C$9:C307,C307),""))</f>
        <v/>
      </c>
      <c r="E307" t="str">
        <f t="shared" ca="1" si="6"/>
        <v/>
      </c>
      <c r="F307" s="120" t="str" cm="1">
        <f t="array" ref="F307">IF(A307&lt;&gt;"",INDEX(BDD_REVETEMENTS_EXTERIEURS!A:BV,E307,MATCH($F$8,REFERENCEMENT_FACADE[#Headers],0)),"")</f>
        <v/>
      </c>
    </row>
    <row r="308" spans="1:6" x14ac:dyDescent="0.25">
      <c r="A308" s="3" t="str">
        <f>IF(AND(A307&lt;COUNTIF(REFERENCEMENT_FACADE[DATE REFERENCEMENT],"&lt;&gt;"&amp;""),A307&gt;0),'PR-tampon'!A307+1,"")</f>
        <v/>
      </c>
      <c r="B308" s="3" t="str">
        <f>IFERROR(IF(A308="","",VLOOKUP($A308,REFERENCEMENT_FACADE[[Ordre]:[Eligibilité procédé]],2,FALSE)),"")</f>
        <v/>
      </c>
      <c r="C308" t="str" cm="1">
        <f t="array" ref="C308">IF(B308&lt;&gt;"",INDEX(BDD_REVETEMENTS_EXTERIEURS!A:CJ,B308,MATCH($C$8,REFERENCEMENT_FACADE[#Headers],0)),"")</f>
        <v/>
      </c>
      <c r="D308" t="str">
        <f ca="1">IF($B$6=TRUE,IF(C308&lt;&gt;"",COUNTIF(INDIRECT("$C$"&amp;ROW($C$9)&amp;":$C$"&amp;487-COUNTBLANK($C$9:$C$487)),"&lt;"&amp;C308)+COUNTIF(C$9:C308,C308),""),IF(C308&lt;&gt;"",COUNTIF(INDIRECT("$C$"&amp;ROW($C$9)&amp;":$C$"&amp;487-COUNTBLANK($C$9:$C$487)),"&gt;"&amp;C308)+COUNTIF(C$9:C308,C308),""))</f>
        <v/>
      </c>
      <c r="E308" t="str">
        <f t="shared" ca="1" si="6"/>
        <v/>
      </c>
      <c r="F308" s="120" t="str" cm="1">
        <f t="array" ref="F308">IF(A308&lt;&gt;"",INDEX(BDD_REVETEMENTS_EXTERIEURS!A:BV,E308,MATCH($F$8,REFERENCEMENT_FACADE[#Headers],0)),"")</f>
        <v/>
      </c>
    </row>
    <row r="309" spans="1:6" x14ac:dyDescent="0.25">
      <c r="A309" s="3" t="str">
        <f>IF(AND(A308&lt;COUNTIF(REFERENCEMENT_FACADE[DATE REFERENCEMENT],"&lt;&gt;"&amp;""),A308&gt;0),'PR-tampon'!A308+1,"")</f>
        <v/>
      </c>
      <c r="B309" s="3" t="str">
        <f>IFERROR(IF(A309="","",VLOOKUP($A309,REFERENCEMENT_FACADE[[Ordre]:[Eligibilité procédé]],2,FALSE)),"")</f>
        <v/>
      </c>
      <c r="C309" t="str" cm="1">
        <f t="array" ref="C309">IF(B309&lt;&gt;"",INDEX(BDD_REVETEMENTS_EXTERIEURS!A:CJ,B309,MATCH($C$8,REFERENCEMENT_FACADE[#Headers],0)),"")</f>
        <v/>
      </c>
      <c r="D309" t="str">
        <f ca="1">IF($B$6=TRUE,IF(C309&lt;&gt;"",COUNTIF(INDIRECT("$C$"&amp;ROW($C$9)&amp;":$C$"&amp;487-COUNTBLANK($C$9:$C$487)),"&lt;"&amp;C309)+COUNTIF(C$9:C309,C309),""),IF(C309&lt;&gt;"",COUNTIF(INDIRECT("$C$"&amp;ROW($C$9)&amp;":$C$"&amp;487-COUNTBLANK($C$9:$C$487)),"&gt;"&amp;C309)+COUNTIF(C$9:C309,C309),""))</f>
        <v/>
      </c>
      <c r="E309" t="str">
        <f t="shared" ca="1" si="6"/>
        <v/>
      </c>
      <c r="F309" s="120" t="str" cm="1">
        <f t="array" ref="F309">IF(A309&lt;&gt;"",INDEX(BDD_REVETEMENTS_EXTERIEURS!A:BV,E309,MATCH($F$8,REFERENCEMENT_FACADE[#Headers],0)),"")</f>
        <v/>
      </c>
    </row>
    <row r="310" spans="1:6" x14ac:dyDescent="0.25">
      <c r="A310" s="3" t="str">
        <f>IF(AND(A309&lt;COUNTIF(REFERENCEMENT_FACADE[DATE REFERENCEMENT],"&lt;&gt;"&amp;""),A309&gt;0),'PR-tampon'!A309+1,"")</f>
        <v/>
      </c>
      <c r="B310" s="3" t="str">
        <f>IFERROR(IF(A310="","",VLOOKUP($A310,REFERENCEMENT_FACADE[[Ordre]:[Eligibilité procédé]],2,FALSE)),"")</f>
        <v/>
      </c>
      <c r="C310" t="str" cm="1">
        <f t="array" ref="C310">IF(B310&lt;&gt;"",INDEX(BDD_REVETEMENTS_EXTERIEURS!A:CJ,B310,MATCH($C$8,REFERENCEMENT_FACADE[#Headers],0)),"")</f>
        <v/>
      </c>
      <c r="D310" t="str">
        <f ca="1">IF($B$6=TRUE,IF(C310&lt;&gt;"",COUNTIF(INDIRECT("$C$"&amp;ROW($C$9)&amp;":$C$"&amp;487-COUNTBLANK($C$9:$C$487)),"&lt;"&amp;C310)+COUNTIF(C$9:C310,C310),""),IF(C310&lt;&gt;"",COUNTIF(INDIRECT("$C$"&amp;ROW($C$9)&amp;":$C$"&amp;487-COUNTBLANK($C$9:$C$487)),"&gt;"&amp;C310)+COUNTIF(C$9:C310,C310),""))</f>
        <v/>
      </c>
      <c r="E310" t="str">
        <f t="shared" ca="1" si="6"/>
        <v/>
      </c>
      <c r="F310" s="120" t="str" cm="1">
        <f t="array" ref="F310">IF(A310&lt;&gt;"",INDEX(BDD_REVETEMENTS_EXTERIEURS!A:BV,E310,MATCH($F$8,REFERENCEMENT_FACADE[#Headers],0)),"")</f>
        <v/>
      </c>
    </row>
    <row r="311" spans="1:6" x14ac:dyDescent="0.25">
      <c r="A311" s="3" t="str">
        <f>IF(AND(A310&lt;COUNTIF(REFERENCEMENT_FACADE[DATE REFERENCEMENT],"&lt;&gt;"&amp;""),A310&gt;0),'PR-tampon'!A310+1,"")</f>
        <v/>
      </c>
      <c r="B311" s="3" t="str">
        <f>IFERROR(IF(A311="","",VLOOKUP($A311,REFERENCEMENT_FACADE[[Ordre]:[Eligibilité procédé]],2,FALSE)),"")</f>
        <v/>
      </c>
      <c r="C311" t="str" cm="1">
        <f t="array" ref="C311">IF(B311&lt;&gt;"",INDEX(BDD_REVETEMENTS_EXTERIEURS!A:CJ,B311,MATCH($C$8,REFERENCEMENT_FACADE[#Headers],0)),"")</f>
        <v/>
      </c>
      <c r="D311" t="str">
        <f ca="1">IF($B$6=TRUE,IF(C311&lt;&gt;"",COUNTIF(INDIRECT("$C$"&amp;ROW($C$9)&amp;":$C$"&amp;487-COUNTBLANK($C$9:$C$487)),"&lt;"&amp;C311)+COUNTIF(C$9:C311,C311),""),IF(C311&lt;&gt;"",COUNTIF(INDIRECT("$C$"&amp;ROW($C$9)&amp;":$C$"&amp;487-COUNTBLANK($C$9:$C$487)),"&gt;"&amp;C311)+COUNTIF(C$9:C311,C311),""))</f>
        <v/>
      </c>
      <c r="E311" t="str">
        <f t="shared" ca="1" si="6"/>
        <v/>
      </c>
      <c r="F311" s="120" t="str" cm="1">
        <f t="array" ref="F311">IF(A311&lt;&gt;"",INDEX(BDD_REVETEMENTS_EXTERIEURS!A:BV,E311,MATCH($F$8,REFERENCEMENT_FACADE[#Headers],0)),"")</f>
        <v/>
      </c>
    </row>
    <row r="312" spans="1:6" x14ac:dyDescent="0.25">
      <c r="A312" s="3" t="str">
        <f>IF(AND(A311&lt;COUNTIF(REFERENCEMENT_FACADE[DATE REFERENCEMENT],"&lt;&gt;"&amp;""),A311&gt;0),'PR-tampon'!A311+1,"")</f>
        <v/>
      </c>
      <c r="B312" s="3" t="str">
        <f>IFERROR(IF(A312="","",VLOOKUP($A312,REFERENCEMENT_FACADE[[Ordre]:[Eligibilité procédé]],2,FALSE)),"")</f>
        <v/>
      </c>
      <c r="C312" t="str" cm="1">
        <f t="array" ref="C312">IF(B312&lt;&gt;"",INDEX(BDD_REVETEMENTS_EXTERIEURS!A:CJ,B312,MATCH($C$8,REFERENCEMENT_FACADE[#Headers],0)),"")</f>
        <v/>
      </c>
      <c r="D312" t="str">
        <f ca="1">IF($B$6=TRUE,IF(C312&lt;&gt;"",COUNTIF(INDIRECT("$C$"&amp;ROW($C$9)&amp;":$C$"&amp;487-COUNTBLANK($C$9:$C$487)),"&lt;"&amp;C312)+COUNTIF(C$9:C312,C312),""),IF(C312&lt;&gt;"",COUNTIF(INDIRECT("$C$"&amp;ROW($C$9)&amp;":$C$"&amp;487-COUNTBLANK($C$9:$C$487)),"&gt;"&amp;C312)+COUNTIF(C$9:C312,C312),""))</f>
        <v/>
      </c>
      <c r="E312" t="str">
        <f t="shared" ca="1" si="6"/>
        <v/>
      </c>
      <c r="F312" s="120" t="str" cm="1">
        <f t="array" ref="F312">IF(A312&lt;&gt;"",INDEX(BDD_REVETEMENTS_EXTERIEURS!A:BV,E312,MATCH($F$8,REFERENCEMENT_FACADE[#Headers],0)),"")</f>
        <v/>
      </c>
    </row>
    <row r="313" spans="1:6" x14ac:dyDescent="0.25">
      <c r="A313" s="3" t="str">
        <f>IF(AND(A312&lt;COUNTIF(REFERENCEMENT_FACADE[DATE REFERENCEMENT],"&lt;&gt;"&amp;""),A312&gt;0),'PR-tampon'!A312+1,"")</f>
        <v/>
      </c>
      <c r="B313" s="3" t="str">
        <f>IFERROR(IF(A313="","",VLOOKUP($A313,REFERENCEMENT_FACADE[[Ordre]:[Eligibilité procédé]],2,FALSE)),"")</f>
        <v/>
      </c>
      <c r="C313" t="str" cm="1">
        <f t="array" ref="C313">IF(B313&lt;&gt;"",INDEX(BDD_REVETEMENTS_EXTERIEURS!A:CJ,B313,MATCH($C$8,REFERENCEMENT_FACADE[#Headers],0)),"")</f>
        <v/>
      </c>
      <c r="D313" t="str">
        <f ca="1">IF($B$6=TRUE,IF(C313&lt;&gt;"",COUNTIF(INDIRECT("$C$"&amp;ROW($C$9)&amp;":$C$"&amp;487-COUNTBLANK($C$9:$C$487)),"&lt;"&amp;C313)+COUNTIF(C$9:C313,C313),""),IF(C313&lt;&gt;"",COUNTIF(INDIRECT("$C$"&amp;ROW($C$9)&amp;":$C$"&amp;487-COUNTBLANK($C$9:$C$487)),"&gt;"&amp;C313)+COUNTIF(C$9:C313,C313),""))</f>
        <v/>
      </c>
      <c r="E313" t="str">
        <f t="shared" ca="1" si="6"/>
        <v/>
      </c>
      <c r="F313" s="120" t="str" cm="1">
        <f t="array" ref="F313">IF(A313&lt;&gt;"",INDEX(BDD_REVETEMENTS_EXTERIEURS!A:BV,E313,MATCH($F$8,REFERENCEMENT_FACADE[#Headers],0)),"")</f>
        <v/>
      </c>
    </row>
    <row r="314" spans="1:6" x14ac:dyDescent="0.25">
      <c r="A314" s="3" t="str">
        <f>IF(AND(A313&lt;COUNTIF(REFERENCEMENT_FACADE[DATE REFERENCEMENT],"&lt;&gt;"&amp;""),A313&gt;0),'PR-tampon'!A313+1,"")</f>
        <v/>
      </c>
      <c r="B314" s="3" t="str">
        <f>IFERROR(IF(A314="","",VLOOKUP($A314,REFERENCEMENT_FACADE[[Ordre]:[Eligibilité procédé]],2,FALSE)),"")</f>
        <v/>
      </c>
      <c r="C314" t="str" cm="1">
        <f t="array" ref="C314">IF(B314&lt;&gt;"",INDEX(BDD_REVETEMENTS_EXTERIEURS!A:CJ,B314,MATCH($C$8,REFERENCEMENT_FACADE[#Headers],0)),"")</f>
        <v/>
      </c>
      <c r="D314" t="str">
        <f ca="1">IF($B$6=TRUE,IF(C314&lt;&gt;"",COUNTIF(INDIRECT("$C$"&amp;ROW($C$9)&amp;":$C$"&amp;487-COUNTBLANK($C$9:$C$487)),"&lt;"&amp;C314)+COUNTIF(C$9:C314,C314),""),IF(C314&lt;&gt;"",COUNTIF(INDIRECT("$C$"&amp;ROW($C$9)&amp;":$C$"&amp;487-COUNTBLANK($C$9:$C$487)),"&gt;"&amp;C314)+COUNTIF(C$9:C314,C314),""))</f>
        <v/>
      </c>
      <c r="E314" t="str">
        <f t="shared" ca="1" si="6"/>
        <v/>
      </c>
      <c r="F314" s="120" t="str" cm="1">
        <f t="array" ref="F314">IF(A314&lt;&gt;"",INDEX(BDD_REVETEMENTS_EXTERIEURS!A:BV,E314,MATCH($F$8,REFERENCEMENT_FACADE[#Headers],0)),"")</f>
        <v/>
      </c>
    </row>
    <row r="315" spans="1:6" x14ac:dyDescent="0.25">
      <c r="A315" s="3" t="str">
        <f>IF(AND(A314&lt;COUNTIF(REFERENCEMENT_FACADE[DATE REFERENCEMENT],"&lt;&gt;"&amp;""),A314&gt;0),'PR-tampon'!A314+1,"")</f>
        <v/>
      </c>
      <c r="B315" s="3" t="str">
        <f>IFERROR(IF(A315="","",VLOOKUP($A315,REFERENCEMENT_FACADE[[Ordre]:[Eligibilité procédé]],2,FALSE)),"")</f>
        <v/>
      </c>
      <c r="C315" t="str" cm="1">
        <f t="array" ref="C315">IF(B315&lt;&gt;"",INDEX(BDD_REVETEMENTS_EXTERIEURS!A:CJ,B315,MATCH($C$8,REFERENCEMENT_FACADE[#Headers],0)),"")</f>
        <v/>
      </c>
      <c r="D315" t="str">
        <f ca="1">IF($B$6=TRUE,IF(C315&lt;&gt;"",COUNTIF(INDIRECT("$C$"&amp;ROW($C$9)&amp;":$C$"&amp;487-COUNTBLANK($C$9:$C$487)),"&lt;"&amp;C315)+COUNTIF(C$9:C315,C315),""),IF(C315&lt;&gt;"",COUNTIF(INDIRECT("$C$"&amp;ROW($C$9)&amp;":$C$"&amp;487-COUNTBLANK($C$9:$C$487)),"&gt;"&amp;C315)+COUNTIF(C$9:C315,C315),""))</f>
        <v/>
      </c>
      <c r="E315" t="str">
        <f t="shared" ca="1" si="6"/>
        <v/>
      </c>
      <c r="F315" s="120" t="str" cm="1">
        <f t="array" ref="F315">IF(A315&lt;&gt;"",INDEX(BDD_REVETEMENTS_EXTERIEURS!A:BV,E315,MATCH($F$8,REFERENCEMENT_FACADE[#Headers],0)),"")</f>
        <v/>
      </c>
    </row>
    <row r="316" spans="1:6" x14ac:dyDescent="0.25">
      <c r="A316" s="3" t="str">
        <f>IF(AND(A315&lt;COUNTIF(REFERENCEMENT_FACADE[DATE REFERENCEMENT],"&lt;&gt;"&amp;""),A315&gt;0),'PR-tampon'!A315+1,"")</f>
        <v/>
      </c>
      <c r="B316" s="3" t="str">
        <f>IFERROR(IF(A316="","",VLOOKUP($A316,REFERENCEMENT_FACADE[[Ordre]:[Eligibilité procédé]],2,FALSE)),"")</f>
        <v/>
      </c>
      <c r="C316" t="str" cm="1">
        <f t="array" ref="C316">IF(B316&lt;&gt;"",INDEX(BDD_REVETEMENTS_EXTERIEURS!A:CJ,B316,MATCH($C$8,REFERENCEMENT_FACADE[#Headers],0)),"")</f>
        <v/>
      </c>
      <c r="D316" t="str">
        <f ca="1">IF($B$6=TRUE,IF(C316&lt;&gt;"",COUNTIF(INDIRECT("$C$"&amp;ROW($C$9)&amp;":$C$"&amp;487-COUNTBLANK($C$9:$C$487)),"&lt;"&amp;C316)+COUNTIF(C$9:C316,C316),""),IF(C316&lt;&gt;"",COUNTIF(INDIRECT("$C$"&amp;ROW($C$9)&amp;":$C$"&amp;487-COUNTBLANK($C$9:$C$487)),"&gt;"&amp;C316)+COUNTIF(C$9:C316,C316),""))</f>
        <v/>
      </c>
      <c r="E316" t="str">
        <f t="shared" ca="1" si="6"/>
        <v/>
      </c>
      <c r="F316" s="120" t="str" cm="1">
        <f t="array" ref="F316">IF(A316&lt;&gt;"",INDEX(BDD_REVETEMENTS_EXTERIEURS!A:BV,E316,MATCH($F$8,REFERENCEMENT_FACADE[#Headers],0)),"")</f>
        <v/>
      </c>
    </row>
    <row r="317" spans="1:6" x14ac:dyDescent="0.25">
      <c r="A317" s="3" t="str">
        <f>IF(AND(A316&lt;COUNTIF(REFERENCEMENT_FACADE[DATE REFERENCEMENT],"&lt;&gt;"&amp;""),A316&gt;0),'PR-tampon'!A316+1,"")</f>
        <v/>
      </c>
      <c r="B317" s="3" t="str">
        <f>IFERROR(IF(A317="","",VLOOKUP($A317,REFERENCEMENT_FACADE[[Ordre]:[Eligibilité procédé]],2,FALSE)),"")</f>
        <v/>
      </c>
      <c r="C317" t="str" cm="1">
        <f t="array" ref="C317">IF(B317&lt;&gt;"",INDEX(BDD_REVETEMENTS_EXTERIEURS!A:CJ,B317,MATCH($C$8,REFERENCEMENT_FACADE[#Headers],0)),"")</f>
        <v/>
      </c>
      <c r="D317" t="str">
        <f ca="1">IF($B$6=TRUE,IF(C317&lt;&gt;"",COUNTIF(INDIRECT("$C$"&amp;ROW($C$9)&amp;":$C$"&amp;487-COUNTBLANK($C$9:$C$487)),"&lt;"&amp;C317)+COUNTIF(C$9:C317,C317),""),IF(C317&lt;&gt;"",COUNTIF(INDIRECT("$C$"&amp;ROW($C$9)&amp;":$C$"&amp;487-COUNTBLANK($C$9:$C$487)),"&gt;"&amp;C317)+COUNTIF(C$9:C317,C317),""))</f>
        <v/>
      </c>
      <c r="E317" t="str">
        <f t="shared" ca="1" si="6"/>
        <v/>
      </c>
      <c r="F317" s="120" t="str" cm="1">
        <f t="array" ref="F317">IF(A317&lt;&gt;"",INDEX(BDD_REVETEMENTS_EXTERIEURS!A:BV,E317,MATCH($F$8,REFERENCEMENT_FACADE[#Headers],0)),"")</f>
        <v/>
      </c>
    </row>
    <row r="318" spans="1:6" x14ac:dyDescent="0.25">
      <c r="A318" s="3" t="str">
        <f>IF(AND(A317&lt;COUNTIF(REFERENCEMENT_FACADE[DATE REFERENCEMENT],"&lt;&gt;"&amp;""),A317&gt;0),'PR-tampon'!A317+1,"")</f>
        <v/>
      </c>
      <c r="B318" s="3" t="str">
        <f>IFERROR(IF(A318="","",VLOOKUP($A318,REFERENCEMENT_FACADE[[Ordre]:[Eligibilité procédé]],2,FALSE)),"")</f>
        <v/>
      </c>
      <c r="C318" t="str" cm="1">
        <f t="array" ref="C318">IF(B318&lt;&gt;"",INDEX(BDD_REVETEMENTS_EXTERIEURS!A:CJ,B318,MATCH($C$8,REFERENCEMENT_FACADE[#Headers],0)),"")</f>
        <v/>
      </c>
      <c r="D318" t="str">
        <f ca="1">IF($B$6=TRUE,IF(C318&lt;&gt;"",COUNTIF(INDIRECT("$C$"&amp;ROW($C$9)&amp;":$C$"&amp;487-COUNTBLANK($C$9:$C$487)),"&lt;"&amp;C318)+COUNTIF(C$9:C318,C318),""),IF(C318&lt;&gt;"",COUNTIF(INDIRECT("$C$"&amp;ROW($C$9)&amp;":$C$"&amp;487-COUNTBLANK($C$9:$C$487)),"&gt;"&amp;C318)+COUNTIF(C$9:C318,C318),""))</f>
        <v/>
      </c>
      <c r="E318" t="str">
        <f t="shared" ca="1" si="6"/>
        <v/>
      </c>
      <c r="F318" s="120" t="str" cm="1">
        <f t="array" ref="F318">IF(A318&lt;&gt;"",INDEX(BDD_REVETEMENTS_EXTERIEURS!A:BV,E318,MATCH($F$8,REFERENCEMENT_FACADE[#Headers],0)),"")</f>
        <v/>
      </c>
    </row>
    <row r="319" spans="1:6" x14ac:dyDescent="0.25">
      <c r="A319" s="3" t="str">
        <f>IF(AND(A318&lt;COUNTIF(REFERENCEMENT_FACADE[DATE REFERENCEMENT],"&lt;&gt;"&amp;""),A318&gt;0),'PR-tampon'!A318+1,"")</f>
        <v/>
      </c>
      <c r="B319" s="3" t="str">
        <f>IFERROR(IF(A319="","",VLOOKUP($A319,REFERENCEMENT_FACADE[[Ordre]:[Eligibilité procédé]],2,FALSE)),"")</f>
        <v/>
      </c>
      <c r="C319" t="str" cm="1">
        <f t="array" ref="C319">IF(B319&lt;&gt;"",INDEX(BDD_REVETEMENTS_EXTERIEURS!A:CJ,B319,MATCH($C$8,REFERENCEMENT_FACADE[#Headers],0)),"")</f>
        <v/>
      </c>
      <c r="D319" t="str">
        <f ca="1">IF($B$6=TRUE,IF(C319&lt;&gt;"",COUNTIF(INDIRECT("$C$"&amp;ROW($C$9)&amp;":$C$"&amp;487-COUNTBLANK($C$9:$C$487)),"&lt;"&amp;C319)+COUNTIF(C$9:C319,C319),""),IF(C319&lt;&gt;"",COUNTIF(INDIRECT("$C$"&amp;ROW($C$9)&amp;":$C$"&amp;487-COUNTBLANK($C$9:$C$487)),"&gt;"&amp;C319)+COUNTIF(C$9:C319,C319),""))</f>
        <v/>
      </c>
      <c r="E319" t="str">
        <f t="shared" ca="1" si="6"/>
        <v/>
      </c>
      <c r="F319" s="120" t="str" cm="1">
        <f t="array" ref="F319">IF(A319&lt;&gt;"",INDEX(BDD_REVETEMENTS_EXTERIEURS!A:BV,E319,MATCH($F$8,REFERENCEMENT_FACADE[#Headers],0)),"")</f>
        <v/>
      </c>
    </row>
    <row r="320" spans="1:6" x14ac:dyDescent="0.25">
      <c r="A320" s="3" t="str">
        <f>IF(AND(A319&lt;COUNTIF(REFERENCEMENT_FACADE[DATE REFERENCEMENT],"&lt;&gt;"&amp;""),A319&gt;0),'PR-tampon'!A319+1,"")</f>
        <v/>
      </c>
      <c r="B320" s="3" t="str">
        <f>IFERROR(IF(A320="","",VLOOKUP($A320,REFERENCEMENT_FACADE[[Ordre]:[Eligibilité procédé]],2,FALSE)),"")</f>
        <v/>
      </c>
      <c r="C320" t="str" cm="1">
        <f t="array" ref="C320">IF(B320&lt;&gt;"",INDEX(BDD_REVETEMENTS_EXTERIEURS!A:CJ,B320,MATCH($C$8,REFERENCEMENT_FACADE[#Headers],0)),"")</f>
        <v/>
      </c>
      <c r="D320" t="str">
        <f ca="1">IF($B$6=TRUE,IF(C320&lt;&gt;"",COUNTIF(INDIRECT("$C$"&amp;ROW($C$9)&amp;":$C$"&amp;487-COUNTBLANK($C$9:$C$487)),"&lt;"&amp;C320)+COUNTIF(C$9:C320,C320),""),IF(C320&lt;&gt;"",COUNTIF(INDIRECT("$C$"&amp;ROW($C$9)&amp;":$C$"&amp;487-COUNTBLANK($C$9:$C$487)),"&gt;"&amp;C320)+COUNTIF(C$9:C320,C320),""))</f>
        <v/>
      </c>
      <c r="E320" t="str">
        <f t="shared" ca="1" si="6"/>
        <v/>
      </c>
      <c r="F320" s="120" t="str" cm="1">
        <f t="array" ref="F320">IF(A320&lt;&gt;"",INDEX(BDD_REVETEMENTS_EXTERIEURS!A:BV,E320,MATCH($F$8,REFERENCEMENT_FACADE[#Headers],0)),"")</f>
        <v/>
      </c>
    </row>
    <row r="321" spans="1:6" x14ac:dyDescent="0.25">
      <c r="A321" s="3" t="str">
        <f>IF(AND(A320&lt;COUNTIF(REFERENCEMENT_FACADE[DATE REFERENCEMENT],"&lt;&gt;"&amp;""),A320&gt;0),'PR-tampon'!A320+1,"")</f>
        <v/>
      </c>
      <c r="B321" s="3" t="str">
        <f>IFERROR(IF(A321="","",VLOOKUP($A321,REFERENCEMENT_FACADE[[Ordre]:[Eligibilité procédé]],2,FALSE)),"")</f>
        <v/>
      </c>
      <c r="C321" t="str" cm="1">
        <f t="array" ref="C321">IF(B321&lt;&gt;"",INDEX(BDD_REVETEMENTS_EXTERIEURS!A:CJ,B321,MATCH($C$8,REFERENCEMENT_FACADE[#Headers],0)),"")</f>
        <v/>
      </c>
      <c r="D321" t="str">
        <f ca="1">IF($B$6=TRUE,IF(C321&lt;&gt;"",COUNTIF(INDIRECT("$C$"&amp;ROW($C$9)&amp;":$C$"&amp;487-COUNTBLANK($C$9:$C$487)),"&lt;"&amp;C321)+COUNTIF(C$9:C321,C321),""),IF(C321&lt;&gt;"",COUNTIF(INDIRECT("$C$"&amp;ROW($C$9)&amp;":$C$"&amp;487-COUNTBLANK($C$9:$C$487)),"&gt;"&amp;C321)+COUNTIF(C$9:C321,C321),""))</f>
        <v/>
      </c>
      <c r="E321" t="str">
        <f t="shared" ca="1" si="6"/>
        <v/>
      </c>
      <c r="F321" s="120" t="str" cm="1">
        <f t="array" ref="F321">IF(A321&lt;&gt;"",INDEX(BDD_REVETEMENTS_EXTERIEURS!A:BV,E321,MATCH($F$8,REFERENCEMENT_FACADE[#Headers],0)),"")</f>
        <v/>
      </c>
    </row>
    <row r="322" spans="1:6" x14ac:dyDescent="0.25">
      <c r="A322" s="3" t="str">
        <f>IF(AND(A321&lt;COUNTIF(REFERENCEMENT_FACADE[DATE REFERENCEMENT],"&lt;&gt;"&amp;""),A321&gt;0),'PR-tampon'!A321+1,"")</f>
        <v/>
      </c>
      <c r="B322" s="3" t="str">
        <f>IFERROR(IF(A322="","",VLOOKUP($A322,REFERENCEMENT_FACADE[[Ordre]:[Eligibilité procédé]],2,FALSE)),"")</f>
        <v/>
      </c>
      <c r="C322" t="str" cm="1">
        <f t="array" ref="C322">IF(B322&lt;&gt;"",INDEX(BDD_REVETEMENTS_EXTERIEURS!A:CJ,B322,MATCH($C$8,REFERENCEMENT_FACADE[#Headers],0)),"")</f>
        <v/>
      </c>
      <c r="D322" t="str">
        <f ca="1">IF($B$6=TRUE,IF(C322&lt;&gt;"",COUNTIF(INDIRECT("$C$"&amp;ROW($C$9)&amp;":$C$"&amp;487-COUNTBLANK($C$9:$C$487)),"&lt;"&amp;C322)+COUNTIF(C$9:C322,C322),""),IF(C322&lt;&gt;"",COUNTIF(INDIRECT("$C$"&amp;ROW($C$9)&amp;":$C$"&amp;487-COUNTBLANK($C$9:$C$487)),"&gt;"&amp;C322)+COUNTIF(C$9:C322,C322),""))</f>
        <v/>
      </c>
      <c r="E322" t="str">
        <f t="shared" ca="1" si="6"/>
        <v/>
      </c>
      <c r="F322" s="120" t="str" cm="1">
        <f t="array" ref="F322">IF(A322&lt;&gt;"",INDEX(BDD_REVETEMENTS_EXTERIEURS!A:BV,E322,MATCH($F$8,REFERENCEMENT_FACADE[#Headers],0)),"")</f>
        <v/>
      </c>
    </row>
    <row r="323" spans="1:6" x14ac:dyDescent="0.25">
      <c r="A323" s="3" t="str">
        <f>IF(AND(A322&lt;COUNTIF(REFERENCEMENT_FACADE[DATE REFERENCEMENT],"&lt;&gt;"&amp;""),A322&gt;0),'PR-tampon'!A322+1,"")</f>
        <v/>
      </c>
      <c r="B323" s="3" t="str">
        <f>IFERROR(IF(A323="","",VLOOKUP($A323,REFERENCEMENT_FACADE[[Ordre]:[Eligibilité procédé]],2,FALSE)),"")</f>
        <v/>
      </c>
      <c r="C323" t="str" cm="1">
        <f t="array" ref="C323">IF(B323&lt;&gt;"",INDEX(BDD_REVETEMENTS_EXTERIEURS!A:CJ,B323,MATCH($C$8,REFERENCEMENT_FACADE[#Headers],0)),"")</f>
        <v/>
      </c>
      <c r="D323" t="str">
        <f ca="1">IF($B$6=TRUE,IF(C323&lt;&gt;"",COUNTIF(INDIRECT("$C$"&amp;ROW($C$9)&amp;":$C$"&amp;487-COUNTBLANK($C$9:$C$487)),"&lt;"&amp;C323)+COUNTIF(C$9:C323,C323),""),IF(C323&lt;&gt;"",COUNTIF(INDIRECT("$C$"&amp;ROW($C$9)&amp;":$C$"&amp;487-COUNTBLANK($C$9:$C$487)),"&gt;"&amp;C323)+COUNTIF(C$9:C323,C323),""))</f>
        <v/>
      </c>
      <c r="E323" t="str">
        <f t="shared" ca="1" si="6"/>
        <v/>
      </c>
      <c r="F323" s="120" t="str" cm="1">
        <f t="array" ref="F323">IF(A323&lt;&gt;"",INDEX(BDD_REVETEMENTS_EXTERIEURS!A:BV,E323,MATCH($F$8,REFERENCEMENT_FACADE[#Headers],0)),"")</f>
        <v/>
      </c>
    </row>
    <row r="324" spans="1:6" x14ac:dyDescent="0.25">
      <c r="A324" s="3" t="str">
        <f>IF(AND(A323&lt;COUNTIF(REFERENCEMENT_FACADE[DATE REFERENCEMENT],"&lt;&gt;"&amp;""),A323&gt;0),'PR-tampon'!A323+1,"")</f>
        <v/>
      </c>
      <c r="B324" s="3" t="str">
        <f>IFERROR(IF(A324="","",VLOOKUP($A324,REFERENCEMENT_FACADE[[Ordre]:[Eligibilité procédé]],2,FALSE)),"")</f>
        <v/>
      </c>
      <c r="C324" t="str" cm="1">
        <f t="array" ref="C324">IF(B324&lt;&gt;"",INDEX(BDD_REVETEMENTS_EXTERIEURS!A:CJ,B324,MATCH($C$8,REFERENCEMENT_FACADE[#Headers],0)),"")</f>
        <v/>
      </c>
      <c r="D324" t="str">
        <f ca="1">IF($B$6=TRUE,IF(C324&lt;&gt;"",COUNTIF(INDIRECT("$C$"&amp;ROW($C$9)&amp;":$C$"&amp;487-COUNTBLANK($C$9:$C$487)),"&lt;"&amp;C324)+COUNTIF(C$9:C324,C324),""),IF(C324&lt;&gt;"",COUNTIF(INDIRECT("$C$"&amp;ROW($C$9)&amp;":$C$"&amp;487-COUNTBLANK($C$9:$C$487)),"&gt;"&amp;C324)+COUNTIF(C$9:C324,C324),""))</f>
        <v/>
      </c>
      <c r="E324" t="str">
        <f t="shared" ca="1" si="6"/>
        <v/>
      </c>
      <c r="F324" s="120" t="str" cm="1">
        <f t="array" ref="F324">IF(A324&lt;&gt;"",INDEX(BDD_REVETEMENTS_EXTERIEURS!A:BV,E324,MATCH($F$8,REFERENCEMENT_FACADE[#Headers],0)),"")</f>
        <v/>
      </c>
    </row>
    <row r="325" spans="1:6" x14ac:dyDescent="0.25">
      <c r="A325" s="3" t="str">
        <f>IF(AND(A324&lt;COUNTIF(REFERENCEMENT_FACADE[DATE REFERENCEMENT],"&lt;&gt;"&amp;""),A324&gt;0),'PR-tampon'!A324+1,"")</f>
        <v/>
      </c>
      <c r="B325" s="3" t="str">
        <f>IFERROR(IF(A325="","",VLOOKUP($A325,REFERENCEMENT_FACADE[[Ordre]:[Eligibilité procédé]],2,FALSE)),"")</f>
        <v/>
      </c>
      <c r="C325" t="str" cm="1">
        <f t="array" ref="C325">IF(B325&lt;&gt;"",INDEX(BDD_REVETEMENTS_EXTERIEURS!A:CJ,B325,MATCH($C$8,REFERENCEMENT_FACADE[#Headers],0)),"")</f>
        <v/>
      </c>
      <c r="D325" t="str">
        <f ca="1">IF($B$6=TRUE,IF(C325&lt;&gt;"",COUNTIF(INDIRECT("$C$"&amp;ROW($C$9)&amp;":$C$"&amp;487-COUNTBLANK($C$9:$C$487)),"&lt;"&amp;C325)+COUNTIF(C$9:C325,C325),""),IF(C325&lt;&gt;"",COUNTIF(INDIRECT("$C$"&amp;ROW($C$9)&amp;":$C$"&amp;487-COUNTBLANK($C$9:$C$487)),"&gt;"&amp;C325)+COUNTIF(C$9:C325,C325),""))</f>
        <v/>
      </c>
      <c r="E325" t="str">
        <f t="shared" ca="1" si="6"/>
        <v/>
      </c>
      <c r="F325" s="120" t="str" cm="1">
        <f t="array" ref="F325">IF(A325&lt;&gt;"",INDEX(BDD_REVETEMENTS_EXTERIEURS!A:BV,E325,MATCH($F$8,REFERENCEMENT_FACADE[#Headers],0)),"")</f>
        <v/>
      </c>
    </row>
    <row r="326" spans="1:6" x14ac:dyDescent="0.25">
      <c r="A326" s="3" t="str">
        <f>IF(AND(A325&lt;COUNTIF(REFERENCEMENT_FACADE[DATE REFERENCEMENT],"&lt;&gt;"&amp;""),A325&gt;0),'PR-tampon'!A325+1,"")</f>
        <v/>
      </c>
      <c r="B326" s="3" t="str">
        <f>IFERROR(IF(A326="","",VLOOKUP($A326,REFERENCEMENT_FACADE[[Ordre]:[Eligibilité procédé]],2,FALSE)),"")</f>
        <v/>
      </c>
      <c r="C326" t="str" cm="1">
        <f t="array" ref="C326">IF(B326&lt;&gt;"",INDEX(BDD_REVETEMENTS_EXTERIEURS!A:CJ,B326,MATCH($C$8,REFERENCEMENT_FACADE[#Headers],0)),"")</f>
        <v/>
      </c>
      <c r="D326" t="str">
        <f ca="1">IF($B$6=TRUE,IF(C326&lt;&gt;"",COUNTIF(INDIRECT("$C$"&amp;ROW($C$9)&amp;":$C$"&amp;487-COUNTBLANK($C$9:$C$487)),"&lt;"&amp;C326)+COUNTIF(C$9:C326,C326),""),IF(C326&lt;&gt;"",COUNTIF(INDIRECT("$C$"&amp;ROW($C$9)&amp;":$C$"&amp;487-COUNTBLANK($C$9:$C$487)),"&gt;"&amp;C326)+COUNTIF(C$9:C326,C326),""))</f>
        <v/>
      </c>
      <c r="E326" t="str">
        <f t="shared" ca="1" si="6"/>
        <v/>
      </c>
      <c r="F326" s="120" t="str" cm="1">
        <f t="array" ref="F326">IF(A326&lt;&gt;"",INDEX(BDD_REVETEMENTS_EXTERIEURS!A:BV,E326,MATCH($F$8,REFERENCEMENT_FACADE[#Headers],0)),"")</f>
        <v/>
      </c>
    </row>
    <row r="327" spans="1:6" x14ac:dyDescent="0.25">
      <c r="A327" s="3" t="str">
        <f>IF(AND(A326&lt;COUNTIF(REFERENCEMENT_FACADE[DATE REFERENCEMENT],"&lt;&gt;"&amp;""),A326&gt;0),'PR-tampon'!A326+1,"")</f>
        <v/>
      </c>
      <c r="B327" s="3" t="str">
        <f>IFERROR(IF(A327="","",VLOOKUP($A327,REFERENCEMENT_FACADE[[Ordre]:[Eligibilité procédé]],2,FALSE)),"")</f>
        <v/>
      </c>
      <c r="C327" t="str" cm="1">
        <f t="array" ref="C327">IF(B327&lt;&gt;"",INDEX(BDD_REVETEMENTS_EXTERIEURS!A:CJ,B327,MATCH($C$8,REFERENCEMENT_FACADE[#Headers],0)),"")</f>
        <v/>
      </c>
      <c r="D327" t="str">
        <f ca="1">IF($B$6=TRUE,IF(C327&lt;&gt;"",COUNTIF(INDIRECT("$C$"&amp;ROW($C$9)&amp;":$C$"&amp;487-COUNTBLANK($C$9:$C$487)),"&lt;"&amp;C327)+COUNTIF(C$9:C327,C327),""),IF(C327&lt;&gt;"",COUNTIF(INDIRECT("$C$"&amp;ROW($C$9)&amp;":$C$"&amp;487-COUNTBLANK($C$9:$C$487)),"&gt;"&amp;C327)+COUNTIF(C$9:C327,C327),""))</f>
        <v/>
      </c>
      <c r="E327" t="str">
        <f t="shared" ca="1" si="6"/>
        <v/>
      </c>
      <c r="F327" s="120" t="str" cm="1">
        <f t="array" ref="F327">IF(A327&lt;&gt;"",INDEX(BDD_REVETEMENTS_EXTERIEURS!A:BV,E327,MATCH($F$8,REFERENCEMENT_FACADE[#Headers],0)),"")</f>
        <v/>
      </c>
    </row>
    <row r="328" spans="1:6" x14ac:dyDescent="0.25">
      <c r="A328" s="3" t="str">
        <f>IF(AND(A327&lt;COUNTIF(REFERENCEMENT_FACADE[DATE REFERENCEMENT],"&lt;&gt;"&amp;""),A327&gt;0),'PR-tampon'!A327+1,"")</f>
        <v/>
      </c>
      <c r="B328" s="3" t="str">
        <f>IFERROR(IF(A328="","",VLOOKUP($A328,REFERENCEMENT_FACADE[[Ordre]:[Eligibilité procédé]],2,FALSE)),"")</f>
        <v/>
      </c>
      <c r="C328" t="str" cm="1">
        <f t="array" ref="C328">IF(B328&lt;&gt;"",INDEX(BDD_REVETEMENTS_EXTERIEURS!A:CJ,B328,MATCH($C$8,REFERENCEMENT_FACADE[#Headers],0)),"")</f>
        <v/>
      </c>
      <c r="D328" t="str">
        <f ca="1">IF($B$6=TRUE,IF(C328&lt;&gt;"",COUNTIF(INDIRECT("$C$"&amp;ROW($C$9)&amp;":$C$"&amp;487-COUNTBLANK($C$9:$C$487)),"&lt;"&amp;C328)+COUNTIF(C$9:C328,C328),""),IF(C328&lt;&gt;"",COUNTIF(INDIRECT("$C$"&amp;ROW($C$9)&amp;":$C$"&amp;487-COUNTBLANK($C$9:$C$487)),"&gt;"&amp;C328)+COUNTIF(C$9:C328,C328),""))</f>
        <v/>
      </c>
      <c r="E328" t="str">
        <f t="shared" ca="1" si="6"/>
        <v/>
      </c>
      <c r="F328" s="120" t="str" cm="1">
        <f t="array" ref="F328">IF(A328&lt;&gt;"",INDEX(BDD_REVETEMENTS_EXTERIEURS!A:BV,E328,MATCH($F$8,REFERENCEMENT_FACADE[#Headers],0)),"")</f>
        <v/>
      </c>
    </row>
    <row r="329" spans="1:6" x14ac:dyDescent="0.25">
      <c r="A329" s="3" t="str">
        <f>IF(AND(A328&lt;COUNTIF(REFERENCEMENT_FACADE[DATE REFERENCEMENT],"&lt;&gt;"&amp;""),A328&gt;0),'PR-tampon'!A328+1,"")</f>
        <v/>
      </c>
      <c r="B329" s="3" t="str">
        <f>IFERROR(IF(A329="","",VLOOKUP($A329,REFERENCEMENT_FACADE[[Ordre]:[Eligibilité procédé]],2,FALSE)),"")</f>
        <v/>
      </c>
      <c r="C329" t="str" cm="1">
        <f t="array" ref="C329">IF(B329&lt;&gt;"",INDEX(BDD_REVETEMENTS_EXTERIEURS!A:CJ,B329,MATCH($C$8,REFERENCEMENT_FACADE[#Headers],0)),"")</f>
        <v/>
      </c>
      <c r="D329" t="str">
        <f ca="1">IF($B$6=TRUE,IF(C329&lt;&gt;"",COUNTIF(INDIRECT("$C$"&amp;ROW($C$9)&amp;":$C$"&amp;487-COUNTBLANK($C$9:$C$487)),"&lt;"&amp;C329)+COUNTIF(C$9:C329,C329),""),IF(C329&lt;&gt;"",COUNTIF(INDIRECT("$C$"&amp;ROW($C$9)&amp;":$C$"&amp;487-COUNTBLANK($C$9:$C$487)),"&gt;"&amp;C329)+COUNTIF(C$9:C329,C329),""))</f>
        <v/>
      </c>
      <c r="E329" t="str">
        <f t="shared" ca="1" si="6"/>
        <v/>
      </c>
      <c r="F329" s="120" t="str" cm="1">
        <f t="array" ref="F329">IF(A329&lt;&gt;"",INDEX(BDD_REVETEMENTS_EXTERIEURS!A:BV,E329,MATCH($F$8,REFERENCEMENT_FACADE[#Headers],0)),"")</f>
        <v/>
      </c>
    </row>
    <row r="330" spans="1:6" x14ac:dyDescent="0.25">
      <c r="A330" s="3" t="str">
        <f>IF(AND(A329&lt;COUNTIF(REFERENCEMENT_FACADE[DATE REFERENCEMENT],"&lt;&gt;"&amp;""),A329&gt;0),'PR-tampon'!A329+1,"")</f>
        <v/>
      </c>
      <c r="B330" s="3" t="str">
        <f>IFERROR(IF(A330="","",VLOOKUP($A330,REFERENCEMENT_FACADE[[Ordre]:[Eligibilité procédé]],2,FALSE)),"")</f>
        <v/>
      </c>
      <c r="C330" t="str" cm="1">
        <f t="array" ref="C330">IF(B330&lt;&gt;"",INDEX(BDD_REVETEMENTS_EXTERIEURS!A:CJ,B330,MATCH($C$8,REFERENCEMENT_FACADE[#Headers],0)),"")</f>
        <v/>
      </c>
      <c r="D330" t="str">
        <f ca="1">IF($B$6=TRUE,IF(C330&lt;&gt;"",COUNTIF(INDIRECT("$C$"&amp;ROW($C$9)&amp;":$C$"&amp;487-COUNTBLANK($C$9:$C$487)),"&lt;"&amp;C330)+COUNTIF(C$9:C330,C330),""),IF(C330&lt;&gt;"",COUNTIF(INDIRECT("$C$"&amp;ROW($C$9)&amp;":$C$"&amp;487-COUNTBLANK($C$9:$C$487)),"&gt;"&amp;C330)+COUNTIF(C$9:C330,C330),""))</f>
        <v/>
      </c>
      <c r="E330" t="str">
        <f t="shared" ref="E330:E393" ca="1" si="7">IFERROR(INDEX($A$9:$D$486,MATCH(ROW(D330)-ROW($B$8),$D$9:$D$486,0),2),"")</f>
        <v/>
      </c>
      <c r="F330" s="120" t="str" cm="1">
        <f t="array" ref="F330">IF(A330&lt;&gt;"",INDEX(BDD_REVETEMENTS_EXTERIEURS!A:BV,E330,MATCH($F$8,REFERENCEMENT_FACADE[#Headers],0)),"")</f>
        <v/>
      </c>
    </row>
    <row r="331" spans="1:6" x14ac:dyDescent="0.25">
      <c r="A331" s="3" t="str">
        <f>IF(AND(A330&lt;COUNTIF(REFERENCEMENT_FACADE[DATE REFERENCEMENT],"&lt;&gt;"&amp;""),A330&gt;0),'PR-tampon'!A330+1,"")</f>
        <v/>
      </c>
      <c r="B331" s="3" t="str">
        <f>IFERROR(IF(A331="","",VLOOKUP($A331,REFERENCEMENT_FACADE[[Ordre]:[Eligibilité procédé]],2,FALSE)),"")</f>
        <v/>
      </c>
      <c r="C331" t="str" cm="1">
        <f t="array" ref="C331">IF(B331&lt;&gt;"",INDEX(BDD_REVETEMENTS_EXTERIEURS!A:CJ,B331,MATCH($C$8,REFERENCEMENT_FACADE[#Headers],0)),"")</f>
        <v/>
      </c>
      <c r="D331" t="str">
        <f ca="1">IF($B$6=TRUE,IF(C331&lt;&gt;"",COUNTIF(INDIRECT("$C$"&amp;ROW($C$9)&amp;":$C$"&amp;487-COUNTBLANK($C$9:$C$487)),"&lt;"&amp;C331)+COUNTIF(C$9:C331,C331),""),IF(C331&lt;&gt;"",COUNTIF(INDIRECT("$C$"&amp;ROW($C$9)&amp;":$C$"&amp;487-COUNTBLANK($C$9:$C$487)),"&gt;"&amp;C331)+COUNTIF(C$9:C331,C331),""))</f>
        <v/>
      </c>
      <c r="E331" t="str">
        <f t="shared" ca="1" si="7"/>
        <v/>
      </c>
      <c r="F331" s="120" t="str" cm="1">
        <f t="array" ref="F331">IF(A331&lt;&gt;"",INDEX(BDD_REVETEMENTS_EXTERIEURS!A:BV,E331,MATCH($F$8,REFERENCEMENT_FACADE[#Headers],0)),"")</f>
        <v/>
      </c>
    </row>
    <row r="332" spans="1:6" x14ac:dyDescent="0.25">
      <c r="A332" s="3" t="str">
        <f>IF(AND(A331&lt;COUNTIF(REFERENCEMENT_FACADE[DATE REFERENCEMENT],"&lt;&gt;"&amp;""),A331&gt;0),'PR-tampon'!A331+1,"")</f>
        <v/>
      </c>
      <c r="B332" s="3" t="str">
        <f>IFERROR(IF(A332="","",VLOOKUP($A332,REFERENCEMENT_FACADE[[Ordre]:[Eligibilité procédé]],2,FALSE)),"")</f>
        <v/>
      </c>
      <c r="C332" t="str" cm="1">
        <f t="array" ref="C332">IF(B332&lt;&gt;"",INDEX(BDD_REVETEMENTS_EXTERIEURS!A:CJ,B332,MATCH($C$8,REFERENCEMENT_FACADE[#Headers],0)),"")</f>
        <v/>
      </c>
      <c r="D332" t="str">
        <f ca="1">IF($B$6=TRUE,IF(C332&lt;&gt;"",COUNTIF(INDIRECT("$C$"&amp;ROW($C$9)&amp;":$C$"&amp;487-COUNTBLANK($C$9:$C$487)),"&lt;"&amp;C332)+COUNTIF(C$9:C332,C332),""),IF(C332&lt;&gt;"",COUNTIF(INDIRECT("$C$"&amp;ROW($C$9)&amp;":$C$"&amp;487-COUNTBLANK($C$9:$C$487)),"&gt;"&amp;C332)+COUNTIF(C$9:C332,C332),""))</f>
        <v/>
      </c>
      <c r="E332" t="str">
        <f t="shared" ca="1" si="7"/>
        <v/>
      </c>
      <c r="F332" s="120" t="str" cm="1">
        <f t="array" ref="F332">IF(A332&lt;&gt;"",INDEX(BDD_REVETEMENTS_EXTERIEURS!A:BV,E332,MATCH($F$8,REFERENCEMENT_FACADE[#Headers],0)),"")</f>
        <v/>
      </c>
    </row>
    <row r="333" spans="1:6" x14ac:dyDescent="0.25">
      <c r="A333" s="3" t="str">
        <f>IF(AND(A332&lt;COUNTIF(REFERENCEMENT_FACADE[DATE REFERENCEMENT],"&lt;&gt;"&amp;""),A332&gt;0),'PR-tampon'!A332+1,"")</f>
        <v/>
      </c>
      <c r="B333" s="3" t="str">
        <f>IFERROR(IF(A333="","",VLOOKUP($A333,REFERENCEMENT_FACADE[[Ordre]:[Eligibilité procédé]],2,FALSE)),"")</f>
        <v/>
      </c>
      <c r="C333" t="str" cm="1">
        <f t="array" ref="C333">IF(B333&lt;&gt;"",INDEX(BDD_REVETEMENTS_EXTERIEURS!A:CJ,B333,MATCH($C$8,REFERENCEMENT_FACADE[#Headers],0)),"")</f>
        <v/>
      </c>
      <c r="D333" t="str">
        <f ca="1">IF($B$6=TRUE,IF(C333&lt;&gt;"",COUNTIF(INDIRECT("$C$"&amp;ROW($C$9)&amp;":$C$"&amp;487-COUNTBLANK($C$9:$C$487)),"&lt;"&amp;C333)+COUNTIF(C$9:C333,C333),""),IF(C333&lt;&gt;"",COUNTIF(INDIRECT("$C$"&amp;ROW($C$9)&amp;":$C$"&amp;487-COUNTBLANK($C$9:$C$487)),"&gt;"&amp;C333)+COUNTIF(C$9:C333,C333),""))</f>
        <v/>
      </c>
      <c r="E333" t="str">
        <f t="shared" ca="1" si="7"/>
        <v/>
      </c>
      <c r="F333" s="120" t="str" cm="1">
        <f t="array" ref="F333">IF(A333&lt;&gt;"",INDEX(BDD_REVETEMENTS_EXTERIEURS!A:BV,E333,MATCH($F$8,REFERENCEMENT_FACADE[#Headers],0)),"")</f>
        <v/>
      </c>
    </row>
    <row r="334" spans="1:6" x14ac:dyDescent="0.25">
      <c r="A334" s="3" t="str">
        <f>IF(AND(A333&lt;COUNTIF(REFERENCEMENT_FACADE[DATE REFERENCEMENT],"&lt;&gt;"&amp;""),A333&gt;0),'PR-tampon'!A333+1,"")</f>
        <v/>
      </c>
      <c r="B334" s="3" t="str">
        <f>IFERROR(IF(A334="","",VLOOKUP($A334,REFERENCEMENT_FACADE[[Ordre]:[Eligibilité procédé]],2,FALSE)),"")</f>
        <v/>
      </c>
      <c r="C334" t="str" cm="1">
        <f t="array" ref="C334">IF(B334&lt;&gt;"",INDEX(BDD_REVETEMENTS_EXTERIEURS!A:CJ,B334,MATCH($C$8,REFERENCEMENT_FACADE[#Headers],0)),"")</f>
        <v/>
      </c>
      <c r="D334" t="str">
        <f ca="1">IF($B$6=TRUE,IF(C334&lt;&gt;"",COUNTIF(INDIRECT("$C$"&amp;ROW($C$9)&amp;":$C$"&amp;487-COUNTBLANK($C$9:$C$487)),"&lt;"&amp;C334)+COUNTIF(C$9:C334,C334),""),IF(C334&lt;&gt;"",COUNTIF(INDIRECT("$C$"&amp;ROW($C$9)&amp;":$C$"&amp;487-COUNTBLANK($C$9:$C$487)),"&gt;"&amp;C334)+COUNTIF(C$9:C334,C334),""))</f>
        <v/>
      </c>
      <c r="E334" t="str">
        <f t="shared" ca="1" si="7"/>
        <v/>
      </c>
      <c r="F334" s="120" t="str" cm="1">
        <f t="array" ref="F334">IF(A334&lt;&gt;"",INDEX(BDD_REVETEMENTS_EXTERIEURS!A:BV,E334,MATCH($F$8,REFERENCEMENT_FACADE[#Headers],0)),"")</f>
        <v/>
      </c>
    </row>
    <row r="335" spans="1:6" x14ac:dyDescent="0.25">
      <c r="A335" s="3" t="str">
        <f>IF(AND(A334&lt;COUNTIF(REFERENCEMENT_FACADE[DATE REFERENCEMENT],"&lt;&gt;"&amp;""),A334&gt;0),'PR-tampon'!A334+1,"")</f>
        <v/>
      </c>
      <c r="B335" s="3" t="str">
        <f>IFERROR(IF(A335="","",VLOOKUP($A335,REFERENCEMENT_FACADE[[Ordre]:[Eligibilité procédé]],2,FALSE)),"")</f>
        <v/>
      </c>
      <c r="C335" t="str" cm="1">
        <f t="array" ref="C335">IF(B335&lt;&gt;"",INDEX(BDD_REVETEMENTS_EXTERIEURS!A:CJ,B335,MATCH($C$8,REFERENCEMENT_FACADE[#Headers],0)),"")</f>
        <v/>
      </c>
      <c r="D335" t="str">
        <f ca="1">IF($B$6=TRUE,IF(C335&lt;&gt;"",COUNTIF(INDIRECT("$C$"&amp;ROW($C$9)&amp;":$C$"&amp;487-COUNTBLANK($C$9:$C$487)),"&lt;"&amp;C335)+COUNTIF(C$9:C335,C335),""),IF(C335&lt;&gt;"",COUNTIF(INDIRECT("$C$"&amp;ROW($C$9)&amp;":$C$"&amp;487-COUNTBLANK($C$9:$C$487)),"&gt;"&amp;C335)+COUNTIF(C$9:C335,C335),""))</f>
        <v/>
      </c>
      <c r="E335" t="str">
        <f t="shared" ca="1" si="7"/>
        <v/>
      </c>
      <c r="F335" s="120" t="str" cm="1">
        <f t="array" ref="F335">IF(A335&lt;&gt;"",INDEX(BDD_REVETEMENTS_EXTERIEURS!A:BV,E335,MATCH($F$8,REFERENCEMENT_FACADE[#Headers],0)),"")</f>
        <v/>
      </c>
    </row>
    <row r="336" spans="1:6" x14ac:dyDescent="0.25">
      <c r="A336" s="3" t="str">
        <f>IF(AND(A335&lt;COUNTIF(REFERENCEMENT_FACADE[DATE REFERENCEMENT],"&lt;&gt;"&amp;""),A335&gt;0),'PR-tampon'!A335+1,"")</f>
        <v/>
      </c>
      <c r="B336" s="3" t="str">
        <f>IFERROR(IF(A336="","",VLOOKUP($A336,REFERENCEMENT_FACADE[[Ordre]:[Eligibilité procédé]],2,FALSE)),"")</f>
        <v/>
      </c>
      <c r="C336" t="str" cm="1">
        <f t="array" ref="C336">IF(B336&lt;&gt;"",INDEX(BDD_REVETEMENTS_EXTERIEURS!A:CJ,B336,MATCH($C$8,REFERENCEMENT_FACADE[#Headers],0)),"")</f>
        <v/>
      </c>
      <c r="D336" t="str">
        <f ca="1">IF($B$6=TRUE,IF(C336&lt;&gt;"",COUNTIF(INDIRECT("$C$"&amp;ROW($C$9)&amp;":$C$"&amp;487-COUNTBLANK($C$9:$C$487)),"&lt;"&amp;C336)+COUNTIF(C$9:C336,C336),""),IF(C336&lt;&gt;"",COUNTIF(INDIRECT("$C$"&amp;ROW($C$9)&amp;":$C$"&amp;487-COUNTBLANK($C$9:$C$487)),"&gt;"&amp;C336)+COUNTIF(C$9:C336,C336),""))</f>
        <v/>
      </c>
      <c r="E336" t="str">
        <f t="shared" ca="1" si="7"/>
        <v/>
      </c>
      <c r="F336" s="120" t="str" cm="1">
        <f t="array" ref="F336">IF(A336&lt;&gt;"",INDEX(BDD_REVETEMENTS_EXTERIEURS!A:BV,E336,MATCH($F$8,REFERENCEMENT_FACADE[#Headers],0)),"")</f>
        <v/>
      </c>
    </row>
    <row r="337" spans="1:6" x14ac:dyDescent="0.25">
      <c r="A337" s="3" t="str">
        <f>IF(AND(A336&lt;COUNTIF(REFERENCEMENT_FACADE[DATE REFERENCEMENT],"&lt;&gt;"&amp;""),A336&gt;0),'PR-tampon'!A336+1,"")</f>
        <v/>
      </c>
      <c r="B337" s="3" t="str">
        <f>IFERROR(IF(A337="","",VLOOKUP($A337,REFERENCEMENT_FACADE[[Ordre]:[Eligibilité procédé]],2,FALSE)),"")</f>
        <v/>
      </c>
      <c r="C337" t="str" cm="1">
        <f t="array" ref="C337">IF(B337&lt;&gt;"",INDEX(BDD_REVETEMENTS_EXTERIEURS!A:CJ,B337,MATCH($C$8,REFERENCEMENT_FACADE[#Headers],0)),"")</f>
        <v/>
      </c>
      <c r="D337" t="str">
        <f ca="1">IF($B$6=TRUE,IF(C337&lt;&gt;"",COUNTIF(INDIRECT("$C$"&amp;ROW($C$9)&amp;":$C$"&amp;487-COUNTBLANK($C$9:$C$487)),"&lt;"&amp;C337)+COUNTIF(C$9:C337,C337),""),IF(C337&lt;&gt;"",COUNTIF(INDIRECT("$C$"&amp;ROW($C$9)&amp;":$C$"&amp;487-COUNTBLANK($C$9:$C$487)),"&gt;"&amp;C337)+COUNTIF(C$9:C337,C337),""))</f>
        <v/>
      </c>
      <c r="E337" t="str">
        <f t="shared" ca="1" si="7"/>
        <v/>
      </c>
      <c r="F337" s="120" t="str" cm="1">
        <f t="array" ref="F337">IF(A337&lt;&gt;"",INDEX(BDD_REVETEMENTS_EXTERIEURS!A:BV,E337,MATCH($F$8,REFERENCEMENT_FACADE[#Headers],0)),"")</f>
        <v/>
      </c>
    </row>
    <row r="338" spans="1:6" x14ac:dyDescent="0.25">
      <c r="A338" s="3" t="str">
        <f>IF(AND(A337&lt;COUNTIF(REFERENCEMENT_FACADE[DATE REFERENCEMENT],"&lt;&gt;"&amp;""),A337&gt;0),'PR-tampon'!A337+1,"")</f>
        <v/>
      </c>
      <c r="B338" s="3" t="str">
        <f>IFERROR(IF(A338="","",VLOOKUP($A338,REFERENCEMENT_FACADE[[Ordre]:[Eligibilité procédé]],2,FALSE)),"")</f>
        <v/>
      </c>
      <c r="C338" t="str" cm="1">
        <f t="array" ref="C338">IF(B338&lt;&gt;"",INDEX(BDD_REVETEMENTS_EXTERIEURS!A:CJ,B338,MATCH($C$8,REFERENCEMENT_FACADE[#Headers],0)),"")</f>
        <v/>
      </c>
      <c r="D338" t="str">
        <f ca="1">IF($B$6=TRUE,IF(C338&lt;&gt;"",COUNTIF(INDIRECT("$C$"&amp;ROW($C$9)&amp;":$C$"&amp;487-COUNTBLANK($C$9:$C$487)),"&lt;"&amp;C338)+COUNTIF(C$9:C338,C338),""),IF(C338&lt;&gt;"",COUNTIF(INDIRECT("$C$"&amp;ROW($C$9)&amp;":$C$"&amp;487-COUNTBLANK($C$9:$C$487)),"&gt;"&amp;C338)+COUNTIF(C$9:C338,C338),""))</f>
        <v/>
      </c>
      <c r="E338" t="str">
        <f t="shared" ca="1" si="7"/>
        <v/>
      </c>
      <c r="F338" s="120" t="str" cm="1">
        <f t="array" ref="F338">IF(A338&lt;&gt;"",INDEX(BDD_REVETEMENTS_EXTERIEURS!A:BV,E338,MATCH($F$8,REFERENCEMENT_FACADE[#Headers],0)),"")</f>
        <v/>
      </c>
    </row>
    <row r="339" spans="1:6" x14ac:dyDescent="0.25">
      <c r="A339" s="3" t="str">
        <f>IF(AND(A338&lt;COUNTIF(REFERENCEMENT_FACADE[DATE REFERENCEMENT],"&lt;&gt;"&amp;""),A338&gt;0),'PR-tampon'!A338+1,"")</f>
        <v/>
      </c>
      <c r="B339" s="3" t="str">
        <f>IFERROR(IF(A339="","",VLOOKUP($A339,REFERENCEMENT_FACADE[[Ordre]:[Eligibilité procédé]],2,FALSE)),"")</f>
        <v/>
      </c>
      <c r="C339" t="str" cm="1">
        <f t="array" ref="C339">IF(B339&lt;&gt;"",INDEX(BDD_REVETEMENTS_EXTERIEURS!A:CJ,B339,MATCH($C$8,REFERENCEMENT_FACADE[#Headers],0)),"")</f>
        <v/>
      </c>
      <c r="D339" t="str">
        <f ca="1">IF($B$6=TRUE,IF(C339&lt;&gt;"",COUNTIF(INDIRECT("$C$"&amp;ROW($C$9)&amp;":$C$"&amp;487-COUNTBLANK($C$9:$C$487)),"&lt;"&amp;C339)+COUNTIF(C$9:C339,C339),""),IF(C339&lt;&gt;"",COUNTIF(INDIRECT("$C$"&amp;ROW($C$9)&amp;":$C$"&amp;487-COUNTBLANK($C$9:$C$487)),"&gt;"&amp;C339)+COUNTIF(C$9:C339,C339),""))</f>
        <v/>
      </c>
      <c r="E339" t="str">
        <f t="shared" ca="1" si="7"/>
        <v/>
      </c>
      <c r="F339" s="120" t="str" cm="1">
        <f t="array" ref="F339">IF(A339&lt;&gt;"",INDEX(BDD_REVETEMENTS_EXTERIEURS!A:BV,E339,MATCH($F$8,REFERENCEMENT_FACADE[#Headers],0)),"")</f>
        <v/>
      </c>
    </row>
    <row r="340" spans="1:6" x14ac:dyDescent="0.25">
      <c r="A340" s="3" t="str">
        <f>IF(AND(A339&lt;COUNTIF(REFERENCEMENT_FACADE[DATE REFERENCEMENT],"&lt;&gt;"&amp;""),A339&gt;0),'PR-tampon'!A339+1,"")</f>
        <v/>
      </c>
      <c r="B340" s="3" t="str">
        <f>IFERROR(IF(A340="","",VLOOKUP($A340,REFERENCEMENT_FACADE[[Ordre]:[Eligibilité procédé]],2,FALSE)),"")</f>
        <v/>
      </c>
      <c r="C340" t="str" cm="1">
        <f t="array" ref="C340">IF(B340&lt;&gt;"",INDEX(BDD_REVETEMENTS_EXTERIEURS!A:CJ,B340,MATCH($C$8,REFERENCEMENT_FACADE[#Headers],0)),"")</f>
        <v/>
      </c>
      <c r="D340" t="str">
        <f ca="1">IF($B$6=TRUE,IF(C340&lt;&gt;"",COUNTIF(INDIRECT("$C$"&amp;ROW($C$9)&amp;":$C$"&amp;487-COUNTBLANK($C$9:$C$487)),"&lt;"&amp;C340)+COUNTIF(C$9:C340,C340),""),IF(C340&lt;&gt;"",COUNTIF(INDIRECT("$C$"&amp;ROW($C$9)&amp;":$C$"&amp;487-COUNTBLANK($C$9:$C$487)),"&gt;"&amp;C340)+COUNTIF(C$9:C340,C340),""))</f>
        <v/>
      </c>
      <c r="E340" t="str">
        <f t="shared" ca="1" si="7"/>
        <v/>
      </c>
      <c r="F340" s="120" t="str" cm="1">
        <f t="array" ref="F340">IF(A340&lt;&gt;"",INDEX(BDD_REVETEMENTS_EXTERIEURS!A:BV,E340,MATCH($F$8,REFERENCEMENT_FACADE[#Headers],0)),"")</f>
        <v/>
      </c>
    </row>
    <row r="341" spans="1:6" x14ac:dyDescent="0.25">
      <c r="A341" s="3" t="str">
        <f>IF(AND(A340&lt;COUNTIF(REFERENCEMENT_FACADE[DATE REFERENCEMENT],"&lt;&gt;"&amp;""),A340&gt;0),'PR-tampon'!A340+1,"")</f>
        <v/>
      </c>
      <c r="B341" s="3" t="str">
        <f>IFERROR(IF(A341="","",VLOOKUP($A341,REFERENCEMENT_FACADE[[Ordre]:[Eligibilité procédé]],2,FALSE)),"")</f>
        <v/>
      </c>
      <c r="C341" t="str" cm="1">
        <f t="array" ref="C341">IF(B341&lt;&gt;"",INDEX(BDD_REVETEMENTS_EXTERIEURS!A:CJ,B341,MATCH($C$8,REFERENCEMENT_FACADE[#Headers],0)),"")</f>
        <v/>
      </c>
      <c r="D341" t="str">
        <f ca="1">IF($B$6=TRUE,IF(C341&lt;&gt;"",COUNTIF(INDIRECT("$C$"&amp;ROW($C$9)&amp;":$C$"&amp;487-COUNTBLANK($C$9:$C$487)),"&lt;"&amp;C341)+COUNTIF(C$9:C341,C341),""),IF(C341&lt;&gt;"",COUNTIF(INDIRECT("$C$"&amp;ROW($C$9)&amp;":$C$"&amp;487-COUNTBLANK($C$9:$C$487)),"&gt;"&amp;C341)+COUNTIF(C$9:C341,C341),""))</f>
        <v/>
      </c>
      <c r="E341" t="str">
        <f t="shared" ca="1" si="7"/>
        <v/>
      </c>
      <c r="F341" s="120" t="str" cm="1">
        <f t="array" ref="F341">IF(A341&lt;&gt;"",INDEX(BDD_REVETEMENTS_EXTERIEURS!A:BV,E341,MATCH($F$8,REFERENCEMENT_FACADE[#Headers],0)),"")</f>
        <v/>
      </c>
    </row>
    <row r="342" spans="1:6" x14ac:dyDescent="0.25">
      <c r="A342" s="3" t="str">
        <f>IF(AND(A341&lt;COUNTIF(REFERENCEMENT_FACADE[DATE REFERENCEMENT],"&lt;&gt;"&amp;""),A341&gt;0),'PR-tampon'!A341+1,"")</f>
        <v/>
      </c>
      <c r="B342" s="3" t="str">
        <f>IFERROR(IF(A342="","",VLOOKUP($A342,REFERENCEMENT_FACADE[[Ordre]:[Eligibilité procédé]],2,FALSE)),"")</f>
        <v/>
      </c>
      <c r="C342" t="str" cm="1">
        <f t="array" ref="C342">IF(B342&lt;&gt;"",INDEX(BDD_REVETEMENTS_EXTERIEURS!A:CJ,B342,MATCH($C$8,REFERENCEMENT_FACADE[#Headers],0)),"")</f>
        <v/>
      </c>
      <c r="D342" t="str">
        <f ca="1">IF($B$6=TRUE,IF(C342&lt;&gt;"",COUNTIF(INDIRECT("$C$"&amp;ROW($C$9)&amp;":$C$"&amp;487-COUNTBLANK($C$9:$C$487)),"&lt;"&amp;C342)+COUNTIF(C$9:C342,C342),""),IF(C342&lt;&gt;"",COUNTIF(INDIRECT("$C$"&amp;ROW($C$9)&amp;":$C$"&amp;487-COUNTBLANK($C$9:$C$487)),"&gt;"&amp;C342)+COUNTIF(C$9:C342,C342),""))</f>
        <v/>
      </c>
      <c r="E342" t="str">
        <f t="shared" ca="1" si="7"/>
        <v/>
      </c>
      <c r="F342" s="120" t="str" cm="1">
        <f t="array" ref="F342">IF(A342&lt;&gt;"",INDEX(BDD_REVETEMENTS_EXTERIEURS!A:BV,E342,MATCH($F$8,REFERENCEMENT_FACADE[#Headers],0)),"")</f>
        <v/>
      </c>
    </row>
    <row r="343" spans="1:6" x14ac:dyDescent="0.25">
      <c r="A343" s="3" t="str">
        <f>IF(AND(A342&lt;COUNTIF(REFERENCEMENT_FACADE[DATE REFERENCEMENT],"&lt;&gt;"&amp;""),A342&gt;0),'PR-tampon'!A342+1,"")</f>
        <v/>
      </c>
      <c r="B343" s="3" t="str">
        <f>IFERROR(IF(A343="","",VLOOKUP($A343,REFERENCEMENT_FACADE[[Ordre]:[Eligibilité procédé]],2,FALSE)),"")</f>
        <v/>
      </c>
      <c r="C343" t="str" cm="1">
        <f t="array" ref="C343">IF(B343&lt;&gt;"",INDEX(BDD_REVETEMENTS_EXTERIEURS!A:CJ,B343,MATCH($C$8,REFERENCEMENT_FACADE[#Headers],0)),"")</f>
        <v/>
      </c>
      <c r="D343" t="str">
        <f ca="1">IF($B$6=TRUE,IF(C343&lt;&gt;"",COUNTIF(INDIRECT("$C$"&amp;ROW($C$9)&amp;":$C$"&amp;487-COUNTBLANK($C$9:$C$487)),"&lt;"&amp;C343)+COUNTIF(C$9:C343,C343),""),IF(C343&lt;&gt;"",COUNTIF(INDIRECT("$C$"&amp;ROW($C$9)&amp;":$C$"&amp;487-COUNTBLANK($C$9:$C$487)),"&gt;"&amp;C343)+COUNTIF(C$9:C343,C343),""))</f>
        <v/>
      </c>
      <c r="E343" t="str">
        <f t="shared" ca="1" si="7"/>
        <v/>
      </c>
      <c r="F343" s="120" t="str" cm="1">
        <f t="array" ref="F343">IF(A343&lt;&gt;"",INDEX(BDD_REVETEMENTS_EXTERIEURS!A:BV,E343,MATCH($F$8,REFERENCEMENT_FACADE[#Headers],0)),"")</f>
        <v/>
      </c>
    </row>
    <row r="344" spans="1:6" x14ac:dyDescent="0.25">
      <c r="A344" s="3" t="str">
        <f>IF(AND(A343&lt;COUNTIF(REFERENCEMENT_FACADE[DATE REFERENCEMENT],"&lt;&gt;"&amp;""),A343&gt;0),'PR-tampon'!A343+1,"")</f>
        <v/>
      </c>
      <c r="B344" s="3" t="str">
        <f>IFERROR(IF(A344="","",VLOOKUP($A344,REFERENCEMENT_FACADE[[Ordre]:[Eligibilité procédé]],2,FALSE)),"")</f>
        <v/>
      </c>
      <c r="C344" t="str" cm="1">
        <f t="array" ref="C344">IF(B344&lt;&gt;"",INDEX(BDD_REVETEMENTS_EXTERIEURS!A:CJ,B344,MATCH($C$8,REFERENCEMENT_FACADE[#Headers],0)),"")</f>
        <v/>
      </c>
      <c r="D344" t="str">
        <f ca="1">IF($B$6=TRUE,IF(C344&lt;&gt;"",COUNTIF(INDIRECT("$C$"&amp;ROW($C$9)&amp;":$C$"&amp;487-COUNTBLANK($C$9:$C$487)),"&lt;"&amp;C344)+COUNTIF(C$9:C344,C344),""),IF(C344&lt;&gt;"",COUNTIF(INDIRECT("$C$"&amp;ROW($C$9)&amp;":$C$"&amp;487-COUNTBLANK($C$9:$C$487)),"&gt;"&amp;C344)+COUNTIF(C$9:C344,C344),""))</f>
        <v/>
      </c>
      <c r="E344" t="str">
        <f t="shared" ca="1" si="7"/>
        <v/>
      </c>
      <c r="F344" s="120" t="str" cm="1">
        <f t="array" ref="F344">IF(A344&lt;&gt;"",INDEX(BDD_REVETEMENTS_EXTERIEURS!A:BV,E344,MATCH($F$8,REFERENCEMENT_FACADE[#Headers],0)),"")</f>
        <v/>
      </c>
    </row>
    <row r="345" spans="1:6" x14ac:dyDescent="0.25">
      <c r="A345" s="3" t="str">
        <f>IF(AND(A344&lt;COUNTIF(REFERENCEMENT_FACADE[DATE REFERENCEMENT],"&lt;&gt;"&amp;""),A344&gt;0),'PR-tampon'!A344+1,"")</f>
        <v/>
      </c>
      <c r="B345" s="3" t="str">
        <f>IFERROR(IF(A345="","",VLOOKUP($A345,REFERENCEMENT_FACADE[[Ordre]:[Eligibilité procédé]],2,FALSE)),"")</f>
        <v/>
      </c>
      <c r="C345" t="str" cm="1">
        <f t="array" ref="C345">IF(B345&lt;&gt;"",INDEX(BDD_REVETEMENTS_EXTERIEURS!A:CJ,B345,MATCH($C$8,REFERENCEMENT_FACADE[#Headers],0)),"")</f>
        <v/>
      </c>
      <c r="D345" t="str">
        <f ca="1">IF($B$6=TRUE,IF(C345&lt;&gt;"",COUNTIF(INDIRECT("$C$"&amp;ROW($C$9)&amp;":$C$"&amp;487-COUNTBLANK($C$9:$C$487)),"&lt;"&amp;C345)+COUNTIF(C$9:C345,C345),""),IF(C345&lt;&gt;"",COUNTIF(INDIRECT("$C$"&amp;ROW($C$9)&amp;":$C$"&amp;487-COUNTBLANK($C$9:$C$487)),"&gt;"&amp;C345)+COUNTIF(C$9:C345,C345),""))</f>
        <v/>
      </c>
      <c r="E345" t="str">
        <f t="shared" ca="1" si="7"/>
        <v/>
      </c>
      <c r="F345" s="120" t="str" cm="1">
        <f t="array" ref="F345">IF(A345&lt;&gt;"",INDEX(BDD_REVETEMENTS_EXTERIEURS!A:BV,E345,MATCH($F$8,REFERENCEMENT_FACADE[#Headers],0)),"")</f>
        <v/>
      </c>
    </row>
    <row r="346" spans="1:6" x14ac:dyDescent="0.25">
      <c r="A346" s="3" t="str">
        <f>IF(AND(A345&lt;COUNTIF(REFERENCEMENT_FACADE[DATE REFERENCEMENT],"&lt;&gt;"&amp;""),A345&gt;0),'PR-tampon'!A345+1,"")</f>
        <v/>
      </c>
      <c r="B346" s="3" t="str">
        <f>IFERROR(IF(A346="","",VLOOKUP($A346,REFERENCEMENT_FACADE[[Ordre]:[Eligibilité procédé]],2,FALSE)),"")</f>
        <v/>
      </c>
      <c r="C346" t="str" cm="1">
        <f t="array" ref="C346">IF(B346&lt;&gt;"",INDEX(BDD_REVETEMENTS_EXTERIEURS!A:CJ,B346,MATCH($C$8,REFERENCEMENT_FACADE[#Headers],0)),"")</f>
        <v/>
      </c>
      <c r="D346" t="str">
        <f ca="1">IF($B$6=TRUE,IF(C346&lt;&gt;"",COUNTIF(INDIRECT("$C$"&amp;ROW($C$9)&amp;":$C$"&amp;487-COUNTBLANK($C$9:$C$487)),"&lt;"&amp;C346)+COUNTIF(C$9:C346,C346),""),IF(C346&lt;&gt;"",COUNTIF(INDIRECT("$C$"&amp;ROW($C$9)&amp;":$C$"&amp;487-COUNTBLANK($C$9:$C$487)),"&gt;"&amp;C346)+COUNTIF(C$9:C346,C346),""))</f>
        <v/>
      </c>
      <c r="E346" t="str">
        <f t="shared" ca="1" si="7"/>
        <v/>
      </c>
      <c r="F346" s="120" t="str" cm="1">
        <f t="array" ref="F346">IF(A346&lt;&gt;"",INDEX(BDD_REVETEMENTS_EXTERIEURS!A:BV,E346,MATCH($F$8,REFERENCEMENT_FACADE[#Headers],0)),"")</f>
        <v/>
      </c>
    </row>
    <row r="347" spans="1:6" x14ac:dyDescent="0.25">
      <c r="A347" s="3" t="str">
        <f>IF(AND(A346&lt;COUNTIF(REFERENCEMENT_FACADE[DATE REFERENCEMENT],"&lt;&gt;"&amp;""),A346&gt;0),'PR-tampon'!A346+1,"")</f>
        <v/>
      </c>
      <c r="B347" s="3" t="str">
        <f>IFERROR(IF(A347="","",VLOOKUP($A347,REFERENCEMENT_FACADE[[Ordre]:[Eligibilité procédé]],2,FALSE)),"")</f>
        <v/>
      </c>
      <c r="C347" t="str" cm="1">
        <f t="array" ref="C347">IF(B347&lt;&gt;"",INDEX(BDD_REVETEMENTS_EXTERIEURS!A:CJ,B347,MATCH($C$8,REFERENCEMENT_FACADE[#Headers],0)),"")</f>
        <v/>
      </c>
      <c r="D347" t="str">
        <f ca="1">IF($B$6=TRUE,IF(C347&lt;&gt;"",COUNTIF(INDIRECT("$C$"&amp;ROW($C$9)&amp;":$C$"&amp;487-COUNTBLANK($C$9:$C$487)),"&lt;"&amp;C347)+COUNTIF(C$9:C347,C347),""),IF(C347&lt;&gt;"",COUNTIF(INDIRECT("$C$"&amp;ROW($C$9)&amp;":$C$"&amp;487-COUNTBLANK($C$9:$C$487)),"&gt;"&amp;C347)+COUNTIF(C$9:C347,C347),""))</f>
        <v/>
      </c>
      <c r="E347" t="str">
        <f t="shared" ca="1" si="7"/>
        <v/>
      </c>
      <c r="F347" s="120" t="str" cm="1">
        <f t="array" ref="F347">IF(A347&lt;&gt;"",INDEX(BDD_REVETEMENTS_EXTERIEURS!A:BV,E347,MATCH($F$8,REFERENCEMENT_FACADE[#Headers],0)),"")</f>
        <v/>
      </c>
    </row>
    <row r="348" spans="1:6" x14ac:dyDescent="0.25">
      <c r="A348" s="3" t="str">
        <f>IF(AND(A347&lt;COUNTIF(REFERENCEMENT_FACADE[DATE REFERENCEMENT],"&lt;&gt;"&amp;""),A347&gt;0),'PR-tampon'!A347+1,"")</f>
        <v/>
      </c>
      <c r="B348" s="3" t="str">
        <f>IFERROR(IF(A348="","",VLOOKUP($A348,REFERENCEMENT_FACADE[[Ordre]:[Eligibilité procédé]],2,FALSE)),"")</f>
        <v/>
      </c>
      <c r="C348" t="str" cm="1">
        <f t="array" ref="C348">IF(B348&lt;&gt;"",INDEX(BDD_REVETEMENTS_EXTERIEURS!A:CJ,B348,MATCH($C$8,REFERENCEMENT_FACADE[#Headers],0)),"")</f>
        <v/>
      </c>
      <c r="D348" t="str">
        <f ca="1">IF($B$6=TRUE,IF(C348&lt;&gt;"",COUNTIF(INDIRECT("$C$"&amp;ROW($C$9)&amp;":$C$"&amp;487-COUNTBLANK($C$9:$C$487)),"&lt;"&amp;C348)+COUNTIF(C$9:C348,C348),""),IF(C348&lt;&gt;"",COUNTIF(INDIRECT("$C$"&amp;ROW($C$9)&amp;":$C$"&amp;487-COUNTBLANK($C$9:$C$487)),"&gt;"&amp;C348)+COUNTIF(C$9:C348,C348),""))</f>
        <v/>
      </c>
      <c r="E348" t="str">
        <f t="shared" ca="1" si="7"/>
        <v/>
      </c>
      <c r="F348" s="120" t="str" cm="1">
        <f t="array" ref="F348">IF(A348&lt;&gt;"",INDEX(BDD_REVETEMENTS_EXTERIEURS!A:BV,E348,MATCH($F$8,REFERENCEMENT_FACADE[#Headers],0)),"")</f>
        <v/>
      </c>
    </row>
    <row r="349" spans="1:6" x14ac:dyDescent="0.25">
      <c r="A349" s="3" t="str">
        <f>IF(AND(A348&lt;COUNTIF(REFERENCEMENT_FACADE[DATE REFERENCEMENT],"&lt;&gt;"&amp;""),A348&gt;0),'PR-tampon'!A348+1,"")</f>
        <v/>
      </c>
      <c r="B349" s="3" t="str">
        <f>IFERROR(IF(A349="","",VLOOKUP($A349,REFERENCEMENT_FACADE[[Ordre]:[Eligibilité procédé]],2,FALSE)),"")</f>
        <v/>
      </c>
      <c r="C349" t="str" cm="1">
        <f t="array" ref="C349">IF(B349&lt;&gt;"",INDEX(BDD_REVETEMENTS_EXTERIEURS!A:CJ,B349,MATCH($C$8,REFERENCEMENT_FACADE[#Headers],0)),"")</f>
        <v/>
      </c>
      <c r="D349" t="str">
        <f ca="1">IF($B$6=TRUE,IF(C349&lt;&gt;"",COUNTIF(INDIRECT("$C$"&amp;ROW($C$9)&amp;":$C$"&amp;487-COUNTBLANK($C$9:$C$487)),"&lt;"&amp;C349)+COUNTIF(C$9:C349,C349),""),IF(C349&lt;&gt;"",COUNTIF(INDIRECT("$C$"&amp;ROW($C$9)&amp;":$C$"&amp;487-COUNTBLANK($C$9:$C$487)),"&gt;"&amp;C349)+COUNTIF(C$9:C349,C349),""))</f>
        <v/>
      </c>
      <c r="E349" t="str">
        <f t="shared" ca="1" si="7"/>
        <v/>
      </c>
      <c r="F349" s="120" t="str" cm="1">
        <f t="array" ref="F349">IF(A349&lt;&gt;"",INDEX(BDD_REVETEMENTS_EXTERIEURS!A:BV,E349,MATCH($F$8,REFERENCEMENT_FACADE[#Headers],0)),"")</f>
        <v/>
      </c>
    </row>
    <row r="350" spans="1:6" x14ac:dyDescent="0.25">
      <c r="A350" s="3" t="str">
        <f>IF(AND(A349&lt;COUNTIF(REFERENCEMENT_FACADE[DATE REFERENCEMENT],"&lt;&gt;"&amp;""),A349&gt;0),'PR-tampon'!A349+1,"")</f>
        <v/>
      </c>
      <c r="B350" s="3" t="str">
        <f>IFERROR(IF(A350="","",VLOOKUP($A350,REFERENCEMENT_FACADE[[Ordre]:[Eligibilité procédé]],2,FALSE)),"")</f>
        <v/>
      </c>
      <c r="C350" t="str" cm="1">
        <f t="array" ref="C350">IF(B350&lt;&gt;"",INDEX(BDD_REVETEMENTS_EXTERIEURS!A:CJ,B350,MATCH($C$8,REFERENCEMENT_FACADE[#Headers],0)),"")</f>
        <v/>
      </c>
      <c r="D350" t="str">
        <f ca="1">IF($B$6=TRUE,IF(C350&lt;&gt;"",COUNTIF(INDIRECT("$C$"&amp;ROW($C$9)&amp;":$C$"&amp;487-COUNTBLANK($C$9:$C$487)),"&lt;"&amp;C350)+COUNTIF(C$9:C350,C350),""),IF(C350&lt;&gt;"",COUNTIF(INDIRECT("$C$"&amp;ROW($C$9)&amp;":$C$"&amp;487-COUNTBLANK($C$9:$C$487)),"&gt;"&amp;C350)+COUNTIF(C$9:C350,C350),""))</f>
        <v/>
      </c>
      <c r="E350" t="str">
        <f t="shared" ca="1" si="7"/>
        <v/>
      </c>
      <c r="F350" s="120" t="str" cm="1">
        <f t="array" ref="F350">IF(A350&lt;&gt;"",INDEX(BDD_REVETEMENTS_EXTERIEURS!A:BV,E350,MATCH($F$8,REFERENCEMENT_FACADE[#Headers],0)),"")</f>
        <v/>
      </c>
    </row>
    <row r="351" spans="1:6" x14ac:dyDescent="0.25">
      <c r="A351" s="3" t="str">
        <f>IF(AND(A350&lt;COUNTIF(REFERENCEMENT_FACADE[DATE REFERENCEMENT],"&lt;&gt;"&amp;""),A350&gt;0),'PR-tampon'!A350+1,"")</f>
        <v/>
      </c>
      <c r="B351" s="3" t="str">
        <f>IFERROR(IF(A351="","",VLOOKUP($A351,REFERENCEMENT_FACADE[[Ordre]:[Eligibilité procédé]],2,FALSE)),"")</f>
        <v/>
      </c>
      <c r="C351" t="str" cm="1">
        <f t="array" ref="C351">IF(B351&lt;&gt;"",INDEX(BDD_REVETEMENTS_EXTERIEURS!A:CJ,B351,MATCH($C$8,REFERENCEMENT_FACADE[#Headers],0)),"")</f>
        <v/>
      </c>
      <c r="D351" t="str">
        <f ca="1">IF($B$6=TRUE,IF(C351&lt;&gt;"",COUNTIF(INDIRECT("$C$"&amp;ROW($C$9)&amp;":$C$"&amp;487-COUNTBLANK($C$9:$C$487)),"&lt;"&amp;C351)+COUNTIF(C$9:C351,C351),""),IF(C351&lt;&gt;"",COUNTIF(INDIRECT("$C$"&amp;ROW($C$9)&amp;":$C$"&amp;487-COUNTBLANK($C$9:$C$487)),"&gt;"&amp;C351)+COUNTIF(C$9:C351,C351),""))</f>
        <v/>
      </c>
      <c r="E351" t="str">
        <f t="shared" ca="1" si="7"/>
        <v/>
      </c>
      <c r="F351" s="120" t="str" cm="1">
        <f t="array" ref="F351">IF(A351&lt;&gt;"",INDEX(BDD_REVETEMENTS_EXTERIEURS!A:BV,E351,MATCH($F$8,REFERENCEMENT_FACADE[#Headers],0)),"")</f>
        <v/>
      </c>
    </row>
    <row r="352" spans="1:6" x14ac:dyDescent="0.25">
      <c r="A352" s="3" t="str">
        <f>IF(AND(A351&lt;COUNTIF(REFERENCEMENT_FACADE[DATE REFERENCEMENT],"&lt;&gt;"&amp;""),A351&gt;0),'PR-tampon'!A351+1,"")</f>
        <v/>
      </c>
      <c r="B352" s="3" t="str">
        <f>IFERROR(IF(A352="","",VLOOKUP($A352,REFERENCEMENT_FACADE[[Ordre]:[Eligibilité procédé]],2,FALSE)),"")</f>
        <v/>
      </c>
      <c r="C352" t="str" cm="1">
        <f t="array" ref="C352">IF(B352&lt;&gt;"",INDEX(BDD_REVETEMENTS_EXTERIEURS!A:CJ,B352,MATCH($C$8,REFERENCEMENT_FACADE[#Headers],0)),"")</f>
        <v/>
      </c>
      <c r="D352" t="str">
        <f ca="1">IF($B$6=TRUE,IF(C352&lt;&gt;"",COUNTIF(INDIRECT("$C$"&amp;ROW($C$9)&amp;":$C$"&amp;487-COUNTBLANK($C$9:$C$487)),"&lt;"&amp;C352)+COUNTIF(C$9:C352,C352),""),IF(C352&lt;&gt;"",COUNTIF(INDIRECT("$C$"&amp;ROW($C$9)&amp;":$C$"&amp;487-COUNTBLANK($C$9:$C$487)),"&gt;"&amp;C352)+COUNTIF(C$9:C352,C352),""))</f>
        <v/>
      </c>
      <c r="E352" t="str">
        <f t="shared" ca="1" si="7"/>
        <v/>
      </c>
      <c r="F352" s="120" t="str" cm="1">
        <f t="array" ref="F352">IF(A352&lt;&gt;"",INDEX(BDD_REVETEMENTS_EXTERIEURS!A:BV,E352,MATCH($F$8,REFERENCEMENT_FACADE[#Headers],0)),"")</f>
        <v/>
      </c>
    </row>
    <row r="353" spans="1:6" x14ac:dyDescent="0.25">
      <c r="A353" s="3" t="str">
        <f>IF(AND(A352&lt;COUNTIF(REFERENCEMENT_FACADE[DATE REFERENCEMENT],"&lt;&gt;"&amp;""),A352&gt;0),'PR-tampon'!A352+1,"")</f>
        <v/>
      </c>
      <c r="B353" s="3" t="str">
        <f>IFERROR(IF(A353="","",VLOOKUP($A353,REFERENCEMENT_FACADE[[Ordre]:[Eligibilité procédé]],2,FALSE)),"")</f>
        <v/>
      </c>
      <c r="C353" t="str" cm="1">
        <f t="array" ref="C353">IF(B353&lt;&gt;"",INDEX(BDD_REVETEMENTS_EXTERIEURS!A:CJ,B353,MATCH($C$8,REFERENCEMENT_FACADE[#Headers],0)),"")</f>
        <v/>
      </c>
      <c r="D353" t="str">
        <f ca="1">IF($B$6=TRUE,IF(C353&lt;&gt;"",COUNTIF(INDIRECT("$C$"&amp;ROW($C$9)&amp;":$C$"&amp;487-COUNTBLANK($C$9:$C$487)),"&lt;"&amp;C353)+COUNTIF(C$9:C353,C353),""),IF(C353&lt;&gt;"",COUNTIF(INDIRECT("$C$"&amp;ROW($C$9)&amp;":$C$"&amp;487-COUNTBLANK($C$9:$C$487)),"&gt;"&amp;C353)+COUNTIF(C$9:C353,C353),""))</f>
        <v/>
      </c>
      <c r="E353" t="str">
        <f t="shared" ca="1" si="7"/>
        <v/>
      </c>
      <c r="F353" s="120" t="str" cm="1">
        <f t="array" ref="F353">IF(A353&lt;&gt;"",INDEX(BDD_REVETEMENTS_EXTERIEURS!A:BV,E353,MATCH($F$8,REFERENCEMENT_FACADE[#Headers],0)),"")</f>
        <v/>
      </c>
    </row>
    <row r="354" spans="1:6" x14ac:dyDescent="0.25">
      <c r="A354" s="3" t="str">
        <f>IF(AND(A353&lt;COUNTIF(REFERENCEMENT_FACADE[DATE REFERENCEMENT],"&lt;&gt;"&amp;""),A353&gt;0),'PR-tampon'!A353+1,"")</f>
        <v/>
      </c>
      <c r="B354" s="3" t="str">
        <f>IFERROR(IF(A354="","",VLOOKUP($A354,REFERENCEMENT_FACADE[[Ordre]:[Eligibilité procédé]],2,FALSE)),"")</f>
        <v/>
      </c>
      <c r="C354" t="str" cm="1">
        <f t="array" ref="C354">IF(B354&lt;&gt;"",INDEX(BDD_REVETEMENTS_EXTERIEURS!A:CJ,B354,MATCH($C$8,REFERENCEMENT_FACADE[#Headers],0)),"")</f>
        <v/>
      </c>
      <c r="D354" t="str">
        <f ca="1">IF($B$6=TRUE,IF(C354&lt;&gt;"",COUNTIF(INDIRECT("$C$"&amp;ROW($C$9)&amp;":$C$"&amp;487-COUNTBLANK($C$9:$C$487)),"&lt;"&amp;C354)+COUNTIF(C$9:C354,C354),""),IF(C354&lt;&gt;"",COUNTIF(INDIRECT("$C$"&amp;ROW($C$9)&amp;":$C$"&amp;487-COUNTBLANK($C$9:$C$487)),"&gt;"&amp;C354)+COUNTIF(C$9:C354,C354),""))</f>
        <v/>
      </c>
      <c r="E354" t="str">
        <f t="shared" ca="1" si="7"/>
        <v/>
      </c>
      <c r="F354" s="120" t="str" cm="1">
        <f t="array" ref="F354">IF(A354&lt;&gt;"",INDEX(BDD_REVETEMENTS_EXTERIEURS!A:BV,E354,MATCH($F$8,REFERENCEMENT_FACADE[#Headers],0)),"")</f>
        <v/>
      </c>
    </row>
    <row r="355" spans="1:6" x14ac:dyDescent="0.25">
      <c r="A355" s="3" t="str">
        <f>IF(AND(A354&lt;COUNTIF(REFERENCEMENT_FACADE[DATE REFERENCEMENT],"&lt;&gt;"&amp;""),A354&gt;0),'PR-tampon'!A354+1,"")</f>
        <v/>
      </c>
      <c r="B355" s="3" t="str">
        <f>IFERROR(IF(A355="","",VLOOKUP($A355,REFERENCEMENT_FACADE[[Ordre]:[Eligibilité procédé]],2,FALSE)),"")</f>
        <v/>
      </c>
      <c r="C355" t="str" cm="1">
        <f t="array" ref="C355">IF(B355&lt;&gt;"",INDEX(BDD_REVETEMENTS_EXTERIEURS!A:CJ,B355,MATCH($C$8,REFERENCEMENT_FACADE[#Headers],0)),"")</f>
        <v/>
      </c>
      <c r="D355" t="str">
        <f ca="1">IF($B$6=TRUE,IF(C355&lt;&gt;"",COUNTIF(INDIRECT("$C$"&amp;ROW($C$9)&amp;":$C$"&amp;487-COUNTBLANK($C$9:$C$487)),"&lt;"&amp;C355)+COUNTIF(C$9:C355,C355),""),IF(C355&lt;&gt;"",COUNTIF(INDIRECT("$C$"&amp;ROW($C$9)&amp;":$C$"&amp;487-COUNTBLANK($C$9:$C$487)),"&gt;"&amp;C355)+COUNTIF(C$9:C355,C355),""))</f>
        <v/>
      </c>
      <c r="E355" t="str">
        <f t="shared" ca="1" si="7"/>
        <v/>
      </c>
      <c r="F355" s="120" t="str" cm="1">
        <f t="array" ref="F355">IF(A355&lt;&gt;"",INDEX(BDD_REVETEMENTS_EXTERIEURS!A:BV,E355,MATCH($F$8,REFERENCEMENT_FACADE[#Headers],0)),"")</f>
        <v/>
      </c>
    </row>
    <row r="356" spans="1:6" x14ac:dyDescent="0.25">
      <c r="A356" s="3" t="str">
        <f>IF(AND(A355&lt;COUNTIF(REFERENCEMENT_FACADE[DATE REFERENCEMENT],"&lt;&gt;"&amp;""),A355&gt;0),'PR-tampon'!A355+1,"")</f>
        <v/>
      </c>
      <c r="B356" s="3" t="str">
        <f>IFERROR(IF(A356="","",VLOOKUP($A356,REFERENCEMENT_FACADE[[Ordre]:[Eligibilité procédé]],2,FALSE)),"")</f>
        <v/>
      </c>
      <c r="C356" t="str" cm="1">
        <f t="array" ref="C356">IF(B356&lt;&gt;"",INDEX(BDD_REVETEMENTS_EXTERIEURS!A:CJ,B356,MATCH($C$8,REFERENCEMENT_FACADE[#Headers],0)),"")</f>
        <v/>
      </c>
      <c r="D356" t="str">
        <f ca="1">IF($B$6=TRUE,IF(C356&lt;&gt;"",COUNTIF(INDIRECT("$C$"&amp;ROW($C$9)&amp;":$C$"&amp;487-COUNTBLANK($C$9:$C$487)),"&lt;"&amp;C356)+COUNTIF(C$9:C356,C356),""),IF(C356&lt;&gt;"",COUNTIF(INDIRECT("$C$"&amp;ROW($C$9)&amp;":$C$"&amp;487-COUNTBLANK($C$9:$C$487)),"&gt;"&amp;C356)+COUNTIF(C$9:C356,C356),""))</f>
        <v/>
      </c>
      <c r="E356" t="str">
        <f t="shared" ca="1" si="7"/>
        <v/>
      </c>
      <c r="F356" s="120" t="str" cm="1">
        <f t="array" ref="F356">IF(A356&lt;&gt;"",INDEX(BDD_REVETEMENTS_EXTERIEURS!A:BV,E356,MATCH($F$8,REFERENCEMENT_FACADE[#Headers],0)),"")</f>
        <v/>
      </c>
    </row>
    <row r="357" spans="1:6" x14ac:dyDescent="0.25">
      <c r="A357" s="3" t="str">
        <f>IF(AND(A356&lt;COUNTIF(REFERENCEMENT_FACADE[DATE REFERENCEMENT],"&lt;&gt;"&amp;""),A356&gt;0),'PR-tampon'!A356+1,"")</f>
        <v/>
      </c>
      <c r="B357" s="3" t="str">
        <f>IFERROR(IF(A357="","",VLOOKUP($A357,REFERENCEMENT_FACADE[[Ordre]:[Eligibilité procédé]],2,FALSE)),"")</f>
        <v/>
      </c>
      <c r="C357" t="str" cm="1">
        <f t="array" ref="C357">IF(B357&lt;&gt;"",INDEX(BDD_REVETEMENTS_EXTERIEURS!A:CJ,B357,MATCH($C$8,REFERENCEMENT_FACADE[#Headers],0)),"")</f>
        <v/>
      </c>
      <c r="D357" t="str">
        <f ca="1">IF($B$6=TRUE,IF(C357&lt;&gt;"",COUNTIF(INDIRECT("$C$"&amp;ROW($C$9)&amp;":$C$"&amp;487-COUNTBLANK($C$9:$C$487)),"&lt;"&amp;C357)+COUNTIF(C$9:C357,C357),""),IF(C357&lt;&gt;"",COUNTIF(INDIRECT("$C$"&amp;ROW($C$9)&amp;":$C$"&amp;487-COUNTBLANK($C$9:$C$487)),"&gt;"&amp;C357)+COUNTIF(C$9:C357,C357),""))</f>
        <v/>
      </c>
      <c r="E357" t="str">
        <f t="shared" ca="1" si="7"/>
        <v/>
      </c>
      <c r="F357" s="120" t="str" cm="1">
        <f t="array" ref="F357">IF(A357&lt;&gt;"",INDEX(BDD_REVETEMENTS_EXTERIEURS!A:BV,E357,MATCH($F$8,REFERENCEMENT_FACADE[#Headers],0)),"")</f>
        <v/>
      </c>
    </row>
    <row r="358" spans="1:6" x14ac:dyDescent="0.25">
      <c r="A358" s="3" t="str">
        <f>IF(AND(A357&lt;COUNTIF(REFERENCEMENT_FACADE[DATE REFERENCEMENT],"&lt;&gt;"&amp;""),A357&gt;0),'PR-tampon'!A357+1,"")</f>
        <v/>
      </c>
      <c r="B358" s="3" t="str">
        <f>IFERROR(IF(A358="","",VLOOKUP($A358,REFERENCEMENT_FACADE[[Ordre]:[Eligibilité procédé]],2,FALSE)),"")</f>
        <v/>
      </c>
      <c r="C358" t="str" cm="1">
        <f t="array" ref="C358">IF(B358&lt;&gt;"",INDEX(BDD_REVETEMENTS_EXTERIEURS!A:CJ,B358,MATCH($C$8,REFERENCEMENT_FACADE[#Headers],0)),"")</f>
        <v/>
      </c>
      <c r="D358" t="str">
        <f ca="1">IF($B$6=TRUE,IF(C358&lt;&gt;"",COUNTIF(INDIRECT("$C$"&amp;ROW($C$9)&amp;":$C$"&amp;487-COUNTBLANK($C$9:$C$487)),"&lt;"&amp;C358)+COUNTIF(C$9:C358,C358),""),IF(C358&lt;&gt;"",COUNTIF(INDIRECT("$C$"&amp;ROW($C$9)&amp;":$C$"&amp;487-COUNTBLANK($C$9:$C$487)),"&gt;"&amp;C358)+COUNTIF(C$9:C358,C358),""))</f>
        <v/>
      </c>
      <c r="E358" t="str">
        <f t="shared" ca="1" si="7"/>
        <v/>
      </c>
      <c r="F358" s="120" t="str" cm="1">
        <f t="array" ref="F358">IF(A358&lt;&gt;"",INDEX(BDD_REVETEMENTS_EXTERIEURS!A:BV,E358,MATCH($F$8,REFERENCEMENT_FACADE[#Headers],0)),"")</f>
        <v/>
      </c>
    </row>
    <row r="359" spans="1:6" x14ac:dyDescent="0.25">
      <c r="A359" s="3" t="str">
        <f>IF(AND(A358&lt;COUNTIF(REFERENCEMENT_FACADE[DATE REFERENCEMENT],"&lt;&gt;"&amp;""),A358&gt;0),'PR-tampon'!A358+1,"")</f>
        <v/>
      </c>
      <c r="B359" s="3" t="str">
        <f>IFERROR(IF(A359="","",VLOOKUP($A359,REFERENCEMENT_FACADE[[Ordre]:[Eligibilité procédé]],2,FALSE)),"")</f>
        <v/>
      </c>
      <c r="C359" t="str" cm="1">
        <f t="array" ref="C359">IF(B359&lt;&gt;"",INDEX(BDD_REVETEMENTS_EXTERIEURS!A:CJ,B359,MATCH($C$8,REFERENCEMENT_FACADE[#Headers],0)),"")</f>
        <v/>
      </c>
      <c r="D359" t="str">
        <f ca="1">IF($B$6=TRUE,IF(C359&lt;&gt;"",COUNTIF(INDIRECT("$C$"&amp;ROW($C$9)&amp;":$C$"&amp;487-COUNTBLANK($C$9:$C$487)),"&lt;"&amp;C359)+COUNTIF(C$9:C359,C359),""),IF(C359&lt;&gt;"",COUNTIF(INDIRECT("$C$"&amp;ROW($C$9)&amp;":$C$"&amp;487-COUNTBLANK($C$9:$C$487)),"&gt;"&amp;C359)+COUNTIF(C$9:C359,C359),""))</f>
        <v/>
      </c>
      <c r="E359" t="str">
        <f t="shared" ca="1" si="7"/>
        <v/>
      </c>
      <c r="F359" s="120" t="str" cm="1">
        <f t="array" ref="F359">IF(A359&lt;&gt;"",INDEX(BDD_REVETEMENTS_EXTERIEURS!A:BV,E359,MATCH($F$8,REFERENCEMENT_FACADE[#Headers],0)),"")</f>
        <v/>
      </c>
    </row>
    <row r="360" spans="1:6" x14ac:dyDescent="0.25">
      <c r="A360" s="3" t="str">
        <f>IF(AND(A359&lt;COUNTIF(REFERENCEMENT_FACADE[DATE REFERENCEMENT],"&lt;&gt;"&amp;""),A359&gt;0),'PR-tampon'!A359+1,"")</f>
        <v/>
      </c>
      <c r="B360" s="3" t="str">
        <f>IFERROR(IF(A360="","",VLOOKUP($A360,REFERENCEMENT_FACADE[[Ordre]:[Eligibilité procédé]],2,FALSE)),"")</f>
        <v/>
      </c>
      <c r="C360" t="str" cm="1">
        <f t="array" ref="C360">IF(B360&lt;&gt;"",INDEX(BDD_REVETEMENTS_EXTERIEURS!A:CJ,B360,MATCH($C$8,REFERENCEMENT_FACADE[#Headers],0)),"")</f>
        <v/>
      </c>
      <c r="D360" t="str">
        <f ca="1">IF($B$6=TRUE,IF(C360&lt;&gt;"",COUNTIF(INDIRECT("$C$"&amp;ROW($C$9)&amp;":$C$"&amp;487-COUNTBLANK($C$9:$C$487)),"&lt;"&amp;C360)+COUNTIF(C$9:C360,C360),""),IF(C360&lt;&gt;"",COUNTIF(INDIRECT("$C$"&amp;ROW($C$9)&amp;":$C$"&amp;487-COUNTBLANK($C$9:$C$487)),"&gt;"&amp;C360)+COUNTIF(C$9:C360,C360),""))</f>
        <v/>
      </c>
      <c r="E360" t="str">
        <f t="shared" ca="1" si="7"/>
        <v/>
      </c>
      <c r="F360" s="120" t="str" cm="1">
        <f t="array" ref="F360">IF(A360&lt;&gt;"",INDEX(BDD_REVETEMENTS_EXTERIEURS!A:BV,E360,MATCH($F$8,REFERENCEMENT_FACADE[#Headers],0)),"")</f>
        <v/>
      </c>
    </row>
    <row r="361" spans="1:6" x14ac:dyDescent="0.25">
      <c r="A361" s="3" t="str">
        <f>IF(AND(A360&lt;COUNTIF(REFERENCEMENT_FACADE[DATE REFERENCEMENT],"&lt;&gt;"&amp;""),A360&gt;0),'PR-tampon'!A360+1,"")</f>
        <v/>
      </c>
      <c r="B361" s="3" t="str">
        <f>IFERROR(IF(A361="","",VLOOKUP($A361,REFERENCEMENT_FACADE[[Ordre]:[Eligibilité procédé]],2,FALSE)),"")</f>
        <v/>
      </c>
      <c r="C361" t="str" cm="1">
        <f t="array" ref="C361">IF(B361&lt;&gt;"",INDEX(BDD_REVETEMENTS_EXTERIEURS!A:CJ,B361,MATCH($C$8,REFERENCEMENT_FACADE[#Headers],0)),"")</f>
        <v/>
      </c>
      <c r="D361" t="str">
        <f ca="1">IF($B$6=TRUE,IF(C361&lt;&gt;"",COUNTIF(INDIRECT("$C$"&amp;ROW($C$9)&amp;":$C$"&amp;487-COUNTBLANK($C$9:$C$487)),"&lt;"&amp;C361)+COUNTIF(C$9:C361,C361),""),IF(C361&lt;&gt;"",COUNTIF(INDIRECT("$C$"&amp;ROW($C$9)&amp;":$C$"&amp;487-COUNTBLANK($C$9:$C$487)),"&gt;"&amp;C361)+COUNTIF(C$9:C361,C361),""))</f>
        <v/>
      </c>
      <c r="E361" t="str">
        <f t="shared" ca="1" si="7"/>
        <v/>
      </c>
      <c r="F361" s="120" t="str" cm="1">
        <f t="array" ref="F361">IF(A361&lt;&gt;"",INDEX(BDD_REVETEMENTS_EXTERIEURS!A:BV,E361,MATCH($F$8,REFERENCEMENT_FACADE[#Headers],0)),"")</f>
        <v/>
      </c>
    </row>
    <row r="362" spans="1:6" x14ac:dyDescent="0.25">
      <c r="A362" s="3" t="str">
        <f>IF(AND(A361&lt;COUNTIF(REFERENCEMENT_FACADE[DATE REFERENCEMENT],"&lt;&gt;"&amp;""),A361&gt;0),'PR-tampon'!A361+1,"")</f>
        <v/>
      </c>
      <c r="B362" s="3" t="str">
        <f>IFERROR(IF(A362="","",VLOOKUP($A362,REFERENCEMENT_FACADE[[Ordre]:[Eligibilité procédé]],2,FALSE)),"")</f>
        <v/>
      </c>
      <c r="C362" t="str" cm="1">
        <f t="array" ref="C362">IF(B362&lt;&gt;"",INDEX(BDD_REVETEMENTS_EXTERIEURS!A:CJ,B362,MATCH($C$8,REFERENCEMENT_FACADE[#Headers],0)),"")</f>
        <v/>
      </c>
      <c r="D362" t="str">
        <f ca="1">IF($B$6=TRUE,IF(C362&lt;&gt;"",COUNTIF(INDIRECT("$C$"&amp;ROW($C$9)&amp;":$C$"&amp;487-COUNTBLANK($C$9:$C$487)),"&lt;"&amp;C362)+COUNTIF(C$9:C362,C362),""),IF(C362&lt;&gt;"",COUNTIF(INDIRECT("$C$"&amp;ROW($C$9)&amp;":$C$"&amp;487-COUNTBLANK($C$9:$C$487)),"&gt;"&amp;C362)+COUNTIF(C$9:C362,C362),""))</f>
        <v/>
      </c>
      <c r="E362" t="str">
        <f t="shared" ca="1" si="7"/>
        <v/>
      </c>
      <c r="F362" s="120" t="str" cm="1">
        <f t="array" ref="F362">IF(A362&lt;&gt;"",INDEX(BDD_REVETEMENTS_EXTERIEURS!A:BV,E362,MATCH($F$8,REFERENCEMENT_FACADE[#Headers],0)),"")</f>
        <v/>
      </c>
    </row>
    <row r="363" spans="1:6" x14ac:dyDescent="0.25">
      <c r="A363" s="3" t="str">
        <f>IF(AND(A362&lt;COUNTIF(REFERENCEMENT_FACADE[DATE REFERENCEMENT],"&lt;&gt;"&amp;""),A362&gt;0),'PR-tampon'!A362+1,"")</f>
        <v/>
      </c>
      <c r="B363" s="3" t="str">
        <f>IFERROR(IF(A363="","",VLOOKUP($A363,REFERENCEMENT_FACADE[[Ordre]:[Eligibilité procédé]],2,FALSE)),"")</f>
        <v/>
      </c>
      <c r="C363" t="str" cm="1">
        <f t="array" ref="C363">IF(B363&lt;&gt;"",INDEX(BDD_REVETEMENTS_EXTERIEURS!A:CJ,B363,MATCH($C$8,REFERENCEMENT_FACADE[#Headers],0)),"")</f>
        <v/>
      </c>
      <c r="D363" t="str">
        <f ca="1">IF($B$6=TRUE,IF(C363&lt;&gt;"",COUNTIF(INDIRECT("$C$"&amp;ROW($C$9)&amp;":$C$"&amp;487-COUNTBLANK($C$9:$C$487)),"&lt;"&amp;C363)+COUNTIF(C$9:C363,C363),""),IF(C363&lt;&gt;"",COUNTIF(INDIRECT("$C$"&amp;ROW($C$9)&amp;":$C$"&amp;487-COUNTBLANK($C$9:$C$487)),"&gt;"&amp;C363)+COUNTIF(C$9:C363,C363),""))</f>
        <v/>
      </c>
      <c r="E363" t="str">
        <f t="shared" ca="1" si="7"/>
        <v/>
      </c>
      <c r="F363" s="120" t="str" cm="1">
        <f t="array" ref="F363">IF(A363&lt;&gt;"",INDEX(BDD_REVETEMENTS_EXTERIEURS!A:BV,E363,MATCH($F$8,REFERENCEMENT_FACADE[#Headers],0)),"")</f>
        <v/>
      </c>
    </row>
    <row r="364" spans="1:6" x14ac:dyDescent="0.25">
      <c r="A364" s="3" t="str">
        <f>IF(AND(A363&lt;COUNTIF(REFERENCEMENT_FACADE[DATE REFERENCEMENT],"&lt;&gt;"&amp;""),A363&gt;0),'PR-tampon'!A363+1,"")</f>
        <v/>
      </c>
      <c r="B364" s="3" t="str">
        <f>IFERROR(IF(A364="","",VLOOKUP($A364,REFERENCEMENT_FACADE[[Ordre]:[Eligibilité procédé]],2,FALSE)),"")</f>
        <v/>
      </c>
      <c r="C364" t="str" cm="1">
        <f t="array" ref="C364">IF(B364&lt;&gt;"",INDEX(BDD_REVETEMENTS_EXTERIEURS!A:CJ,B364,MATCH($C$8,REFERENCEMENT_FACADE[#Headers],0)),"")</f>
        <v/>
      </c>
      <c r="D364" t="str">
        <f ca="1">IF($B$6=TRUE,IF(C364&lt;&gt;"",COUNTIF(INDIRECT("$C$"&amp;ROW($C$9)&amp;":$C$"&amp;487-COUNTBLANK($C$9:$C$487)),"&lt;"&amp;C364)+COUNTIF(C$9:C364,C364),""),IF(C364&lt;&gt;"",COUNTIF(INDIRECT("$C$"&amp;ROW($C$9)&amp;":$C$"&amp;487-COUNTBLANK($C$9:$C$487)),"&gt;"&amp;C364)+COUNTIF(C$9:C364,C364),""))</f>
        <v/>
      </c>
      <c r="E364" t="str">
        <f t="shared" ca="1" si="7"/>
        <v/>
      </c>
      <c r="F364" s="120" t="str" cm="1">
        <f t="array" ref="F364">IF(A364&lt;&gt;"",INDEX(BDD_REVETEMENTS_EXTERIEURS!A:BV,E364,MATCH($F$8,REFERENCEMENT_FACADE[#Headers],0)),"")</f>
        <v/>
      </c>
    </row>
    <row r="365" spans="1:6" x14ac:dyDescent="0.25">
      <c r="A365" s="3" t="str">
        <f>IF(AND(A364&lt;COUNTIF(REFERENCEMENT_FACADE[DATE REFERENCEMENT],"&lt;&gt;"&amp;""),A364&gt;0),'PR-tampon'!A364+1,"")</f>
        <v/>
      </c>
      <c r="B365" s="3" t="str">
        <f>IFERROR(IF(A365="","",VLOOKUP($A365,REFERENCEMENT_FACADE[[Ordre]:[Eligibilité procédé]],2,FALSE)),"")</f>
        <v/>
      </c>
      <c r="C365" t="str" cm="1">
        <f t="array" ref="C365">IF(B365&lt;&gt;"",INDEX(BDD_REVETEMENTS_EXTERIEURS!A:CJ,B365,MATCH($C$8,REFERENCEMENT_FACADE[#Headers],0)),"")</f>
        <v/>
      </c>
      <c r="D365" t="str">
        <f ca="1">IF($B$6=TRUE,IF(C365&lt;&gt;"",COUNTIF(INDIRECT("$C$"&amp;ROW($C$9)&amp;":$C$"&amp;487-COUNTBLANK($C$9:$C$487)),"&lt;"&amp;C365)+COUNTIF(C$9:C365,C365),""),IF(C365&lt;&gt;"",COUNTIF(INDIRECT("$C$"&amp;ROW($C$9)&amp;":$C$"&amp;487-COUNTBLANK($C$9:$C$487)),"&gt;"&amp;C365)+COUNTIF(C$9:C365,C365),""))</f>
        <v/>
      </c>
      <c r="E365" t="str">
        <f t="shared" ca="1" si="7"/>
        <v/>
      </c>
      <c r="F365" s="120" t="str" cm="1">
        <f t="array" ref="F365">IF(A365&lt;&gt;"",INDEX(BDD_REVETEMENTS_EXTERIEURS!A:BV,E365,MATCH($F$8,REFERENCEMENT_FACADE[#Headers],0)),"")</f>
        <v/>
      </c>
    </row>
    <row r="366" spans="1:6" x14ac:dyDescent="0.25">
      <c r="A366" s="3" t="str">
        <f>IF(AND(A365&lt;COUNTIF(REFERENCEMENT_FACADE[DATE REFERENCEMENT],"&lt;&gt;"&amp;""),A365&gt;0),'PR-tampon'!A365+1,"")</f>
        <v/>
      </c>
      <c r="B366" s="3" t="str">
        <f>IFERROR(IF(A366="","",VLOOKUP($A366,REFERENCEMENT_FACADE[[Ordre]:[Eligibilité procédé]],2,FALSE)),"")</f>
        <v/>
      </c>
      <c r="C366" t="str" cm="1">
        <f t="array" ref="C366">IF(B366&lt;&gt;"",INDEX(BDD_REVETEMENTS_EXTERIEURS!A:CJ,B366,MATCH($C$8,REFERENCEMENT_FACADE[#Headers],0)),"")</f>
        <v/>
      </c>
      <c r="D366" t="str">
        <f ca="1">IF($B$6=TRUE,IF(C366&lt;&gt;"",COUNTIF(INDIRECT("$C$"&amp;ROW($C$9)&amp;":$C$"&amp;487-COUNTBLANK($C$9:$C$487)),"&lt;"&amp;C366)+COUNTIF(C$9:C366,C366),""),IF(C366&lt;&gt;"",COUNTIF(INDIRECT("$C$"&amp;ROW($C$9)&amp;":$C$"&amp;487-COUNTBLANK($C$9:$C$487)),"&gt;"&amp;C366)+COUNTIF(C$9:C366,C366),""))</f>
        <v/>
      </c>
      <c r="E366" t="str">
        <f t="shared" ca="1" si="7"/>
        <v/>
      </c>
      <c r="F366" s="120" t="str" cm="1">
        <f t="array" ref="F366">IF(A366&lt;&gt;"",INDEX(BDD_REVETEMENTS_EXTERIEURS!A:BV,E366,MATCH($F$8,REFERENCEMENT_FACADE[#Headers],0)),"")</f>
        <v/>
      </c>
    </row>
    <row r="367" spans="1:6" x14ac:dyDescent="0.25">
      <c r="A367" s="3" t="str">
        <f>IF(AND(A366&lt;COUNTIF(REFERENCEMENT_FACADE[DATE REFERENCEMENT],"&lt;&gt;"&amp;""),A366&gt;0),'PR-tampon'!A366+1,"")</f>
        <v/>
      </c>
      <c r="B367" s="3" t="str">
        <f>IFERROR(IF(A367="","",VLOOKUP($A367,REFERENCEMENT_FACADE[[Ordre]:[Eligibilité procédé]],2,FALSE)),"")</f>
        <v/>
      </c>
      <c r="C367" t="str" cm="1">
        <f t="array" ref="C367">IF(B367&lt;&gt;"",INDEX(BDD_REVETEMENTS_EXTERIEURS!A:CJ,B367,MATCH($C$8,REFERENCEMENT_FACADE[#Headers],0)),"")</f>
        <v/>
      </c>
      <c r="D367" t="str">
        <f ca="1">IF($B$6=TRUE,IF(C367&lt;&gt;"",COUNTIF(INDIRECT("$C$"&amp;ROW($C$9)&amp;":$C$"&amp;487-COUNTBLANK($C$9:$C$487)),"&lt;"&amp;C367)+COUNTIF(C$9:C367,C367),""),IF(C367&lt;&gt;"",COUNTIF(INDIRECT("$C$"&amp;ROW($C$9)&amp;":$C$"&amp;487-COUNTBLANK($C$9:$C$487)),"&gt;"&amp;C367)+COUNTIF(C$9:C367,C367),""))</f>
        <v/>
      </c>
      <c r="E367" t="str">
        <f t="shared" ca="1" si="7"/>
        <v/>
      </c>
      <c r="F367" s="120" t="str" cm="1">
        <f t="array" ref="F367">IF(A367&lt;&gt;"",INDEX(BDD_REVETEMENTS_EXTERIEURS!A:BV,E367,MATCH($F$8,REFERENCEMENT_FACADE[#Headers],0)),"")</f>
        <v/>
      </c>
    </row>
    <row r="368" spans="1:6" x14ac:dyDescent="0.25">
      <c r="A368" s="3" t="str">
        <f>IF(AND(A367&lt;COUNTIF(REFERENCEMENT_FACADE[DATE REFERENCEMENT],"&lt;&gt;"&amp;""),A367&gt;0),'PR-tampon'!A367+1,"")</f>
        <v/>
      </c>
      <c r="B368" s="3" t="str">
        <f>IFERROR(IF(A368="","",VLOOKUP($A368,REFERENCEMENT_FACADE[[Ordre]:[Eligibilité procédé]],2,FALSE)),"")</f>
        <v/>
      </c>
      <c r="C368" t="str" cm="1">
        <f t="array" ref="C368">IF(B368&lt;&gt;"",INDEX(BDD_REVETEMENTS_EXTERIEURS!A:CJ,B368,MATCH($C$8,REFERENCEMENT_FACADE[#Headers],0)),"")</f>
        <v/>
      </c>
      <c r="D368" t="str">
        <f ca="1">IF($B$6=TRUE,IF(C368&lt;&gt;"",COUNTIF(INDIRECT("$C$"&amp;ROW($C$9)&amp;":$C$"&amp;487-COUNTBLANK($C$9:$C$487)),"&lt;"&amp;C368)+COUNTIF(C$9:C368,C368),""),IF(C368&lt;&gt;"",COUNTIF(INDIRECT("$C$"&amp;ROW($C$9)&amp;":$C$"&amp;487-COUNTBLANK($C$9:$C$487)),"&gt;"&amp;C368)+COUNTIF(C$9:C368,C368),""))</f>
        <v/>
      </c>
      <c r="E368" t="str">
        <f t="shared" ca="1" si="7"/>
        <v/>
      </c>
      <c r="F368" s="120" t="str" cm="1">
        <f t="array" ref="F368">IF(A368&lt;&gt;"",INDEX(BDD_REVETEMENTS_EXTERIEURS!A:BV,E368,MATCH($F$8,REFERENCEMENT_FACADE[#Headers],0)),"")</f>
        <v/>
      </c>
    </row>
    <row r="369" spans="1:6" x14ac:dyDescent="0.25">
      <c r="A369" s="3" t="str">
        <f>IF(AND(A368&lt;COUNTIF(REFERENCEMENT_FACADE[DATE REFERENCEMENT],"&lt;&gt;"&amp;""),A368&gt;0),'PR-tampon'!A368+1,"")</f>
        <v/>
      </c>
      <c r="B369" s="3" t="str">
        <f>IFERROR(IF(A369="","",VLOOKUP($A369,REFERENCEMENT_FACADE[[Ordre]:[Eligibilité procédé]],2,FALSE)),"")</f>
        <v/>
      </c>
      <c r="C369" t="str" cm="1">
        <f t="array" ref="C369">IF(B369&lt;&gt;"",INDEX(BDD_REVETEMENTS_EXTERIEURS!A:CJ,B369,MATCH($C$8,REFERENCEMENT_FACADE[#Headers],0)),"")</f>
        <v/>
      </c>
      <c r="D369" t="str">
        <f ca="1">IF($B$6=TRUE,IF(C369&lt;&gt;"",COUNTIF(INDIRECT("$C$"&amp;ROW($C$9)&amp;":$C$"&amp;487-COUNTBLANK($C$9:$C$487)),"&lt;"&amp;C369)+COUNTIF(C$9:C369,C369),""),IF(C369&lt;&gt;"",COUNTIF(INDIRECT("$C$"&amp;ROW($C$9)&amp;":$C$"&amp;487-COUNTBLANK($C$9:$C$487)),"&gt;"&amp;C369)+COUNTIF(C$9:C369,C369),""))</f>
        <v/>
      </c>
      <c r="E369" t="str">
        <f t="shared" ca="1" si="7"/>
        <v/>
      </c>
      <c r="F369" s="120" t="str" cm="1">
        <f t="array" ref="F369">IF(A369&lt;&gt;"",INDEX(BDD_REVETEMENTS_EXTERIEURS!A:BV,E369,MATCH($F$8,REFERENCEMENT_FACADE[#Headers],0)),"")</f>
        <v/>
      </c>
    </row>
    <row r="370" spans="1:6" x14ac:dyDescent="0.25">
      <c r="A370" s="3" t="str">
        <f>IF(AND(A369&lt;COUNTIF(REFERENCEMENT_FACADE[DATE REFERENCEMENT],"&lt;&gt;"&amp;""),A369&gt;0),'PR-tampon'!A369+1,"")</f>
        <v/>
      </c>
      <c r="B370" s="3" t="str">
        <f>IFERROR(IF(A370="","",VLOOKUP($A370,REFERENCEMENT_FACADE[[Ordre]:[Eligibilité procédé]],2,FALSE)),"")</f>
        <v/>
      </c>
      <c r="C370" t="str" cm="1">
        <f t="array" ref="C370">IF(B370&lt;&gt;"",INDEX(BDD_REVETEMENTS_EXTERIEURS!A:CJ,B370,MATCH($C$8,REFERENCEMENT_FACADE[#Headers],0)),"")</f>
        <v/>
      </c>
      <c r="D370" t="str">
        <f ca="1">IF($B$6=TRUE,IF(C370&lt;&gt;"",COUNTIF(INDIRECT("$C$"&amp;ROW($C$9)&amp;":$C$"&amp;487-COUNTBLANK($C$9:$C$487)),"&lt;"&amp;C370)+COUNTIF(C$9:C370,C370),""),IF(C370&lt;&gt;"",COUNTIF(INDIRECT("$C$"&amp;ROW($C$9)&amp;":$C$"&amp;487-COUNTBLANK($C$9:$C$487)),"&gt;"&amp;C370)+COUNTIF(C$9:C370,C370),""))</f>
        <v/>
      </c>
      <c r="E370" t="str">
        <f t="shared" ca="1" si="7"/>
        <v/>
      </c>
      <c r="F370" s="120" t="str" cm="1">
        <f t="array" ref="F370">IF(A370&lt;&gt;"",INDEX(BDD_REVETEMENTS_EXTERIEURS!A:BV,E370,MATCH($F$8,REFERENCEMENT_FACADE[#Headers],0)),"")</f>
        <v/>
      </c>
    </row>
    <row r="371" spans="1:6" x14ac:dyDescent="0.25">
      <c r="A371" s="3" t="str">
        <f>IF(AND(A370&lt;COUNTIF(REFERENCEMENT_FACADE[DATE REFERENCEMENT],"&lt;&gt;"&amp;""),A370&gt;0),'PR-tampon'!A370+1,"")</f>
        <v/>
      </c>
      <c r="B371" s="3" t="str">
        <f>IFERROR(IF(A371="","",VLOOKUP($A371,REFERENCEMENT_FACADE[[Ordre]:[Eligibilité procédé]],2,FALSE)),"")</f>
        <v/>
      </c>
      <c r="C371" t="str" cm="1">
        <f t="array" ref="C371">IF(B371&lt;&gt;"",INDEX(BDD_REVETEMENTS_EXTERIEURS!A:CJ,B371,MATCH($C$8,REFERENCEMENT_FACADE[#Headers],0)),"")</f>
        <v/>
      </c>
      <c r="D371" t="str">
        <f ca="1">IF($B$6=TRUE,IF(C371&lt;&gt;"",COUNTIF(INDIRECT("$C$"&amp;ROW($C$9)&amp;":$C$"&amp;487-COUNTBLANK($C$9:$C$487)),"&lt;"&amp;C371)+COUNTIF(C$9:C371,C371),""),IF(C371&lt;&gt;"",COUNTIF(INDIRECT("$C$"&amp;ROW($C$9)&amp;":$C$"&amp;487-COUNTBLANK($C$9:$C$487)),"&gt;"&amp;C371)+COUNTIF(C$9:C371,C371),""))</f>
        <v/>
      </c>
      <c r="E371" t="str">
        <f t="shared" ca="1" si="7"/>
        <v/>
      </c>
      <c r="F371" s="120" t="str" cm="1">
        <f t="array" ref="F371">IF(A371&lt;&gt;"",INDEX(BDD_REVETEMENTS_EXTERIEURS!A:BV,E371,MATCH($F$8,REFERENCEMENT_FACADE[#Headers],0)),"")</f>
        <v/>
      </c>
    </row>
    <row r="372" spans="1:6" x14ac:dyDescent="0.25">
      <c r="A372" s="3" t="str">
        <f>IF(AND(A371&lt;COUNTIF(REFERENCEMENT_FACADE[DATE REFERENCEMENT],"&lt;&gt;"&amp;""),A371&gt;0),'PR-tampon'!A371+1,"")</f>
        <v/>
      </c>
      <c r="B372" s="3" t="str">
        <f>IFERROR(IF(A372="","",VLOOKUP($A372,REFERENCEMENT_FACADE[[Ordre]:[Eligibilité procédé]],2,FALSE)),"")</f>
        <v/>
      </c>
      <c r="C372" t="str" cm="1">
        <f t="array" ref="C372">IF(B372&lt;&gt;"",INDEX(BDD_REVETEMENTS_EXTERIEURS!A:CJ,B372,MATCH($C$8,REFERENCEMENT_FACADE[#Headers],0)),"")</f>
        <v/>
      </c>
      <c r="D372" t="str">
        <f ca="1">IF($B$6=TRUE,IF(C372&lt;&gt;"",COUNTIF(INDIRECT("$C$"&amp;ROW($C$9)&amp;":$C$"&amp;487-COUNTBLANK($C$9:$C$487)),"&lt;"&amp;C372)+COUNTIF(C$9:C372,C372),""),IF(C372&lt;&gt;"",COUNTIF(INDIRECT("$C$"&amp;ROW($C$9)&amp;":$C$"&amp;487-COUNTBLANK($C$9:$C$487)),"&gt;"&amp;C372)+COUNTIF(C$9:C372,C372),""))</f>
        <v/>
      </c>
      <c r="E372" t="str">
        <f t="shared" ca="1" si="7"/>
        <v/>
      </c>
      <c r="F372" s="120" t="str" cm="1">
        <f t="array" ref="F372">IF(A372&lt;&gt;"",INDEX(BDD_REVETEMENTS_EXTERIEURS!A:BV,E372,MATCH($F$8,REFERENCEMENT_FACADE[#Headers],0)),"")</f>
        <v/>
      </c>
    </row>
    <row r="373" spans="1:6" x14ac:dyDescent="0.25">
      <c r="A373" s="3" t="str">
        <f>IF(AND(A372&lt;COUNTIF(REFERENCEMENT_FACADE[DATE REFERENCEMENT],"&lt;&gt;"&amp;""),A372&gt;0),'PR-tampon'!A372+1,"")</f>
        <v/>
      </c>
      <c r="B373" s="3" t="str">
        <f>IFERROR(IF(A373="","",VLOOKUP($A373,REFERENCEMENT_FACADE[[Ordre]:[Eligibilité procédé]],2,FALSE)),"")</f>
        <v/>
      </c>
      <c r="C373" t="str" cm="1">
        <f t="array" ref="C373">IF(B373&lt;&gt;"",INDEX(BDD_REVETEMENTS_EXTERIEURS!A:CJ,B373,MATCH($C$8,REFERENCEMENT_FACADE[#Headers],0)),"")</f>
        <v/>
      </c>
      <c r="D373" t="str">
        <f ca="1">IF($B$6=TRUE,IF(C373&lt;&gt;"",COUNTIF(INDIRECT("$C$"&amp;ROW($C$9)&amp;":$C$"&amp;487-COUNTBLANK($C$9:$C$487)),"&lt;"&amp;C373)+COUNTIF(C$9:C373,C373),""),IF(C373&lt;&gt;"",COUNTIF(INDIRECT("$C$"&amp;ROW($C$9)&amp;":$C$"&amp;487-COUNTBLANK($C$9:$C$487)),"&gt;"&amp;C373)+COUNTIF(C$9:C373,C373),""))</f>
        <v/>
      </c>
      <c r="E373" t="str">
        <f t="shared" ca="1" si="7"/>
        <v/>
      </c>
      <c r="F373" s="120" t="str" cm="1">
        <f t="array" ref="F373">IF(A373&lt;&gt;"",INDEX(BDD_REVETEMENTS_EXTERIEURS!A:BV,E373,MATCH($F$8,REFERENCEMENT_FACADE[#Headers],0)),"")</f>
        <v/>
      </c>
    </row>
    <row r="374" spans="1:6" x14ac:dyDescent="0.25">
      <c r="A374" s="3" t="str">
        <f>IF(AND(A373&lt;COUNTIF(REFERENCEMENT_FACADE[DATE REFERENCEMENT],"&lt;&gt;"&amp;""),A373&gt;0),'PR-tampon'!A373+1,"")</f>
        <v/>
      </c>
      <c r="B374" s="3" t="str">
        <f>IFERROR(IF(A374="","",VLOOKUP($A374,REFERENCEMENT_FACADE[[Ordre]:[Eligibilité procédé]],2,FALSE)),"")</f>
        <v/>
      </c>
      <c r="C374" t="str" cm="1">
        <f t="array" ref="C374">IF(B374&lt;&gt;"",INDEX(BDD_REVETEMENTS_EXTERIEURS!A:CJ,B374,MATCH($C$8,REFERENCEMENT_FACADE[#Headers],0)),"")</f>
        <v/>
      </c>
      <c r="D374" t="str">
        <f ca="1">IF($B$6=TRUE,IF(C374&lt;&gt;"",COUNTIF(INDIRECT("$C$"&amp;ROW($C$9)&amp;":$C$"&amp;487-COUNTBLANK($C$9:$C$487)),"&lt;"&amp;C374)+COUNTIF(C$9:C374,C374),""),IF(C374&lt;&gt;"",COUNTIF(INDIRECT("$C$"&amp;ROW($C$9)&amp;":$C$"&amp;487-COUNTBLANK($C$9:$C$487)),"&gt;"&amp;C374)+COUNTIF(C$9:C374,C374),""))</f>
        <v/>
      </c>
      <c r="E374" t="str">
        <f t="shared" ca="1" si="7"/>
        <v/>
      </c>
      <c r="F374" s="120" t="str" cm="1">
        <f t="array" ref="F374">IF(A374&lt;&gt;"",INDEX(BDD_REVETEMENTS_EXTERIEURS!A:BV,E374,MATCH($F$8,REFERENCEMENT_FACADE[#Headers],0)),"")</f>
        <v/>
      </c>
    </row>
    <row r="375" spans="1:6" x14ac:dyDescent="0.25">
      <c r="A375" s="3" t="str">
        <f>IF(AND(A374&lt;COUNTIF(REFERENCEMENT_FACADE[DATE REFERENCEMENT],"&lt;&gt;"&amp;""),A374&gt;0),'PR-tampon'!A374+1,"")</f>
        <v/>
      </c>
      <c r="B375" s="3" t="str">
        <f>IFERROR(IF(A375="","",VLOOKUP($A375,REFERENCEMENT_FACADE[[Ordre]:[Eligibilité procédé]],2,FALSE)),"")</f>
        <v/>
      </c>
      <c r="C375" t="str" cm="1">
        <f t="array" ref="C375">IF(B375&lt;&gt;"",INDEX(BDD_REVETEMENTS_EXTERIEURS!A:CJ,B375,MATCH($C$8,REFERENCEMENT_FACADE[#Headers],0)),"")</f>
        <v/>
      </c>
      <c r="D375" t="str">
        <f ca="1">IF($B$6=TRUE,IF(C375&lt;&gt;"",COUNTIF(INDIRECT("$C$"&amp;ROW($C$9)&amp;":$C$"&amp;487-COUNTBLANK($C$9:$C$487)),"&lt;"&amp;C375)+COUNTIF(C$9:C375,C375),""),IF(C375&lt;&gt;"",COUNTIF(INDIRECT("$C$"&amp;ROW($C$9)&amp;":$C$"&amp;487-COUNTBLANK($C$9:$C$487)),"&gt;"&amp;C375)+COUNTIF(C$9:C375,C375),""))</f>
        <v/>
      </c>
      <c r="E375" t="str">
        <f t="shared" ca="1" si="7"/>
        <v/>
      </c>
      <c r="F375" s="120" t="str" cm="1">
        <f t="array" ref="F375">IF(A375&lt;&gt;"",INDEX(BDD_REVETEMENTS_EXTERIEURS!A:BV,E375,MATCH($F$8,REFERENCEMENT_FACADE[#Headers],0)),"")</f>
        <v/>
      </c>
    </row>
    <row r="376" spans="1:6" x14ac:dyDescent="0.25">
      <c r="A376" s="3" t="str">
        <f>IF(AND(A375&lt;COUNTIF(REFERENCEMENT_FACADE[DATE REFERENCEMENT],"&lt;&gt;"&amp;""),A375&gt;0),'PR-tampon'!A375+1,"")</f>
        <v/>
      </c>
      <c r="B376" s="3" t="str">
        <f>IFERROR(IF(A376="","",VLOOKUP($A376,REFERENCEMENT_FACADE[[Ordre]:[Eligibilité procédé]],2,FALSE)),"")</f>
        <v/>
      </c>
      <c r="C376" t="str" cm="1">
        <f t="array" ref="C376">IF(B376&lt;&gt;"",INDEX(BDD_REVETEMENTS_EXTERIEURS!A:CJ,B376,MATCH($C$8,REFERENCEMENT_FACADE[#Headers],0)),"")</f>
        <v/>
      </c>
      <c r="D376" t="str">
        <f ca="1">IF($B$6=TRUE,IF(C376&lt;&gt;"",COUNTIF(INDIRECT("$C$"&amp;ROW($C$9)&amp;":$C$"&amp;487-COUNTBLANK($C$9:$C$487)),"&lt;"&amp;C376)+COUNTIF(C$9:C376,C376),""),IF(C376&lt;&gt;"",COUNTIF(INDIRECT("$C$"&amp;ROW($C$9)&amp;":$C$"&amp;487-COUNTBLANK($C$9:$C$487)),"&gt;"&amp;C376)+COUNTIF(C$9:C376,C376),""))</f>
        <v/>
      </c>
      <c r="E376" t="str">
        <f t="shared" ca="1" si="7"/>
        <v/>
      </c>
      <c r="F376" s="120" t="str" cm="1">
        <f t="array" ref="F376">IF(A376&lt;&gt;"",INDEX(BDD_REVETEMENTS_EXTERIEURS!A:BV,E376,MATCH($F$8,REFERENCEMENT_FACADE[#Headers],0)),"")</f>
        <v/>
      </c>
    </row>
    <row r="377" spans="1:6" x14ac:dyDescent="0.25">
      <c r="A377" s="3" t="str">
        <f>IF(AND(A376&lt;COUNTIF(REFERENCEMENT_FACADE[DATE REFERENCEMENT],"&lt;&gt;"&amp;""),A376&gt;0),'PR-tampon'!A376+1,"")</f>
        <v/>
      </c>
      <c r="B377" s="3" t="str">
        <f>IFERROR(IF(A377="","",VLOOKUP($A377,REFERENCEMENT_FACADE[[Ordre]:[Eligibilité procédé]],2,FALSE)),"")</f>
        <v/>
      </c>
      <c r="C377" t="str" cm="1">
        <f t="array" ref="C377">IF(B377&lt;&gt;"",INDEX(BDD_REVETEMENTS_EXTERIEURS!A:CJ,B377,MATCH($C$8,REFERENCEMENT_FACADE[#Headers],0)),"")</f>
        <v/>
      </c>
      <c r="D377" t="str">
        <f ca="1">IF($B$6=TRUE,IF(C377&lt;&gt;"",COUNTIF(INDIRECT("$C$"&amp;ROW($C$9)&amp;":$C$"&amp;487-COUNTBLANK($C$9:$C$487)),"&lt;"&amp;C377)+COUNTIF(C$9:C377,C377),""),IF(C377&lt;&gt;"",COUNTIF(INDIRECT("$C$"&amp;ROW($C$9)&amp;":$C$"&amp;487-COUNTBLANK($C$9:$C$487)),"&gt;"&amp;C377)+COUNTIF(C$9:C377,C377),""))</f>
        <v/>
      </c>
      <c r="E377" t="str">
        <f t="shared" ca="1" si="7"/>
        <v/>
      </c>
      <c r="F377" s="120" t="str" cm="1">
        <f t="array" ref="F377">IF(A377&lt;&gt;"",INDEX(BDD_REVETEMENTS_EXTERIEURS!A:BV,E377,MATCH($F$8,REFERENCEMENT_FACADE[#Headers],0)),"")</f>
        <v/>
      </c>
    </row>
    <row r="378" spans="1:6" x14ac:dyDescent="0.25">
      <c r="A378" s="3" t="str">
        <f>IF(AND(A377&lt;COUNTIF(REFERENCEMENT_FACADE[DATE REFERENCEMENT],"&lt;&gt;"&amp;""),A377&gt;0),'PR-tampon'!A377+1,"")</f>
        <v/>
      </c>
      <c r="B378" s="3" t="str">
        <f>IFERROR(IF(A378="","",VLOOKUP($A378,REFERENCEMENT_FACADE[[Ordre]:[Eligibilité procédé]],2,FALSE)),"")</f>
        <v/>
      </c>
      <c r="C378" t="str" cm="1">
        <f t="array" ref="C378">IF(B378&lt;&gt;"",INDEX(BDD_REVETEMENTS_EXTERIEURS!A:CJ,B378,MATCH($C$8,REFERENCEMENT_FACADE[#Headers],0)),"")</f>
        <v/>
      </c>
      <c r="D378" t="str">
        <f ca="1">IF($B$6=TRUE,IF(C378&lt;&gt;"",COUNTIF(INDIRECT("$C$"&amp;ROW($C$9)&amp;":$C$"&amp;487-COUNTBLANK($C$9:$C$487)),"&lt;"&amp;C378)+COUNTIF(C$9:C378,C378),""),IF(C378&lt;&gt;"",COUNTIF(INDIRECT("$C$"&amp;ROW($C$9)&amp;":$C$"&amp;487-COUNTBLANK($C$9:$C$487)),"&gt;"&amp;C378)+COUNTIF(C$9:C378,C378),""))</f>
        <v/>
      </c>
      <c r="E378" t="str">
        <f t="shared" ca="1" si="7"/>
        <v/>
      </c>
      <c r="F378" s="120" t="str" cm="1">
        <f t="array" ref="F378">IF(A378&lt;&gt;"",INDEX(BDD_REVETEMENTS_EXTERIEURS!A:BV,E378,MATCH($F$8,REFERENCEMENT_FACADE[#Headers],0)),"")</f>
        <v/>
      </c>
    </row>
    <row r="379" spans="1:6" x14ac:dyDescent="0.25">
      <c r="A379" s="3" t="str">
        <f>IF(AND(A378&lt;COUNTIF(REFERENCEMENT_FACADE[DATE REFERENCEMENT],"&lt;&gt;"&amp;""),A378&gt;0),'PR-tampon'!A378+1,"")</f>
        <v/>
      </c>
      <c r="B379" s="3" t="str">
        <f>IFERROR(IF(A379="","",VLOOKUP($A379,REFERENCEMENT_FACADE[[Ordre]:[Eligibilité procédé]],2,FALSE)),"")</f>
        <v/>
      </c>
      <c r="C379" t="str" cm="1">
        <f t="array" ref="C379">IF(B379&lt;&gt;"",INDEX(BDD_REVETEMENTS_EXTERIEURS!A:CJ,B379,MATCH($C$8,REFERENCEMENT_FACADE[#Headers],0)),"")</f>
        <v/>
      </c>
      <c r="D379" t="str">
        <f ca="1">IF($B$6=TRUE,IF(C379&lt;&gt;"",COUNTIF(INDIRECT("$C$"&amp;ROW($C$9)&amp;":$C$"&amp;487-COUNTBLANK($C$9:$C$487)),"&lt;"&amp;C379)+COUNTIF(C$9:C379,C379),""),IF(C379&lt;&gt;"",COUNTIF(INDIRECT("$C$"&amp;ROW($C$9)&amp;":$C$"&amp;487-COUNTBLANK($C$9:$C$487)),"&gt;"&amp;C379)+COUNTIF(C$9:C379,C379),""))</f>
        <v/>
      </c>
      <c r="E379" t="str">
        <f t="shared" ca="1" si="7"/>
        <v/>
      </c>
      <c r="F379" s="120" t="str" cm="1">
        <f t="array" ref="F379">IF(A379&lt;&gt;"",INDEX(BDD_REVETEMENTS_EXTERIEURS!A:BV,E379,MATCH($F$8,REFERENCEMENT_FACADE[#Headers],0)),"")</f>
        <v/>
      </c>
    </row>
    <row r="380" spans="1:6" x14ac:dyDescent="0.25">
      <c r="A380" s="3" t="str">
        <f>IF(AND(A379&lt;COUNTIF(REFERENCEMENT_FACADE[DATE REFERENCEMENT],"&lt;&gt;"&amp;""),A379&gt;0),'PR-tampon'!A379+1,"")</f>
        <v/>
      </c>
      <c r="B380" s="3" t="str">
        <f>IFERROR(IF(A380="","",VLOOKUP($A380,REFERENCEMENT_FACADE[[Ordre]:[Eligibilité procédé]],2,FALSE)),"")</f>
        <v/>
      </c>
      <c r="C380" t="str" cm="1">
        <f t="array" ref="C380">IF(B380&lt;&gt;"",INDEX(BDD_REVETEMENTS_EXTERIEURS!A:CJ,B380,MATCH($C$8,REFERENCEMENT_FACADE[#Headers],0)),"")</f>
        <v/>
      </c>
      <c r="D380" t="str">
        <f ca="1">IF($B$6=TRUE,IF(C380&lt;&gt;"",COUNTIF(INDIRECT("$C$"&amp;ROW($C$9)&amp;":$C$"&amp;487-COUNTBLANK($C$9:$C$487)),"&lt;"&amp;C380)+COUNTIF(C$9:C380,C380),""),IF(C380&lt;&gt;"",COUNTIF(INDIRECT("$C$"&amp;ROW($C$9)&amp;":$C$"&amp;487-COUNTBLANK($C$9:$C$487)),"&gt;"&amp;C380)+COUNTIF(C$9:C380,C380),""))</f>
        <v/>
      </c>
      <c r="E380" t="str">
        <f t="shared" ca="1" si="7"/>
        <v/>
      </c>
      <c r="F380" s="120" t="str" cm="1">
        <f t="array" ref="F380">IF(A380&lt;&gt;"",INDEX(BDD_REVETEMENTS_EXTERIEURS!A:BV,E380,MATCH($F$8,REFERENCEMENT_FACADE[#Headers],0)),"")</f>
        <v/>
      </c>
    </row>
    <row r="381" spans="1:6" x14ac:dyDescent="0.25">
      <c r="A381" s="3" t="str">
        <f>IF(AND(A380&lt;COUNTIF(REFERENCEMENT_FACADE[DATE REFERENCEMENT],"&lt;&gt;"&amp;""),A380&gt;0),'PR-tampon'!A380+1,"")</f>
        <v/>
      </c>
      <c r="B381" s="3" t="str">
        <f>IFERROR(IF(A381="","",VLOOKUP($A381,REFERENCEMENT_FACADE[[Ordre]:[Eligibilité procédé]],2,FALSE)),"")</f>
        <v/>
      </c>
      <c r="C381" t="str" cm="1">
        <f t="array" ref="C381">IF(B381&lt;&gt;"",INDEX(BDD_REVETEMENTS_EXTERIEURS!A:CJ,B381,MATCH($C$8,REFERENCEMENT_FACADE[#Headers],0)),"")</f>
        <v/>
      </c>
      <c r="D381" t="str">
        <f ca="1">IF($B$6=TRUE,IF(C381&lt;&gt;"",COUNTIF(INDIRECT("$C$"&amp;ROW($C$9)&amp;":$C$"&amp;487-COUNTBLANK($C$9:$C$487)),"&lt;"&amp;C381)+COUNTIF(C$9:C381,C381),""),IF(C381&lt;&gt;"",COUNTIF(INDIRECT("$C$"&amp;ROW($C$9)&amp;":$C$"&amp;487-COUNTBLANK($C$9:$C$487)),"&gt;"&amp;C381)+COUNTIF(C$9:C381,C381),""))</f>
        <v/>
      </c>
      <c r="E381" t="str">
        <f t="shared" ca="1" si="7"/>
        <v/>
      </c>
      <c r="F381" s="120" t="str" cm="1">
        <f t="array" ref="F381">IF(A381&lt;&gt;"",INDEX(BDD_REVETEMENTS_EXTERIEURS!A:BV,E381,MATCH($F$8,REFERENCEMENT_FACADE[#Headers],0)),"")</f>
        <v/>
      </c>
    </row>
    <row r="382" spans="1:6" x14ac:dyDescent="0.25">
      <c r="A382" s="3" t="str">
        <f>IF(AND(A381&lt;COUNTIF(REFERENCEMENT_FACADE[DATE REFERENCEMENT],"&lt;&gt;"&amp;""),A381&gt;0),'PR-tampon'!A381+1,"")</f>
        <v/>
      </c>
      <c r="B382" s="3" t="str">
        <f>IFERROR(IF(A382="","",VLOOKUP($A382,REFERENCEMENT_FACADE[[Ordre]:[Eligibilité procédé]],2,FALSE)),"")</f>
        <v/>
      </c>
      <c r="C382" t="str" cm="1">
        <f t="array" ref="C382">IF(B382&lt;&gt;"",INDEX(BDD_REVETEMENTS_EXTERIEURS!A:CJ,B382,MATCH($C$8,REFERENCEMENT_FACADE[#Headers],0)),"")</f>
        <v/>
      </c>
      <c r="D382" t="str">
        <f ca="1">IF($B$6=TRUE,IF(C382&lt;&gt;"",COUNTIF(INDIRECT("$C$"&amp;ROW($C$9)&amp;":$C$"&amp;487-COUNTBLANK($C$9:$C$487)),"&lt;"&amp;C382)+COUNTIF(C$9:C382,C382),""),IF(C382&lt;&gt;"",COUNTIF(INDIRECT("$C$"&amp;ROW($C$9)&amp;":$C$"&amp;487-COUNTBLANK($C$9:$C$487)),"&gt;"&amp;C382)+COUNTIF(C$9:C382,C382),""))</f>
        <v/>
      </c>
      <c r="E382" t="str">
        <f t="shared" ca="1" si="7"/>
        <v/>
      </c>
      <c r="F382" s="120" t="str" cm="1">
        <f t="array" ref="F382">IF(A382&lt;&gt;"",INDEX(BDD_REVETEMENTS_EXTERIEURS!A:BV,E382,MATCH($F$8,REFERENCEMENT_FACADE[#Headers],0)),"")</f>
        <v/>
      </c>
    </row>
    <row r="383" spans="1:6" x14ac:dyDescent="0.25">
      <c r="A383" s="3" t="str">
        <f>IF(AND(A382&lt;COUNTIF(REFERENCEMENT_FACADE[DATE REFERENCEMENT],"&lt;&gt;"&amp;""),A382&gt;0),'PR-tampon'!A382+1,"")</f>
        <v/>
      </c>
      <c r="B383" s="3" t="str">
        <f>IFERROR(IF(A383="","",VLOOKUP($A383,REFERENCEMENT_FACADE[[Ordre]:[Eligibilité procédé]],2,FALSE)),"")</f>
        <v/>
      </c>
      <c r="C383" t="str" cm="1">
        <f t="array" ref="C383">IF(B383&lt;&gt;"",INDEX(BDD_REVETEMENTS_EXTERIEURS!A:CJ,B383,MATCH($C$8,REFERENCEMENT_FACADE[#Headers],0)),"")</f>
        <v/>
      </c>
      <c r="D383" t="str">
        <f ca="1">IF($B$6=TRUE,IF(C383&lt;&gt;"",COUNTIF(INDIRECT("$C$"&amp;ROW($C$9)&amp;":$C$"&amp;487-COUNTBLANK($C$9:$C$487)),"&lt;"&amp;C383)+COUNTIF(C$9:C383,C383),""),IF(C383&lt;&gt;"",COUNTIF(INDIRECT("$C$"&amp;ROW($C$9)&amp;":$C$"&amp;487-COUNTBLANK($C$9:$C$487)),"&gt;"&amp;C383)+COUNTIF(C$9:C383,C383),""))</f>
        <v/>
      </c>
      <c r="E383" t="str">
        <f t="shared" ca="1" si="7"/>
        <v/>
      </c>
      <c r="F383" s="120" t="str" cm="1">
        <f t="array" ref="F383">IF(A383&lt;&gt;"",INDEX(BDD_REVETEMENTS_EXTERIEURS!A:BV,E383,MATCH($F$8,REFERENCEMENT_FACADE[#Headers],0)),"")</f>
        <v/>
      </c>
    </row>
    <row r="384" spans="1:6" x14ac:dyDescent="0.25">
      <c r="A384" s="3" t="str">
        <f>IF(AND(A383&lt;COUNTIF(REFERENCEMENT_FACADE[DATE REFERENCEMENT],"&lt;&gt;"&amp;""),A383&gt;0),'PR-tampon'!A383+1,"")</f>
        <v/>
      </c>
      <c r="B384" s="3" t="str">
        <f>IFERROR(IF(A384="","",VLOOKUP($A384,REFERENCEMENT_FACADE[[Ordre]:[Eligibilité procédé]],2,FALSE)),"")</f>
        <v/>
      </c>
      <c r="C384" t="str" cm="1">
        <f t="array" ref="C384">IF(B384&lt;&gt;"",INDEX(BDD_REVETEMENTS_EXTERIEURS!A:CJ,B384,MATCH($C$8,REFERENCEMENT_FACADE[#Headers],0)),"")</f>
        <v/>
      </c>
      <c r="D384" t="str">
        <f ca="1">IF($B$6=TRUE,IF(C384&lt;&gt;"",COUNTIF(INDIRECT("$C$"&amp;ROW($C$9)&amp;":$C$"&amp;487-COUNTBLANK($C$9:$C$487)),"&lt;"&amp;C384)+COUNTIF(C$9:C384,C384),""),IF(C384&lt;&gt;"",COUNTIF(INDIRECT("$C$"&amp;ROW($C$9)&amp;":$C$"&amp;487-COUNTBLANK($C$9:$C$487)),"&gt;"&amp;C384)+COUNTIF(C$9:C384,C384),""))</f>
        <v/>
      </c>
      <c r="E384" t="str">
        <f t="shared" ca="1" si="7"/>
        <v/>
      </c>
      <c r="F384" s="120" t="str" cm="1">
        <f t="array" ref="F384">IF(A384&lt;&gt;"",INDEX(BDD_REVETEMENTS_EXTERIEURS!A:BV,E384,MATCH($F$8,REFERENCEMENT_FACADE[#Headers],0)),"")</f>
        <v/>
      </c>
    </row>
    <row r="385" spans="1:6" x14ac:dyDescent="0.25">
      <c r="A385" s="3" t="str">
        <f>IF(AND(A384&lt;COUNTIF(REFERENCEMENT_FACADE[DATE REFERENCEMENT],"&lt;&gt;"&amp;""),A384&gt;0),'PR-tampon'!A384+1,"")</f>
        <v/>
      </c>
      <c r="B385" s="3" t="str">
        <f>IFERROR(IF(A385="","",VLOOKUP($A385,REFERENCEMENT_FACADE[[Ordre]:[Eligibilité procédé]],2,FALSE)),"")</f>
        <v/>
      </c>
      <c r="C385" t="str" cm="1">
        <f t="array" ref="C385">IF(B385&lt;&gt;"",INDEX(BDD_REVETEMENTS_EXTERIEURS!A:CJ,B385,MATCH($C$8,REFERENCEMENT_FACADE[#Headers],0)),"")</f>
        <v/>
      </c>
      <c r="D385" t="str">
        <f ca="1">IF($B$6=TRUE,IF(C385&lt;&gt;"",COUNTIF(INDIRECT("$C$"&amp;ROW($C$9)&amp;":$C$"&amp;487-COUNTBLANK($C$9:$C$487)),"&lt;"&amp;C385)+COUNTIF(C$9:C385,C385),""),IF(C385&lt;&gt;"",COUNTIF(INDIRECT("$C$"&amp;ROW($C$9)&amp;":$C$"&amp;487-COUNTBLANK($C$9:$C$487)),"&gt;"&amp;C385)+COUNTIF(C$9:C385,C385),""))</f>
        <v/>
      </c>
      <c r="E385" t="str">
        <f t="shared" ca="1" si="7"/>
        <v/>
      </c>
      <c r="F385" s="120" t="str" cm="1">
        <f t="array" ref="F385">IF(A385&lt;&gt;"",INDEX(BDD_REVETEMENTS_EXTERIEURS!A:BV,E385,MATCH($F$8,REFERENCEMENT_FACADE[#Headers],0)),"")</f>
        <v/>
      </c>
    </row>
    <row r="386" spans="1:6" x14ac:dyDescent="0.25">
      <c r="A386" s="3" t="str">
        <f>IF(AND(A385&lt;COUNTIF(REFERENCEMENT_FACADE[DATE REFERENCEMENT],"&lt;&gt;"&amp;""),A385&gt;0),'PR-tampon'!A385+1,"")</f>
        <v/>
      </c>
      <c r="B386" s="3" t="str">
        <f>IFERROR(IF(A386="","",VLOOKUP($A386,REFERENCEMENT_FACADE[[Ordre]:[Eligibilité procédé]],2,FALSE)),"")</f>
        <v/>
      </c>
      <c r="C386" t="str" cm="1">
        <f t="array" ref="C386">IF(B386&lt;&gt;"",INDEX(BDD_REVETEMENTS_EXTERIEURS!A:CJ,B386,MATCH($C$8,REFERENCEMENT_FACADE[#Headers],0)),"")</f>
        <v/>
      </c>
      <c r="D386" t="str">
        <f ca="1">IF($B$6=TRUE,IF(C386&lt;&gt;"",COUNTIF(INDIRECT("$C$"&amp;ROW($C$9)&amp;":$C$"&amp;487-COUNTBLANK($C$9:$C$487)),"&lt;"&amp;C386)+COUNTIF(C$9:C386,C386),""),IF(C386&lt;&gt;"",COUNTIF(INDIRECT("$C$"&amp;ROW($C$9)&amp;":$C$"&amp;487-COUNTBLANK($C$9:$C$487)),"&gt;"&amp;C386)+COUNTIF(C$9:C386,C386),""))</f>
        <v/>
      </c>
      <c r="E386" t="str">
        <f t="shared" ca="1" si="7"/>
        <v/>
      </c>
      <c r="F386" s="120" t="str" cm="1">
        <f t="array" ref="F386">IF(A386&lt;&gt;"",INDEX(BDD_REVETEMENTS_EXTERIEURS!A:BV,E386,MATCH($F$8,REFERENCEMENT_FACADE[#Headers],0)),"")</f>
        <v/>
      </c>
    </row>
    <row r="387" spans="1:6" x14ac:dyDescent="0.25">
      <c r="A387" s="3" t="str">
        <f>IF(AND(A386&lt;COUNTIF(REFERENCEMENT_FACADE[DATE REFERENCEMENT],"&lt;&gt;"&amp;""),A386&gt;0),'PR-tampon'!A386+1,"")</f>
        <v/>
      </c>
      <c r="B387" s="3" t="str">
        <f>IFERROR(IF(A387="","",VLOOKUP($A387,REFERENCEMENT_FACADE[[Ordre]:[Eligibilité procédé]],2,FALSE)),"")</f>
        <v/>
      </c>
      <c r="C387" t="str" cm="1">
        <f t="array" ref="C387">IF(B387&lt;&gt;"",INDEX(BDD_REVETEMENTS_EXTERIEURS!A:CJ,B387,MATCH($C$8,REFERENCEMENT_FACADE[#Headers],0)),"")</f>
        <v/>
      </c>
      <c r="D387" t="str">
        <f ca="1">IF($B$6=TRUE,IF(C387&lt;&gt;"",COUNTIF(INDIRECT("$C$"&amp;ROW($C$9)&amp;":$C$"&amp;487-COUNTBLANK($C$9:$C$487)),"&lt;"&amp;C387)+COUNTIF(C$9:C387,C387),""),IF(C387&lt;&gt;"",COUNTIF(INDIRECT("$C$"&amp;ROW($C$9)&amp;":$C$"&amp;487-COUNTBLANK($C$9:$C$487)),"&gt;"&amp;C387)+COUNTIF(C$9:C387,C387),""))</f>
        <v/>
      </c>
      <c r="E387" t="str">
        <f t="shared" ca="1" si="7"/>
        <v/>
      </c>
      <c r="F387" s="120" t="str" cm="1">
        <f t="array" ref="F387">IF(A387&lt;&gt;"",INDEX(BDD_REVETEMENTS_EXTERIEURS!A:BV,E387,MATCH($F$8,REFERENCEMENT_FACADE[#Headers],0)),"")</f>
        <v/>
      </c>
    </row>
    <row r="388" spans="1:6" x14ac:dyDescent="0.25">
      <c r="A388" s="3" t="str">
        <f>IF(AND(A387&lt;COUNTIF(REFERENCEMENT_FACADE[DATE REFERENCEMENT],"&lt;&gt;"&amp;""),A387&gt;0),'PR-tampon'!A387+1,"")</f>
        <v/>
      </c>
      <c r="B388" s="3" t="str">
        <f>IFERROR(IF(A388="","",VLOOKUP($A388,REFERENCEMENT_FACADE[[Ordre]:[Eligibilité procédé]],2,FALSE)),"")</f>
        <v/>
      </c>
      <c r="C388" t="str" cm="1">
        <f t="array" ref="C388">IF(B388&lt;&gt;"",INDEX(BDD_REVETEMENTS_EXTERIEURS!A:CJ,B388,MATCH($C$8,REFERENCEMENT_FACADE[#Headers],0)),"")</f>
        <v/>
      </c>
      <c r="D388" t="str">
        <f ca="1">IF($B$6=TRUE,IF(C388&lt;&gt;"",COUNTIF(INDIRECT("$C$"&amp;ROW($C$9)&amp;":$C$"&amp;487-COUNTBLANK($C$9:$C$487)),"&lt;"&amp;C388)+COUNTIF(C$9:C388,C388),""),IF(C388&lt;&gt;"",COUNTIF(INDIRECT("$C$"&amp;ROW($C$9)&amp;":$C$"&amp;487-COUNTBLANK($C$9:$C$487)),"&gt;"&amp;C388)+COUNTIF(C$9:C388,C388),""))</f>
        <v/>
      </c>
      <c r="E388" t="str">
        <f t="shared" ca="1" si="7"/>
        <v/>
      </c>
      <c r="F388" s="120" t="str" cm="1">
        <f t="array" ref="F388">IF(A388&lt;&gt;"",INDEX(BDD_REVETEMENTS_EXTERIEURS!A:BV,E388,MATCH($F$8,REFERENCEMENT_FACADE[#Headers],0)),"")</f>
        <v/>
      </c>
    </row>
    <row r="389" spans="1:6" x14ac:dyDescent="0.25">
      <c r="A389" s="3" t="str">
        <f>IF(AND(A388&lt;COUNTIF(REFERENCEMENT_FACADE[DATE REFERENCEMENT],"&lt;&gt;"&amp;""),A388&gt;0),'PR-tampon'!A388+1,"")</f>
        <v/>
      </c>
      <c r="B389" s="3" t="str">
        <f>IFERROR(IF(A389="","",VLOOKUP($A389,REFERENCEMENT_FACADE[[Ordre]:[Eligibilité procédé]],2,FALSE)),"")</f>
        <v/>
      </c>
      <c r="C389" t="str" cm="1">
        <f t="array" ref="C389">IF(B389&lt;&gt;"",INDEX(BDD_REVETEMENTS_EXTERIEURS!A:CJ,B389,MATCH($C$8,REFERENCEMENT_FACADE[#Headers],0)),"")</f>
        <v/>
      </c>
      <c r="D389" t="str">
        <f ca="1">IF($B$6=TRUE,IF(C389&lt;&gt;"",COUNTIF(INDIRECT("$C$"&amp;ROW($C$9)&amp;":$C$"&amp;487-COUNTBLANK($C$9:$C$487)),"&lt;"&amp;C389)+COUNTIF(C$9:C389,C389),""),IF(C389&lt;&gt;"",COUNTIF(INDIRECT("$C$"&amp;ROW($C$9)&amp;":$C$"&amp;487-COUNTBLANK($C$9:$C$487)),"&gt;"&amp;C389)+COUNTIF(C$9:C389,C389),""))</f>
        <v/>
      </c>
      <c r="E389" t="str">
        <f t="shared" ca="1" si="7"/>
        <v/>
      </c>
      <c r="F389" s="120" t="str" cm="1">
        <f t="array" ref="F389">IF(A389&lt;&gt;"",INDEX(BDD_REVETEMENTS_EXTERIEURS!A:BV,E389,MATCH($F$8,REFERENCEMENT_FACADE[#Headers],0)),"")</f>
        <v/>
      </c>
    </row>
    <row r="390" spans="1:6" x14ac:dyDescent="0.25">
      <c r="A390" s="3" t="str">
        <f>IF(AND(A389&lt;COUNTIF(REFERENCEMENT_FACADE[DATE REFERENCEMENT],"&lt;&gt;"&amp;""),A389&gt;0),'PR-tampon'!A389+1,"")</f>
        <v/>
      </c>
      <c r="B390" s="3" t="str">
        <f>IFERROR(IF(A390="","",VLOOKUP($A390,REFERENCEMENT_FACADE[[Ordre]:[Eligibilité procédé]],2,FALSE)),"")</f>
        <v/>
      </c>
      <c r="C390" t="str" cm="1">
        <f t="array" ref="C390">IF(B390&lt;&gt;"",INDEX(BDD_REVETEMENTS_EXTERIEURS!A:CJ,B390,MATCH($C$8,REFERENCEMENT_FACADE[#Headers],0)),"")</f>
        <v/>
      </c>
      <c r="D390" t="str">
        <f ca="1">IF($B$6=TRUE,IF(C390&lt;&gt;"",COUNTIF(INDIRECT("$C$"&amp;ROW($C$9)&amp;":$C$"&amp;487-COUNTBLANK($C$9:$C$487)),"&lt;"&amp;C390)+COUNTIF(C$9:C390,C390),""),IF(C390&lt;&gt;"",COUNTIF(INDIRECT("$C$"&amp;ROW($C$9)&amp;":$C$"&amp;487-COUNTBLANK($C$9:$C$487)),"&gt;"&amp;C390)+COUNTIF(C$9:C390,C390),""))</f>
        <v/>
      </c>
      <c r="E390" t="str">
        <f t="shared" ca="1" si="7"/>
        <v/>
      </c>
      <c r="F390" s="120" t="str" cm="1">
        <f t="array" ref="F390">IF(A390&lt;&gt;"",INDEX(BDD_REVETEMENTS_EXTERIEURS!A:BV,E390,MATCH($F$8,REFERENCEMENT_FACADE[#Headers],0)),"")</f>
        <v/>
      </c>
    </row>
    <row r="391" spans="1:6" x14ac:dyDescent="0.25">
      <c r="A391" s="3" t="str">
        <f>IF(AND(A390&lt;COUNTIF(REFERENCEMENT_FACADE[DATE REFERENCEMENT],"&lt;&gt;"&amp;""),A390&gt;0),'PR-tampon'!A390+1,"")</f>
        <v/>
      </c>
      <c r="B391" s="3" t="str">
        <f>IFERROR(IF(A391="","",VLOOKUP($A391,REFERENCEMENT_FACADE[[Ordre]:[Eligibilité procédé]],2,FALSE)),"")</f>
        <v/>
      </c>
      <c r="C391" t="str" cm="1">
        <f t="array" ref="C391">IF(B391&lt;&gt;"",INDEX(BDD_REVETEMENTS_EXTERIEURS!A:CJ,B391,MATCH($C$8,REFERENCEMENT_FACADE[#Headers],0)),"")</f>
        <v/>
      </c>
      <c r="D391" t="str">
        <f ca="1">IF($B$6=TRUE,IF(C391&lt;&gt;"",COUNTIF(INDIRECT("$C$"&amp;ROW($C$9)&amp;":$C$"&amp;487-COUNTBLANK($C$9:$C$487)),"&lt;"&amp;C391)+COUNTIF(C$9:C391,C391),""),IF(C391&lt;&gt;"",COUNTIF(INDIRECT("$C$"&amp;ROW($C$9)&amp;":$C$"&amp;487-COUNTBLANK($C$9:$C$487)),"&gt;"&amp;C391)+COUNTIF(C$9:C391,C391),""))</f>
        <v/>
      </c>
      <c r="E391" t="str">
        <f t="shared" ca="1" si="7"/>
        <v/>
      </c>
      <c r="F391" s="120" t="str" cm="1">
        <f t="array" ref="F391">IF(A391&lt;&gt;"",INDEX(BDD_REVETEMENTS_EXTERIEURS!A:BV,E391,MATCH($F$8,REFERENCEMENT_FACADE[#Headers],0)),"")</f>
        <v/>
      </c>
    </row>
    <row r="392" spans="1:6" x14ac:dyDescent="0.25">
      <c r="A392" s="3" t="str">
        <f>IF(AND(A391&lt;COUNTIF(REFERENCEMENT_FACADE[DATE REFERENCEMENT],"&lt;&gt;"&amp;""),A391&gt;0),'PR-tampon'!A391+1,"")</f>
        <v/>
      </c>
      <c r="B392" s="3" t="str">
        <f>IFERROR(IF(A392="","",VLOOKUP($A392,REFERENCEMENT_FACADE[[Ordre]:[Eligibilité procédé]],2,FALSE)),"")</f>
        <v/>
      </c>
      <c r="C392" t="str" cm="1">
        <f t="array" ref="C392">IF(B392&lt;&gt;"",INDEX(BDD_REVETEMENTS_EXTERIEURS!A:CJ,B392,MATCH($C$8,REFERENCEMENT_FACADE[#Headers],0)),"")</f>
        <v/>
      </c>
      <c r="D392" t="str">
        <f ca="1">IF($B$6=TRUE,IF(C392&lt;&gt;"",COUNTIF(INDIRECT("$C$"&amp;ROW($C$9)&amp;":$C$"&amp;487-COUNTBLANK($C$9:$C$487)),"&lt;"&amp;C392)+COUNTIF(C$9:C392,C392),""),IF(C392&lt;&gt;"",COUNTIF(INDIRECT("$C$"&amp;ROW($C$9)&amp;":$C$"&amp;487-COUNTBLANK($C$9:$C$487)),"&gt;"&amp;C392)+COUNTIF(C$9:C392,C392),""))</f>
        <v/>
      </c>
      <c r="E392" t="str">
        <f t="shared" ca="1" si="7"/>
        <v/>
      </c>
      <c r="F392" s="120" t="str" cm="1">
        <f t="array" ref="F392">IF(A392&lt;&gt;"",INDEX(BDD_REVETEMENTS_EXTERIEURS!A:BV,E392,MATCH($F$8,REFERENCEMENT_FACADE[#Headers],0)),"")</f>
        <v/>
      </c>
    </row>
    <row r="393" spans="1:6" x14ac:dyDescent="0.25">
      <c r="A393" s="3" t="str">
        <f>IF(AND(A392&lt;COUNTIF(REFERENCEMENT_FACADE[DATE REFERENCEMENT],"&lt;&gt;"&amp;""),A392&gt;0),'PR-tampon'!A392+1,"")</f>
        <v/>
      </c>
      <c r="B393" s="3" t="str">
        <f>IFERROR(IF(A393="","",VLOOKUP($A393,REFERENCEMENT_FACADE[[Ordre]:[Eligibilité procédé]],2,FALSE)),"")</f>
        <v/>
      </c>
      <c r="C393" t="str" cm="1">
        <f t="array" ref="C393">IF(B393&lt;&gt;"",INDEX(BDD_REVETEMENTS_EXTERIEURS!A:CJ,B393,MATCH($C$8,REFERENCEMENT_FACADE[#Headers],0)),"")</f>
        <v/>
      </c>
      <c r="D393" t="str">
        <f ca="1">IF($B$6=TRUE,IF(C393&lt;&gt;"",COUNTIF(INDIRECT("$C$"&amp;ROW($C$9)&amp;":$C$"&amp;487-COUNTBLANK($C$9:$C$487)),"&lt;"&amp;C393)+COUNTIF(C$9:C393,C393),""),IF(C393&lt;&gt;"",COUNTIF(INDIRECT("$C$"&amp;ROW($C$9)&amp;":$C$"&amp;487-COUNTBLANK($C$9:$C$487)),"&gt;"&amp;C393)+COUNTIF(C$9:C393,C393),""))</f>
        <v/>
      </c>
      <c r="E393" t="str">
        <f t="shared" ca="1" si="7"/>
        <v/>
      </c>
      <c r="F393" s="120" t="str" cm="1">
        <f t="array" ref="F393">IF(A393&lt;&gt;"",INDEX(BDD_REVETEMENTS_EXTERIEURS!A:BV,E393,MATCH($F$8,REFERENCEMENT_FACADE[#Headers],0)),"")</f>
        <v/>
      </c>
    </row>
    <row r="394" spans="1:6" x14ac:dyDescent="0.25">
      <c r="A394" s="3" t="str">
        <f>IF(AND(A393&lt;COUNTIF(REFERENCEMENT_FACADE[DATE REFERENCEMENT],"&lt;&gt;"&amp;""),A393&gt;0),'PR-tampon'!A393+1,"")</f>
        <v/>
      </c>
      <c r="B394" s="3" t="str">
        <f>IFERROR(IF(A394="","",VLOOKUP($A394,REFERENCEMENT_FACADE[[Ordre]:[Eligibilité procédé]],2,FALSE)),"")</f>
        <v/>
      </c>
      <c r="C394" t="str" cm="1">
        <f t="array" ref="C394">IF(B394&lt;&gt;"",INDEX(BDD_REVETEMENTS_EXTERIEURS!A:CJ,B394,MATCH($C$8,REFERENCEMENT_FACADE[#Headers],0)),"")</f>
        <v/>
      </c>
      <c r="D394" t="str">
        <f ca="1">IF($B$6=TRUE,IF(C394&lt;&gt;"",COUNTIF(INDIRECT("$C$"&amp;ROW($C$9)&amp;":$C$"&amp;487-COUNTBLANK($C$9:$C$487)),"&lt;"&amp;C394)+COUNTIF(C$9:C394,C394),""),IF(C394&lt;&gt;"",COUNTIF(INDIRECT("$C$"&amp;ROW($C$9)&amp;":$C$"&amp;487-COUNTBLANK($C$9:$C$487)),"&gt;"&amp;C394)+COUNTIF(C$9:C394,C394),""))</f>
        <v/>
      </c>
      <c r="E394" t="str">
        <f t="shared" ref="E394:E457" ca="1" si="8">IFERROR(INDEX($A$9:$D$486,MATCH(ROW(D394)-ROW($B$8),$D$9:$D$486,0),2),"")</f>
        <v/>
      </c>
      <c r="F394" s="120" t="str" cm="1">
        <f t="array" ref="F394">IF(A394&lt;&gt;"",INDEX(BDD_REVETEMENTS_EXTERIEURS!A:BV,E394,MATCH($F$8,REFERENCEMENT_FACADE[#Headers],0)),"")</f>
        <v/>
      </c>
    </row>
    <row r="395" spans="1:6" x14ac:dyDescent="0.25">
      <c r="A395" s="3" t="str">
        <f>IF(AND(A394&lt;COUNTIF(REFERENCEMENT_FACADE[DATE REFERENCEMENT],"&lt;&gt;"&amp;""),A394&gt;0),'PR-tampon'!A394+1,"")</f>
        <v/>
      </c>
      <c r="B395" s="3" t="str">
        <f>IFERROR(IF(A395="","",VLOOKUP($A395,REFERENCEMENT_FACADE[[Ordre]:[Eligibilité procédé]],2,FALSE)),"")</f>
        <v/>
      </c>
      <c r="C395" t="str" cm="1">
        <f t="array" ref="C395">IF(B395&lt;&gt;"",INDEX(BDD_REVETEMENTS_EXTERIEURS!A:CJ,B395,MATCH($C$8,REFERENCEMENT_FACADE[#Headers],0)),"")</f>
        <v/>
      </c>
      <c r="D395" t="str">
        <f ca="1">IF($B$6=TRUE,IF(C395&lt;&gt;"",COUNTIF(INDIRECT("$C$"&amp;ROW($C$9)&amp;":$C$"&amp;487-COUNTBLANK($C$9:$C$487)),"&lt;"&amp;C395)+COUNTIF(C$9:C395,C395),""),IF(C395&lt;&gt;"",COUNTIF(INDIRECT("$C$"&amp;ROW($C$9)&amp;":$C$"&amp;487-COUNTBLANK($C$9:$C$487)),"&gt;"&amp;C395)+COUNTIF(C$9:C395,C395),""))</f>
        <v/>
      </c>
      <c r="E395" t="str">
        <f t="shared" ca="1" si="8"/>
        <v/>
      </c>
      <c r="F395" s="120" t="str" cm="1">
        <f t="array" ref="F395">IF(A395&lt;&gt;"",INDEX(BDD_REVETEMENTS_EXTERIEURS!A:BV,E395,MATCH($F$8,REFERENCEMENT_FACADE[#Headers],0)),"")</f>
        <v/>
      </c>
    </row>
    <row r="396" spans="1:6" x14ac:dyDescent="0.25">
      <c r="A396" s="3" t="str">
        <f>IF(AND(A395&lt;COUNTIF(REFERENCEMENT_FACADE[DATE REFERENCEMENT],"&lt;&gt;"&amp;""),A395&gt;0),'PR-tampon'!A395+1,"")</f>
        <v/>
      </c>
      <c r="B396" s="3" t="str">
        <f>IFERROR(IF(A396="","",VLOOKUP($A396,REFERENCEMENT_FACADE[[Ordre]:[Eligibilité procédé]],2,FALSE)),"")</f>
        <v/>
      </c>
      <c r="C396" t="str" cm="1">
        <f t="array" ref="C396">IF(B396&lt;&gt;"",INDEX(BDD_REVETEMENTS_EXTERIEURS!A:CJ,B396,MATCH($C$8,REFERENCEMENT_FACADE[#Headers],0)),"")</f>
        <v/>
      </c>
      <c r="D396" t="str">
        <f ca="1">IF($B$6=TRUE,IF(C396&lt;&gt;"",COUNTIF(INDIRECT("$C$"&amp;ROW($C$9)&amp;":$C$"&amp;487-COUNTBLANK($C$9:$C$487)),"&lt;"&amp;C396)+COUNTIF(C$9:C396,C396),""),IF(C396&lt;&gt;"",COUNTIF(INDIRECT("$C$"&amp;ROW($C$9)&amp;":$C$"&amp;487-COUNTBLANK($C$9:$C$487)),"&gt;"&amp;C396)+COUNTIF(C$9:C396,C396),""))</f>
        <v/>
      </c>
      <c r="E396" t="str">
        <f t="shared" ca="1" si="8"/>
        <v/>
      </c>
      <c r="F396" s="120" t="str" cm="1">
        <f t="array" ref="F396">IF(A396&lt;&gt;"",INDEX(BDD_REVETEMENTS_EXTERIEURS!A:BV,E396,MATCH($F$8,REFERENCEMENT_FACADE[#Headers],0)),"")</f>
        <v/>
      </c>
    </row>
    <row r="397" spans="1:6" x14ac:dyDescent="0.25">
      <c r="A397" s="3" t="str">
        <f>IF(AND(A396&lt;COUNTIF(REFERENCEMENT_FACADE[DATE REFERENCEMENT],"&lt;&gt;"&amp;""),A396&gt;0),'PR-tampon'!A396+1,"")</f>
        <v/>
      </c>
      <c r="B397" s="3" t="str">
        <f>IFERROR(IF(A397="","",VLOOKUP($A397,REFERENCEMENT_FACADE[[Ordre]:[Eligibilité procédé]],2,FALSE)),"")</f>
        <v/>
      </c>
      <c r="C397" t="str" cm="1">
        <f t="array" ref="C397">IF(B397&lt;&gt;"",INDEX(BDD_REVETEMENTS_EXTERIEURS!A:CJ,B397,MATCH($C$8,REFERENCEMENT_FACADE[#Headers],0)),"")</f>
        <v/>
      </c>
      <c r="D397" t="str">
        <f ca="1">IF($B$6=TRUE,IF(C397&lt;&gt;"",COUNTIF(INDIRECT("$C$"&amp;ROW($C$9)&amp;":$C$"&amp;487-COUNTBLANK($C$9:$C$487)),"&lt;"&amp;C397)+COUNTIF(C$9:C397,C397),""),IF(C397&lt;&gt;"",COUNTIF(INDIRECT("$C$"&amp;ROW($C$9)&amp;":$C$"&amp;487-COUNTBLANK($C$9:$C$487)),"&gt;"&amp;C397)+COUNTIF(C$9:C397,C397),""))</f>
        <v/>
      </c>
      <c r="E397" t="str">
        <f t="shared" ca="1" si="8"/>
        <v/>
      </c>
      <c r="F397" s="120" t="str" cm="1">
        <f t="array" ref="F397">IF(A397&lt;&gt;"",INDEX(BDD_REVETEMENTS_EXTERIEURS!A:BV,E397,MATCH($F$8,REFERENCEMENT_FACADE[#Headers],0)),"")</f>
        <v/>
      </c>
    </row>
    <row r="398" spans="1:6" x14ac:dyDescent="0.25">
      <c r="A398" s="3" t="str">
        <f>IF(AND(A397&lt;COUNTIF(REFERENCEMENT_FACADE[DATE REFERENCEMENT],"&lt;&gt;"&amp;""),A397&gt;0),'PR-tampon'!A397+1,"")</f>
        <v/>
      </c>
      <c r="B398" s="3" t="str">
        <f>IFERROR(IF(A398="","",VLOOKUP($A398,REFERENCEMENT_FACADE[[Ordre]:[Eligibilité procédé]],2,FALSE)),"")</f>
        <v/>
      </c>
      <c r="C398" t="str" cm="1">
        <f t="array" ref="C398">IF(B398&lt;&gt;"",INDEX(BDD_REVETEMENTS_EXTERIEURS!A:CJ,B398,MATCH($C$8,REFERENCEMENT_FACADE[#Headers],0)),"")</f>
        <v/>
      </c>
      <c r="D398" t="str">
        <f ca="1">IF($B$6=TRUE,IF(C398&lt;&gt;"",COUNTIF(INDIRECT("$C$"&amp;ROW($C$9)&amp;":$C$"&amp;487-COUNTBLANK($C$9:$C$487)),"&lt;"&amp;C398)+COUNTIF(C$9:C398,C398),""),IF(C398&lt;&gt;"",COUNTIF(INDIRECT("$C$"&amp;ROW($C$9)&amp;":$C$"&amp;487-COUNTBLANK($C$9:$C$487)),"&gt;"&amp;C398)+COUNTIF(C$9:C398,C398),""))</f>
        <v/>
      </c>
      <c r="E398" t="str">
        <f t="shared" ca="1" si="8"/>
        <v/>
      </c>
      <c r="F398" s="120" t="str" cm="1">
        <f t="array" ref="F398">IF(A398&lt;&gt;"",INDEX(BDD_REVETEMENTS_EXTERIEURS!A:BV,E398,MATCH($F$8,REFERENCEMENT_FACADE[#Headers],0)),"")</f>
        <v/>
      </c>
    </row>
    <row r="399" spans="1:6" x14ac:dyDescent="0.25">
      <c r="A399" s="3" t="str">
        <f>IF(AND(A398&lt;COUNTIF(REFERENCEMENT_FACADE[DATE REFERENCEMENT],"&lt;&gt;"&amp;""),A398&gt;0),'PR-tampon'!A398+1,"")</f>
        <v/>
      </c>
      <c r="B399" s="3" t="str">
        <f>IFERROR(IF(A399="","",VLOOKUP($A399,REFERENCEMENT_FACADE[[Ordre]:[Eligibilité procédé]],2,FALSE)),"")</f>
        <v/>
      </c>
      <c r="C399" t="str" cm="1">
        <f t="array" ref="C399">IF(B399&lt;&gt;"",INDEX(BDD_REVETEMENTS_EXTERIEURS!A:CJ,B399,MATCH($C$8,REFERENCEMENT_FACADE[#Headers],0)),"")</f>
        <v/>
      </c>
      <c r="D399" t="str">
        <f ca="1">IF($B$6=TRUE,IF(C399&lt;&gt;"",COUNTIF(INDIRECT("$C$"&amp;ROW($C$9)&amp;":$C$"&amp;487-COUNTBLANK($C$9:$C$487)),"&lt;"&amp;C399)+COUNTIF(C$9:C399,C399),""),IF(C399&lt;&gt;"",COUNTIF(INDIRECT("$C$"&amp;ROW($C$9)&amp;":$C$"&amp;487-COUNTBLANK($C$9:$C$487)),"&gt;"&amp;C399)+COUNTIF(C$9:C399,C399),""))</f>
        <v/>
      </c>
      <c r="E399" t="str">
        <f t="shared" ca="1" si="8"/>
        <v/>
      </c>
      <c r="F399" s="120" t="str" cm="1">
        <f t="array" ref="F399">IF(A399&lt;&gt;"",INDEX(BDD_REVETEMENTS_EXTERIEURS!A:BV,E399,MATCH($F$8,REFERENCEMENT_FACADE[#Headers],0)),"")</f>
        <v/>
      </c>
    </row>
    <row r="400" spans="1:6" x14ac:dyDescent="0.25">
      <c r="A400" s="3" t="str">
        <f>IF(AND(A399&lt;COUNTIF(REFERENCEMENT_FACADE[DATE REFERENCEMENT],"&lt;&gt;"&amp;""),A399&gt;0),'PR-tampon'!A399+1,"")</f>
        <v/>
      </c>
      <c r="B400" s="3" t="str">
        <f>IFERROR(IF(A400="","",VLOOKUP($A400,REFERENCEMENT_FACADE[[Ordre]:[Eligibilité procédé]],2,FALSE)),"")</f>
        <v/>
      </c>
      <c r="C400" t="str" cm="1">
        <f t="array" ref="C400">IF(B400&lt;&gt;"",INDEX(BDD_REVETEMENTS_EXTERIEURS!A:CJ,B400,MATCH($C$8,REFERENCEMENT_FACADE[#Headers],0)),"")</f>
        <v/>
      </c>
      <c r="D400" t="str">
        <f ca="1">IF($B$6=TRUE,IF(C400&lt;&gt;"",COUNTIF(INDIRECT("$C$"&amp;ROW($C$9)&amp;":$C$"&amp;487-COUNTBLANK($C$9:$C$487)),"&lt;"&amp;C400)+COUNTIF(C$9:C400,C400),""),IF(C400&lt;&gt;"",COUNTIF(INDIRECT("$C$"&amp;ROW($C$9)&amp;":$C$"&amp;487-COUNTBLANK($C$9:$C$487)),"&gt;"&amp;C400)+COUNTIF(C$9:C400,C400),""))</f>
        <v/>
      </c>
      <c r="E400" t="str">
        <f t="shared" ca="1" si="8"/>
        <v/>
      </c>
      <c r="F400" s="120" t="str" cm="1">
        <f t="array" ref="F400">IF(A400&lt;&gt;"",INDEX(BDD_REVETEMENTS_EXTERIEURS!A:BV,E400,MATCH($F$8,REFERENCEMENT_FACADE[#Headers],0)),"")</f>
        <v/>
      </c>
    </row>
    <row r="401" spans="1:6" x14ac:dyDescent="0.25">
      <c r="A401" s="3" t="str">
        <f>IF(AND(A400&lt;COUNTIF(REFERENCEMENT_FACADE[DATE REFERENCEMENT],"&lt;&gt;"&amp;""),A400&gt;0),'PR-tampon'!A400+1,"")</f>
        <v/>
      </c>
      <c r="B401" s="3" t="str">
        <f>IFERROR(IF(A401="","",VLOOKUP($A401,REFERENCEMENT_FACADE[[Ordre]:[Eligibilité procédé]],2,FALSE)),"")</f>
        <v/>
      </c>
      <c r="C401" t="str" cm="1">
        <f t="array" ref="C401">IF(B401&lt;&gt;"",INDEX(BDD_REVETEMENTS_EXTERIEURS!A:CJ,B401,MATCH($C$8,REFERENCEMENT_FACADE[#Headers],0)),"")</f>
        <v/>
      </c>
      <c r="D401" t="str">
        <f ca="1">IF($B$6=TRUE,IF(C401&lt;&gt;"",COUNTIF(INDIRECT("$C$"&amp;ROW($C$9)&amp;":$C$"&amp;487-COUNTBLANK($C$9:$C$487)),"&lt;"&amp;C401)+COUNTIF(C$9:C401,C401),""),IF(C401&lt;&gt;"",COUNTIF(INDIRECT("$C$"&amp;ROW($C$9)&amp;":$C$"&amp;487-COUNTBLANK($C$9:$C$487)),"&gt;"&amp;C401)+COUNTIF(C$9:C401,C401),""))</f>
        <v/>
      </c>
      <c r="E401" t="str">
        <f t="shared" ca="1" si="8"/>
        <v/>
      </c>
      <c r="F401" s="120" t="str" cm="1">
        <f t="array" ref="F401">IF(A401&lt;&gt;"",INDEX(BDD_REVETEMENTS_EXTERIEURS!A:BV,E401,MATCH($F$8,REFERENCEMENT_FACADE[#Headers],0)),"")</f>
        <v/>
      </c>
    </row>
    <row r="402" spans="1:6" x14ac:dyDescent="0.25">
      <c r="A402" s="3" t="str">
        <f>IF(AND(A401&lt;COUNTIF(REFERENCEMENT_FACADE[DATE REFERENCEMENT],"&lt;&gt;"&amp;""),A401&gt;0),'PR-tampon'!A401+1,"")</f>
        <v/>
      </c>
      <c r="B402" s="3" t="str">
        <f>IFERROR(IF(A402="","",VLOOKUP($A402,REFERENCEMENT_FACADE[[Ordre]:[Eligibilité procédé]],2,FALSE)),"")</f>
        <v/>
      </c>
      <c r="C402" t="str" cm="1">
        <f t="array" ref="C402">IF(B402&lt;&gt;"",INDEX(BDD_REVETEMENTS_EXTERIEURS!A:CJ,B402,MATCH($C$8,REFERENCEMENT_FACADE[#Headers],0)),"")</f>
        <v/>
      </c>
      <c r="D402" t="str">
        <f ca="1">IF($B$6=TRUE,IF(C402&lt;&gt;"",COUNTIF(INDIRECT("$C$"&amp;ROW($C$9)&amp;":$C$"&amp;487-COUNTBLANK($C$9:$C$487)),"&lt;"&amp;C402)+COUNTIF(C$9:C402,C402),""),IF(C402&lt;&gt;"",COUNTIF(INDIRECT("$C$"&amp;ROW($C$9)&amp;":$C$"&amp;487-COUNTBLANK($C$9:$C$487)),"&gt;"&amp;C402)+COUNTIF(C$9:C402,C402),""))</f>
        <v/>
      </c>
      <c r="E402" t="str">
        <f t="shared" ca="1" si="8"/>
        <v/>
      </c>
      <c r="F402" s="120" t="str" cm="1">
        <f t="array" ref="F402">IF(A402&lt;&gt;"",INDEX(BDD_REVETEMENTS_EXTERIEURS!A:BV,E402,MATCH($F$8,REFERENCEMENT_FACADE[#Headers],0)),"")</f>
        <v/>
      </c>
    </row>
    <row r="403" spans="1:6" x14ac:dyDescent="0.25">
      <c r="A403" s="3" t="str">
        <f>IF(AND(A402&lt;COUNTIF(REFERENCEMENT_FACADE[DATE REFERENCEMENT],"&lt;&gt;"&amp;""),A402&gt;0),'PR-tampon'!A402+1,"")</f>
        <v/>
      </c>
      <c r="B403" s="3" t="str">
        <f>IFERROR(IF(A403="","",VLOOKUP($A403,REFERENCEMENT_FACADE[[Ordre]:[Eligibilité procédé]],2,FALSE)),"")</f>
        <v/>
      </c>
      <c r="C403" t="str" cm="1">
        <f t="array" ref="C403">IF(B403&lt;&gt;"",INDEX(BDD_REVETEMENTS_EXTERIEURS!A:CJ,B403,MATCH($C$8,REFERENCEMENT_FACADE[#Headers],0)),"")</f>
        <v/>
      </c>
      <c r="D403" t="str">
        <f ca="1">IF($B$6=TRUE,IF(C403&lt;&gt;"",COUNTIF(INDIRECT("$C$"&amp;ROW($C$9)&amp;":$C$"&amp;487-COUNTBLANK($C$9:$C$487)),"&lt;"&amp;C403)+COUNTIF(C$9:C403,C403),""),IF(C403&lt;&gt;"",COUNTIF(INDIRECT("$C$"&amp;ROW($C$9)&amp;":$C$"&amp;487-COUNTBLANK($C$9:$C$487)),"&gt;"&amp;C403)+COUNTIF(C$9:C403,C403),""))</f>
        <v/>
      </c>
      <c r="E403" t="str">
        <f t="shared" ca="1" si="8"/>
        <v/>
      </c>
      <c r="F403" s="120" t="str" cm="1">
        <f t="array" ref="F403">IF(A403&lt;&gt;"",INDEX(BDD_REVETEMENTS_EXTERIEURS!A:BV,E403,MATCH($F$8,REFERENCEMENT_FACADE[#Headers],0)),"")</f>
        <v/>
      </c>
    </row>
    <row r="404" spans="1:6" x14ac:dyDescent="0.25">
      <c r="A404" s="3" t="str">
        <f>IF(AND(A403&lt;COUNTIF(REFERENCEMENT_FACADE[DATE REFERENCEMENT],"&lt;&gt;"&amp;""),A403&gt;0),'PR-tampon'!A403+1,"")</f>
        <v/>
      </c>
      <c r="B404" s="3" t="str">
        <f>IFERROR(IF(A404="","",VLOOKUP($A404,REFERENCEMENT_FACADE[[Ordre]:[Eligibilité procédé]],2,FALSE)),"")</f>
        <v/>
      </c>
      <c r="C404" t="str" cm="1">
        <f t="array" ref="C404">IF(B404&lt;&gt;"",INDEX(BDD_REVETEMENTS_EXTERIEURS!A:CJ,B404,MATCH($C$8,REFERENCEMENT_FACADE[#Headers],0)),"")</f>
        <v/>
      </c>
      <c r="D404" t="str">
        <f ca="1">IF($B$6=TRUE,IF(C404&lt;&gt;"",COUNTIF(INDIRECT("$C$"&amp;ROW($C$9)&amp;":$C$"&amp;487-COUNTBLANK($C$9:$C$487)),"&lt;"&amp;C404)+COUNTIF(C$9:C404,C404),""),IF(C404&lt;&gt;"",COUNTIF(INDIRECT("$C$"&amp;ROW($C$9)&amp;":$C$"&amp;487-COUNTBLANK($C$9:$C$487)),"&gt;"&amp;C404)+COUNTIF(C$9:C404,C404),""))</f>
        <v/>
      </c>
      <c r="E404" t="str">
        <f t="shared" ca="1" si="8"/>
        <v/>
      </c>
      <c r="F404" s="120" t="str" cm="1">
        <f t="array" ref="F404">IF(A404&lt;&gt;"",INDEX(BDD_REVETEMENTS_EXTERIEURS!A:BV,E404,MATCH($F$8,REFERENCEMENT_FACADE[#Headers],0)),"")</f>
        <v/>
      </c>
    </row>
    <row r="405" spans="1:6" x14ac:dyDescent="0.25">
      <c r="A405" s="3" t="str">
        <f>IF(AND(A404&lt;COUNTIF(REFERENCEMENT_FACADE[DATE REFERENCEMENT],"&lt;&gt;"&amp;""),A404&gt;0),'PR-tampon'!A404+1,"")</f>
        <v/>
      </c>
      <c r="B405" s="3" t="str">
        <f>IFERROR(IF(A405="","",VLOOKUP($A405,REFERENCEMENT_FACADE[[Ordre]:[Eligibilité procédé]],2,FALSE)),"")</f>
        <v/>
      </c>
      <c r="C405" t="str" cm="1">
        <f t="array" ref="C405">IF(B405&lt;&gt;"",INDEX(BDD_REVETEMENTS_EXTERIEURS!A:CJ,B405,MATCH($C$8,REFERENCEMENT_FACADE[#Headers],0)),"")</f>
        <v/>
      </c>
      <c r="D405" t="str">
        <f ca="1">IF($B$6=TRUE,IF(C405&lt;&gt;"",COUNTIF(INDIRECT("$C$"&amp;ROW($C$9)&amp;":$C$"&amp;487-COUNTBLANK($C$9:$C$487)),"&lt;"&amp;C405)+COUNTIF(C$9:C405,C405),""),IF(C405&lt;&gt;"",COUNTIF(INDIRECT("$C$"&amp;ROW($C$9)&amp;":$C$"&amp;487-COUNTBLANK($C$9:$C$487)),"&gt;"&amp;C405)+COUNTIF(C$9:C405,C405),""))</f>
        <v/>
      </c>
      <c r="E405" t="str">
        <f t="shared" ca="1" si="8"/>
        <v/>
      </c>
      <c r="F405" s="120" t="str" cm="1">
        <f t="array" ref="F405">IF(A405&lt;&gt;"",INDEX(BDD_REVETEMENTS_EXTERIEURS!A:BV,E405,MATCH($F$8,REFERENCEMENT_FACADE[#Headers],0)),"")</f>
        <v/>
      </c>
    </row>
    <row r="406" spans="1:6" x14ac:dyDescent="0.25">
      <c r="A406" s="3" t="str">
        <f>IF(AND(A405&lt;COUNTIF(REFERENCEMENT_FACADE[DATE REFERENCEMENT],"&lt;&gt;"&amp;""),A405&gt;0),'PR-tampon'!A405+1,"")</f>
        <v/>
      </c>
      <c r="B406" s="3" t="str">
        <f>IFERROR(IF(A406="","",VLOOKUP($A406,REFERENCEMENT_FACADE[[Ordre]:[Eligibilité procédé]],2,FALSE)),"")</f>
        <v/>
      </c>
      <c r="C406" t="str" cm="1">
        <f t="array" ref="C406">IF(B406&lt;&gt;"",INDEX(BDD_REVETEMENTS_EXTERIEURS!A:CJ,B406,MATCH($C$8,REFERENCEMENT_FACADE[#Headers],0)),"")</f>
        <v/>
      </c>
      <c r="D406" t="str">
        <f ca="1">IF($B$6=TRUE,IF(C406&lt;&gt;"",COUNTIF(INDIRECT("$C$"&amp;ROW($C$9)&amp;":$C$"&amp;487-COUNTBLANK($C$9:$C$487)),"&lt;"&amp;C406)+COUNTIF(C$9:C406,C406),""),IF(C406&lt;&gt;"",COUNTIF(INDIRECT("$C$"&amp;ROW($C$9)&amp;":$C$"&amp;487-COUNTBLANK($C$9:$C$487)),"&gt;"&amp;C406)+COUNTIF(C$9:C406,C406),""))</f>
        <v/>
      </c>
      <c r="E406" t="str">
        <f t="shared" ca="1" si="8"/>
        <v/>
      </c>
      <c r="F406" s="120" t="str" cm="1">
        <f t="array" ref="F406">IF(A406&lt;&gt;"",INDEX(BDD_REVETEMENTS_EXTERIEURS!A:BV,E406,MATCH($F$8,REFERENCEMENT_FACADE[#Headers],0)),"")</f>
        <v/>
      </c>
    </row>
    <row r="407" spans="1:6" x14ac:dyDescent="0.25">
      <c r="A407" s="3" t="str">
        <f>IF(AND(A406&lt;COUNTIF(REFERENCEMENT_FACADE[DATE REFERENCEMENT],"&lt;&gt;"&amp;""),A406&gt;0),'PR-tampon'!A406+1,"")</f>
        <v/>
      </c>
      <c r="B407" s="3" t="str">
        <f>IFERROR(IF(A407="","",VLOOKUP($A407,REFERENCEMENT_FACADE[[Ordre]:[Eligibilité procédé]],2,FALSE)),"")</f>
        <v/>
      </c>
      <c r="C407" t="str" cm="1">
        <f t="array" ref="C407">IF(B407&lt;&gt;"",INDEX(BDD_REVETEMENTS_EXTERIEURS!A:CJ,B407,MATCH($C$8,REFERENCEMENT_FACADE[#Headers],0)),"")</f>
        <v/>
      </c>
      <c r="D407" t="str">
        <f ca="1">IF($B$6=TRUE,IF(C407&lt;&gt;"",COUNTIF(INDIRECT("$C$"&amp;ROW($C$9)&amp;":$C$"&amp;487-COUNTBLANK($C$9:$C$487)),"&lt;"&amp;C407)+COUNTIF(C$9:C407,C407),""),IF(C407&lt;&gt;"",COUNTIF(INDIRECT("$C$"&amp;ROW($C$9)&amp;":$C$"&amp;487-COUNTBLANK($C$9:$C$487)),"&gt;"&amp;C407)+COUNTIF(C$9:C407,C407),""))</f>
        <v/>
      </c>
      <c r="E407" t="str">
        <f t="shared" ca="1" si="8"/>
        <v/>
      </c>
      <c r="F407" s="120" t="str" cm="1">
        <f t="array" ref="F407">IF(A407&lt;&gt;"",INDEX(BDD_REVETEMENTS_EXTERIEURS!A:BV,E407,MATCH($F$8,REFERENCEMENT_FACADE[#Headers],0)),"")</f>
        <v/>
      </c>
    </row>
    <row r="408" spans="1:6" x14ac:dyDescent="0.25">
      <c r="A408" s="3" t="str">
        <f>IF(AND(A407&lt;COUNTIF(REFERENCEMENT_FACADE[DATE REFERENCEMENT],"&lt;&gt;"&amp;""),A407&gt;0),'PR-tampon'!A407+1,"")</f>
        <v/>
      </c>
      <c r="B408" s="3" t="str">
        <f>IFERROR(IF(A408="","",VLOOKUP($A408,REFERENCEMENT_FACADE[[Ordre]:[Eligibilité procédé]],2,FALSE)),"")</f>
        <v/>
      </c>
      <c r="C408" t="str" cm="1">
        <f t="array" ref="C408">IF(B408&lt;&gt;"",INDEX(BDD_REVETEMENTS_EXTERIEURS!A:CJ,B408,MATCH($C$8,REFERENCEMENT_FACADE[#Headers],0)),"")</f>
        <v/>
      </c>
      <c r="D408" t="str">
        <f ca="1">IF($B$6=TRUE,IF(C408&lt;&gt;"",COUNTIF(INDIRECT("$C$"&amp;ROW($C$9)&amp;":$C$"&amp;487-COUNTBLANK($C$9:$C$487)),"&lt;"&amp;C408)+COUNTIF(C$9:C408,C408),""),IF(C408&lt;&gt;"",COUNTIF(INDIRECT("$C$"&amp;ROW($C$9)&amp;":$C$"&amp;487-COUNTBLANK($C$9:$C$487)),"&gt;"&amp;C408)+COUNTIF(C$9:C408,C408),""))</f>
        <v/>
      </c>
      <c r="E408" t="str">
        <f t="shared" ca="1" si="8"/>
        <v/>
      </c>
      <c r="F408" s="120" t="str" cm="1">
        <f t="array" ref="F408">IF(A408&lt;&gt;"",INDEX(BDD_REVETEMENTS_EXTERIEURS!A:BV,E408,MATCH($F$8,REFERENCEMENT_FACADE[#Headers],0)),"")</f>
        <v/>
      </c>
    </row>
    <row r="409" spans="1:6" x14ac:dyDescent="0.25">
      <c r="A409" s="3" t="str">
        <f>IF(AND(A408&lt;COUNTIF(REFERENCEMENT_FACADE[DATE REFERENCEMENT],"&lt;&gt;"&amp;""),A408&gt;0),'PR-tampon'!A408+1,"")</f>
        <v/>
      </c>
      <c r="B409" s="3" t="str">
        <f>IFERROR(IF(A409="","",VLOOKUP($A409,REFERENCEMENT_FACADE[[Ordre]:[Eligibilité procédé]],2,FALSE)),"")</f>
        <v/>
      </c>
      <c r="C409" t="str" cm="1">
        <f t="array" ref="C409">IF(B409&lt;&gt;"",INDEX(BDD_REVETEMENTS_EXTERIEURS!A:CJ,B409,MATCH($C$8,REFERENCEMENT_FACADE[#Headers],0)),"")</f>
        <v/>
      </c>
      <c r="D409" t="str">
        <f ca="1">IF($B$6=TRUE,IF(C409&lt;&gt;"",COUNTIF(INDIRECT("$C$"&amp;ROW($C$9)&amp;":$C$"&amp;487-COUNTBLANK($C$9:$C$487)),"&lt;"&amp;C409)+COUNTIF(C$9:C409,C409),""),IF(C409&lt;&gt;"",COUNTIF(INDIRECT("$C$"&amp;ROW($C$9)&amp;":$C$"&amp;487-COUNTBLANK($C$9:$C$487)),"&gt;"&amp;C409)+COUNTIF(C$9:C409,C409),""))</f>
        <v/>
      </c>
      <c r="E409" t="str">
        <f t="shared" ca="1" si="8"/>
        <v/>
      </c>
      <c r="F409" s="120" t="str" cm="1">
        <f t="array" ref="F409">IF(A409&lt;&gt;"",INDEX(BDD_REVETEMENTS_EXTERIEURS!A:BV,E409,MATCH($F$8,REFERENCEMENT_FACADE[#Headers],0)),"")</f>
        <v/>
      </c>
    </row>
    <row r="410" spans="1:6" x14ac:dyDescent="0.25">
      <c r="A410" s="3" t="str">
        <f>IF(AND(A409&lt;COUNTIF(REFERENCEMENT_FACADE[DATE REFERENCEMENT],"&lt;&gt;"&amp;""),A409&gt;0),'PR-tampon'!A409+1,"")</f>
        <v/>
      </c>
      <c r="B410" s="3" t="str">
        <f>IFERROR(IF(A410="","",VLOOKUP($A410,REFERENCEMENT_FACADE[[Ordre]:[Eligibilité procédé]],2,FALSE)),"")</f>
        <v/>
      </c>
      <c r="C410" t="str" cm="1">
        <f t="array" ref="C410">IF(B410&lt;&gt;"",INDEX(BDD_REVETEMENTS_EXTERIEURS!A:CJ,B410,MATCH($C$8,REFERENCEMENT_FACADE[#Headers],0)),"")</f>
        <v/>
      </c>
      <c r="D410" t="str">
        <f ca="1">IF($B$6=TRUE,IF(C410&lt;&gt;"",COUNTIF(INDIRECT("$C$"&amp;ROW($C$9)&amp;":$C$"&amp;487-COUNTBLANK($C$9:$C$487)),"&lt;"&amp;C410)+COUNTIF(C$9:C410,C410),""),IF(C410&lt;&gt;"",COUNTIF(INDIRECT("$C$"&amp;ROW($C$9)&amp;":$C$"&amp;487-COUNTBLANK($C$9:$C$487)),"&gt;"&amp;C410)+COUNTIF(C$9:C410,C410),""))</f>
        <v/>
      </c>
      <c r="E410" t="str">
        <f t="shared" ca="1" si="8"/>
        <v/>
      </c>
      <c r="F410" s="120" t="str" cm="1">
        <f t="array" ref="F410">IF(A410&lt;&gt;"",INDEX(BDD_REVETEMENTS_EXTERIEURS!A:BV,E410,MATCH($F$8,REFERENCEMENT_FACADE[#Headers],0)),"")</f>
        <v/>
      </c>
    </row>
    <row r="411" spans="1:6" x14ac:dyDescent="0.25">
      <c r="A411" s="3" t="str">
        <f>IF(AND(A410&lt;COUNTIF(REFERENCEMENT_FACADE[DATE REFERENCEMENT],"&lt;&gt;"&amp;""),A410&gt;0),'PR-tampon'!A410+1,"")</f>
        <v/>
      </c>
      <c r="B411" s="3" t="str">
        <f>IFERROR(IF(A411="","",VLOOKUP($A411,REFERENCEMENT_FACADE[[Ordre]:[Eligibilité procédé]],2,FALSE)),"")</f>
        <v/>
      </c>
      <c r="C411" t="str" cm="1">
        <f t="array" ref="C411">IF(B411&lt;&gt;"",INDEX(BDD_REVETEMENTS_EXTERIEURS!A:CJ,B411,MATCH($C$8,REFERENCEMENT_FACADE[#Headers],0)),"")</f>
        <v/>
      </c>
      <c r="D411" t="str">
        <f ca="1">IF($B$6=TRUE,IF(C411&lt;&gt;"",COUNTIF(INDIRECT("$C$"&amp;ROW($C$9)&amp;":$C$"&amp;487-COUNTBLANK($C$9:$C$487)),"&lt;"&amp;C411)+COUNTIF(C$9:C411,C411),""),IF(C411&lt;&gt;"",COUNTIF(INDIRECT("$C$"&amp;ROW($C$9)&amp;":$C$"&amp;487-COUNTBLANK($C$9:$C$487)),"&gt;"&amp;C411)+COUNTIF(C$9:C411,C411),""))</f>
        <v/>
      </c>
      <c r="E411" t="str">
        <f t="shared" ca="1" si="8"/>
        <v/>
      </c>
      <c r="F411" s="120" t="str" cm="1">
        <f t="array" ref="F411">IF(A411&lt;&gt;"",INDEX(BDD_REVETEMENTS_EXTERIEURS!A:BV,E411,MATCH($F$8,REFERENCEMENT_FACADE[#Headers],0)),"")</f>
        <v/>
      </c>
    </row>
    <row r="412" spans="1:6" x14ac:dyDescent="0.25">
      <c r="A412" s="3" t="str">
        <f>IF(AND(A411&lt;COUNTIF(REFERENCEMENT_FACADE[DATE REFERENCEMENT],"&lt;&gt;"&amp;""),A411&gt;0),'PR-tampon'!A411+1,"")</f>
        <v/>
      </c>
      <c r="B412" s="3" t="str">
        <f>IFERROR(IF(A412="","",VLOOKUP($A412,REFERENCEMENT_FACADE[[Ordre]:[Eligibilité procédé]],2,FALSE)),"")</f>
        <v/>
      </c>
      <c r="C412" t="str" cm="1">
        <f t="array" ref="C412">IF(B412&lt;&gt;"",INDEX(BDD_REVETEMENTS_EXTERIEURS!A:CJ,B412,MATCH($C$8,REFERENCEMENT_FACADE[#Headers],0)),"")</f>
        <v/>
      </c>
      <c r="D412" t="str">
        <f ca="1">IF($B$6=TRUE,IF(C412&lt;&gt;"",COUNTIF(INDIRECT("$C$"&amp;ROW($C$9)&amp;":$C$"&amp;487-COUNTBLANK($C$9:$C$487)),"&lt;"&amp;C412)+COUNTIF(C$9:C412,C412),""),IF(C412&lt;&gt;"",COUNTIF(INDIRECT("$C$"&amp;ROW($C$9)&amp;":$C$"&amp;487-COUNTBLANK($C$9:$C$487)),"&gt;"&amp;C412)+COUNTIF(C$9:C412,C412),""))</f>
        <v/>
      </c>
      <c r="E412" t="str">
        <f t="shared" ca="1" si="8"/>
        <v/>
      </c>
      <c r="F412" s="120" t="str" cm="1">
        <f t="array" ref="F412">IF(A412&lt;&gt;"",INDEX(BDD_REVETEMENTS_EXTERIEURS!A:BV,E412,MATCH($F$8,REFERENCEMENT_FACADE[#Headers],0)),"")</f>
        <v/>
      </c>
    </row>
    <row r="413" spans="1:6" x14ac:dyDescent="0.25">
      <c r="A413" s="3" t="str">
        <f>IF(AND(A412&lt;COUNTIF(REFERENCEMENT_FACADE[DATE REFERENCEMENT],"&lt;&gt;"&amp;""),A412&gt;0),'PR-tampon'!A412+1,"")</f>
        <v/>
      </c>
      <c r="B413" s="3" t="str">
        <f>IFERROR(IF(A413="","",VLOOKUP($A413,REFERENCEMENT_FACADE[[Ordre]:[Eligibilité procédé]],2,FALSE)),"")</f>
        <v/>
      </c>
      <c r="C413" t="str" cm="1">
        <f t="array" ref="C413">IF(B413&lt;&gt;"",INDEX(BDD_REVETEMENTS_EXTERIEURS!A:CJ,B413,MATCH($C$8,REFERENCEMENT_FACADE[#Headers],0)),"")</f>
        <v/>
      </c>
      <c r="D413" t="str">
        <f ca="1">IF($B$6=TRUE,IF(C413&lt;&gt;"",COUNTIF(INDIRECT("$C$"&amp;ROW($C$9)&amp;":$C$"&amp;487-COUNTBLANK($C$9:$C$487)),"&lt;"&amp;C413)+COUNTIF(C$9:C413,C413),""),IF(C413&lt;&gt;"",COUNTIF(INDIRECT("$C$"&amp;ROW($C$9)&amp;":$C$"&amp;487-COUNTBLANK($C$9:$C$487)),"&gt;"&amp;C413)+COUNTIF(C$9:C413,C413),""))</f>
        <v/>
      </c>
      <c r="E413" t="str">
        <f t="shared" ca="1" si="8"/>
        <v/>
      </c>
      <c r="F413" s="120" t="str" cm="1">
        <f t="array" ref="F413">IF(A413&lt;&gt;"",INDEX(BDD_REVETEMENTS_EXTERIEURS!A:BV,E413,MATCH($F$8,REFERENCEMENT_FACADE[#Headers],0)),"")</f>
        <v/>
      </c>
    </row>
    <row r="414" spans="1:6" x14ac:dyDescent="0.25">
      <c r="A414" s="3" t="str">
        <f>IF(AND(A413&lt;COUNTIF(REFERENCEMENT_FACADE[DATE REFERENCEMENT],"&lt;&gt;"&amp;""),A413&gt;0),'PR-tampon'!A413+1,"")</f>
        <v/>
      </c>
      <c r="B414" s="3" t="str">
        <f>IFERROR(IF(A414="","",VLOOKUP($A414,REFERENCEMENT_FACADE[[Ordre]:[Eligibilité procédé]],2,FALSE)),"")</f>
        <v/>
      </c>
      <c r="C414" t="str" cm="1">
        <f t="array" ref="C414">IF(B414&lt;&gt;"",INDEX(BDD_REVETEMENTS_EXTERIEURS!A:CJ,B414,MATCH($C$8,REFERENCEMENT_FACADE[#Headers],0)),"")</f>
        <v/>
      </c>
      <c r="D414" t="str">
        <f ca="1">IF($B$6=TRUE,IF(C414&lt;&gt;"",COUNTIF(INDIRECT("$C$"&amp;ROW($C$9)&amp;":$C$"&amp;487-COUNTBLANK($C$9:$C$487)),"&lt;"&amp;C414)+COUNTIF(C$9:C414,C414),""),IF(C414&lt;&gt;"",COUNTIF(INDIRECT("$C$"&amp;ROW($C$9)&amp;":$C$"&amp;487-COUNTBLANK($C$9:$C$487)),"&gt;"&amp;C414)+COUNTIF(C$9:C414,C414),""))</f>
        <v/>
      </c>
      <c r="E414" t="str">
        <f t="shared" ca="1" si="8"/>
        <v/>
      </c>
      <c r="F414" s="120" t="str" cm="1">
        <f t="array" ref="F414">IF(A414&lt;&gt;"",INDEX(BDD_REVETEMENTS_EXTERIEURS!A:BV,E414,MATCH($F$8,REFERENCEMENT_FACADE[#Headers],0)),"")</f>
        <v/>
      </c>
    </row>
    <row r="415" spans="1:6" x14ac:dyDescent="0.25">
      <c r="A415" s="3" t="str">
        <f>IF(AND(A414&lt;COUNTIF(REFERENCEMENT_FACADE[DATE REFERENCEMENT],"&lt;&gt;"&amp;""),A414&gt;0),'PR-tampon'!A414+1,"")</f>
        <v/>
      </c>
      <c r="B415" s="3" t="str">
        <f>IFERROR(IF(A415="","",VLOOKUP($A415,REFERENCEMENT_FACADE[[Ordre]:[Eligibilité procédé]],2,FALSE)),"")</f>
        <v/>
      </c>
      <c r="C415" t="str" cm="1">
        <f t="array" ref="C415">IF(B415&lt;&gt;"",INDEX(BDD_REVETEMENTS_EXTERIEURS!A:CJ,B415,MATCH($C$8,REFERENCEMENT_FACADE[#Headers],0)),"")</f>
        <v/>
      </c>
      <c r="D415" t="str">
        <f ca="1">IF($B$6=TRUE,IF(C415&lt;&gt;"",COUNTIF(INDIRECT("$C$"&amp;ROW($C$9)&amp;":$C$"&amp;487-COUNTBLANK($C$9:$C$487)),"&lt;"&amp;C415)+COUNTIF(C$9:C415,C415),""),IF(C415&lt;&gt;"",COUNTIF(INDIRECT("$C$"&amp;ROW($C$9)&amp;":$C$"&amp;487-COUNTBLANK($C$9:$C$487)),"&gt;"&amp;C415)+COUNTIF(C$9:C415,C415),""))</f>
        <v/>
      </c>
      <c r="E415" t="str">
        <f t="shared" ca="1" si="8"/>
        <v/>
      </c>
      <c r="F415" s="120" t="str" cm="1">
        <f t="array" ref="F415">IF(A415&lt;&gt;"",INDEX(BDD_REVETEMENTS_EXTERIEURS!A:BV,E415,MATCH($F$8,REFERENCEMENT_FACADE[#Headers],0)),"")</f>
        <v/>
      </c>
    </row>
    <row r="416" spans="1:6" x14ac:dyDescent="0.25">
      <c r="A416" s="3" t="str">
        <f>IF(AND(A415&lt;COUNTIF(REFERENCEMENT_FACADE[DATE REFERENCEMENT],"&lt;&gt;"&amp;""),A415&gt;0),'PR-tampon'!A415+1,"")</f>
        <v/>
      </c>
      <c r="B416" s="3" t="str">
        <f>IFERROR(IF(A416="","",VLOOKUP($A416,REFERENCEMENT_FACADE[[Ordre]:[Eligibilité procédé]],2,FALSE)),"")</f>
        <v/>
      </c>
      <c r="C416" t="str" cm="1">
        <f t="array" ref="C416">IF(B416&lt;&gt;"",INDEX(BDD_REVETEMENTS_EXTERIEURS!A:CJ,B416,MATCH($C$8,REFERENCEMENT_FACADE[#Headers],0)),"")</f>
        <v/>
      </c>
      <c r="D416" t="str">
        <f ca="1">IF($B$6=TRUE,IF(C416&lt;&gt;"",COUNTIF(INDIRECT("$C$"&amp;ROW($C$9)&amp;":$C$"&amp;487-COUNTBLANK($C$9:$C$487)),"&lt;"&amp;C416)+COUNTIF(C$9:C416,C416),""),IF(C416&lt;&gt;"",COUNTIF(INDIRECT("$C$"&amp;ROW($C$9)&amp;":$C$"&amp;487-COUNTBLANK($C$9:$C$487)),"&gt;"&amp;C416)+COUNTIF(C$9:C416,C416),""))</f>
        <v/>
      </c>
      <c r="E416" t="str">
        <f t="shared" ca="1" si="8"/>
        <v/>
      </c>
      <c r="F416" t="str" cm="1">
        <f t="array" ref="F416">IF(A416&lt;&gt;"",INDEX(BDD_REVETEMENTS_EXTERIEURS!A:BV,E416,MATCH($F$8,REFERENCEMENT_FACADE[#Headers],0)),"")</f>
        <v/>
      </c>
    </row>
    <row r="417" spans="1:6" x14ac:dyDescent="0.25">
      <c r="A417" s="3" t="str">
        <f>IF(AND(A416&lt;COUNTIF(REFERENCEMENT_FACADE[DATE REFERENCEMENT],"&lt;&gt;"&amp;""),A416&gt;0),'PR-tampon'!A416+1,"")</f>
        <v/>
      </c>
      <c r="B417" s="3" t="str">
        <f>IFERROR(IF(A417="","",VLOOKUP($A417,REFERENCEMENT_FACADE[[Ordre]:[Eligibilité procédé]],2,FALSE)),"")</f>
        <v/>
      </c>
      <c r="C417" t="str" cm="1">
        <f t="array" ref="C417">IF(B417&lt;&gt;"",INDEX(BDD_REVETEMENTS_EXTERIEURS!A:CJ,B417,MATCH($C$8,REFERENCEMENT_FACADE[#Headers],0)),"")</f>
        <v/>
      </c>
      <c r="D417" t="str">
        <f ca="1">IF($B$6=TRUE,IF(C417&lt;&gt;"",COUNTIF(INDIRECT("$C$"&amp;ROW($C$9)&amp;":$C$"&amp;487-COUNTBLANK($C$9:$C$487)),"&lt;"&amp;C417)+COUNTIF(C$9:C417,C417),""),IF(C417&lt;&gt;"",COUNTIF(INDIRECT("$C$"&amp;ROW($C$9)&amp;":$C$"&amp;487-COUNTBLANK($C$9:$C$487)),"&gt;"&amp;C417)+COUNTIF(C$9:C417,C417),""))</f>
        <v/>
      </c>
      <c r="E417" t="str">
        <f t="shared" ca="1" si="8"/>
        <v/>
      </c>
      <c r="F417" t="str" cm="1">
        <f t="array" ref="F417">IF(A417&lt;&gt;"",INDEX(BDD_REVETEMENTS_EXTERIEURS!A:BV,E417,MATCH($F$8,REFERENCEMENT_FACADE[#Headers],0)),"")</f>
        <v/>
      </c>
    </row>
    <row r="418" spans="1:6" x14ac:dyDescent="0.25">
      <c r="A418" s="3" t="str">
        <f>IF(AND(A417&lt;COUNTIF(REFERENCEMENT_FACADE[DATE REFERENCEMENT],"&lt;&gt;"&amp;""),A417&gt;0),'PR-tampon'!A417+1,"")</f>
        <v/>
      </c>
      <c r="B418" s="3" t="str">
        <f>IFERROR(IF(A418="","",VLOOKUP($A418,REFERENCEMENT_FACADE[[Ordre]:[Eligibilité procédé]],2,FALSE)),"")</f>
        <v/>
      </c>
      <c r="C418" t="str" cm="1">
        <f t="array" ref="C418">IF(B418&lt;&gt;"",INDEX(BDD_REVETEMENTS_EXTERIEURS!A:CJ,B418,MATCH($C$8,REFERENCEMENT_FACADE[#Headers],0)),"")</f>
        <v/>
      </c>
      <c r="D418" t="str">
        <f ca="1">IF($B$6=TRUE,IF(C418&lt;&gt;"",COUNTIF(INDIRECT("$C$"&amp;ROW($C$9)&amp;":$C$"&amp;487-COUNTBLANK($C$9:$C$487)),"&lt;"&amp;C418)+COUNTIF(C$9:C418,C418),""),IF(C418&lt;&gt;"",COUNTIF(INDIRECT("$C$"&amp;ROW($C$9)&amp;":$C$"&amp;487-COUNTBLANK($C$9:$C$487)),"&gt;"&amp;C418)+COUNTIF(C$9:C418,C418),""))</f>
        <v/>
      </c>
      <c r="E418" t="str">
        <f t="shared" ca="1" si="8"/>
        <v/>
      </c>
      <c r="F418" t="str" cm="1">
        <f t="array" ref="F418">IF(A418&lt;&gt;"",INDEX(BDD_REVETEMENTS_EXTERIEURS!A:BV,E418,MATCH($F$8,REFERENCEMENT_FACADE[#Headers],0)),"")</f>
        <v/>
      </c>
    </row>
    <row r="419" spans="1:6" x14ac:dyDescent="0.25">
      <c r="A419" s="3" t="str">
        <f>IF(AND(A418&lt;COUNTIF(REFERENCEMENT_FACADE[DATE REFERENCEMENT],"&lt;&gt;"&amp;""),A418&gt;0),'PR-tampon'!A418+1,"")</f>
        <v/>
      </c>
      <c r="B419" s="3" t="str">
        <f>IFERROR(IF(A419="","",VLOOKUP($A419,REFERENCEMENT_FACADE[[Ordre]:[Eligibilité procédé]],2,FALSE)),"")</f>
        <v/>
      </c>
      <c r="C419" t="str" cm="1">
        <f t="array" ref="C419">IF(B419&lt;&gt;"",INDEX(BDD_REVETEMENTS_EXTERIEURS!A:CJ,B419,MATCH($C$8,REFERENCEMENT_FACADE[#Headers],0)),"")</f>
        <v/>
      </c>
      <c r="D419" t="str">
        <f ca="1">IF($B$6=TRUE,IF(C419&lt;&gt;"",COUNTIF(INDIRECT("$C$"&amp;ROW($C$9)&amp;":$C$"&amp;487-COUNTBLANK($C$9:$C$487)),"&lt;"&amp;C419)+COUNTIF(C$9:C419,C419),""),IF(C419&lt;&gt;"",COUNTIF(INDIRECT("$C$"&amp;ROW($C$9)&amp;":$C$"&amp;487-COUNTBLANK($C$9:$C$487)),"&gt;"&amp;C419)+COUNTIF(C$9:C419,C419),""))</f>
        <v/>
      </c>
      <c r="E419" t="str">
        <f t="shared" ca="1" si="8"/>
        <v/>
      </c>
      <c r="F419" t="str" cm="1">
        <f t="array" ref="F419">IF(A419&lt;&gt;"",INDEX(BDD_REVETEMENTS_EXTERIEURS!A:BV,E419,MATCH($F$8,REFERENCEMENT_FACADE[#Headers],0)),"")</f>
        <v/>
      </c>
    </row>
    <row r="420" spans="1:6" x14ac:dyDescent="0.25">
      <c r="A420" s="3" t="str">
        <f>IF(AND(A419&lt;COUNTIF(REFERENCEMENT_FACADE[DATE REFERENCEMENT],"&lt;&gt;"&amp;""),A419&gt;0),'PR-tampon'!A419+1,"")</f>
        <v/>
      </c>
      <c r="B420" s="3" t="str">
        <f>IFERROR(IF(A420="","",VLOOKUP($A420,REFERENCEMENT_FACADE[[Ordre]:[Eligibilité procédé]],2,FALSE)),"")</f>
        <v/>
      </c>
      <c r="C420" t="str" cm="1">
        <f t="array" ref="C420">IF(B420&lt;&gt;"",INDEX(BDD_REVETEMENTS_EXTERIEURS!A:CJ,B420,MATCH($C$8,REFERENCEMENT_FACADE[#Headers],0)),"")</f>
        <v/>
      </c>
      <c r="D420" t="str">
        <f ca="1">IF($B$6=TRUE,IF(C420&lt;&gt;"",COUNTIF(INDIRECT("$C$"&amp;ROW($C$9)&amp;":$C$"&amp;487-COUNTBLANK($C$9:$C$487)),"&lt;"&amp;C420)+COUNTIF(C$9:C420,C420),""),IF(C420&lt;&gt;"",COUNTIF(INDIRECT("$C$"&amp;ROW($C$9)&amp;":$C$"&amp;487-COUNTBLANK($C$9:$C$487)),"&gt;"&amp;C420)+COUNTIF(C$9:C420,C420),""))</f>
        <v/>
      </c>
      <c r="E420" t="str">
        <f t="shared" ca="1" si="8"/>
        <v/>
      </c>
      <c r="F420" t="str" cm="1">
        <f t="array" ref="F420">IF(A420&lt;&gt;"",INDEX(BDD_REVETEMENTS_EXTERIEURS!A:BV,E420,MATCH($F$8,REFERENCEMENT_FACADE[#Headers],0)),"")</f>
        <v/>
      </c>
    </row>
    <row r="421" spans="1:6" x14ac:dyDescent="0.25">
      <c r="A421" s="3" t="str">
        <f>IF(AND(A420&lt;COUNTIF(REFERENCEMENT_FACADE[DATE REFERENCEMENT],"&lt;&gt;"&amp;""),A420&gt;0),'PR-tampon'!A420+1,"")</f>
        <v/>
      </c>
      <c r="B421" s="3" t="str">
        <f>IFERROR(IF(A421="","",VLOOKUP($A421,REFERENCEMENT_FACADE[[Ordre]:[Eligibilité procédé]],2,FALSE)),"")</f>
        <v/>
      </c>
      <c r="C421" t="str" cm="1">
        <f t="array" ref="C421">IF(B421&lt;&gt;"",INDEX(BDD_REVETEMENTS_EXTERIEURS!A:CJ,B421,MATCH($C$8,REFERENCEMENT_FACADE[#Headers],0)),"")</f>
        <v/>
      </c>
      <c r="D421" t="str">
        <f ca="1">IF($B$6=TRUE,IF(C421&lt;&gt;"",COUNTIF(INDIRECT("$C$"&amp;ROW($C$9)&amp;":$C$"&amp;487-COUNTBLANK($C$9:$C$487)),"&lt;"&amp;C421)+COUNTIF(C$9:C421,C421),""),IF(C421&lt;&gt;"",COUNTIF(INDIRECT("$C$"&amp;ROW($C$9)&amp;":$C$"&amp;487-COUNTBLANK($C$9:$C$487)),"&gt;"&amp;C421)+COUNTIF(C$9:C421,C421),""))</f>
        <v/>
      </c>
      <c r="E421" t="str">
        <f t="shared" ca="1" si="8"/>
        <v/>
      </c>
      <c r="F421" t="str" cm="1">
        <f t="array" ref="F421">IF(A421&lt;&gt;"",INDEX(BDD_REVETEMENTS_EXTERIEURS!A:BV,E421,MATCH($F$8,REFERENCEMENT_FACADE[#Headers],0)),"")</f>
        <v/>
      </c>
    </row>
    <row r="422" spans="1:6" x14ac:dyDescent="0.25">
      <c r="A422" s="3" t="str">
        <f>IF(AND(A421&lt;COUNTIF(REFERENCEMENT_FACADE[DATE REFERENCEMENT],"&lt;&gt;"&amp;""),A421&gt;0),'PR-tampon'!A421+1,"")</f>
        <v/>
      </c>
      <c r="B422" s="3" t="str">
        <f>IFERROR(IF(A422="","",VLOOKUP($A422,REFERENCEMENT_FACADE[[Ordre]:[Eligibilité procédé]],2,FALSE)),"")</f>
        <v/>
      </c>
      <c r="C422" t="str" cm="1">
        <f t="array" ref="C422">IF(B422&lt;&gt;"",INDEX(BDD_REVETEMENTS_EXTERIEURS!A:CJ,B422,MATCH($C$8,REFERENCEMENT_FACADE[#Headers],0)),"")</f>
        <v/>
      </c>
      <c r="D422" t="str">
        <f ca="1">IF($B$6=TRUE,IF(C422&lt;&gt;"",COUNTIF(INDIRECT("$C$"&amp;ROW($C$9)&amp;":$C$"&amp;487-COUNTBLANK($C$9:$C$487)),"&lt;"&amp;C422)+COUNTIF(C$9:C422,C422),""),IF(C422&lt;&gt;"",COUNTIF(INDIRECT("$C$"&amp;ROW($C$9)&amp;":$C$"&amp;487-COUNTBLANK($C$9:$C$487)),"&gt;"&amp;C422)+COUNTIF(C$9:C422,C422),""))</f>
        <v/>
      </c>
      <c r="E422" t="str">
        <f t="shared" ca="1" si="8"/>
        <v/>
      </c>
      <c r="F422" t="str" cm="1">
        <f t="array" ref="F422">IF(A422&lt;&gt;"",INDEX(BDD_REVETEMENTS_EXTERIEURS!A:BV,E422,MATCH($F$8,REFERENCEMENT_FACADE[#Headers],0)),"")</f>
        <v/>
      </c>
    </row>
    <row r="423" spans="1:6" x14ac:dyDescent="0.25">
      <c r="A423" s="3" t="str">
        <f>IF(AND(A422&lt;COUNTIF(REFERENCEMENT_FACADE[DATE REFERENCEMENT],"&lt;&gt;"&amp;""),A422&gt;0),'PR-tampon'!A422+1,"")</f>
        <v/>
      </c>
      <c r="B423" s="3" t="str">
        <f>IFERROR(IF(A423="","",VLOOKUP($A423,REFERENCEMENT_FACADE[[Ordre]:[Eligibilité procédé]],2,FALSE)),"")</f>
        <v/>
      </c>
      <c r="C423" t="str" cm="1">
        <f t="array" ref="C423">IF(B423&lt;&gt;"",INDEX(BDD_REVETEMENTS_EXTERIEURS!A:CJ,B423,MATCH($C$8,REFERENCEMENT_FACADE[#Headers],0)),"")</f>
        <v/>
      </c>
      <c r="D423" t="str">
        <f ca="1">IF($B$6=TRUE,IF(C423&lt;&gt;"",COUNTIF(INDIRECT("$C$"&amp;ROW($C$9)&amp;":$C$"&amp;487-COUNTBLANK($C$9:$C$487)),"&lt;"&amp;C423)+COUNTIF(C$9:C423,C423),""),IF(C423&lt;&gt;"",COUNTIF(INDIRECT("$C$"&amp;ROW($C$9)&amp;":$C$"&amp;487-COUNTBLANK($C$9:$C$487)),"&gt;"&amp;C423)+COUNTIF(C$9:C423,C423),""))</f>
        <v/>
      </c>
      <c r="E423" t="str">
        <f t="shared" ca="1" si="8"/>
        <v/>
      </c>
      <c r="F423" t="str" cm="1">
        <f t="array" ref="F423">IF(A423&lt;&gt;"",INDEX(BDD_REVETEMENTS_EXTERIEURS!A:BV,E423,MATCH($F$8,REFERENCEMENT_FACADE[#Headers],0)),"")</f>
        <v/>
      </c>
    </row>
    <row r="424" spans="1:6" x14ac:dyDescent="0.25">
      <c r="A424" s="3" t="str">
        <f>IF(AND(A423&lt;COUNTIF(REFERENCEMENT_FACADE[DATE REFERENCEMENT],"&lt;&gt;"&amp;""),A423&gt;0),'PR-tampon'!A423+1,"")</f>
        <v/>
      </c>
      <c r="B424" s="3" t="str">
        <f>IFERROR(IF(A424="","",VLOOKUP($A424,REFERENCEMENT_FACADE[[Ordre]:[Eligibilité procédé]],2,FALSE)),"")</f>
        <v/>
      </c>
      <c r="C424" t="str" cm="1">
        <f t="array" ref="C424">IF(B424&lt;&gt;"",INDEX(BDD_REVETEMENTS_EXTERIEURS!A:CJ,B424,MATCH($C$8,REFERENCEMENT_FACADE[#Headers],0)),"")</f>
        <v/>
      </c>
      <c r="D424" t="str">
        <f ca="1">IF($B$6=TRUE,IF(C424&lt;&gt;"",COUNTIF(INDIRECT("$C$"&amp;ROW($C$9)&amp;":$C$"&amp;487-COUNTBLANK($C$9:$C$487)),"&lt;"&amp;C424)+COUNTIF(C$9:C424,C424),""),IF(C424&lt;&gt;"",COUNTIF(INDIRECT("$C$"&amp;ROW($C$9)&amp;":$C$"&amp;487-COUNTBLANK($C$9:$C$487)),"&gt;"&amp;C424)+COUNTIF(C$9:C424,C424),""))</f>
        <v/>
      </c>
      <c r="E424" t="str">
        <f t="shared" ca="1" si="8"/>
        <v/>
      </c>
      <c r="F424" t="str" cm="1">
        <f t="array" ref="F424">IF(A424&lt;&gt;"",INDEX(BDD_REVETEMENTS_EXTERIEURS!A:BV,E424,MATCH($F$8,REFERENCEMENT_FACADE[#Headers],0)),"")</f>
        <v/>
      </c>
    </row>
    <row r="425" spans="1:6" x14ac:dyDescent="0.25">
      <c r="A425" s="3" t="str">
        <f>IF(AND(A424&lt;COUNTIF(REFERENCEMENT_FACADE[DATE REFERENCEMENT],"&lt;&gt;"&amp;""),A424&gt;0),'PR-tampon'!A424+1,"")</f>
        <v/>
      </c>
      <c r="B425" s="3" t="str">
        <f>IFERROR(IF(A425="","",VLOOKUP($A425,REFERENCEMENT_FACADE[[Ordre]:[Eligibilité procédé]],2,FALSE)),"")</f>
        <v/>
      </c>
      <c r="C425" t="str" cm="1">
        <f t="array" ref="C425">IF(B425&lt;&gt;"",INDEX(BDD_REVETEMENTS_EXTERIEURS!A:CJ,B425,MATCH($C$8,REFERENCEMENT_FACADE[#Headers],0)),"")</f>
        <v/>
      </c>
      <c r="D425" t="str">
        <f ca="1">IF($B$6=TRUE,IF(C425&lt;&gt;"",COUNTIF(INDIRECT("$C$"&amp;ROW($C$9)&amp;":$C$"&amp;487-COUNTBLANK($C$9:$C$487)),"&lt;"&amp;C425)+COUNTIF(C$9:C425,C425),""),IF(C425&lt;&gt;"",COUNTIF(INDIRECT("$C$"&amp;ROW($C$9)&amp;":$C$"&amp;487-COUNTBLANK($C$9:$C$487)),"&gt;"&amp;C425)+COUNTIF(C$9:C425,C425),""))</f>
        <v/>
      </c>
      <c r="E425" t="str">
        <f t="shared" ca="1" si="8"/>
        <v/>
      </c>
      <c r="F425" t="str" cm="1">
        <f t="array" ref="F425">IF(A425&lt;&gt;"",INDEX(BDD_REVETEMENTS_EXTERIEURS!A:BV,E425,MATCH($F$8,REFERENCEMENT_FACADE[#Headers],0)),"")</f>
        <v/>
      </c>
    </row>
    <row r="426" spans="1:6" x14ac:dyDescent="0.25">
      <c r="A426" s="3" t="str">
        <f>IF(AND(A425&lt;COUNTIF(REFERENCEMENT_FACADE[DATE REFERENCEMENT],"&lt;&gt;"&amp;""),A425&gt;0),'PR-tampon'!A425+1,"")</f>
        <v/>
      </c>
      <c r="B426" s="3" t="str">
        <f>IFERROR(IF(A426="","",VLOOKUP($A426,REFERENCEMENT_FACADE[[Ordre]:[Eligibilité procédé]],2,FALSE)),"")</f>
        <v/>
      </c>
      <c r="C426" t="str" cm="1">
        <f t="array" ref="C426">IF(B426&lt;&gt;"",INDEX(BDD_REVETEMENTS_EXTERIEURS!A:CJ,B426,MATCH($C$8,REFERENCEMENT_FACADE[#Headers],0)),"")</f>
        <v/>
      </c>
      <c r="D426" t="str">
        <f ca="1">IF($B$6=TRUE,IF(C426&lt;&gt;"",COUNTIF(INDIRECT("$C$"&amp;ROW($C$9)&amp;":$C$"&amp;487-COUNTBLANK($C$9:$C$487)),"&lt;"&amp;C426)+COUNTIF(C$9:C426,C426),""),IF(C426&lt;&gt;"",COUNTIF(INDIRECT("$C$"&amp;ROW($C$9)&amp;":$C$"&amp;487-COUNTBLANK($C$9:$C$487)),"&gt;"&amp;C426)+COUNTIF(C$9:C426,C426),""))</f>
        <v/>
      </c>
      <c r="E426" t="str">
        <f t="shared" ca="1" si="8"/>
        <v/>
      </c>
      <c r="F426" t="str" cm="1">
        <f t="array" ref="F426">IF(A426&lt;&gt;"",INDEX(BDD_REVETEMENTS_EXTERIEURS!A:BV,E426,MATCH($F$8,REFERENCEMENT_FACADE[#Headers],0)),"")</f>
        <v/>
      </c>
    </row>
    <row r="427" spans="1:6" x14ac:dyDescent="0.25">
      <c r="A427" s="3" t="str">
        <f>IF(AND(A426&lt;COUNTIF(REFERENCEMENT_FACADE[DATE REFERENCEMENT],"&lt;&gt;"&amp;""),A426&gt;0),'PR-tampon'!A426+1,"")</f>
        <v/>
      </c>
      <c r="B427" s="3" t="str">
        <f>IFERROR(IF(A427="","",VLOOKUP($A427,REFERENCEMENT_FACADE[[Ordre]:[Eligibilité procédé]],2,FALSE)),"")</f>
        <v/>
      </c>
      <c r="C427" t="str" cm="1">
        <f t="array" ref="C427">IF(B427&lt;&gt;"",INDEX(BDD_REVETEMENTS_EXTERIEURS!A:CJ,B427,MATCH($C$8,REFERENCEMENT_FACADE[#Headers],0)),"")</f>
        <v/>
      </c>
      <c r="D427" t="str">
        <f ca="1">IF($B$6=TRUE,IF(C427&lt;&gt;"",COUNTIF(INDIRECT("$C$"&amp;ROW($C$9)&amp;":$C$"&amp;487-COUNTBLANK($C$9:$C$487)),"&lt;"&amp;C427)+COUNTIF(C$9:C427,C427),""),IF(C427&lt;&gt;"",COUNTIF(INDIRECT("$C$"&amp;ROW($C$9)&amp;":$C$"&amp;487-COUNTBLANK($C$9:$C$487)),"&gt;"&amp;C427)+COUNTIF(C$9:C427,C427),""))</f>
        <v/>
      </c>
      <c r="E427" t="str">
        <f t="shared" ca="1" si="8"/>
        <v/>
      </c>
      <c r="F427" t="str" cm="1">
        <f t="array" ref="F427">IF(A427&lt;&gt;"",INDEX(BDD_REVETEMENTS_EXTERIEURS!A:BV,E427,MATCH($F$8,REFERENCEMENT_FACADE[#Headers],0)),"")</f>
        <v/>
      </c>
    </row>
    <row r="428" spans="1:6" x14ac:dyDescent="0.25">
      <c r="A428" s="3" t="str">
        <f>IF(AND(A427&lt;COUNTIF(REFERENCEMENT_FACADE[DATE REFERENCEMENT],"&lt;&gt;"&amp;""),A427&gt;0),'PR-tampon'!A427+1,"")</f>
        <v/>
      </c>
      <c r="B428" s="3" t="str">
        <f>IFERROR(IF(A428="","",VLOOKUP($A428,REFERENCEMENT_FACADE[[Ordre]:[Eligibilité procédé]],2,FALSE)),"")</f>
        <v/>
      </c>
      <c r="C428" t="str" cm="1">
        <f t="array" ref="C428">IF(B428&lt;&gt;"",INDEX(BDD_REVETEMENTS_EXTERIEURS!A:CJ,B428,MATCH($C$8,REFERENCEMENT_FACADE[#Headers],0)),"")</f>
        <v/>
      </c>
      <c r="D428" t="str">
        <f ca="1">IF($B$6=TRUE,IF(C428&lt;&gt;"",COUNTIF(INDIRECT("$C$"&amp;ROW($C$9)&amp;":$C$"&amp;487-COUNTBLANK($C$9:$C$487)),"&lt;"&amp;C428)+COUNTIF(C$9:C428,C428),""),IF(C428&lt;&gt;"",COUNTIF(INDIRECT("$C$"&amp;ROW($C$9)&amp;":$C$"&amp;487-COUNTBLANK($C$9:$C$487)),"&gt;"&amp;C428)+COUNTIF(C$9:C428,C428),""))</f>
        <v/>
      </c>
      <c r="E428" t="str">
        <f t="shared" ca="1" si="8"/>
        <v/>
      </c>
      <c r="F428" t="str" cm="1">
        <f t="array" ref="F428">IF(A428&lt;&gt;"",INDEX(BDD_REVETEMENTS_EXTERIEURS!A:BV,E428,MATCH($F$8,REFERENCEMENT_FACADE[#Headers],0)),"")</f>
        <v/>
      </c>
    </row>
    <row r="429" spans="1:6" x14ac:dyDescent="0.25">
      <c r="A429" s="3" t="str">
        <f>IF(AND(A428&lt;COUNTIF(REFERENCEMENT_FACADE[DATE REFERENCEMENT],"&lt;&gt;"&amp;""),A428&gt;0),'PR-tampon'!A428+1,"")</f>
        <v/>
      </c>
      <c r="B429" s="3" t="str">
        <f>IFERROR(IF(A429="","",VLOOKUP($A429,REFERENCEMENT_FACADE[[Ordre]:[Eligibilité procédé]],2,FALSE)),"")</f>
        <v/>
      </c>
      <c r="C429" t="str" cm="1">
        <f t="array" ref="C429">IF(B429&lt;&gt;"",INDEX(BDD_REVETEMENTS_EXTERIEURS!A:CJ,B429,MATCH($C$8,REFERENCEMENT_FACADE[#Headers],0)),"")</f>
        <v/>
      </c>
      <c r="D429" t="str">
        <f ca="1">IF($B$6=TRUE,IF(C429&lt;&gt;"",COUNTIF(INDIRECT("$C$"&amp;ROW($C$9)&amp;":$C$"&amp;487-COUNTBLANK($C$9:$C$487)),"&lt;"&amp;C429)+COUNTIF(C$9:C429,C429),""),IF(C429&lt;&gt;"",COUNTIF(INDIRECT("$C$"&amp;ROW($C$9)&amp;":$C$"&amp;487-COUNTBLANK($C$9:$C$487)),"&gt;"&amp;C429)+COUNTIF(C$9:C429,C429),""))</f>
        <v/>
      </c>
      <c r="E429" t="str">
        <f t="shared" ca="1" si="8"/>
        <v/>
      </c>
      <c r="F429" t="str" cm="1">
        <f t="array" ref="F429">IF(A429&lt;&gt;"",INDEX(BDD_REVETEMENTS_EXTERIEURS!A:BV,E429,MATCH($F$8,REFERENCEMENT_FACADE[#Headers],0)),"")</f>
        <v/>
      </c>
    </row>
    <row r="430" spans="1:6" x14ac:dyDescent="0.25">
      <c r="A430" s="3" t="str">
        <f>IF(AND(A429&lt;COUNTIF(REFERENCEMENT_FACADE[DATE REFERENCEMENT],"&lt;&gt;"&amp;""),A429&gt;0),'PR-tampon'!A429+1,"")</f>
        <v/>
      </c>
      <c r="B430" s="3" t="str">
        <f>IFERROR(IF(A430="","",VLOOKUP($A430,REFERENCEMENT_FACADE[[Ordre]:[Eligibilité procédé]],2,FALSE)),"")</f>
        <v/>
      </c>
      <c r="C430" t="str" cm="1">
        <f t="array" ref="C430">IF(B430&lt;&gt;"",INDEX(BDD_REVETEMENTS_EXTERIEURS!A:CJ,B430,MATCH($C$8,REFERENCEMENT_FACADE[#Headers],0)),"")</f>
        <v/>
      </c>
      <c r="D430" t="str">
        <f ca="1">IF($B$6=TRUE,IF(C430&lt;&gt;"",COUNTIF(INDIRECT("$C$"&amp;ROW($C$9)&amp;":$C$"&amp;487-COUNTBLANK($C$9:$C$487)),"&lt;"&amp;C430)+COUNTIF(C$9:C430,C430),""),IF(C430&lt;&gt;"",COUNTIF(INDIRECT("$C$"&amp;ROW($C$9)&amp;":$C$"&amp;487-COUNTBLANK($C$9:$C$487)),"&gt;"&amp;C430)+COUNTIF(C$9:C430,C430),""))</f>
        <v/>
      </c>
      <c r="E430" t="str">
        <f t="shared" ca="1" si="8"/>
        <v/>
      </c>
      <c r="F430" t="str" cm="1">
        <f t="array" ref="F430">IF(A430&lt;&gt;"",INDEX(BDD_REVETEMENTS_EXTERIEURS!A:BV,E430,MATCH($F$8,REFERENCEMENT_FACADE[#Headers],0)),"")</f>
        <v/>
      </c>
    </row>
    <row r="431" spans="1:6" x14ac:dyDescent="0.25">
      <c r="A431" s="3" t="str">
        <f>IF(AND(A430&lt;COUNTIF(REFERENCEMENT_FACADE[DATE REFERENCEMENT],"&lt;&gt;"&amp;""),A430&gt;0),'PR-tampon'!A430+1,"")</f>
        <v/>
      </c>
      <c r="B431" s="3" t="str">
        <f>IFERROR(IF(A431="","",VLOOKUP($A431,REFERENCEMENT_FACADE[[Ordre]:[Eligibilité procédé]],2,FALSE)),"")</f>
        <v/>
      </c>
      <c r="C431" t="str" cm="1">
        <f t="array" ref="C431">IF(B431&lt;&gt;"",INDEX(BDD_REVETEMENTS_EXTERIEURS!A:CJ,B431,MATCH($C$8,REFERENCEMENT_FACADE[#Headers],0)),"")</f>
        <v/>
      </c>
      <c r="D431" t="str">
        <f ca="1">IF($B$6=TRUE,IF(C431&lt;&gt;"",COUNTIF(INDIRECT("$C$"&amp;ROW($C$9)&amp;":$C$"&amp;487-COUNTBLANK($C$9:$C$487)),"&lt;"&amp;C431)+COUNTIF(C$9:C431,C431),""),IF(C431&lt;&gt;"",COUNTIF(INDIRECT("$C$"&amp;ROW($C$9)&amp;":$C$"&amp;487-COUNTBLANK($C$9:$C$487)),"&gt;"&amp;C431)+COUNTIF(C$9:C431,C431),""))</f>
        <v/>
      </c>
      <c r="E431" t="str">
        <f t="shared" ca="1" si="8"/>
        <v/>
      </c>
      <c r="F431" t="str" cm="1">
        <f t="array" ref="F431">IF(A431&lt;&gt;"",INDEX(BDD_REVETEMENTS_EXTERIEURS!A:BV,E431,MATCH($F$8,REFERENCEMENT_FACADE[#Headers],0)),"")</f>
        <v/>
      </c>
    </row>
    <row r="432" spans="1:6" x14ac:dyDescent="0.25">
      <c r="A432" s="3" t="str">
        <f>IF(AND(A431&lt;COUNTIF(REFERENCEMENT_FACADE[DATE REFERENCEMENT],"&lt;&gt;"&amp;""),A431&gt;0),'PR-tampon'!A431+1,"")</f>
        <v/>
      </c>
      <c r="B432" s="3" t="str">
        <f>IFERROR(IF(A432="","",VLOOKUP($A432,REFERENCEMENT_FACADE[[Ordre]:[Eligibilité procédé]],2,FALSE)),"")</f>
        <v/>
      </c>
      <c r="C432" t="str" cm="1">
        <f t="array" ref="C432">IF(B432&lt;&gt;"",INDEX(BDD_REVETEMENTS_EXTERIEURS!A:CJ,B432,MATCH($C$8,REFERENCEMENT_FACADE[#Headers],0)),"")</f>
        <v/>
      </c>
      <c r="D432" t="str">
        <f ca="1">IF($B$6=TRUE,IF(C432&lt;&gt;"",COUNTIF(INDIRECT("$C$"&amp;ROW($C$9)&amp;":$C$"&amp;487-COUNTBLANK($C$9:$C$487)),"&lt;"&amp;C432)+COUNTIF(C$9:C432,C432),""),IF(C432&lt;&gt;"",COUNTIF(INDIRECT("$C$"&amp;ROW($C$9)&amp;":$C$"&amp;487-COUNTBLANK($C$9:$C$487)),"&gt;"&amp;C432)+COUNTIF(C$9:C432,C432),""))</f>
        <v/>
      </c>
      <c r="E432" t="str">
        <f t="shared" ca="1" si="8"/>
        <v/>
      </c>
      <c r="F432" t="str" cm="1">
        <f t="array" ref="F432">IF(A432&lt;&gt;"",INDEX(BDD_REVETEMENTS_EXTERIEURS!A:BV,E432,MATCH($F$8,REFERENCEMENT_FACADE[#Headers],0)),"")</f>
        <v/>
      </c>
    </row>
    <row r="433" spans="1:6" x14ac:dyDescent="0.25">
      <c r="A433" s="3" t="str">
        <f>IF(AND(A432&lt;COUNTIF(REFERENCEMENT_FACADE[DATE REFERENCEMENT],"&lt;&gt;"&amp;""),A432&gt;0),'PR-tampon'!A432+1,"")</f>
        <v/>
      </c>
      <c r="B433" s="3" t="str">
        <f>IFERROR(IF(A433="","",VLOOKUP($A433,REFERENCEMENT_FACADE[[Ordre]:[Eligibilité procédé]],2,FALSE)),"")</f>
        <v/>
      </c>
      <c r="C433" t="str" cm="1">
        <f t="array" ref="C433">IF(B433&lt;&gt;"",INDEX(BDD_REVETEMENTS_EXTERIEURS!A:CJ,B433,MATCH($C$8,REFERENCEMENT_FACADE[#Headers],0)),"")</f>
        <v/>
      </c>
      <c r="D433" t="str">
        <f ca="1">IF($B$6=TRUE,IF(C433&lt;&gt;"",COUNTIF(INDIRECT("$C$"&amp;ROW($C$9)&amp;":$C$"&amp;487-COUNTBLANK($C$9:$C$487)),"&lt;"&amp;C433)+COUNTIF(C$9:C433,C433),""),IF(C433&lt;&gt;"",COUNTIF(INDIRECT("$C$"&amp;ROW($C$9)&amp;":$C$"&amp;487-COUNTBLANK($C$9:$C$487)),"&gt;"&amp;C433)+COUNTIF(C$9:C433,C433),""))</f>
        <v/>
      </c>
      <c r="E433" t="str">
        <f t="shared" ca="1" si="8"/>
        <v/>
      </c>
      <c r="F433" t="str" cm="1">
        <f t="array" ref="F433">IF(A433&lt;&gt;"",INDEX(BDD_REVETEMENTS_EXTERIEURS!A:BV,E433,MATCH($F$8,REFERENCEMENT_FACADE[#Headers],0)),"")</f>
        <v/>
      </c>
    </row>
    <row r="434" spans="1:6" x14ac:dyDescent="0.25">
      <c r="A434" s="3" t="str">
        <f>IF(AND(A433&lt;COUNTIF(REFERENCEMENT_FACADE[DATE REFERENCEMENT],"&lt;&gt;"&amp;""),A433&gt;0),'PR-tampon'!A433+1,"")</f>
        <v/>
      </c>
      <c r="B434" s="3" t="str">
        <f>IFERROR(IF(A434="","",VLOOKUP($A434,REFERENCEMENT_FACADE[[Ordre]:[Eligibilité procédé]],2,FALSE)),"")</f>
        <v/>
      </c>
      <c r="C434" t="str" cm="1">
        <f t="array" ref="C434">IF(B434&lt;&gt;"",INDEX(BDD_REVETEMENTS_EXTERIEURS!A:CJ,B434,MATCH($C$8,REFERENCEMENT_FACADE[#Headers],0)),"")</f>
        <v/>
      </c>
      <c r="D434" t="str">
        <f ca="1">IF($B$6=TRUE,IF(C434&lt;&gt;"",COUNTIF(INDIRECT("$C$"&amp;ROW($C$9)&amp;":$C$"&amp;487-COUNTBLANK($C$9:$C$487)),"&lt;"&amp;C434)+COUNTIF(C$9:C434,C434),""),IF(C434&lt;&gt;"",COUNTIF(INDIRECT("$C$"&amp;ROW($C$9)&amp;":$C$"&amp;487-COUNTBLANK($C$9:$C$487)),"&gt;"&amp;C434)+COUNTIF(C$9:C434,C434),""))</f>
        <v/>
      </c>
      <c r="E434" t="str">
        <f t="shared" ca="1" si="8"/>
        <v/>
      </c>
      <c r="F434" t="str" cm="1">
        <f t="array" ref="F434">IF(A434&lt;&gt;"",INDEX(BDD_REVETEMENTS_EXTERIEURS!A:BV,E434,MATCH($F$8,REFERENCEMENT_FACADE[#Headers],0)),"")</f>
        <v/>
      </c>
    </row>
    <row r="435" spans="1:6" x14ac:dyDescent="0.25">
      <c r="A435" s="3" t="str">
        <f>IF(AND(A434&lt;COUNTIF(REFERENCEMENT_FACADE[DATE REFERENCEMENT],"&lt;&gt;"&amp;""),A434&gt;0),'PR-tampon'!A434+1,"")</f>
        <v/>
      </c>
      <c r="B435" s="3" t="str">
        <f>IFERROR(IF(A435="","",VLOOKUP($A435,REFERENCEMENT_FACADE[[Ordre]:[Eligibilité procédé]],2,FALSE)),"")</f>
        <v/>
      </c>
      <c r="C435" t="str" cm="1">
        <f t="array" ref="C435">IF(B435&lt;&gt;"",INDEX(BDD_REVETEMENTS_EXTERIEURS!A:CJ,B435,MATCH($C$8,REFERENCEMENT_FACADE[#Headers],0)),"")</f>
        <v/>
      </c>
      <c r="D435" t="str">
        <f ca="1">IF($B$6=TRUE,IF(C435&lt;&gt;"",COUNTIF(INDIRECT("$C$"&amp;ROW($C$9)&amp;":$C$"&amp;487-COUNTBLANK($C$9:$C$487)),"&lt;"&amp;C435)+COUNTIF(C$9:C435,C435),""),IF(C435&lt;&gt;"",COUNTIF(INDIRECT("$C$"&amp;ROW($C$9)&amp;":$C$"&amp;487-COUNTBLANK($C$9:$C$487)),"&gt;"&amp;C435)+COUNTIF(C$9:C435,C435),""))</f>
        <v/>
      </c>
      <c r="E435" t="str">
        <f t="shared" ca="1" si="8"/>
        <v/>
      </c>
      <c r="F435" t="str" cm="1">
        <f t="array" ref="F435">IF(A435&lt;&gt;"",INDEX(BDD_REVETEMENTS_EXTERIEURS!A:BV,E435,MATCH($F$8,REFERENCEMENT_FACADE[#Headers],0)),"")</f>
        <v/>
      </c>
    </row>
    <row r="436" spans="1:6" x14ac:dyDescent="0.25">
      <c r="A436" s="3" t="str">
        <f>IF(AND(A435&lt;COUNTIF(REFERENCEMENT_FACADE[DATE REFERENCEMENT],"&lt;&gt;"&amp;""),A435&gt;0),'PR-tampon'!A435+1,"")</f>
        <v/>
      </c>
      <c r="B436" s="3" t="str">
        <f>IFERROR(IF(A436="","",VLOOKUP($A436,REFERENCEMENT_FACADE[[Ordre]:[Eligibilité procédé]],2,FALSE)),"")</f>
        <v/>
      </c>
      <c r="C436" t="str" cm="1">
        <f t="array" ref="C436">IF(B436&lt;&gt;"",INDEX(BDD_REVETEMENTS_EXTERIEURS!A:CJ,B436,MATCH($C$8,REFERENCEMENT_FACADE[#Headers],0)),"")</f>
        <v/>
      </c>
      <c r="D436" t="str">
        <f ca="1">IF($B$6=TRUE,IF(C436&lt;&gt;"",COUNTIF(INDIRECT("$C$"&amp;ROW($C$9)&amp;":$C$"&amp;487-COUNTBLANK($C$9:$C$487)),"&lt;"&amp;C436)+COUNTIF(C$9:C436,C436),""),IF(C436&lt;&gt;"",COUNTIF(INDIRECT("$C$"&amp;ROW($C$9)&amp;":$C$"&amp;487-COUNTBLANK($C$9:$C$487)),"&gt;"&amp;C436)+COUNTIF(C$9:C436,C436),""))</f>
        <v/>
      </c>
      <c r="E436" t="str">
        <f t="shared" ca="1" si="8"/>
        <v/>
      </c>
      <c r="F436" t="str" cm="1">
        <f t="array" ref="F436">IF(A436&lt;&gt;"",INDEX(BDD_REVETEMENTS_EXTERIEURS!A:BV,E436,MATCH($F$8,REFERENCEMENT_FACADE[#Headers],0)),"")</f>
        <v/>
      </c>
    </row>
    <row r="437" spans="1:6" x14ac:dyDescent="0.25">
      <c r="A437" s="3" t="str">
        <f>IF(AND(A436&lt;COUNTIF(REFERENCEMENT_FACADE[DATE REFERENCEMENT],"&lt;&gt;"&amp;""),A436&gt;0),'PR-tampon'!A436+1,"")</f>
        <v/>
      </c>
      <c r="B437" s="3" t="str">
        <f>IFERROR(IF(A437="","",VLOOKUP($A437,REFERENCEMENT_FACADE[[Ordre]:[Eligibilité procédé]],2,FALSE)),"")</f>
        <v/>
      </c>
      <c r="C437" t="str" cm="1">
        <f t="array" ref="C437">IF(B437&lt;&gt;"",INDEX(BDD_REVETEMENTS_EXTERIEURS!A:CJ,B437,MATCH($C$8,REFERENCEMENT_FACADE[#Headers],0)),"")</f>
        <v/>
      </c>
      <c r="D437" t="str">
        <f ca="1">IF($B$6=TRUE,IF(C437&lt;&gt;"",COUNTIF(INDIRECT("$C$"&amp;ROW($C$9)&amp;":$C$"&amp;487-COUNTBLANK($C$9:$C$487)),"&lt;"&amp;C437)+COUNTIF(C$9:C437,C437),""),IF(C437&lt;&gt;"",COUNTIF(INDIRECT("$C$"&amp;ROW($C$9)&amp;":$C$"&amp;487-COUNTBLANK($C$9:$C$487)),"&gt;"&amp;C437)+COUNTIF(C$9:C437,C437),""))</f>
        <v/>
      </c>
      <c r="E437" t="str">
        <f t="shared" ca="1" si="8"/>
        <v/>
      </c>
      <c r="F437" t="str" cm="1">
        <f t="array" ref="F437">IF(A437&lt;&gt;"",INDEX(BDD_REVETEMENTS_EXTERIEURS!A:BV,E437,MATCH($F$8,REFERENCEMENT_FACADE[#Headers],0)),"")</f>
        <v/>
      </c>
    </row>
    <row r="438" spans="1:6" x14ac:dyDescent="0.25">
      <c r="A438" s="3" t="str">
        <f>IF(AND(A437&lt;COUNTIF(REFERENCEMENT_FACADE[DATE REFERENCEMENT],"&lt;&gt;"&amp;""),A437&gt;0),'PR-tampon'!A437+1,"")</f>
        <v/>
      </c>
      <c r="B438" s="3" t="str">
        <f>IFERROR(IF(A438="","",VLOOKUP($A438,REFERENCEMENT_FACADE[[Ordre]:[Eligibilité procédé]],2,FALSE)),"")</f>
        <v/>
      </c>
      <c r="C438" t="str" cm="1">
        <f t="array" ref="C438">IF(B438&lt;&gt;"",INDEX(BDD_REVETEMENTS_EXTERIEURS!A:CJ,B438,MATCH($C$8,REFERENCEMENT_FACADE[#Headers],0)),"")</f>
        <v/>
      </c>
      <c r="D438" t="str">
        <f ca="1">IF($B$6=TRUE,IF(C438&lt;&gt;"",COUNTIF(INDIRECT("$C$"&amp;ROW($C$9)&amp;":$C$"&amp;487-COUNTBLANK($C$9:$C$487)),"&lt;"&amp;C438)+COUNTIF(C$9:C438,C438),""),IF(C438&lt;&gt;"",COUNTIF(INDIRECT("$C$"&amp;ROW($C$9)&amp;":$C$"&amp;487-COUNTBLANK($C$9:$C$487)),"&gt;"&amp;C438)+COUNTIF(C$9:C438,C438),""))</f>
        <v/>
      </c>
      <c r="E438" t="str">
        <f t="shared" ca="1" si="8"/>
        <v/>
      </c>
      <c r="F438" t="str" cm="1">
        <f t="array" ref="F438">IF(A438&lt;&gt;"",INDEX(BDD_REVETEMENTS_EXTERIEURS!A:BV,E438,MATCH($F$8,REFERENCEMENT_FACADE[#Headers],0)),"")</f>
        <v/>
      </c>
    </row>
    <row r="439" spans="1:6" x14ac:dyDescent="0.25">
      <c r="A439" s="3" t="str">
        <f>IF(AND(A438&lt;COUNTIF(REFERENCEMENT_FACADE[DATE REFERENCEMENT],"&lt;&gt;"&amp;""),A438&gt;0),'PR-tampon'!A438+1,"")</f>
        <v/>
      </c>
      <c r="B439" s="3" t="str">
        <f>IFERROR(IF(A439="","",VLOOKUP($A439,REFERENCEMENT_FACADE[[Ordre]:[Eligibilité procédé]],2,FALSE)),"")</f>
        <v/>
      </c>
      <c r="C439" t="str" cm="1">
        <f t="array" ref="C439">IF(B439&lt;&gt;"",INDEX(BDD_REVETEMENTS_EXTERIEURS!A:CJ,B439,MATCH($C$8,REFERENCEMENT_FACADE[#Headers],0)),"")</f>
        <v/>
      </c>
      <c r="D439" t="str">
        <f ca="1">IF($B$6=TRUE,IF(C439&lt;&gt;"",COUNTIF(INDIRECT("$C$"&amp;ROW($C$9)&amp;":$C$"&amp;487-COUNTBLANK($C$9:$C$487)),"&lt;"&amp;C439)+COUNTIF(C$9:C439,C439),""),IF(C439&lt;&gt;"",COUNTIF(INDIRECT("$C$"&amp;ROW($C$9)&amp;":$C$"&amp;487-COUNTBLANK($C$9:$C$487)),"&gt;"&amp;C439)+COUNTIF(C$9:C439,C439),""))</f>
        <v/>
      </c>
      <c r="E439" t="str">
        <f t="shared" ca="1" si="8"/>
        <v/>
      </c>
      <c r="F439" t="str" cm="1">
        <f t="array" ref="F439">IF(A439&lt;&gt;"",INDEX(BDD_REVETEMENTS_EXTERIEURS!A:BV,E439,MATCH($F$8,REFERENCEMENT_FACADE[#Headers],0)),"")</f>
        <v/>
      </c>
    </row>
    <row r="440" spans="1:6" x14ac:dyDescent="0.25">
      <c r="A440" s="3" t="str">
        <f>IF(AND(A439&lt;COUNTIF(REFERENCEMENT_FACADE[DATE REFERENCEMENT],"&lt;&gt;"&amp;""),A439&gt;0),'PR-tampon'!A439+1,"")</f>
        <v/>
      </c>
      <c r="B440" s="3" t="str">
        <f>IFERROR(IF(A440="","",VLOOKUP($A440,REFERENCEMENT_FACADE[[Ordre]:[Eligibilité procédé]],2,FALSE)),"")</f>
        <v/>
      </c>
      <c r="C440" t="str" cm="1">
        <f t="array" ref="C440">IF(B440&lt;&gt;"",INDEX(BDD_REVETEMENTS_EXTERIEURS!A:CJ,B440,MATCH($C$8,REFERENCEMENT_FACADE[#Headers],0)),"")</f>
        <v/>
      </c>
      <c r="D440" t="str">
        <f ca="1">IF($B$6=TRUE,IF(C440&lt;&gt;"",COUNTIF(INDIRECT("$C$"&amp;ROW($C$9)&amp;":$C$"&amp;487-COUNTBLANK($C$9:$C$487)),"&lt;"&amp;C440)+COUNTIF(C$9:C440,C440),""),IF(C440&lt;&gt;"",COUNTIF(INDIRECT("$C$"&amp;ROW($C$9)&amp;":$C$"&amp;487-COUNTBLANK($C$9:$C$487)),"&gt;"&amp;C440)+COUNTIF(C$9:C440,C440),""))</f>
        <v/>
      </c>
      <c r="E440" t="str">
        <f t="shared" ca="1" si="8"/>
        <v/>
      </c>
      <c r="F440" t="str" cm="1">
        <f t="array" ref="F440">IF(A440&lt;&gt;"",INDEX(BDD_REVETEMENTS_EXTERIEURS!A:BV,E440,MATCH($F$8,REFERENCEMENT_FACADE[#Headers],0)),"")</f>
        <v/>
      </c>
    </row>
    <row r="441" spans="1:6" x14ac:dyDescent="0.25">
      <c r="A441" s="3" t="str">
        <f>IF(AND(A440&lt;COUNTIF(REFERENCEMENT_FACADE[DATE REFERENCEMENT],"&lt;&gt;"&amp;""),A440&gt;0),'PR-tampon'!A440+1,"")</f>
        <v/>
      </c>
      <c r="B441" s="3" t="str">
        <f>IFERROR(IF(A441="","",VLOOKUP($A441,REFERENCEMENT_FACADE[[Ordre]:[Eligibilité procédé]],2,FALSE)),"")</f>
        <v/>
      </c>
      <c r="C441" t="str" cm="1">
        <f t="array" ref="C441">IF(B441&lt;&gt;"",INDEX(BDD_REVETEMENTS_EXTERIEURS!A:CJ,B441,MATCH($C$8,REFERENCEMENT_FACADE[#Headers],0)),"")</f>
        <v/>
      </c>
      <c r="D441" t="str">
        <f ca="1">IF($B$6=TRUE,IF(C441&lt;&gt;"",COUNTIF(INDIRECT("$C$"&amp;ROW($C$9)&amp;":$C$"&amp;487-COUNTBLANK($C$9:$C$487)),"&lt;"&amp;C441)+COUNTIF(C$9:C441,C441),""),IF(C441&lt;&gt;"",COUNTIF(INDIRECT("$C$"&amp;ROW($C$9)&amp;":$C$"&amp;487-COUNTBLANK($C$9:$C$487)),"&gt;"&amp;C441)+COUNTIF(C$9:C441,C441),""))</f>
        <v/>
      </c>
      <c r="E441" t="str">
        <f t="shared" ca="1" si="8"/>
        <v/>
      </c>
      <c r="F441" t="str" cm="1">
        <f t="array" ref="F441">IF(A441&lt;&gt;"",INDEX(BDD_REVETEMENTS_EXTERIEURS!A:BV,E441,MATCH($F$8,REFERENCEMENT_FACADE[#Headers],0)),"")</f>
        <v/>
      </c>
    </row>
    <row r="442" spans="1:6" x14ac:dyDescent="0.25">
      <c r="A442" s="3" t="str">
        <f>IF(AND(A441&lt;COUNTIF(REFERENCEMENT_FACADE[DATE REFERENCEMENT],"&lt;&gt;"&amp;""),A441&gt;0),'PR-tampon'!A441+1,"")</f>
        <v/>
      </c>
      <c r="B442" s="3" t="str">
        <f>IFERROR(IF(A442="","",VLOOKUP($A442,REFERENCEMENT_FACADE[[Ordre]:[Eligibilité procédé]],2,FALSE)),"")</f>
        <v/>
      </c>
      <c r="C442" t="str" cm="1">
        <f t="array" ref="C442">IF(B442&lt;&gt;"",INDEX(BDD_REVETEMENTS_EXTERIEURS!A:CJ,B442,MATCH($C$8,REFERENCEMENT_FACADE[#Headers],0)),"")</f>
        <v/>
      </c>
      <c r="D442" t="str">
        <f ca="1">IF($B$6=TRUE,IF(C442&lt;&gt;"",COUNTIF(INDIRECT("$C$"&amp;ROW($C$9)&amp;":$C$"&amp;487-COUNTBLANK($C$9:$C$487)),"&lt;"&amp;C442)+COUNTIF(C$9:C442,C442),""),IF(C442&lt;&gt;"",COUNTIF(INDIRECT("$C$"&amp;ROW($C$9)&amp;":$C$"&amp;487-COUNTBLANK($C$9:$C$487)),"&gt;"&amp;C442)+COUNTIF(C$9:C442,C442),""))</f>
        <v/>
      </c>
      <c r="E442" t="str">
        <f t="shared" ca="1" si="8"/>
        <v/>
      </c>
      <c r="F442" t="str" cm="1">
        <f t="array" ref="F442">IF(A442&lt;&gt;"",INDEX(BDD_REVETEMENTS_EXTERIEURS!A:BV,E442,MATCH($F$8,REFERENCEMENT_FACADE[#Headers],0)),"")</f>
        <v/>
      </c>
    </row>
    <row r="443" spans="1:6" x14ac:dyDescent="0.25">
      <c r="A443" s="3" t="str">
        <f>IF(AND(A442&lt;COUNTIF(REFERENCEMENT_FACADE[DATE REFERENCEMENT],"&lt;&gt;"&amp;""),A442&gt;0),'PR-tampon'!A442+1,"")</f>
        <v/>
      </c>
      <c r="B443" s="3" t="str">
        <f>IFERROR(IF(A443="","",VLOOKUP($A443,REFERENCEMENT_FACADE[[Ordre]:[Eligibilité procédé]],2,FALSE)),"")</f>
        <v/>
      </c>
      <c r="C443" t="str" cm="1">
        <f t="array" ref="C443">IF(B443&lt;&gt;"",INDEX(BDD_REVETEMENTS_EXTERIEURS!A:CJ,B443,MATCH($C$8,REFERENCEMENT_FACADE[#Headers],0)),"")</f>
        <v/>
      </c>
      <c r="D443" t="str">
        <f ca="1">IF($B$6=TRUE,IF(C443&lt;&gt;"",COUNTIF(INDIRECT("$C$"&amp;ROW($C$9)&amp;":$C$"&amp;487-COUNTBLANK($C$9:$C$487)),"&lt;"&amp;C443)+COUNTIF(C$9:C443,C443),""),IF(C443&lt;&gt;"",COUNTIF(INDIRECT("$C$"&amp;ROW($C$9)&amp;":$C$"&amp;487-COUNTBLANK($C$9:$C$487)),"&gt;"&amp;C443)+COUNTIF(C$9:C443,C443),""))</f>
        <v/>
      </c>
      <c r="E443" t="str">
        <f t="shared" ca="1" si="8"/>
        <v/>
      </c>
      <c r="F443" t="str" cm="1">
        <f t="array" ref="F443">IF(A443&lt;&gt;"",INDEX(BDD_REVETEMENTS_EXTERIEURS!A:BV,E443,MATCH($F$8,REFERENCEMENT_FACADE[#Headers],0)),"")</f>
        <v/>
      </c>
    </row>
    <row r="444" spans="1:6" x14ac:dyDescent="0.25">
      <c r="A444" s="3" t="str">
        <f>IF(AND(A443&lt;COUNTIF(REFERENCEMENT_FACADE[DATE REFERENCEMENT],"&lt;&gt;"&amp;""),A443&gt;0),'PR-tampon'!A443+1,"")</f>
        <v/>
      </c>
      <c r="B444" s="3" t="str">
        <f>IFERROR(IF(A444="","",VLOOKUP($A444,REFERENCEMENT_FACADE[[Ordre]:[Eligibilité procédé]],2,FALSE)),"")</f>
        <v/>
      </c>
      <c r="C444" t="str" cm="1">
        <f t="array" ref="C444">IF(B444&lt;&gt;"",INDEX(BDD_REVETEMENTS_EXTERIEURS!A:CJ,B444,MATCH($C$8,REFERENCEMENT_FACADE[#Headers],0)),"")</f>
        <v/>
      </c>
      <c r="D444" t="str">
        <f ca="1">IF($B$6=TRUE,IF(C444&lt;&gt;"",COUNTIF(INDIRECT("$C$"&amp;ROW($C$9)&amp;":$C$"&amp;487-COUNTBLANK($C$9:$C$487)),"&lt;"&amp;C444)+COUNTIF(C$9:C444,C444),""),IF(C444&lt;&gt;"",COUNTIF(INDIRECT("$C$"&amp;ROW($C$9)&amp;":$C$"&amp;487-COUNTBLANK($C$9:$C$487)),"&gt;"&amp;C444)+COUNTIF(C$9:C444,C444),""))</f>
        <v/>
      </c>
      <c r="E444" t="str">
        <f t="shared" ca="1" si="8"/>
        <v/>
      </c>
      <c r="F444" t="str" cm="1">
        <f t="array" ref="F444">IF(A444&lt;&gt;"",INDEX(BDD_REVETEMENTS_EXTERIEURS!A:BV,E444,MATCH($F$8,REFERENCEMENT_FACADE[#Headers],0)),"")</f>
        <v/>
      </c>
    </row>
    <row r="445" spans="1:6" x14ac:dyDescent="0.25">
      <c r="A445" s="3" t="str">
        <f>IF(AND(A444&lt;COUNTIF(REFERENCEMENT_FACADE[DATE REFERENCEMENT],"&lt;&gt;"&amp;""),A444&gt;0),'PR-tampon'!A444+1,"")</f>
        <v/>
      </c>
      <c r="B445" s="3" t="str">
        <f>IFERROR(IF(A445="","",VLOOKUP($A445,REFERENCEMENT_FACADE[[Ordre]:[Eligibilité procédé]],2,FALSE)),"")</f>
        <v/>
      </c>
      <c r="C445" t="str" cm="1">
        <f t="array" ref="C445">IF(B445&lt;&gt;"",INDEX(BDD_REVETEMENTS_EXTERIEURS!A:CJ,B445,MATCH($C$8,REFERENCEMENT_FACADE[#Headers],0)),"")</f>
        <v/>
      </c>
      <c r="D445" t="str">
        <f ca="1">IF($B$6=TRUE,IF(C445&lt;&gt;"",COUNTIF(INDIRECT("$C$"&amp;ROW($C$9)&amp;":$C$"&amp;487-COUNTBLANK($C$9:$C$487)),"&lt;"&amp;C445)+COUNTIF(C$9:C445,C445),""),IF(C445&lt;&gt;"",COUNTIF(INDIRECT("$C$"&amp;ROW($C$9)&amp;":$C$"&amp;487-COUNTBLANK($C$9:$C$487)),"&gt;"&amp;C445)+COUNTIF(C$9:C445,C445),""))</f>
        <v/>
      </c>
      <c r="E445" t="str">
        <f t="shared" ca="1" si="8"/>
        <v/>
      </c>
      <c r="F445" t="str" cm="1">
        <f t="array" ref="F445">IF(A445&lt;&gt;"",INDEX(BDD_REVETEMENTS_EXTERIEURS!A:BV,E445,MATCH($F$8,REFERENCEMENT_FACADE[#Headers],0)),"")</f>
        <v/>
      </c>
    </row>
    <row r="446" spans="1:6" x14ac:dyDescent="0.25">
      <c r="A446" s="3" t="str">
        <f>IF(AND(A445&lt;COUNTIF(REFERENCEMENT_FACADE[DATE REFERENCEMENT],"&lt;&gt;"&amp;""),A445&gt;0),'PR-tampon'!A445+1,"")</f>
        <v/>
      </c>
      <c r="B446" s="3" t="str">
        <f>IFERROR(IF(A446="","",VLOOKUP($A446,REFERENCEMENT_FACADE[[Ordre]:[Eligibilité procédé]],2,FALSE)),"")</f>
        <v/>
      </c>
      <c r="C446" t="str" cm="1">
        <f t="array" ref="C446">IF(B446&lt;&gt;"",INDEX(BDD_REVETEMENTS_EXTERIEURS!A:CJ,B446,MATCH($C$8,REFERENCEMENT_FACADE[#Headers],0)),"")</f>
        <v/>
      </c>
      <c r="D446" t="str">
        <f ca="1">IF($B$6=TRUE,IF(C446&lt;&gt;"",COUNTIF(INDIRECT("$C$"&amp;ROW($C$9)&amp;":$C$"&amp;487-COUNTBLANK($C$9:$C$487)),"&lt;"&amp;C446)+COUNTIF(C$9:C446,C446),""),IF(C446&lt;&gt;"",COUNTIF(INDIRECT("$C$"&amp;ROW($C$9)&amp;":$C$"&amp;487-COUNTBLANK($C$9:$C$487)),"&gt;"&amp;C446)+COUNTIF(C$9:C446,C446),""))</f>
        <v/>
      </c>
      <c r="E446" t="str">
        <f t="shared" ca="1" si="8"/>
        <v/>
      </c>
      <c r="F446" t="str" cm="1">
        <f t="array" ref="F446">IF(A446&lt;&gt;"",INDEX(BDD_REVETEMENTS_EXTERIEURS!A:BV,E446,MATCH($F$8,REFERENCEMENT_FACADE[#Headers],0)),"")</f>
        <v/>
      </c>
    </row>
    <row r="447" spans="1:6" x14ac:dyDescent="0.25">
      <c r="A447" s="3" t="str">
        <f>IF(AND(A446&lt;COUNTIF(REFERENCEMENT_FACADE[DATE REFERENCEMENT],"&lt;&gt;"&amp;""),A446&gt;0),'PR-tampon'!A446+1,"")</f>
        <v/>
      </c>
      <c r="B447" s="3" t="str">
        <f>IFERROR(IF(A447="","",VLOOKUP($A447,REFERENCEMENT_FACADE[[Ordre]:[Eligibilité procédé]],2,FALSE)),"")</f>
        <v/>
      </c>
      <c r="C447" t="str" cm="1">
        <f t="array" ref="C447">IF(B447&lt;&gt;"",INDEX(BDD_REVETEMENTS_EXTERIEURS!A:CJ,B447,MATCH($C$8,REFERENCEMENT_FACADE[#Headers],0)),"")</f>
        <v/>
      </c>
      <c r="D447" t="str">
        <f ca="1">IF($B$6=TRUE,IF(C447&lt;&gt;"",COUNTIF(INDIRECT("$C$"&amp;ROW($C$9)&amp;":$C$"&amp;487-COUNTBLANK($C$9:$C$487)),"&lt;"&amp;C447)+COUNTIF(C$9:C447,C447),""),IF(C447&lt;&gt;"",COUNTIF(INDIRECT("$C$"&amp;ROW($C$9)&amp;":$C$"&amp;487-COUNTBLANK($C$9:$C$487)),"&gt;"&amp;C447)+COUNTIF(C$9:C447,C447),""))</f>
        <v/>
      </c>
      <c r="E447" t="str">
        <f t="shared" ca="1" si="8"/>
        <v/>
      </c>
      <c r="F447" t="str" cm="1">
        <f t="array" ref="F447">IF(A447&lt;&gt;"",INDEX(BDD_REVETEMENTS_EXTERIEURS!A:BV,E447,MATCH($F$8,REFERENCEMENT_FACADE[#Headers],0)),"")</f>
        <v/>
      </c>
    </row>
    <row r="448" spans="1:6" x14ac:dyDescent="0.25">
      <c r="A448" s="3" t="str">
        <f>IF(AND(A447&lt;COUNTIF(REFERENCEMENT_FACADE[DATE REFERENCEMENT],"&lt;&gt;"&amp;""),A447&gt;0),'PR-tampon'!A447+1,"")</f>
        <v/>
      </c>
      <c r="B448" s="3" t="str">
        <f>IFERROR(IF(A448="","",VLOOKUP($A448,REFERENCEMENT_FACADE[[Ordre]:[Eligibilité procédé]],2,FALSE)),"")</f>
        <v/>
      </c>
      <c r="C448" t="str" cm="1">
        <f t="array" ref="C448">IF(B448&lt;&gt;"",INDEX(BDD_REVETEMENTS_EXTERIEURS!A:CJ,B448,MATCH($C$8,REFERENCEMENT_FACADE[#Headers],0)),"")</f>
        <v/>
      </c>
      <c r="D448" t="str">
        <f ca="1">IF($B$6=TRUE,IF(C448&lt;&gt;"",COUNTIF(INDIRECT("$C$"&amp;ROW($C$9)&amp;":$C$"&amp;487-COUNTBLANK($C$9:$C$487)),"&lt;"&amp;C448)+COUNTIF(C$9:C448,C448),""),IF(C448&lt;&gt;"",COUNTIF(INDIRECT("$C$"&amp;ROW($C$9)&amp;":$C$"&amp;487-COUNTBLANK($C$9:$C$487)),"&gt;"&amp;C448)+COUNTIF(C$9:C448,C448),""))</f>
        <v/>
      </c>
      <c r="E448" t="str">
        <f t="shared" ca="1" si="8"/>
        <v/>
      </c>
      <c r="F448" t="str" cm="1">
        <f t="array" ref="F448">IF(A448&lt;&gt;"",INDEX(BDD_REVETEMENTS_EXTERIEURS!A:BV,E448,MATCH($F$8,REFERENCEMENT_FACADE[#Headers],0)),"")</f>
        <v/>
      </c>
    </row>
    <row r="449" spans="1:6" x14ac:dyDescent="0.25">
      <c r="A449" s="3" t="str">
        <f>IF(AND(A448&lt;COUNTIF(REFERENCEMENT_FACADE[DATE REFERENCEMENT],"&lt;&gt;"&amp;""),A448&gt;0),'PR-tampon'!A448+1,"")</f>
        <v/>
      </c>
      <c r="B449" s="3" t="str">
        <f>IFERROR(IF(A449="","",VLOOKUP($A449,REFERENCEMENT_FACADE[[Ordre]:[Eligibilité procédé]],2,FALSE)),"")</f>
        <v/>
      </c>
      <c r="C449" t="str" cm="1">
        <f t="array" ref="C449">IF(B449&lt;&gt;"",INDEX(BDD_REVETEMENTS_EXTERIEURS!A:CJ,B449,MATCH($C$8,REFERENCEMENT_FACADE[#Headers],0)),"")</f>
        <v/>
      </c>
      <c r="D449" t="str">
        <f ca="1">IF($B$6=TRUE,IF(C449&lt;&gt;"",COUNTIF(INDIRECT("$C$"&amp;ROW($C$9)&amp;":$C$"&amp;487-COUNTBLANK($C$9:$C$487)),"&lt;"&amp;C449)+COUNTIF(C$9:C449,C449),""),IF(C449&lt;&gt;"",COUNTIF(INDIRECT("$C$"&amp;ROW($C$9)&amp;":$C$"&amp;487-COUNTBLANK($C$9:$C$487)),"&gt;"&amp;C449)+COUNTIF(C$9:C449,C449),""))</f>
        <v/>
      </c>
      <c r="E449" t="str">
        <f t="shared" ca="1" si="8"/>
        <v/>
      </c>
      <c r="F449" t="str" cm="1">
        <f t="array" ref="F449">IF(A449&lt;&gt;"",INDEX(BDD_REVETEMENTS_EXTERIEURS!A:BV,E449,MATCH($F$8,REFERENCEMENT_FACADE[#Headers],0)),"")</f>
        <v/>
      </c>
    </row>
    <row r="450" spans="1:6" x14ac:dyDescent="0.25">
      <c r="A450" s="3" t="str">
        <f>IF(AND(A449&lt;COUNTIF(REFERENCEMENT_FACADE[DATE REFERENCEMENT],"&lt;&gt;"&amp;""),A449&gt;0),'PR-tampon'!A449+1,"")</f>
        <v/>
      </c>
      <c r="B450" s="3" t="str">
        <f>IFERROR(IF(A450="","",VLOOKUP($A450,REFERENCEMENT_FACADE[[Ordre]:[Eligibilité procédé]],2,FALSE)),"")</f>
        <v/>
      </c>
      <c r="C450" t="str" cm="1">
        <f t="array" ref="C450">IF(B450&lt;&gt;"",INDEX(BDD_REVETEMENTS_EXTERIEURS!A:CJ,B450,MATCH($C$8,REFERENCEMENT_FACADE[#Headers],0)),"")</f>
        <v/>
      </c>
      <c r="D450" t="str">
        <f ca="1">IF($B$6=TRUE,IF(C450&lt;&gt;"",COUNTIF(INDIRECT("$C$"&amp;ROW($C$9)&amp;":$C$"&amp;487-COUNTBLANK($C$9:$C$487)),"&lt;"&amp;C450)+COUNTIF(C$9:C450,C450),""),IF(C450&lt;&gt;"",COUNTIF(INDIRECT("$C$"&amp;ROW($C$9)&amp;":$C$"&amp;487-COUNTBLANK($C$9:$C$487)),"&gt;"&amp;C450)+COUNTIF(C$9:C450,C450),""))</f>
        <v/>
      </c>
      <c r="E450" t="str">
        <f t="shared" ca="1" si="8"/>
        <v/>
      </c>
      <c r="F450" t="str" cm="1">
        <f t="array" ref="F450">IF(A450&lt;&gt;"",INDEX(BDD_REVETEMENTS_EXTERIEURS!A:BV,E450,MATCH($F$8,REFERENCEMENT_FACADE[#Headers],0)),"")</f>
        <v/>
      </c>
    </row>
    <row r="451" spans="1:6" x14ac:dyDescent="0.25">
      <c r="A451" s="3" t="str">
        <f>IF(AND(A450&lt;COUNTIF(REFERENCEMENT_FACADE[DATE REFERENCEMENT],"&lt;&gt;"&amp;""),A450&gt;0),'PR-tampon'!A450+1,"")</f>
        <v/>
      </c>
      <c r="B451" s="3" t="str">
        <f>IFERROR(IF(A451="","",VLOOKUP($A451,REFERENCEMENT_FACADE[[Ordre]:[Eligibilité procédé]],2,FALSE)),"")</f>
        <v/>
      </c>
      <c r="C451" t="str" cm="1">
        <f t="array" ref="C451">IF(B451&lt;&gt;"",INDEX(BDD_REVETEMENTS_EXTERIEURS!A:CJ,B451,MATCH($C$8,REFERENCEMENT_FACADE[#Headers],0)),"")</f>
        <v/>
      </c>
      <c r="D451" t="str">
        <f ca="1">IF($B$6=TRUE,IF(C451&lt;&gt;"",COUNTIF(INDIRECT("$C$"&amp;ROW($C$9)&amp;":$C$"&amp;487-COUNTBLANK($C$9:$C$487)),"&lt;"&amp;C451)+COUNTIF(C$9:C451,C451),""),IF(C451&lt;&gt;"",COUNTIF(INDIRECT("$C$"&amp;ROW($C$9)&amp;":$C$"&amp;487-COUNTBLANK($C$9:$C$487)),"&gt;"&amp;C451)+COUNTIF(C$9:C451,C451),""))</f>
        <v/>
      </c>
      <c r="E451" t="str">
        <f t="shared" ca="1" si="8"/>
        <v/>
      </c>
      <c r="F451" t="str" cm="1">
        <f t="array" ref="F451">IF(A451&lt;&gt;"",INDEX(BDD_REVETEMENTS_EXTERIEURS!A:BV,E451,MATCH($F$8,REFERENCEMENT_FACADE[#Headers],0)),"")</f>
        <v/>
      </c>
    </row>
    <row r="452" spans="1:6" x14ac:dyDescent="0.25">
      <c r="A452" s="3" t="str">
        <f>IF(AND(A451&lt;COUNTIF(REFERENCEMENT_FACADE[DATE REFERENCEMENT],"&lt;&gt;"&amp;""),A451&gt;0),'PR-tampon'!A451+1,"")</f>
        <v/>
      </c>
      <c r="B452" s="3" t="str">
        <f>IFERROR(IF(A452="","",VLOOKUP($A452,REFERENCEMENT_FACADE[[Ordre]:[Eligibilité procédé]],2,FALSE)),"")</f>
        <v/>
      </c>
      <c r="C452" t="str" cm="1">
        <f t="array" ref="C452">IF(B452&lt;&gt;"",INDEX(BDD_REVETEMENTS_EXTERIEURS!A:CJ,B452,MATCH($C$8,REFERENCEMENT_FACADE[#Headers],0)),"")</f>
        <v/>
      </c>
      <c r="D452" t="str">
        <f ca="1">IF($B$6=TRUE,IF(C452&lt;&gt;"",COUNTIF(INDIRECT("$C$"&amp;ROW($C$9)&amp;":$C$"&amp;487-COUNTBLANK($C$9:$C$487)),"&lt;"&amp;C452)+COUNTIF(C$9:C452,C452),""),IF(C452&lt;&gt;"",COUNTIF(INDIRECT("$C$"&amp;ROW($C$9)&amp;":$C$"&amp;487-COUNTBLANK($C$9:$C$487)),"&gt;"&amp;C452)+COUNTIF(C$9:C452,C452),""))</f>
        <v/>
      </c>
      <c r="E452" t="str">
        <f t="shared" ca="1" si="8"/>
        <v/>
      </c>
      <c r="F452" t="str" cm="1">
        <f t="array" ref="F452">IF(A452&lt;&gt;"",INDEX(BDD_REVETEMENTS_EXTERIEURS!A:BV,E452,MATCH($F$8,REFERENCEMENT_FACADE[#Headers],0)),"")</f>
        <v/>
      </c>
    </row>
    <row r="453" spans="1:6" x14ac:dyDescent="0.25">
      <c r="A453" s="3" t="str">
        <f>IF(AND(A452&lt;COUNTIF(REFERENCEMENT_FACADE[DATE REFERENCEMENT],"&lt;&gt;"&amp;""),A452&gt;0),'PR-tampon'!A452+1,"")</f>
        <v/>
      </c>
      <c r="B453" s="3" t="str">
        <f>IFERROR(IF(A453="","",VLOOKUP($A453,REFERENCEMENT_FACADE[[Ordre]:[Eligibilité procédé]],2,FALSE)),"")</f>
        <v/>
      </c>
      <c r="C453" t="str" cm="1">
        <f t="array" ref="C453">IF(B453&lt;&gt;"",INDEX(BDD_REVETEMENTS_EXTERIEURS!A:CJ,B453,MATCH($C$8,REFERENCEMENT_FACADE[#Headers],0)),"")</f>
        <v/>
      </c>
      <c r="D453" t="str">
        <f ca="1">IF($B$6=TRUE,IF(C453&lt;&gt;"",COUNTIF(INDIRECT("$C$"&amp;ROW($C$9)&amp;":$C$"&amp;487-COUNTBLANK($C$9:$C$487)),"&lt;"&amp;C453)+COUNTIF(C$9:C453,C453),""),IF(C453&lt;&gt;"",COUNTIF(INDIRECT("$C$"&amp;ROW($C$9)&amp;":$C$"&amp;487-COUNTBLANK($C$9:$C$487)),"&gt;"&amp;C453)+COUNTIF(C$9:C453,C453),""))</f>
        <v/>
      </c>
      <c r="E453" t="str">
        <f t="shared" ca="1" si="8"/>
        <v/>
      </c>
      <c r="F453" t="str" cm="1">
        <f t="array" ref="F453">IF(A453&lt;&gt;"",INDEX(BDD_REVETEMENTS_EXTERIEURS!A:BV,E453,MATCH($F$8,REFERENCEMENT_FACADE[#Headers],0)),"")</f>
        <v/>
      </c>
    </row>
    <row r="454" spans="1:6" x14ac:dyDescent="0.25">
      <c r="A454" s="3" t="str">
        <f>IF(AND(A453&lt;COUNTIF(REFERENCEMENT_FACADE[DATE REFERENCEMENT],"&lt;&gt;"&amp;""),A453&gt;0),'PR-tampon'!A453+1,"")</f>
        <v/>
      </c>
      <c r="B454" s="3" t="str">
        <f>IFERROR(IF(A454="","",VLOOKUP($A454,REFERENCEMENT_FACADE[[Ordre]:[Eligibilité procédé]],2,FALSE)),"")</f>
        <v/>
      </c>
      <c r="C454" t="str" cm="1">
        <f t="array" ref="C454">IF(B454&lt;&gt;"",INDEX(BDD_REVETEMENTS_EXTERIEURS!A:CJ,B454,MATCH($C$8,REFERENCEMENT_FACADE[#Headers],0)),"")</f>
        <v/>
      </c>
      <c r="D454" t="str">
        <f ca="1">IF($B$6=TRUE,IF(C454&lt;&gt;"",COUNTIF(INDIRECT("$C$"&amp;ROW($C$9)&amp;":$C$"&amp;487-COUNTBLANK($C$9:$C$487)),"&lt;"&amp;C454)+COUNTIF(C$9:C454,C454),""),IF(C454&lt;&gt;"",COUNTIF(INDIRECT("$C$"&amp;ROW($C$9)&amp;":$C$"&amp;487-COUNTBLANK($C$9:$C$487)),"&gt;"&amp;C454)+COUNTIF(C$9:C454,C454),""))</f>
        <v/>
      </c>
      <c r="E454" t="str">
        <f t="shared" ca="1" si="8"/>
        <v/>
      </c>
      <c r="F454" t="str" cm="1">
        <f t="array" ref="F454">IF(A454&lt;&gt;"",INDEX(BDD_REVETEMENTS_EXTERIEURS!A:BV,E454,MATCH($F$8,REFERENCEMENT_FACADE[#Headers],0)),"")</f>
        <v/>
      </c>
    </row>
    <row r="455" spans="1:6" x14ac:dyDescent="0.25">
      <c r="A455" s="3" t="str">
        <f>IF(AND(A454&lt;COUNTIF(REFERENCEMENT_FACADE[DATE REFERENCEMENT],"&lt;&gt;"&amp;""),A454&gt;0),'PR-tampon'!A454+1,"")</f>
        <v/>
      </c>
      <c r="B455" s="3" t="str">
        <f>IFERROR(IF(A455="","",VLOOKUP($A455,REFERENCEMENT_FACADE[[Ordre]:[Eligibilité procédé]],2,FALSE)),"")</f>
        <v/>
      </c>
      <c r="C455" t="str" cm="1">
        <f t="array" ref="C455">IF(B455&lt;&gt;"",INDEX(BDD_REVETEMENTS_EXTERIEURS!A:CJ,B455,MATCH($C$8,REFERENCEMENT_FACADE[#Headers],0)),"")</f>
        <v/>
      </c>
      <c r="D455" t="str">
        <f ca="1">IF($B$6=TRUE,IF(C455&lt;&gt;"",COUNTIF(INDIRECT("$C$"&amp;ROW($C$9)&amp;":$C$"&amp;487-COUNTBLANK($C$9:$C$487)),"&lt;"&amp;C455)+COUNTIF(C$9:C455,C455),""),IF(C455&lt;&gt;"",COUNTIF(INDIRECT("$C$"&amp;ROW($C$9)&amp;":$C$"&amp;487-COUNTBLANK($C$9:$C$487)),"&gt;"&amp;C455)+COUNTIF(C$9:C455,C455),""))</f>
        <v/>
      </c>
      <c r="E455" t="str">
        <f t="shared" ca="1" si="8"/>
        <v/>
      </c>
      <c r="F455" t="str" cm="1">
        <f t="array" ref="F455">IF(A455&lt;&gt;"",INDEX(BDD_REVETEMENTS_EXTERIEURS!A:BV,E455,MATCH($F$8,REFERENCEMENT_FACADE[#Headers],0)),"")</f>
        <v/>
      </c>
    </row>
    <row r="456" spans="1:6" x14ac:dyDescent="0.25">
      <c r="A456" s="3" t="str">
        <f>IF(AND(A455&lt;COUNTIF(REFERENCEMENT_FACADE[DATE REFERENCEMENT],"&lt;&gt;"&amp;""),A455&gt;0),'PR-tampon'!A455+1,"")</f>
        <v/>
      </c>
      <c r="B456" s="3" t="str">
        <f>IFERROR(IF(A456="","",VLOOKUP($A456,REFERENCEMENT_FACADE[[Ordre]:[Eligibilité procédé]],2,FALSE)),"")</f>
        <v/>
      </c>
      <c r="C456" t="str" cm="1">
        <f t="array" ref="C456">IF(B456&lt;&gt;"",INDEX(BDD_REVETEMENTS_EXTERIEURS!A:CJ,B456,MATCH($C$8,REFERENCEMENT_FACADE[#Headers],0)),"")</f>
        <v/>
      </c>
      <c r="D456" t="str">
        <f ca="1">IF($B$6=TRUE,IF(C456&lt;&gt;"",COUNTIF(INDIRECT("$C$"&amp;ROW($C$9)&amp;":$C$"&amp;487-COUNTBLANK($C$9:$C$487)),"&lt;"&amp;C456)+COUNTIF(C$9:C456,C456),""),IF(C456&lt;&gt;"",COUNTIF(INDIRECT("$C$"&amp;ROW($C$9)&amp;":$C$"&amp;487-COUNTBLANK($C$9:$C$487)),"&gt;"&amp;C456)+COUNTIF(C$9:C456,C456),""))</f>
        <v/>
      </c>
      <c r="E456" t="str">
        <f t="shared" ca="1" si="8"/>
        <v/>
      </c>
      <c r="F456" t="str" cm="1">
        <f t="array" ref="F456">IF(A456&lt;&gt;"",INDEX(BDD_REVETEMENTS_EXTERIEURS!A:BV,E456,MATCH($F$8,REFERENCEMENT_FACADE[#Headers],0)),"")</f>
        <v/>
      </c>
    </row>
    <row r="457" spans="1:6" x14ac:dyDescent="0.25">
      <c r="A457" s="3" t="str">
        <f>IF(AND(A456&lt;COUNTIF(REFERENCEMENT_FACADE[DATE REFERENCEMENT],"&lt;&gt;"&amp;""),A456&gt;0),'PR-tampon'!A456+1,"")</f>
        <v/>
      </c>
      <c r="B457" s="3" t="str">
        <f>IFERROR(IF(A457="","",VLOOKUP($A457,REFERENCEMENT_FACADE[[Ordre]:[Eligibilité procédé]],2,FALSE)),"")</f>
        <v/>
      </c>
      <c r="C457" t="str" cm="1">
        <f t="array" ref="C457">IF(B457&lt;&gt;"",INDEX(BDD_REVETEMENTS_EXTERIEURS!A:CJ,B457,MATCH($C$8,REFERENCEMENT_FACADE[#Headers],0)),"")</f>
        <v/>
      </c>
      <c r="D457" t="str">
        <f ca="1">IF($B$6=TRUE,IF(C457&lt;&gt;"",COUNTIF(INDIRECT("$C$"&amp;ROW($C$9)&amp;":$C$"&amp;487-COUNTBLANK($C$9:$C$487)),"&lt;"&amp;C457)+COUNTIF(C$9:C457,C457),""),IF(C457&lt;&gt;"",COUNTIF(INDIRECT("$C$"&amp;ROW($C$9)&amp;":$C$"&amp;487-COUNTBLANK($C$9:$C$487)),"&gt;"&amp;C457)+COUNTIF(C$9:C457,C457),""))</f>
        <v/>
      </c>
      <c r="E457" t="str">
        <f t="shared" ca="1" si="8"/>
        <v/>
      </c>
      <c r="F457" t="str" cm="1">
        <f t="array" ref="F457">IF(A457&lt;&gt;"",INDEX(BDD_REVETEMENTS_EXTERIEURS!A:BV,E457,MATCH($F$8,REFERENCEMENT_FACADE[#Headers],0)),"")</f>
        <v/>
      </c>
    </row>
    <row r="458" spans="1:6" x14ac:dyDescent="0.25">
      <c r="A458" s="3" t="str">
        <f>IF(AND(A457&lt;COUNTIF(REFERENCEMENT_FACADE[DATE REFERENCEMENT],"&lt;&gt;"&amp;""),A457&gt;0),'PR-tampon'!A457+1,"")</f>
        <v/>
      </c>
      <c r="B458" s="3" t="str">
        <f>IFERROR(IF(A458="","",VLOOKUP($A458,REFERENCEMENT_FACADE[[Ordre]:[Eligibilité procédé]],2,FALSE)),"")</f>
        <v/>
      </c>
      <c r="C458" t="str" cm="1">
        <f t="array" ref="C458">IF(B458&lt;&gt;"",INDEX(BDD_REVETEMENTS_EXTERIEURS!A:CJ,B458,MATCH($C$8,REFERENCEMENT_FACADE[#Headers],0)),"")</f>
        <v/>
      </c>
      <c r="D458" t="str">
        <f ca="1">IF($B$6=TRUE,IF(C458&lt;&gt;"",COUNTIF(INDIRECT("$C$"&amp;ROW($C$9)&amp;":$C$"&amp;487-COUNTBLANK($C$9:$C$487)),"&lt;"&amp;C458)+COUNTIF(C$9:C458,C458),""),IF(C458&lt;&gt;"",COUNTIF(INDIRECT("$C$"&amp;ROW($C$9)&amp;":$C$"&amp;487-COUNTBLANK($C$9:$C$487)),"&gt;"&amp;C458)+COUNTIF(C$9:C458,C458),""))</f>
        <v/>
      </c>
      <c r="E458" t="str">
        <f t="shared" ref="E458:E487" ca="1" si="9">IFERROR(INDEX($A$9:$D$486,MATCH(ROW(D458)-ROW($B$8),$D$9:$D$486,0),2),"")</f>
        <v/>
      </c>
      <c r="F458" t="str" cm="1">
        <f t="array" ref="F458">IF(A458&lt;&gt;"",INDEX(BDD_REVETEMENTS_EXTERIEURS!A:BV,E458,MATCH($F$8,REFERENCEMENT_FACADE[#Headers],0)),"")</f>
        <v/>
      </c>
    </row>
    <row r="459" spans="1:6" x14ac:dyDescent="0.25">
      <c r="A459" s="3" t="str">
        <f>IF(AND(A458&lt;COUNTIF(REFERENCEMENT_FACADE[DATE REFERENCEMENT],"&lt;&gt;"&amp;""),A458&gt;0),'PR-tampon'!A458+1,"")</f>
        <v/>
      </c>
      <c r="B459" s="3" t="str">
        <f>IFERROR(IF(A459="","",VLOOKUP($A459,REFERENCEMENT_FACADE[[Ordre]:[Eligibilité procédé]],2,FALSE)),"")</f>
        <v/>
      </c>
      <c r="C459" t="str" cm="1">
        <f t="array" ref="C459">IF(B459&lt;&gt;"",INDEX(BDD_REVETEMENTS_EXTERIEURS!A:CJ,B459,MATCH($C$8,REFERENCEMENT_FACADE[#Headers],0)),"")</f>
        <v/>
      </c>
      <c r="D459" t="str">
        <f ca="1">IF($B$6=TRUE,IF(C459&lt;&gt;"",COUNTIF(INDIRECT("$C$"&amp;ROW($C$9)&amp;":$C$"&amp;487-COUNTBLANK($C$9:$C$487)),"&lt;"&amp;C459)+COUNTIF(C$9:C459,C459),""),IF(C459&lt;&gt;"",COUNTIF(INDIRECT("$C$"&amp;ROW($C$9)&amp;":$C$"&amp;487-COUNTBLANK($C$9:$C$487)),"&gt;"&amp;C459)+COUNTIF(C$9:C459,C459),""))</f>
        <v/>
      </c>
      <c r="E459" t="str">
        <f t="shared" ca="1" si="9"/>
        <v/>
      </c>
      <c r="F459" t="str" cm="1">
        <f t="array" ref="F459">IF(A459&lt;&gt;"",INDEX(BDD_REVETEMENTS_EXTERIEURS!A:BV,E459,MATCH($F$8,REFERENCEMENT_FACADE[#Headers],0)),"")</f>
        <v/>
      </c>
    </row>
    <row r="460" spans="1:6" x14ac:dyDescent="0.25">
      <c r="A460" s="3" t="str">
        <f>IF(AND(A459&lt;COUNTIF(REFERENCEMENT_FACADE[DATE REFERENCEMENT],"&lt;&gt;"&amp;""),A459&gt;0),'PR-tampon'!A459+1,"")</f>
        <v/>
      </c>
      <c r="B460" s="3" t="str">
        <f>IFERROR(IF(A460="","",VLOOKUP($A460,REFERENCEMENT_FACADE[[Ordre]:[Eligibilité procédé]],2,FALSE)),"")</f>
        <v/>
      </c>
      <c r="C460" t="str" cm="1">
        <f t="array" ref="C460">IF(B460&lt;&gt;"",INDEX(BDD_REVETEMENTS_EXTERIEURS!A:CJ,B460,MATCH($C$8,REFERENCEMENT_FACADE[#Headers],0)),"")</f>
        <v/>
      </c>
      <c r="D460" t="str">
        <f ca="1">IF($B$6=TRUE,IF(C460&lt;&gt;"",COUNTIF(INDIRECT("$C$"&amp;ROW($C$9)&amp;":$C$"&amp;487-COUNTBLANK($C$9:$C$487)),"&lt;"&amp;C460)+COUNTIF(C$9:C460,C460),""),IF(C460&lt;&gt;"",COUNTIF(INDIRECT("$C$"&amp;ROW($C$9)&amp;":$C$"&amp;487-COUNTBLANK($C$9:$C$487)),"&gt;"&amp;C460)+COUNTIF(C$9:C460,C460),""))</f>
        <v/>
      </c>
      <c r="E460" t="str">
        <f t="shared" ca="1" si="9"/>
        <v/>
      </c>
      <c r="F460" t="str" cm="1">
        <f t="array" ref="F460">IF(A460&lt;&gt;"",INDEX(BDD_REVETEMENTS_EXTERIEURS!A:BV,E460,MATCH($F$8,REFERENCEMENT_FACADE[#Headers],0)),"")</f>
        <v/>
      </c>
    </row>
    <row r="461" spans="1:6" x14ac:dyDescent="0.25">
      <c r="A461" s="3" t="str">
        <f>IF(AND(A460&lt;COUNTIF(REFERENCEMENT_FACADE[DATE REFERENCEMENT],"&lt;&gt;"&amp;""),A460&gt;0),'PR-tampon'!A460+1,"")</f>
        <v/>
      </c>
      <c r="B461" s="3" t="str">
        <f>IFERROR(IF(A461="","",VLOOKUP($A461,REFERENCEMENT_FACADE[[Ordre]:[Eligibilité procédé]],2,FALSE)),"")</f>
        <v/>
      </c>
      <c r="C461" t="str" cm="1">
        <f t="array" ref="C461">IF(B461&lt;&gt;"",INDEX(BDD_REVETEMENTS_EXTERIEURS!A:CJ,B461,MATCH($C$8,REFERENCEMENT_FACADE[#Headers],0)),"")</f>
        <v/>
      </c>
      <c r="D461" t="str">
        <f ca="1">IF($B$6=TRUE,IF(C461&lt;&gt;"",COUNTIF(INDIRECT("$C$"&amp;ROW($C$9)&amp;":$C$"&amp;487-COUNTBLANK($C$9:$C$487)),"&lt;"&amp;C461)+COUNTIF(C$9:C461,C461),""),IF(C461&lt;&gt;"",COUNTIF(INDIRECT("$C$"&amp;ROW($C$9)&amp;":$C$"&amp;487-COUNTBLANK($C$9:$C$487)),"&gt;"&amp;C461)+COUNTIF(C$9:C461,C461),""))</f>
        <v/>
      </c>
      <c r="E461" t="str">
        <f t="shared" ca="1" si="9"/>
        <v/>
      </c>
      <c r="F461" t="str" cm="1">
        <f t="array" ref="F461">IF(A461&lt;&gt;"",INDEX(BDD_REVETEMENTS_EXTERIEURS!A:BV,E461,MATCH($F$8,REFERENCEMENT_FACADE[#Headers],0)),"")</f>
        <v/>
      </c>
    </row>
    <row r="462" spans="1:6" x14ac:dyDescent="0.25">
      <c r="A462" s="3" t="str">
        <f>IF(AND(A461&lt;COUNTIF(REFERENCEMENT_FACADE[DATE REFERENCEMENT],"&lt;&gt;"&amp;""),A461&gt;0),'PR-tampon'!A461+1,"")</f>
        <v/>
      </c>
      <c r="B462" s="3" t="str">
        <f>IFERROR(IF(A462="","",VLOOKUP($A462,REFERENCEMENT_FACADE[[Ordre]:[Eligibilité procédé]],2,FALSE)),"")</f>
        <v/>
      </c>
      <c r="C462" t="str" cm="1">
        <f t="array" ref="C462">IF(B462&lt;&gt;"",INDEX(BDD_REVETEMENTS_EXTERIEURS!A:CJ,B462,MATCH($C$8,REFERENCEMENT_FACADE[#Headers],0)),"")</f>
        <v/>
      </c>
      <c r="D462" t="str">
        <f ca="1">IF($B$6=TRUE,IF(C462&lt;&gt;"",COUNTIF(INDIRECT("$C$"&amp;ROW($C$9)&amp;":$C$"&amp;487-COUNTBLANK($C$9:$C$487)),"&lt;"&amp;C462)+COUNTIF(C$9:C462,C462),""),IF(C462&lt;&gt;"",COUNTIF(INDIRECT("$C$"&amp;ROW($C$9)&amp;":$C$"&amp;487-COUNTBLANK($C$9:$C$487)),"&gt;"&amp;C462)+COUNTIF(C$9:C462,C462),""))</f>
        <v/>
      </c>
      <c r="E462" t="str">
        <f t="shared" ca="1" si="9"/>
        <v/>
      </c>
      <c r="F462" t="str" cm="1">
        <f t="array" ref="F462">IF(A462&lt;&gt;"",INDEX(BDD_REVETEMENTS_EXTERIEURS!A:BV,E462,MATCH($F$8,REFERENCEMENT_FACADE[#Headers],0)),"")</f>
        <v/>
      </c>
    </row>
    <row r="463" spans="1:6" x14ac:dyDescent="0.25">
      <c r="A463" s="3" t="str">
        <f>IF(AND(A462&lt;COUNTIF(REFERENCEMENT_FACADE[DATE REFERENCEMENT],"&lt;&gt;"&amp;""),A462&gt;0),'PR-tampon'!A462+1,"")</f>
        <v/>
      </c>
      <c r="B463" s="3" t="str">
        <f>IFERROR(IF(A463="","",VLOOKUP($A463,REFERENCEMENT_FACADE[[Ordre]:[Eligibilité procédé]],2,FALSE)),"")</f>
        <v/>
      </c>
      <c r="C463" t="str" cm="1">
        <f t="array" ref="C463">IF(B463&lt;&gt;"",INDEX(BDD_REVETEMENTS_EXTERIEURS!A:CJ,B463,MATCH($C$8,REFERENCEMENT_FACADE[#Headers],0)),"")</f>
        <v/>
      </c>
      <c r="D463" t="str">
        <f ca="1">IF($B$6=TRUE,IF(C463&lt;&gt;"",COUNTIF(INDIRECT("$C$"&amp;ROW($C$9)&amp;":$C$"&amp;487-COUNTBLANK($C$9:$C$487)),"&lt;"&amp;C463)+COUNTIF(C$9:C463,C463),""),IF(C463&lt;&gt;"",COUNTIF(INDIRECT("$C$"&amp;ROW($C$9)&amp;":$C$"&amp;487-COUNTBLANK($C$9:$C$487)),"&gt;"&amp;C463)+COUNTIF(C$9:C463,C463),""))</f>
        <v/>
      </c>
      <c r="E463" t="str">
        <f t="shared" ca="1" si="9"/>
        <v/>
      </c>
      <c r="F463" t="str" cm="1">
        <f t="array" ref="F463">IF(A463&lt;&gt;"",INDEX(BDD_REVETEMENTS_EXTERIEURS!A:BV,E463,MATCH($F$8,REFERENCEMENT_FACADE[#Headers],0)),"")</f>
        <v/>
      </c>
    </row>
    <row r="464" spans="1:6" x14ac:dyDescent="0.25">
      <c r="A464" s="3" t="str">
        <f>IF(AND(A463&lt;COUNTIF(REFERENCEMENT_FACADE[DATE REFERENCEMENT],"&lt;&gt;"&amp;""),A463&gt;0),'PR-tampon'!A463+1,"")</f>
        <v/>
      </c>
      <c r="B464" s="3" t="str">
        <f>IFERROR(IF(A464="","",VLOOKUP($A464,REFERENCEMENT_FACADE[[Ordre]:[Eligibilité procédé]],2,FALSE)),"")</f>
        <v/>
      </c>
      <c r="C464" t="str" cm="1">
        <f t="array" ref="C464">IF(B464&lt;&gt;"",INDEX(BDD_REVETEMENTS_EXTERIEURS!A:CJ,B464,MATCH($C$8,REFERENCEMENT_FACADE[#Headers],0)),"")</f>
        <v/>
      </c>
      <c r="D464" t="str">
        <f ca="1">IF($B$6=TRUE,IF(C464&lt;&gt;"",COUNTIF(INDIRECT("$C$"&amp;ROW($C$9)&amp;":$C$"&amp;487-COUNTBLANK($C$9:$C$487)),"&lt;"&amp;C464)+COUNTIF(C$9:C464,C464),""),IF(C464&lt;&gt;"",COUNTIF(INDIRECT("$C$"&amp;ROW($C$9)&amp;":$C$"&amp;487-COUNTBLANK($C$9:$C$487)),"&gt;"&amp;C464)+COUNTIF(C$9:C464,C464),""))</f>
        <v/>
      </c>
      <c r="E464" t="str">
        <f t="shared" ca="1" si="9"/>
        <v/>
      </c>
      <c r="F464" t="str" cm="1">
        <f t="array" ref="F464">IF(A464&lt;&gt;"",INDEX(BDD_REVETEMENTS_EXTERIEURS!A:BV,E464,MATCH($F$8,REFERENCEMENT_FACADE[#Headers],0)),"")</f>
        <v/>
      </c>
    </row>
    <row r="465" spans="1:6" x14ac:dyDescent="0.25">
      <c r="A465" s="3" t="str">
        <f>IF(AND(A464&lt;COUNTIF(REFERENCEMENT_FACADE[DATE REFERENCEMENT],"&lt;&gt;"&amp;""),A464&gt;0),'PR-tampon'!A464+1,"")</f>
        <v/>
      </c>
      <c r="B465" s="3" t="str">
        <f>IFERROR(IF(A465="","",VLOOKUP($A465,REFERENCEMENT_FACADE[[Ordre]:[Eligibilité procédé]],2,FALSE)),"")</f>
        <v/>
      </c>
      <c r="C465" t="str" cm="1">
        <f t="array" ref="C465">IF(B465&lt;&gt;"",INDEX(BDD_REVETEMENTS_EXTERIEURS!A:CJ,B465,MATCH($C$8,REFERENCEMENT_FACADE[#Headers],0)),"")</f>
        <v/>
      </c>
      <c r="D465" t="str">
        <f ca="1">IF($B$6=TRUE,IF(C465&lt;&gt;"",COUNTIF(INDIRECT("$C$"&amp;ROW($C$9)&amp;":$C$"&amp;487-COUNTBLANK($C$9:$C$487)),"&lt;"&amp;C465)+COUNTIF(C$9:C465,C465),""),IF(C465&lt;&gt;"",COUNTIF(INDIRECT("$C$"&amp;ROW($C$9)&amp;":$C$"&amp;487-COUNTBLANK($C$9:$C$487)),"&gt;"&amp;C465)+COUNTIF(C$9:C465,C465),""))</f>
        <v/>
      </c>
      <c r="E465" t="str">
        <f t="shared" ca="1" si="9"/>
        <v/>
      </c>
      <c r="F465" t="str" cm="1">
        <f t="array" ref="F465">IF(A465&lt;&gt;"",INDEX(BDD_REVETEMENTS_EXTERIEURS!A:BV,E465,MATCH($F$8,REFERENCEMENT_FACADE[#Headers],0)),"")</f>
        <v/>
      </c>
    </row>
    <row r="466" spans="1:6" x14ac:dyDescent="0.25">
      <c r="A466" s="3" t="str">
        <f>IF(AND(A465&lt;COUNTIF(REFERENCEMENT_FACADE[DATE REFERENCEMENT],"&lt;&gt;"&amp;""),A465&gt;0),'PR-tampon'!A465+1,"")</f>
        <v/>
      </c>
      <c r="B466" s="3" t="str">
        <f>IFERROR(IF(A466="","",VLOOKUP($A466,REFERENCEMENT_FACADE[[Ordre]:[Eligibilité procédé]],2,FALSE)),"")</f>
        <v/>
      </c>
      <c r="C466" t="str" cm="1">
        <f t="array" ref="C466">IF(B466&lt;&gt;"",INDEX(BDD_REVETEMENTS_EXTERIEURS!A:CJ,B466,MATCH($C$8,REFERENCEMENT_FACADE[#Headers],0)),"")</f>
        <v/>
      </c>
      <c r="D466" t="str">
        <f ca="1">IF($B$6=TRUE,IF(C466&lt;&gt;"",COUNTIF(INDIRECT("$C$"&amp;ROW($C$9)&amp;":$C$"&amp;487-COUNTBLANK($C$9:$C$487)),"&lt;"&amp;C466)+COUNTIF(C$9:C466,C466),""),IF(C466&lt;&gt;"",COUNTIF(INDIRECT("$C$"&amp;ROW($C$9)&amp;":$C$"&amp;487-COUNTBLANK($C$9:$C$487)),"&gt;"&amp;C466)+COUNTIF(C$9:C466,C466),""))</f>
        <v/>
      </c>
      <c r="E466" t="str">
        <f t="shared" ca="1" si="9"/>
        <v/>
      </c>
      <c r="F466" t="str" cm="1">
        <f t="array" ref="F466">IF(A466&lt;&gt;"",INDEX(BDD_REVETEMENTS_EXTERIEURS!A:BV,E466,MATCH($F$8,REFERENCEMENT_FACADE[#Headers],0)),"")</f>
        <v/>
      </c>
    </row>
    <row r="467" spans="1:6" x14ac:dyDescent="0.25">
      <c r="A467" s="3" t="str">
        <f>IF(AND(A466&lt;COUNTIF(REFERENCEMENT_FACADE[DATE REFERENCEMENT],"&lt;&gt;"&amp;""),A466&gt;0),'PR-tampon'!A466+1,"")</f>
        <v/>
      </c>
      <c r="B467" s="3" t="str">
        <f>IFERROR(IF(A467="","",VLOOKUP($A467,REFERENCEMENT_FACADE[[Ordre]:[Eligibilité procédé]],2,FALSE)),"")</f>
        <v/>
      </c>
      <c r="C467" t="str" cm="1">
        <f t="array" ref="C467">IF(B467&lt;&gt;"",INDEX(BDD_REVETEMENTS_EXTERIEURS!A:CJ,B467,MATCH($C$8,REFERENCEMENT_FACADE[#Headers],0)),"")</f>
        <v/>
      </c>
      <c r="D467" t="str">
        <f ca="1">IF($B$6=TRUE,IF(C467&lt;&gt;"",COUNTIF(INDIRECT("$C$"&amp;ROW($C$9)&amp;":$C$"&amp;487-COUNTBLANK($C$9:$C$487)),"&lt;"&amp;C467)+COUNTIF(C$9:C467,C467),""),IF(C467&lt;&gt;"",COUNTIF(INDIRECT("$C$"&amp;ROW($C$9)&amp;":$C$"&amp;487-COUNTBLANK($C$9:$C$487)),"&gt;"&amp;C467)+COUNTIF(C$9:C467,C467),""))</f>
        <v/>
      </c>
      <c r="E467" t="str">
        <f t="shared" ca="1" si="9"/>
        <v/>
      </c>
      <c r="F467" t="str" cm="1">
        <f t="array" ref="F467">IF(A467&lt;&gt;"",INDEX(BDD_REVETEMENTS_EXTERIEURS!A:BV,E467,MATCH($F$8,REFERENCEMENT_FACADE[#Headers],0)),"")</f>
        <v/>
      </c>
    </row>
    <row r="468" spans="1:6" x14ac:dyDescent="0.25">
      <c r="A468" s="3" t="str">
        <f>IF(AND(A467&lt;COUNTIF(REFERENCEMENT_FACADE[DATE REFERENCEMENT],"&lt;&gt;"&amp;""),A467&gt;0),'PR-tampon'!A467+1,"")</f>
        <v/>
      </c>
      <c r="B468" s="3" t="str">
        <f>IFERROR(IF(A468="","",VLOOKUP($A468,REFERENCEMENT_FACADE[[Ordre]:[Eligibilité procédé]],2,FALSE)),"")</f>
        <v/>
      </c>
      <c r="C468" t="str" cm="1">
        <f t="array" ref="C468">IF(B468&lt;&gt;"",INDEX(BDD_REVETEMENTS_EXTERIEURS!A:CJ,B468,MATCH($C$8,REFERENCEMENT_FACADE[#Headers],0)),"")</f>
        <v/>
      </c>
      <c r="D468" t="str">
        <f ca="1">IF($B$6=TRUE,IF(C468&lt;&gt;"",COUNTIF(INDIRECT("$C$"&amp;ROW($C$9)&amp;":$C$"&amp;487-COUNTBLANK($C$9:$C$487)),"&lt;"&amp;C468)+COUNTIF(C$9:C468,C468),""),IF(C468&lt;&gt;"",COUNTIF(INDIRECT("$C$"&amp;ROW($C$9)&amp;":$C$"&amp;487-COUNTBLANK($C$9:$C$487)),"&gt;"&amp;C468)+COUNTIF(C$9:C468,C468),""))</f>
        <v/>
      </c>
      <c r="E468" t="str">
        <f t="shared" ca="1" si="9"/>
        <v/>
      </c>
      <c r="F468" t="str" cm="1">
        <f t="array" ref="F468">IF(A468&lt;&gt;"",INDEX(BDD_REVETEMENTS_EXTERIEURS!A:BV,E468,MATCH($F$8,REFERENCEMENT_FACADE[#Headers],0)),"")</f>
        <v/>
      </c>
    </row>
    <row r="469" spans="1:6" x14ac:dyDescent="0.25">
      <c r="A469" s="3" t="str">
        <f>IF(AND(A468&lt;COUNTIF(REFERENCEMENT_FACADE[DATE REFERENCEMENT],"&lt;&gt;"&amp;""),A468&gt;0),'PR-tampon'!A468+1,"")</f>
        <v/>
      </c>
      <c r="B469" s="3" t="str">
        <f>IFERROR(IF(A469="","",VLOOKUP($A469,REFERENCEMENT_FACADE[[Ordre]:[Eligibilité procédé]],2,FALSE)),"")</f>
        <v/>
      </c>
      <c r="C469" t="str" cm="1">
        <f t="array" ref="C469">IF(B469&lt;&gt;"",INDEX(BDD_REVETEMENTS_EXTERIEURS!A:CJ,B469,MATCH($C$8,REFERENCEMENT_FACADE[#Headers],0)),"")</f>
        <v/>
      </c>
      <c r="D469" t="str">
        <f ca="1">IF($B$6=TRUE,IF(C469&lt;&gt;"",COUNTIF(INDIRECT("$C$"&amp;ROW($C$9)&amp;":$C$"&amp;487-COUNTBLANK($C$9:$C$487)),"&lt;"&amp;C469)+COUNTIF(C$9:C469,C469),""),IF(C469&lt;&gt;"",COUNTIF(INDIRECT("$C$"&amp;ROW($C$9)&amp;":$C$"&amp;487-COUNTBLANK($C$9:$C$487)),"&gt;"&amp;C469)+COUNTIF(C$9:C469,C469),""))</f>
        <v/>
      </c>
      <c r="E469" t="str">
        <f t="shared" ca="1" si="9"/>
        <v/>
      </c>
      <c r="F469" t="str" cm="1">
        <f t="array" ref="F469">IF(A469&lt;&gt;"",INDEX(BDD_REVETEMENTS_EXTERIEURS!A:BV,E469,MATCH($F$8,REFERENCEMENT_FACADE[#Headers],0)),"")</f>
        <v/>
      </c>
    </row>
    <row r="470" spans="1:6" x14ac:dyDescent="0.25">
      <c r="A470" s="3" t="str">
        <f>IF(AND(A469&lt;COUNTIF(REFERENCEMENT_FACADE[DATE REFERENCEMENT],"&lt;&gt;"&amp;""),A469&gt;0),'PR-tampon'!A469+1,"")</f>
        <v/>
      </c>
      <c r="B470" s="3" t="str">
        <f>IFERROR(IF(A470="","",VLOOKUP($A470,REFERENCEMENT_FACADE[[Ordre]:[Eligibilité procédé]],2,FALSE)),"")</f>
        <v/>
      </c>
      <c r="C470" t="str" cm="1">
        <f t="array" ref="C470">IF(B470&lt;&gt;"",INDEX(BDD_REVETEMENTS_EXTERIEURS!A:CJ,B470,MATCH($C$8,REFERENCEMENT_FACADE[#Headers],0)),"")</f>
        <v/>
      </c>
      <c r="D470" t="str">
        <f ca="1">IF($B$6=TRUE,IF(C470&lt;&gt;"",COUNTIF(INDIRECT("$C$"&amp;ROW($C$9)&amp;":$C$"&amp;487-COUNTBLANK($C$9:$C$487)),"&lt;"&amp;C470)+COUNTIF(C$9:C470,C470),""),IF(C470&lt;&gt;"",COUNTIF(INDIRECT("$C$"&amp;ROW($C$9)&amp;":$C$"&amp;487-COUNTBLANK($C$9:$C$487)),"&gt;"&amp;C470)+COUNTIF(C$9:C470,C470),""))</f>
        <v/>
      </c>
      <c r="E470" t="str">
        <f t="shared" ca="1" si="9"/>
        <v/>
      </c>
      <c r="F470" t="str" cm="1">
        <f t="array" ref="F470">IF(A470&lt;&gt;"",INDEX(BDD_REVETEMENTS_EXTERIEURS!A:BV,E470,MATCH($F$8,REFERENCEMENT_FACADE[#Headers],0)),"")</f>
        <v/>
      </c>
    </row>
    <row r="471" spans="1:6" x14ac:dyDescent="0.25">
      <c r="A471" s="3" t="str">
        <f>IF(AND(A470&lt;COUNTIF(REFERENCEMENT_FACADE[DATE REFERENCEMENT],"&lt;&gt;"&amp;""),A470&gt;0),'PR-tampon'!A470+1,"")</f>
        <v/>
      </c>
      <c r="B471" s="3" t="str">
        <f>IFERROR(IF(A471="","",VLOOKUP($A471,REFERENCEMENT_FACADE[[Ordre]:[Eligibilité procédé]],2,FALSE)),"")</f>
        <v/>
      </c>
      <c r="C471" t="str" cm="1">
        <f t="array" ref="C471">IF(B471&lt;&gt;"",INDEX(BDD_REVETEMENTS_EXTERIEURS!A:CJ,B471,MATCH($C$8,REFERENCEMENT_FACADE[#Headers],0)),"")</f>
        <v/>
      </c>
      <c r="D471" t="str">
        <f ca="1">IF($B$6=TRUE,IF(C471&lt;&gt;"",COUNTIF(INDIRECT("$C$"&amp;ROW($C$9)&amp;":$C$"&amp;487-COUNTBLANK($C$9:$C$487)),"&lt;"&amp;C471)+COUNTIF(C$9:C471,C471),""),IF(C471&lt;&gt;"",COUNTIF(INDIRECT("$C$"&amp;ROW($C$9)&amp;":$C$"&amp;487-COUNTBLANK($C$9:$C$487)),"&gt;"&amp;C471)+COUNTIF(C$9:C471,C471),""))</f>
        <v/>
      </c>
      <c r="E471" t="str">
        <f t="shared" ca="1" si="9"/>
        <v/>
      </c>
      <c r="F471" t="str" cm="1">
        <f t="array" ref="F471">IF(A471&lt;&gt;"",INDEX(BDD_REVETEMENTS_EXTERIEURS!A:BV,E471,MATCH($F$8,REFERENCEMENT_FACADE[#Headers],0)),"")</f>
        <v/>
      </c>
    </row>
    <row r="472" spans="1:6" x14ac:dyDescent="0.25">
      <c r="A472" s="3" t="str">
        <f>IF(AND(A471&lt;COUNTIF(REFERENCEMENT_FACADE[DATE REFERENCEMENT],"&lt;&gt;"&amp;""),A471&gt;0),'PR-tampon'!A471+1,"")</f>
        <v/>
      </c>
      <c r="B472" s="3" t="str">
        <f>IFERROR(IF(A472="","",VLOOKUP($A472,REFERENCEMENT_FACADE[[Ordre]:[Eligibilité procédé]],2,FALSE)),"")</f>
        <v/>
      </c>
      <c r="C472" t="str" cm="1">
        <f t="array" ref="C472">IF(B472&lt;&gt;"",INDEX(BDD_REVETEMENTS_EXTERIEURS!A:CJ,B472,MATCH($C$8,REFERENCEMENT_FACADE[#Headers],0)),"")</f>
        <v/>
      </c>
      <c r="D472" t="str">
        <f ca="1">IF($B$6=TRUE,IF(C472&lt;&gt;"",COUNTIF(INDIRECT("$C$"&amp;ROW($C$9)&amp;":$C$"&amp;487-COUNTBLANK($C$9:$C$487)),"&lt;"&amp;C472)+COUNTIF(C$9:C472,C472),""),IF(C472&lt;&gt;"",COUNTIF(INDIRECT("$C$"&amp;ROW($C$9)&amp;":$C$"&amp;487-COUNTBLANK($C$9:$C$487)),"&gt;"&amp;C472)+COUNTIF(C$9:C472,C472),""))</f>
        <v/>
      </c>
      <c r="E472" t="str">
        <f t="shared" ca="1" si="9"/>
        <v/>
      </c>
      <c r="F472" t="str" cm="1">
        <f t="array" ref="F472">IF(A472&lt;&gt;"",INDEX(BDD_REVETEMENTS_EXTERIEURS!A:BV,E472,MATCH($F$8,REFERENCEMENT_FACADE[#Headers],0)),"")</f>
        <v/>
      </c>
    </row>
    <row r="473" spans="1:6" x14ac:dyDescent="0.25">
      <c r="A473" s="3" t="str">
        <f>IF(AND(A472&lt;COUNTIF(REFERENCEMENT_FACADE[DATE REFERENCEMENT],"&lt;&gt;"&amp;""),A472&gt;0),'PR-tampon'!A472+1,"")</f>
        <v/>
      </c>
      <c r="B473" s="3" t="str">
        <f>IFERROR(IF(A473="","",VLOOKUP($A473,REFERENCEMENT_FACADE[[Ordre]:[Eligibilité procédé]],2,FALSE)),"")</f>
        <v/>
      </c>
      <c r="C473" t="str" cm="1">
        <f t="array" ref="C473">IF(B473&lt;&gt;"",INDEX(BDD_REVETEMENTS_EXTERIEURS!A:CJ,B473,MATCH($C$8,REFERENCEMENT_FACADE[#Headers],0)),"")</f>
        <v/>
      </c>
      <c r="D473" t="str">
        <f ca="1">IF($B$6=TRUE,IF(C473&lt;&gt;"",COUNTIF(INDIRECT("$C$"&amp;ROW($C$9)&amp;":$C$"&amp;487-COUNTBLANK($C$9:$C$487)),"&lt;"&amp;C473)+COUNTIF(C$9:C473,C473),""),IF(C473&lt;&gt;"",COUNTIF(INDIRECT("$C$"&amp;ROW($C$9)&amp;":$C$"&amp;487-COUNTBLANK($C$9:$C$487)),"&gt;"&amp;C473)+COUNTIF(C$9:C473,C473),""))</f>
        <v/>
      </c>
      <c r="E473" t="str">
        <f t="shared" ca="1" si="9"/>
        <v/>
      </c>
      <c r="F473" t="str" cm="1">
        <f t="array" ref="F473">IF(A473&lt;&gt;"",INDEX(BDD_REVETEMENTS_EXTERIEURS!A:BV,E473,MATCH($F$8,REFERENCEMENT_FACADE[#Headers],0)),"")</f>
        <v/>
      </c>
    </row>
    <row r="474" spans="1:6" x14ac:dyDescent="0.25">
      <c r="A474" s="3" t="str">
        <f>IF(AND(A473&lt;COUNTIF(REFERENCEMENT_FACADE[DATE REFERENCEMENT],"&lt;&gt;"&amp;""),A473&gt;0),'PR-tampon'!A473+1,"")</f>
        <v/>
      </c>
      <c r="B474" s="3" t="str">
        <f>IFERROR(IF(A474="","",VLOOKUP($A474,REFERENCEMENT_FACADE[[Ordre]:[Eligibilité procédé]],2,FALSE)),"")</f>
        <v/>
      </c>
      <c r="C474" t="str" cm="1">
        <f t="array" ref="C474">IF(B474&lt;&gt;"",INDEX(BDD_REVETEMENTS_EXTERIEURS!A:CJ,B474,MATCH($C$8,REFERENCEMENT_FACADE[#Headers],0)),"")</f>
        <v/>
      </c>
      <c r="D474" t="str">
        <f ca="1">IF($B$6=TRUE,IF(C474&lt;&gt;"",COUNTIF(INDIRECT("$C$"&amp;ROW($C$9)&amp;":$C$"&amp;487-COUNTBLANK($C$9:$C$487)),"&lt;"&amp;C474)+COUNTIF(C$9:C474,C474),""),IF(C474&lt;&gt;"",COUNTIF(INDIRECT("$C$"&amp;ROW($C$9)&amp;":$C$"&amp;487-COUNTBLANK($C$9:$C$487)),"&gt;"&amp;C474)+COUNTIF(C$9:C474,C474),""))</f>
        <v/>
      </c>
      <c r="E474" t="str">
        <f t="shared" ca="1" si="9"/>
        <v/>
      </c>
      <c r="F474" t="str" cm="1">
        <f t="array" ref="F474">IF(A474&lt;&gt;"",INDEX(BDD_REVETEMENTS_EXTERIEURS!A:BV,E474,MATCH($F$8,REFERENCEMENT_FACADE[#Headers],0)),"")</f>
        <v/>
      </c>
    </row>
    <row r="475" spans="1:6" x14ac:dyDescent="0.25">
      <c r="A475" s="3" t="str">
        <f>IF(AND(A474&lt;COUNTIF(REFERENCEMENT_FACADE[DATE REFERENCEMENT],"&lt;&gt;"&amp;""),A474&gt;0),'PR-tampon'!A474+1,"")</f>
        <v/>
      </c>
      <c r="B475" s="3" t="str">
        <f>IFERROR(IF(A475="","",VLOOKUP($A475,REFERENCEMENT_FACADE[[Ordre]:[Eligibilité procédé]],2,FALSE)),"")</f>
        <v/>
      </c>
      <c r="C475" t="str" cm="1">
        <f t="array" ref="C475">IF(B475&lt;&gt;"",INDEX(BDD_REVETEMENTS_EXTERIEURS!A:CJ,B475,MATCH($C$8,REFERENCEMENT_FACADE[#Headers],0)),"")</f>
        <v/>
      </c>
      <c r="D475" t="str">
        <f ca="1">IF($B$6=TRUE,IF(C475&lt;&gt;"",COUNTIF(INDIRECT("$C$"&amp;ROW($C$9)&amp;":$C$"&amp;487-COUNTBLANK($C$9:$C$487)),"&lt;"&amp;C475)+COUNTIF(C$9:C475,C475),""),IF(C475&lt;&gt;"",COUNTIF(INDIRECT("$C$"&amp;ROW($C$9)&amp;":$C$"&amp;487-COUNTBLANK($C$9:$C$487)),"&gt;"&amp;C475)+COUNTIF(C$9:C475,C475),""))</f>
        <v/>
      </c>
      <c r="E475" t="str">
        <f t="shared" ca="1" si="9"/>
        <v/>
      </c>
      <c r="F475" t="str" cm="1">
        <f t="array" ref="F475">IF(A475&lt;&gt;"",INDEX(BDD_REVETEMENTS_EXTERIEURS!A:BV,E475,MATCH($F$8,REFERENCEMENT_FACADE[#Headers],0)),"")</f>
        <v/>
      </c>
    </row>
    <row r="476" spans="1:6" x14ac:dyDescent="0.25">
      <c r="A476" s="3" t="str">
        <f>IF(AND(A475&lt;COUNTIF(REFERENCEMENT_FACADE[DATE REFERENCEMENT],"&lt;&gt;"&amp;""),A475&gt;0),'PR-tampon'!A475+1,"")</f>
        <v/>
      </c>
      <c r="B476" s="3" t="str">
        <f>IFERROR(IF(A476="","",VLOOKUP($A476,REFERENCEMENT_FACADE[[Ordre]:[Eligibilité procédé]],2,FALSE)),"")</f>
        <v/>
      </c>
      <c r="C476" t="str" cm="1">
        <f t="array" ref="C476">IF(B476&lt;&gt;"",INDEX(BDD_REVETEMENTS_EXTERIEURS!A:CJ,B476,MATCH($C$8,REFERENCEMENT_FACADE[#Headers],0)),"")</f>
        <v/>
      </c>
      <c r="D476" t="str">
        <f ca="1">IF($B$6=TRUE,IF(C476&lt;&gt;"",COUNTIF(INDIRECT("$C$"&amp;ROW($C$9)&amp;":$C$"&amp;487-COUNTBLANK($C$9:$C$487)),"&lt;"&amp;C476)+COUNTIF(C$9:C476,C476),""),IF(C476&lt;&gt;"",COUNTIF(INDIRECT("$C$"&amp;ROW($C$9)&amp;":$C$"&amp;487-COUNTBLANK($C$9:$C$487)),"&gt;"&amp;C476)+COUNTIF(C$9:C476,C476),""))</f>
        <v/>
      </c>
      <c r="E476" t="str">
        <f t="shared" ca="1" si="9"/>
        <v/>
      </c>
      <c r="F476" t="str" cm="1">
        <f t="array" ref="F476">IF(A476&lt;&gt;"",INDEX(BDD_REVETEMENTS_EXTERIEURS!A:BV,E476,MATCH($F$8,REFERENCEMENT_FACADE[#Headers],0)),"")</f>
        <v/>
      </c>
    </row>
    <row r="477" spans="1:6" x14ac:dyDescent="0.25">
      <c r="A477" s="3" t="str">
        <f>IF(AND(A476&lt;COUNTIF(REFERENCEMENT_FACADE[DATE REFERENCEMENT],"&lt;&gt;"&amp;""),A476&gt;0),'PR-tampon'!A476+1,"")</f>
        <v/>
      </c>
      <c r="B477" s="3" t="str">
        <f>IFERROR(IF(A477="","",VLOOKUP($A477,REFERENCEMENT_FACADE[[Ordre]:[Eligibilité procédé]],2,FALSE)),"")</f>
        <v/>
      </c>
      <c r="C477" t="str" cm="1">
        <f t="array" ref="C477">IF(B477&lt;&gt;"",INDEX(BDD_REVETEMENTS_EXTERIEURS!A:CJ,B477,MATCH($C$8,REFERENCEMENT_FACADE[#Headers],0)),"")</f>
        <v/>
      </c>
      <c r="D477" t="str">
        <f ca="1">IF($B$6=TRUE,IF(C477&lt;&gt;"",COUNTIF(INDIRECT("$C$"&amp;ROW($C$9)&amp;":$C$"&amp;487-COUNTBLANK($C$9:$C$487)),"&lt;"&amp;C477)+COUNTIF(C$9:C477,C477),""),IF(C477&lt;&gt;"",COUNTIF(INDIRECT("$C$"&amp;ROW($C$9)&amp;":$C$"&amp;487-COUNTBLANK($C$9:$C$487)),"&gt;"&amp;C477)+COUNTIF(C$9:C477,C477),""))</f>
        <v/>
      </c>
      <c r="E477" t="str">
        <f t="shared" ca="1" si="9"/>
        <v/>
      </c>
      <c r="F477" t="str" cm="1">
        <f t="array" ref="F477">IF(A477&lt;&gt;"",INDEX(BDD_REVETEMENTS_EXTERIEURS!A:BV,E477,MATCH($F$8,REFERENCEMENT_FACADE[#Headers],0)),"")</f>
        <v/>
      </c>
    </row>
    <row r="478" spans="1:6" x14ac:dyDescent="0.25">
      <c r="A478" s="3" t="str">
        <f>IF(AND(A477&lt;COUNTIF(REFERENCEMENT_FACADE[DATE REFERENCEMENT],"&lt;&gt;"&amp;""),A477&gt;0),'PR-tampon'!A477+1,"")</f>
        <v/>
      </c>
      <c r="B478" s="3" t="str">
        <f>IFERROR(IF(A478="","",VLOOKUP($A478,REFERENCEMENT_FACADE[[Ordre]:[Eligibilité procédé]],2,FALSE)),"")</f>
        <v/>
      </c>
      <c r="C478" t="str" cm="1">
        <f t="array" ref="C478">IF(B478&lt;&gt;"",INDEX(BDD_REVETEMENTS_EXTERIEURS!A:CJ,B478,MATCH($C$8,REFERENCEMENT_FACADE[#Headers],0)),"")</f>
        <v/>
      </c>
      <c r="D478" t="str">
        <f ca="1">IF($B$6=TRUE,IF(C478&lt;&gt;"",COUNTIF(INDIRECT("$C$"&amp;ROW($C$9)&amp;":$C$"&amp;487-COUNTBLANK($C$9:$C$487)),"&lt;"&amp;C478)+COUNTIF(C$9:C478,C478),""),IF(C478&lt;&gt;"",COUNTIF(INDIRECT("$C$"&amp;ROW($C$9)&amp;":$C$"&amp;487-COUNTBLANK($C$9:$C$487)),"&gt;"&amp;C478)+COUNTIF(C$9:C478,C478),""))</f>
        <v/>
      </c>
      <c r="E478" t="str">
        <f t="shared" ca="1" si="9"/>
        <v/>
      </c>
      <c r="F478" t="str" cm="1">
        <f t="array" ref="F478">IF(A478&lt;&gt;"",INDEX(BDD_REVETEMENTS_EXTERIEURS!A:BV,E478,MATCH($F$8,REFERENCEMENT_FACADE[#Headers],0)),"")</f>
        <v/>
      </c>
    </row>
    <row r="479" spans="1:6" x14ac:dyDescent="0.25">
      <c r="A479" s="3" t="str">
        <f>IF(AND(A478&lt;COUNTIF(REFERENCEMENT_FACADE[DATE REFERENCEMENT],"&lt;&gt;"&amp;""),A478&gt;0),'PR-tampon'!A478+1,"")</f>
        <v/>
      </c>
      <c r="B479" s="3" t="str">
        <f>IFERROR(IF(A479="","",VLOOKUP($A479,REFERENCEMENT_FACADE[[Ordre]:[Eligibilité procédé]],2,FALSE)),"")</f>
        <v/>
      </c>
      <c r="C479" t="str" cm="1">
        <f t="array" ref="C479">IF(B479&lt;&gt;"",INDEX(BDD_REVETEMENTS_EXTERIEURS!A:CJ,B479,MATCH($C$8,REFERENCEMENT_FACADE[#Headers],0)),"")</f>
        <v/>
      </c>
      <c r="D479" t="str">
        <f ca="1">IF($B$6=TRUE,IF(C479&lt;&gt;"",COUNTIF(INDIRECT("$C$"&amp;ROW($C$9)&amp;":$C$"&amp;487-COUNTBLANK($C$9:$C$487)),"&lt;"&amp;C479)+COUNTIF(C$9:C479,C479),""),IF(C479&lt;&gt;"",COUNTIF(INDIRECT("$C$"&amp;ROW($C$9)&amp;":$C$"&amp;487-COUNTBLANK($C$9:$C$487)),"&gt;"&amp;C479)+COUNTIF(C$9:C479,C479),""))</f>
        <v/>
      </c>
      <c r="E479" t="str">
        <f t="shared" ca="1" si="9"/>
        <v/>
      </c>
      <c r="F479" t="str" cm="1">
        <f t="array" ref="F479">IF(A479&lt;&gt;"",INDEX(BDD_REVETEMENTS_EXTERIEURS!A:BV,E479,MATCH($F$8,REFERENCEMENT_FACADE[#Headers],0)),"")</f>
        <v/>
      </c>
    </row>
    <row r="480" spans="1:6" x14ac:dyDescent="0.25">
      <c r="A480" s="3" t="str">
        <f>IF(AND(A479&lt;COUNTIF(REFERENCEMENT_FACADE[DATE REFERENCEMENT],"&lt;&gt;"&amp;""),A479&gt;0),'PR-tampon'!A479+1,"")</f>
        <v/>
      </c>
      <c r="B480" s="3" t="str">
        <f>IFERROR(IF(A480="","",VLOOKUP($A480,REFERENCEMENT_FACADE[[Ordre]:[Eligibilité procédé]],2,FALSE)),"")</f>
        <v/>
      </c>
      <c r="C480" t="str" cm="1">
        <f t="array" ref="C480">IF(B480&lt;&gt;"",INDEX(BDD_REVETEMENTS_EXTERIEURS!A:CJ,B480,MATCH($C$8,REFERENCEMENT_FACADE[#Headers],0)),"")</f>
        <v/>
      </c>
      <c r="D480" t="str">
        <f ca="1">IF($B$6=TRUE,IF(C480&lt;&gt;"",COUNTIF(INDIRECT("$C$"&amp;ROW($C$9)&amp;":$C$"&amp;487-COUNTBLANK($C$9:$C$487)),"&lt;"&amp;C480)+COUNTIF(C$9:C480,C480),""),IF(C480&lt;&gt;"",COUNTIF(INDIRECT("$C$"&amp;ROW($C$9)&amp;":$C$"&amp;487-COUNTBLANK($C$9:$C$487)),"&gt;"&amp;C480)+COUNTIF(C$9:C480,C480),""))</f>
        <v/>
      </c>
      <c r="E480" t="str">
        <f t="shared" ca="1" si="9"/>
        <v/>
      </c>
      <c r="F480" t="str" cm="1">
        <f t="array" ref="F480">IF(A480&lt;&gt;"",INDEX(BDD_REVETEMENTS_EXTERIEURS!A:BV,E480,MATCH($F$8,REFERENCEMENT_FACADE[#Headers],0)),"")</f>
        <v/>
      </c>
    </row>
    <row r="481" spans="1:6" x14ac:dyDescent="0.25">
      <c r="A481" s="3" t="str">
        <f>IF(AND(A480&lt;COUNTIF(REFERENCEMENT_FACADE[DATE REFERENCEMENT],"&lt;&gt;"&amp;""),A480&gt;0),'PR-tampon'!A480+1,"")</f>
        <v/>
      </c>
      <c r="B481" s="3" t="str">
        <f>IFERROR(IF(A481="","",VLOOKUP($A481,REFERENCEMENT_FACADE[[Ordre]:[Eligibilité procédé]],2,FALSE)),"")</f>
        <v/>
      </c>
      <c r="C481" t="str" cm="1">
        <f t="array" ref="C481">IF(B481&lt;&gt;"",INDEX(BDD_REVETEMENTS_EXTERIEURS!A:CJ,B481,MATCH($C$8,REFERENCEMENT_FACADE[#Headers],0)),"")</f>
        <v/>
      </c>
      <c r="D481" t="str">
        <f ca="1">IF($B$6=TRUE,IF(C481&lt;&gt;"",COUNTIF(INDIRECT("$C$"&amp;ROW($C$9)&amp;":$C$"&amp;487-COUNTBLANK($C$9:$C$487)),"&lt;"&amp;C481)+COUNTIF(C$9:C481,C481),""),IF(C481&lt;&gt;"",COUNTIF(INDIRECT("$C$"&amp;ROW($C$9)&amp;":$C$"&amp;487-COUNTBLANK($C$9:$C$487)),"&gt;"&amp;C481)+COUNTIF(C$9:C481,C481),""))</f>
        <v/>
      </c>
      <c r="E481" t="str">
        <f t="shared" ca="1" si="9"/>
        <v/>
      </c>
      <c r="F481" t="str" cm="1">
        <f t="array" ref="F481">IF(A481&lt;&gt;"",INDEX(BDD_REVETEMENTS_EXTERIEURS!A:BV,E481,MATCH($F$8,REFERENCEMENT_FACADE[#Headers],0)),"")</f>
        <v/>
      </c>
    </row>
    <row r="482" spans="1:6" x14ac:dyDescent="0.25">
      <c r="A482" s="3" t="str">
        <f>IF(AND(A481&lt;COUNTIF(REFERENCEMENT_FACADE[DATE REFERENCEMENT],"&lt;&gt;"&amp;""),A481&gt;0),'PR-tampon'!A481+1,"")</f>
        <v/>
      </c>
      <c r="B482" s="3" t="str">
        <f>IFERROR(IF(A482="","",VLOOKUP($A482,REFERENCEMENT_FACADE[[Ordre]:[Eligibilité procédé]],2,FALSE)),"")</f>
        <v/>
      </c>
      <c r="C482" t="str" cm="1">
        <f t="array" ref="C482">IF(B482&lt;&gt;"",INDEX(BDD_REVETEMENTS_EXTERIEURS!A:CJ,B482,MATCH($C$8,REFERENCEMENT_FACADE[#Headers],0)),"")</f>
        <v/>
      </c>
      <c r="D482" t="str">
        <f ca="1">IF($B$6=TRUE,IF(C482&lt;&gt;"",COUNTIF(INDIRECT("$C$"&amp;ROW($C$9)&amp;":$C$"&amp;487-COUNTBLANK($C$9:$C$487)),"&lt;"&amp;C482)+COUNTIF(C$9:C482,C482),""),IF(C482&lt;&gt;"",COUNTIF(INDIRECT("$C$"&amp;ROW($C$9)&amp;":$C$"&amp;487-COUNTBLANK($C$9:$C$487)),"&gt;"&amp;C482)+COUNTIF(C$9:C482,C482),""))</f>
        <v/>
      </c>
      <c r="E482" t="str">
        <f t="shared" ca="1" si="9"/>
        <v/>
      </c>
      <c r="F482" t="str" cm="1">
        <f t="array" ref="F482">IF(A482&lt;&gt;"",INDEX(BDD_REVETEMENTS_EXTERIEURS!A:BV,E482,MATCH($F$8,REFERENCEMENT_FACADE[#Headers],0)),"")</f>
        <v/>
      </c>
    </row>
    <row r="483" spans="1:6" x14ac:dyDescent="0.25">
      <c r="A483" s="3" t="str">
        <f>IF(AND(A482&lt;COUNTIF(REFERENCEMENT_FACADE[DATE REFERENCEMENT],"&lt;&gt;"&amp;""),A482&gt;0),'PR-tampon'!A482+1,"")</f>
        <v/>
      </c>
      <c r="B483" s="3" t="str">
        <f>IFERROR(IF(A483="","",VLOOKUP($A483,REFERENCEMENT_FACADE[[Ordre]:[Eligibilité procédé]],2,FALSE)),"")</f>
        <v/>
      </c>
      <c r="C483" t="str" cm="1">
        <f t="array" ref="C483">IF(B483&lt;&gt;"",INDEX(BDD_REVETEMENTS_EXTERIEURS!A:CJ,B483,MATCH($C$8,REFERENCEMENT_FACADE[#Headers],0)),"")</f>
        <v/>
      </c>
      <c r="D483" t="str">
        <f ca="1">IF($B$6=TRUE,IF(C483&lt;&gt;"",COUNTIF(INDIRECT("$C$"&amp;ROW($C$9)&amp;":$C$"&amp;487-COUNTBLANK($C$9:$C$487)),"&lt;"&amp;C483)+COUNTIF(C$9:C483,C483),""),IF(C483&lt;&gt;"",COUNTIF(INDIRECT("$C$"&amp;ROW($C$9)&amp;":$C$"&amp;487-COUNTBLANK($C$9:$C$487)),"&gt;"&amp;C483)+COUNTIF(C$9:C483,C483),""))</f>
        <v/>
      </c>
      <c r="E483" t="str">
        <f t="shared" ca="1" si="9"/>
        <v/>
      </c>
      <c r="F483" t="str" cm="1">
        <f t="array" ref="F483">IF(A483&lt;&gt;"",INDEX(BDD_REVETEMENTS_EXTERIEURS!A:BV,E483,MATCH($F$8,REFERENCEMENT_FACADE[#Headers],0)),"")</f>
        <v/>
      </c>
    </row>
    <row r="484" spans="1:6" x14ac:dyDescent="0.25">
      <c r="A484" s="3" t="str">
        <f>IF(AND(A483&lt;COUNTIF(REFERENCEMENT_FACADE[DATE REFERENCEMENT],"&lt;&gt;"&amp;""),A483&gt;0),'PR-tampon'!A483+1,"")</f>
        <v/>
      </c>
      <c r="B484" s="3" t="str">
        <f>IFERROR(IF(A484="","",VLOOKUP($A484,REFERENCEMENT_FACADE[[Ordre]:[Eligibilité procédé]],2,FALSE)),"")</f>
        <v/>
      </c>
      <c r="C484" t="str" cm="1">
        <f t="array" ref="C484">IF(B484&lt;&gt;"",INDEX(BDD_REVETEMENTS_EXTERIEURS!A:CJ,B484,MATCH($C$8,REFERENCEMENT_FACADE[#Headers],0)),"")</f>
        <v/>
      </c>
      <c r="D484" t="str">
        <f ca="1">IF($B$6=TRUE,IF(C484&lt;&gt;"",COUNTIF(INDIRECT("$C$"&amp;ROW($C$9)&amp;":$C$"&amp;487-COUNTBLANK($C$9:$C$487)),"&lt;"&amp;C484)+COUNTIF(C$9:C484,C484),""),IF(C484&lt;&gt;"",COUNTIF(INDIRECT("$C$"&amp;ROW($C$9)&amp;":$C$"&amp;487-COUNTBLANK($C$9:$C$487)),"&gt;"&amp;C484)+COUNTIF(C$9:C484,C484),""))</f>
        <v/>
      </c>
      <c r="E484" t="str">
        <f t="shared" ca="1" si="9"/>
        <v/>
      </c>
      <c r="F484" t="str" cm="1">
        <f t="array" ref="F484">IF(A484&lt;&gt;"",INDEX(BDD_REVETEMENTS_EXTERIEURS!A:BV,E484,MATCH($F$8,REFERENCEMENT_FACADE[#Headers],0)),"")</f>
        <v/>
      </c>
    </row>
    <row r="485" spans="1:6" x14ac:dyDescent="0.25">
      <c r="A485" s="3" t="str">
        <f>IF(AND(A484&lt;COUNTIF(REFERENCEMENT_FACADE[DATE REFERENCEMENT],"&lt;&gt;"&amp;""),A484&gt;0),'PR-tampon'!A484+1,"")</f>
        <v/>
      </c>
      <c r="B485" s="3" t="str">
        <f>IFERROR(IF(A485="","",VLOOKUP($A485,REFERENCEMENT_FACADE[[Ordre]:[Eligibilité procédé]],2,FALSE)),"")</f>
        <v/>
      </c>
      <c r="C485" t="str" cm="1">
        <f t="array" ref="C485">IF(B485&lt;&gt;"",INDEX(BDD_REVETEMENTS_EXTERIEURS!A:CJ,B485,MATCH($C$8,REFERENCEMENT_FACADE[#Headers],0)),"")</f>
        <v/>
      </c>
      <c r="D485" t="str">
        <f ca="1">IF($B$6=TRUE,IF(C485&lt;&gt;"",COUNTIF(INDIRECT("$C$"&amp;ROW($C$9)&amp;":$C$"&amp;487-COUNTBLANK($C$9:$C$487)),"&lt;"&amp;C485)+COUNTIF(C$9:C485,C485),""),IF(C485&lt;&gt;"",COUNTIF(INDIRECT("$C$"&amp;ROW($C$9)&amp;":$C$"&amp;487-COUNTBLANK($C$9:$C$487)),"&gt;"&amp;C485)+COUNTIF(C$9:C485,C485),""))</f>
        <v/>
      </c>
      <c r="E485" t="str">
        <f t="shared" ca="1" si="9"/>
        <v/>
      </c>
      <c r="F485" t="str" cm="1">
        <f t="array" ref="F485">IF(A485&lt;&gt;"",INDEX(BDD_REVETEMENTS_EXTERIEURS!A:BV,E485,MATCH($F$8,REFERENCEMENT_FACADE[#Headers],0)),"")</f>
        <v/>
      </c>
    </row>
    <row r="486" spans="1:6" x14ac:dyDescent="0.25">
      <c r="A486" s="3" t="str">
        <f>IF(AND(A485&lt;COUNTIF(REFERENCEMENT_FACADE[DATE REFERENCEMENT],"&lt;&gt;"&amp;""),A485&gt;0),'PR-tampon'!A485+1,"")</f>
        <v/>
      </c>
      <c r="B486" s="3" t="str">
        <f>IFERROR(IF(A486="","",VLOOKUP($A486,REFERENCEMENT_FACADE[[Ordre]:[Eligibilité procédé]],2,FALSE)),"")</f>
        <v/>
      </c>
      <c r="C486" t="str" cm="1">
        <f t="array" ref="C486">IF(B486&lt;&gt;"",INDEX(BDD_REVETEMENTS_EXTERIEURS!A:CJ,B486,MATCH($C$8,REFERENCEMENT_FACADE[#Headers],0)),"")</f>
        <v/>
      </c>
      <c r="D486" t="str">
        <f ca="1">IF($B$6=TRUE,IF(C486&lt;&gt;"",COUNTIF(INDIRECT("$C$"&amp;ROW($C$9)&amp;":$C$"&amp;487-COUNTBLANK($C$9:$C$487)),"&lt;"&amp;C486)+COUNTIF(C$9:C486,C486),""),IF(C486&lt;&gt;"",COUNTIF(INDIRECT("$C$"&amp;ROW($C$9)&amp;":$C$"&amp;487-COUNTBLANK($C$9:$C$487)),"&gt;"&amp;C486)+COUNTIF(C$9:C486,C486),""))</f>
        <v/>
      </c>
      <c r="E486" t="str">
        <f t="shared" ca="1" si="9"/>
        <v/>
      </c>
      <c r="F486" t="str" cm="1">
        <f t="array" ref="F486">IF(A486&lt;&gt;"",INDEX(BDD_REVETEMENTS_EXTERIEURS!A:BV,E486,MATCH($F$8,REFERENCEMENT_FACADE[#Headers],0)),"")</f>
        <v/>
      </c>
    </row>
    <row r="487" spans="1:6" x14ac:dyDescent="0.25">
      <c r="A487" s="3" t="str">
        <f>IF(AND(A486&lt;COUNTIF(REFERENCEMENT_FACADE[DATE REFERENCEMENT],"&lt;&gt;"&amp;""),A486&gt;0),'PR-tampon'!A486+1,"")</f>
        <v/>
      </c>
      <c r="B487" s="3" t="str">
        <f>IFERROR(IF(A487="","",VLOOKUP($A487,REFERENCEMENT_FACADE[[Ordre]:[Eligibilité procédé]],2,FALSE)),"")</f>
        <v/>
      </c>
      <c r="C487" t="str" cm="1">
        <f t="array" ref="C487">IF(B487&lt;&gt;"",INDEX(BDD_REVETEMENTS_EXTERIEURS!A:CJ,B487,MATCH($C$8,REFERENCEMENT_FACADE[#Headers],0)),"")</f>
        <v/>
      </c>
      <c r="D487" t="str">
        <f ca="1">IF($B$6=TRUE,IF(C487&lt;&gt;"",COUNTIF(INDIRECT("$C$"&amp;ROW($C$9)&amp;":$C$"&amp;487-COUNTBLANK($C$9:$C$487)),"&lt;"&amp;C487)+COUNTIF(C$9:C487,C487),""),IF(C487&lt;&gt;"",COUNTIF(INDIRECT("$C$"&amp;ROW($C$9)&amp;":$C$"&amp;487-COUNTBLANK($C$9:$C$487)),"&gt;"&amp;C487)+COUNTIF(C$9:C487,C487),""))</f>
        <v/>
      </c>
      <c r="E487" t="str">
        <f t="shared" ca="1" si="9"/>
        <v/>
      </c>
      <c r="F487" t="str" cm="1">
        <f t="array" ref="F487">IF(A487&lt;&gt;"",INDEX(BDD_REVETEMENTS_EXTERIEURS!A:BV,E487,MATCH($F$8,REFERENCEMENT_FACADE[#Headers],0)),"")</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22</vt:i4>
      </vt:variant>
    </vt:vector>
  </HeadingPairs>
  <TitlesOfParts>
    <vt:vector size="28" baseType="lpstr">
      <vt:lpstr>ACCUEIL</vt:lpstr>
      <vt:lpstr>NOTICE D'AIDE</vt:lpstr>
      <vt:lpstr>MODULE DE RECHERCHE</vt:lpstr>
      <vt:lpstr>BDD_REVETEMENTS_EXTERIEURS</vt:lpstr>
      <vt:lpstr>LISTES</vt:lpstr>
      <vt:lpstr>PR-tampon</vt:lpstr>
      <vt:lpstr>CATEG_VISEE</vt:lpstr>
      <vt:lpstr>HAUT_VISEE</vt:lpstr>
      <vt:lpstr>BDD_REVETEMENTS_EXTERIEURS!Impression_des_titres</vt:lpstr>
      <vt:lpstr>'MODULE DE RECHERCHE'!Impression_des_titres</vt:lpstr>
      <vt:lpstr>LISTE_CATEGORIE_BATIMENT</vt:lpstr>
      <vt:lpstr>LISTE_SITUATION_BATIMENT</vt:lpstr>
      <vt:lpstr>LISTE_SUPPORT</vt:lpstr>
      <vt:lpstr>LISTE_TRI</vt:lpstr>
      <vt:lpstr>LISTE_ZONE_SISMIQUE</vt:lpstr>
      <vt:lpstr>NB_PRODUITS_TROVUES</vt:lpstr>
      <vt:lpstr>NOM_FR_FACADE</vt:lpstr>
      <vt:lpstr>RECH_CATEGORIE</vt:lpstr>
      <vt:lpstr>RECH_HAUTEUR</vt:lpstr>
      <vt:lpstr>RECH_SUPPORT</vt:lpstr>
      <vt:lpstr>RECH_ZONE_SISMIQUE</vt:lpstr>
      <vt:lpstr>SITUA_VISEE</vt:lpstr>
      <vt:lpstr>SUPP_VISE</vt:lpstr>
      <vt:lpstr>ACCUEIL!Zone_d_impression</vt:lpstr>
      <vt:lpstr>BDD_REVETEMENTS_EXTERIEURS!Zone_d_impression</vt:lpstr>
      <vt:lpstr>'MODULE DE RECHERCHE'!Zone_d_impression</vt:lpstr>
      <vt:lpstr>'NOTICE D''AIDE'!Zone_d_impression</vt:lpstr>
      <vt:lpstr>ZONE_SIS_VISEE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Sylvain</dc:creator>
  <cp:keywords/>
  <dc:description/>
  <cp:lastModifiedBy>Damien LATHUILLIERE</cp:lastModifiedBy>
  <cp:revision/>
  <cp:lastPrinted>2025-08-18T13:54:19Z</cp:lastPrinted>
  <dcterms:created xsi:type="dcterms:W3CDTF">2019-10-04T09:10:41Z</dcterms:created>
  <dcterms:modified xsi:type="dcterms:W3CDTF">2025-08-18T13:57:29Z</dcterms:modified>
  <cp:category/>
  <cp:contentStatus/>
</cp:coreProperties>
</file>